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AD1E2D65-7348-4A01-A3FE-B515BD1BD7A5}" xr6:coauthVersionLast="47" xr6:coauthVersionMax="47" xr10:uidLastSave="{00000000-0000-0000-0000-000000000000}"/>
  <bookViews>
    <workbookView xWindow="-23655" yWindow="2385" windowWidth="21600" windowHeight="11295" tabRatio="751" xr2:uid="{00000000-000D-0000-FFFF-FFFF00000000}"/>
  </bookViews>
  <sheets>
    <sheet name="PAVESUB1" sheetId="4" r:id="rId1"/>
    <sheet name="PAVESUB1 (old2)" sheetId="7" r:id="rId2"/>
    <sheet name="PAVESUB1OLD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" l="1"/>
  <c r="M23" i="4"/>
  <c r="O25" i="4"/>
  <c r="M25" i="4"/>
  <c r="K25" i="4"/>
  <c r="O18" i="4"/>
  <c r="M18" i="4"/>
  <c r="K18" i="4"/>
  <c r="O17" i="4"/>
  <c r="O16" i="4"/>
  <c r="M16" i="4"/>
  <c r="K16" i="4"/>
  <c r="I15" i="4"/>
  <c r="M22" i="4" l="1"/>
  <c r="M24" i="4"/>
  <c r="M17" i="4"/>
  <c r="M19" i="4"/>
  <c r="K22" i="4"/>
  <c r="K24" i="4"/>
  <c r="K17" i="4"/>
  <c r="K19" i="4"/>
  <c r="I21" i="4"/>
  <c r="I78" i="4" s="1"/>
  <c r="O24" i="4"/>
  <c r="O23" i="4"/>
  <c r="O78" i="4" l="1"/>
  <c r="M78" i="4"/>
  <c r="K78" i="4"/>
  <c r="AI38" i="4"/>
  <c r="AI78" i="4" s="1"/>
  <c r="U26" i="7" l="1"/>
  <c r="U25" i="7"/>
  <c r="U24" i="7"/>
  <c r="U23" i="7"/>
  <c r="U39" i="7" s="1"/>
  <c r="X21" i="7"/>
  <c r="W21" i="7"/>
  <c r="S21" i="7"/>
  <c r="R21" i="7"/>
  <c r="P21" i="7"/>
  <c r="X20" i="7"/>
  <c r="W20" i="7"/>
  <c r="S20" i="7"/>
  <c r="R20" i="7"/>
  <c r="P20" i="7"/>
  <c r="X19" i="7"/>
  <c r="W19" i="7"/>
  <c r="S19" i="7"/>
  <c r="R19" i="7"/>
  <c r="P19" i="7"/>
  <c r="X18" i="7"/>
  <c r="W18" i="7"/>
  <c r="S18" i="7"/>
  <c r="R18" i="7"/>
  <c r="P18" i="7"/>
  <c r="X17" i="7"/>
  <c r="W17" i="7"/>
  <c r="S17" i="7"/>
  <c r="R17" i="7"/>
  <c r="P17" i="7"/>
  <c r="G16" i="7"/>
  <c r="I16" i="7" s="1"/>
  <c r="G15" i="7"/>
  <c r="I15" i="7" s="1"/>
  <c r="G14" i="7"/>
  <c r="I14" i="7" s="1"/>
  <c r="P15" i="7" l="1"/>
  <c r="W15" i="7"/>
  <c r="S15" i="7"/>
  <c r="R15" i="7"/>
  <c r="X15" i="7"/>
  <c r="S14" i="7"/>
  <c r="R14" i="7"/>
  <c r="R39" i="7" s="1"/>
  <c r="P14" i="7"/>
  <c r="X14" i="7"/>
  <c r="X39" i="7" s="1"/>
  <c r="W14" i="7"/>
  <c r="W39" i="7" s="1"/>
  <c r="L16" i="7"/>
  <c r="L39" i="7" s="1"/>
  <c r="J16" i="7"/>
  <c r="J39" i="7" s="1"/>
  <c r="Y16" i="7"/>
  <c r="Y39" i="7" s="1"/>
  <c r="S16" i="7"/>
  <c r="R16" i="7"/>
  <c r="N16" i="7"/>
  <c r="N39" i="7" s="1"/>
  <c r="P39" i="7" l="1"/>
  <c r="AC74" i="6"/>
  <c r="Z74" i="6"/>
  <c r="Q74" i="6"/>
  <c r="N70" i="6"/>
  <c r="N74" i="6" s="1"/>
  <c r="M70" i="6"/>
  <c r="J70" i="6"/>
  <c r="AD68" i="6"/>
  <c r="AD74" i="6" s="1"/>
  <c r="AC68" i="6"/>
  <c r="AB68" i="6"/>
  <c r="AB74" i="6" s="1"/>
  <c r="X68" i="6"/>
  <c r="T68" i="6"/>
  <c r="T74" i="6" s="1"/>
  <c r="K67" i="6"/>
  <c r="AA65" i="6"/>
  <c r="AA64" i="6"/>
  <c r="AH63" i="6"/>
  <c r="R63" i="6"/>
  <c r="Q63" i="6"/>
  <c r="P63" i="6"/>
  <c r="U62" i="6"/>
  <c r="O62" i="6"/>
  <c r="V61" i="6"/>
  <c r="AC60" i="6"/>
  <c r="Y60" i="6"/>
  <c r="X60" i="6"/>
  <c r="S60" i="6"/>
  <c r="U59" i="6"/>
  <c r="O59" i="6"/>
  <c r="W58" i="6"/>
  <c r="AA56" i="6"/>
  <c r="AA74" i="6" s="1"/>
  <c r="AH55" i="6"/>
  <c r="R55" i="6"/>
  <c r="Q55" i="6"/>
  <c r="P55" i="6"/>
  <c r="U54" i="6"/>
  <c r="O54" i="6"/>
  <c r="W53" i="6"/>
  <c r="W74" i="6" s="1"/>
  <c r="AC52" i="6"/>
  <c r="Y52" i="6"/>
  <c r="X52" i="6"/>
  <c r="V52" i="6"/>
  <c r="K49" i="6"/>
  <c r="M48" i="6"/>
  <c r="L48" i="6"/>
  <c r="L74" i="6" s="1"/>
  <c r="J48" i="6"/>
  <c r="AH46" i="6"/>
  <c r="R46" i="6"/>
  <c r="Q46" i="6"/>
  <c r="P46" i="6"/>
  <c r="U45" i="6"/>
  <c r="O45" i="6"/>
  <c r="V44" i="6"/>
  <c r="U43" i="6"/>
  <c r="O43" i="6"/>
  <c r="V42" i="6"/>
  <c r="AC41" i="6"/>
  <c r="Y41" i="6"/>
  <c r="X41" i="6"/>
  <c r="S41" i="6"/>
  <c r="U40" i="6"/>
  <c r="O40" i="6"/>
  <c r="AC39" i="6"/>
  <c r="Y39" i="6"/>
  <c r="X39" i="6"/>
  <c r="AC38" i="6"/>
  <c r="I38" i="6"/>
  <c r="Y38" i="6" s="1"/>
  <c r="Y74" i="6" s="1"/>
  <c r="M37" i="6"/>
  <c r="M74" i="6" s="1"/>
  <c r="I37" i="6"/>
  <c r="S36" i="6"/>
  <c r="M35" i="6"/>
  <c r="AF33" i="6"/>
  <c r="AF74" i="6" s="1"/>
  <c r="U33" i="6"/>
  <c r="K32" i="6"/>
  <c r="M31" i="6"/>
  <c r="J31" i="6"/>
  <c r="I31" i="6"/>
  <c r="M30" i="6"/>
  <c r="J30" i="6"/>
  <c r="AH28" i="6"/>
  <c r="AH74" i="6" s="1"/>
  <c r="Z28" i="6"/>
  <c r="Y28" i="6"/>
  <c r="X28" i="6"/>
  <c r="V28" i="6"/>
  <c r="U28" i="6"/>
  <c r="R28" i="6"/>
  <c r="R74" i="6" s="1"/>
  <c r="Q28" i="6"/>
  <c r="P28" i="6"/>
  <c r="P74" i="6" s="1"/>
  <c r="O28" i="6"/>
  <c r="J27" i="6"/>
  <c r="AE24" i="6"/>
  <c r="AE74" i="6" s="1"/>
  <c r="AG23" i="6"/>
  <c r="AG74" i="6" s="1"/>
  <c r="Z22" i="6"/>
  <c r="Y22" i="6"/>
  <c r="X22" i="6"/>
  <c r="S22" i="6"/>
  <c r="S74" i="6" s="1"/>
  <c r="K20" i="6"/>
  <c r="V19" i="6"/>
  <c r="U19" i="6"/>
  <c r="O19" i="6"/>
  <c r="V18" i="6"/>
  <c r="U18" i="6"/>
  <c r="O18" i="6"/>
  <c r="O74" i="6" s="1"/>
  <c r="O76" i="6" s="1"/>
  <c r="V17" i="6"/>
  <c r="U17" i="6"/>
  <c r="O17" i="6"/>
  <c r="V16" i="6"/>
  <c r="U16" i="6"/>
  <c r="O16" i="6"/>
  <c r="J16" i="6"/>
  <c r="J74" i="6" s="1"/>
  <c r="V15" i="6"/>
  <c r="V74" i="6" s="1"/>
  <c r="U15" i="6"/>
  <c r="U74" i="6" s="1"/>
  <c r="O15" i="6"/>
  <c r="J15" i="6"/>
  <c r="K14" i="6"/>
  <c r="K74" i="6" s="1"/>
  <c r="X38" i="6" l="1"/>
  <c r="X74" i="6" s="1"/>
</calcChain>
</file>

<file path=xl/sharedStrings.xml><?xml version="1.0" encoding="utf-8"?>
<sst xmlns="http://schemas.openxmlformats.org/spreadsheetml/2006/main" count="410" uniqueCount="108">
  <si>
    <t>REFERENCE NO.</t>
  </si>
  <si>
    <t>SHEET NO.</t>
  </si>
  <si>
    <t>SIDE</t>
  </si>
  <si>
    <t>STATION</t>
  </si>
  <si>
    <t>FROM</t>
  </si>
  <si>
    <t>TO</t>
  </si>
  <si>
    <t>LENGTH</t>
  </si>
  <si>
    <t>WIDTH</t>
  </si>
  <si>
    <t>FT</t>
  </si>
  <si>
    <t>EXCAVATION</t>
  </si>
  <si>
    <t>SUBGRADE COMPACTION</t>
  </si>
  <si>
    <t>6" AGGREGATE BASE</t>
  </si>
  <si>
    <t>PROOF ROLLING</t>
  </si>
  <si>
    <t>GAL</t>
  </si>
  <si>
    <t>SQ FT</t>
  </si>
  <si>
    <t>PAVEMENT REMOVED</t>
  </si>
  <si>
    <t>9" CONCRETE BASE, CLASS QC1 WITH QC/QA</t>
  </si>
  <si>
    <t>CURB REMOVED</t>
  </si>
  <si>
    <t>LT</t>
  </si>
  <si>
    <t>SY</t>
  </si>
  <si>
    <t>CY</t>
  </si>
  <si>
    <t>LOCATION</t>
  </si>
  <si>
    <t>CADD</t>
  </si>
  <si>
    <t>PVMT AREA</t>
  </si>
  <si>
    <t>BOTH</t>
  </si>
  <si>
    <t>GEOTEXTILE FABRIC</t>
  </si>
  <si>
    <t>1.75" ASPHALT CONCRETE
INTERMEDIATE COURSE,
TYPE 2 (446)</t>
  </si>
  <si>
    <t>PAVEMENT PLANING,
ASPHALT CONCRETE, 3"</t>
  </si>
  <si>
    <t>EXCAVATION OF SUBGRADE</t>
  </si>
  <si>
    <t>0" MIN. ASPHALT CONCRETE
INTERMEDIATE COURSE,
19 MM, TYPE A (448)</t>
  </si>
  <si>
    <t>GRANULAR MATERIAL,            TYPE B</t>
  </si>
  <si>
    <t>TOTAL CARRIED TO GENERAL SUMMARY</t>
  </si>
  <si>
    <t>WEARING COURSE REMOVED</t>
  </si>
  <si>
    <t>SF</t>
  </si>
  <si>
    <t>NON-TRACKING TACK COAT (0.075 GAL./SY)</t>
  </si>
  <si>
    <t>SR 252</t>
  </si>
  <si>
    <t>Median Removed</t>
  </si>
  <si>
    <t>PVMT Replaced</t>
  </si>
  <si>
    <t>RT</t>
  </si>
  <si>
    <t>PVMT Removed</t>
  </si>
  <si>
    <t>SPERRY</t>
  </si>
  <si>
    <t>RESURFACE</t>
  </si>
  <si>
    <t>PVMT Replaced under median</t>
  </si>
  <si>
    <t>Ramp A</t>
  </si>
  <si>
    <t>NEW PVMT ASPH</t>
  </si>
  <si>
    <t>NEW PVMT 9" CONC.</t>
  </si>
  <si>
    <t>NEW PVMT 6" AGG.</t>
  </si>
  <si>
    <t>Ramp Q</t>
  </si>
  <si>
    <t>Ramp R</t>
  </si>
  <si>
    <t>Ramp B</t>
  </si>
  <si>
    <t>I-90</t>
  </si>
  <si>
    <t>MEDIAN REMOVED/ ASPHALT REPLACEMENT</t>
  </si>
  <si>
    <t>PR-2</t>
  </si>
  <si>
    <t>58,59</t>
  </si>
  <si>
    <t>PR-1</t>
  </si>
  <si>
    <t>MR-1</t>
  </si>
  <si>
    <t>PR-6</t>
  </si>
  <si>
    <t>PVMT and Median Removed</t>
  </si>
  <si>
    <t>PR-7</t>
  </si>
  <si>
    <t>PR-3</t>
  </si>
  <si>
    <t>MR-2</t>
  </si>
  <si>
    <t>59,60</t>
  </si>
  <si>
    <t>MR-3</t>
  </si>
  <si>
    <t xml:space="preserve"> Ramp C &amp; I-90</t>
  </si>
  <si>
    <t>MD-1</t>
  </si>
  <si>
    <t>MD-2</t>
  </si>
  <si>
    <t>CR-1</t>
  </si>
  <si>
    <t>CONCRETE MEDIAN REMOVED</t>
  </si>
  <si>
    <t>MR-4</t>
  </si>
  <si>
    <t>New Concrete PVMT</t>
  </si>
  <si>
    <t>55-56</t>
  </si>
  <si>
    <t>49-50</t>
  </si>
  <si>
    <t>10" NON-REINFORCED CONCRETE PAVEMENT, CLASS QC 1P WITH QC/QA</t>
  </si>
  <si>
    <t>NEW PVMT 10" CONC.</t>
  </si>
  <si>
    <t>18" SUBGRADE UNDERCUT</t>
  </si>
  <si>
    <t>NEW COMPOSITE PVMT WITH SUBGRADE UNDERCUT</t>
  </si>
  <si>
    <t>RAMPQ / I-90</t>
  </si>
  <si>
    <t>52-53</t>
  </si>
  <si>
    <t>1.75" ASPHALT CONCRETE
INTERMEDIATE COURSE,
19 MM, TYPE A (446)</t>
  </si>
  <si>
    <t>PR-5</t>
  </si>
  <si>
    <t>MD-3</t>
  </si>
  <si>
    <t>GEOGRID FOR SUBGRADE STABILIZATION</t>
  </si>
  <si>
    <t>PAVING UNDER GUARDRAIL</t>
  </si>
  <si>
    <t>3" ASPHALT CONCRETE INTERMEDIATE COURSE, TYPE 1, (448), (UNDER GUARDRAIL), AS PER PLAN</t>
  </si>
  <si>
    <t>PR-8</t>
  </si>
  <si>
    <t>PAVEMENT PLANING,
ASPHALT CONCRETE, 3.25"</t>
  </si>
  <si>
    <t>CONCRETE MEDIAN, AS PER PLAN A</t>
  </si>
  <si>
    <t>CONCRETE MEDIAN, AS PER PLAN B</t>
  </si>
  <si>
    <t>CONCRETE MEDIAN</t>
  </si>
  <si>
    <t>CR-2</t>
  </si>
  <si>
    <t>1.25" ASPHALT CONCRETE
SURFACE COURSE,  
TYPE I, (446), 
AS PER PLAN, PG70-22M</t>
  </si>
  <si>
    <t>1.5" ASPHALT CONCRETE
SURFACE COURSE, 
12.5 MM, TYPE A (446), 
AS PER PLAN, PG76-22M</t>
  </si>
  <si>
    <t>ROYALTON RD.</t>
  </si>
  <si>
    <t>SENECA BLVD.</t>
  </si>
  <si>
    <t>1.25" ASPHALT CONCRETE
SURFACE COURSE,  
TYPE I, (448), PG70-22M, 
AS PER PLAN</t>
  </si>
  <si>
    <t>3" ASPHALT CONCRETE INTERMEDIATE COURSE, TYPE 1, (449), (UNDER GUARDRAIL), AS PER PLAN</t>
  </si>
  <si>
    <t>NON-TRACKING TACK COAT (0.08 GAL./SY)</t>
  </si>
  <si>
    <t>NON-TRACKING TACK COAT (0.05 GAL./SY)</t>
  </si>
  <si>
    <t>3" STABILIZED CRUSHED AGGREGATE</t>
  </si>
  <si>
    <t>PAVEMENT PLANING,
ASPHALT CONCRETE, 3", AS PER PLAN</t>
  </si>
  <si>
    <t>1.75" ASPHALT CONCRETE
INTERMEDIATE COURSE,
TYPE 2 (449 ), PG-22, AS PER PLAN</t>
  </si>
  <si>
    <t>DITCH EROSION PROTECTION MAT, TYPE A</t>
  </si>
  <si>
    <t>AREA</t>
  </si>
  <si>
    <t>RAMP T</t>
  </si>
  <si>
    <t>9" REINFORCED CONCRETE PAVEMENT, CLASS QC 1P</t>
  </si>
  <si>
    <t>REAR APPROACH</t>
  </si>
  <si>
    <t>FWD APPROACH</t>
  </si>
  <si>
    <t>APPROACH SLAB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</si>
</sst>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+00.00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1" fontId="0" fillId="0" borderId="1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1"/>
  <sheetViews>
    <sheetView tabSelected="1" topLeftCell="B1" zoomScale="115" zoomScaleNormal="115" workbookViewId="0">
      <pane ySplit="13" topLeftCell="A14" activePane="bottomLeft" state="frozen"/>
      <selection activeCell="A70" sqref="A70"/>
      <selection pane="bottomLeft" activeCell="I2" sqref="I2:I12"/>
    </sheetView>
  </sheetViews>
  <sheetFormatPr defaultRowHeight="12.75" x14ac:dyDescent="0.2"/>
  <cols>
    <col min="1" max="1" width="6.7109375" hidden="1" customWidth="1"/>
    <col min="2" max="2" width="18.42578125" customWidth="1"/>
    <col min="3" max="4" width="13.7109375" style="1" customWidth="1"/>
    <col min="5" max="5" width="7.7109375" customWidth="1"/>
    <col min="6" max="29" width="8.7109375" customWidth="1"/>
    <col min="30" max="30" width="9.7109375" customWidth="1"/>
    <col min="31" max="31" width="8.7109375" customWidth="1"/>
    <col min="35" max="35" width="8.7109375" customWidth="1"/>
  </cols>
  <sheetData>
    <row r="1" spans="1:35" ht="12.75" customHeight="1" x14ac:dyDescent="0.2">
      <c r="A1" s="73" t="s">
        <v>1</v>
      </c>
      <c r="B1" s="76" t="s">
        <v>21</v>
      </c>
      <c r="C1" s="68" t="s">
        <v>3</v>
      </c>
      <c r="D1" s="79"/>
      <c r="E1" s="68" t="s">
        <v>2</v>
      </c>
      <c r="F1" s="68" t="s">
        <v>6</v>
      </c>
      <c r="G1" s="68" t="s">
        <v>7</v>
      </c>
      <c r="H1" s="83" t="s">
        <v>102</v>
      </c>
      <c r="I1" s="29">
        <v>202</v>
      </c>
      <c r="J1" s="29"/>
      <c r="K1" s="29">
        <v>204</v>
      </c>
      <c r="L1" s="29"/>
      <c r="M1" s="29">
        <v>304</v>
      </c>
      <c r="N1" s="29"/>
      <c r="O1" s="29">
        <v>451</v>
      </c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68"/>
      <c r="AC1" s="68"/>
      <c r="AD1" s="51"/>
      <c r="AE1" s="22"/>
      <c r="AI1" s="29">
        <v>670</v>
      </c>
    </row>
    <row r="2" spans="1:35" ht="12.75" customHeight="1" x14ac:dyDescent="0.2">
      <c r="A2" s="74"/>
      <c r="B2" s="77"/>
      <c r="C2" s="80"/>
      <c r="D2" s="80"/>
      <c r="E2" s="80"/>
      <c r="F2" s="82"/>
      <c r="G2" s="82"/>
      <c r="H2" s="84"/>
      <c r="I2" s="64" t="s">
        <v>15</v>
      </c>
      <c r="J2" s="64"/>
      <c r="K2" s="64" t="s">
        <v>10</v>
      </c>
      <c r="L2" s="64"/>
      <c r="M2" s="64" t="s">
        <v>11</v>
      </c>
      <c r="N2" s="64"/>
      <c r="O2" s="64" t="s">
        <v>104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5"/>
      <c r="AI2" s="61" t="s">
        <v>101</v>
      </c>
    </row>
    <row r="3" spans="1:35" ht="12.75" customHeight="1" x14ac:dyDescent="0.2">
      <c r="A3" s="74"/>
      <c r="B3" s="77"/>
      <c r="C3" s="80"/>
      <c r="D3" s="80"/>
      <c r="E3" s="80"/>
      <c r="F3" s="82"/>
      <c r="G3" s="82"/>
      <c r="H3" s="8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5"/>
      <c r="AI3" s="62"/>
    </row>
    <row r="4" spans="1:35" ht="12.75" customHeight="1" x14ac:dyDescent="0.2">
      <c r="A4" s="74"/>
      <c r="B4" s="77"/>
      <c r="C4" s="80"/>
      <c r="D4" s="80"/>
      <c r="E4" s="80"/>
      <c r="F4" s="82"/>
      <c r="G4" s="82"/>
      <c r="H4" s="8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5"/>
      <c r="AI4" s="62"/>
    </row>
    <row r="5" spans="1:35" ht="19.149999999999999" customHeight="1" x14ac:dyDescent="0.2">
      <c r="A5" s="74"/>
      <c r="B5" s="77"/>
      <c r="C5" s="80"/>
      <c r="D5" s="80"/>
      <c r="E5" s="80"/>
      <c r="F5" s="82"/>
      <c r="G5" s="82"/>
      <c r="H5" s="8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5"/>
      <c r="AI5" s="62"/>
    </row>
    <row r="6" spans="1:35" ht="12.75" customHeight="1" x14ac:dyDescent="0.2">
      <c r="A6" s="74"/>
      <c r="B6" s="77"/>
      <c r="C6" s="80"/>
      <c r="D6" s="80"/>
      <c r="E6" s="80"/>
      <c r="F6" s="82"/>
      <c r="G6" s="82"/>
      <c r="H6" s="8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5"/>
      <c r="AI6" s="62"/>
    </row>
    <row r="7" spans="1:35" ht="29.85" customHeight="1" x14ac:dyDescent="0.2">
      <c r="A7" s="74"/>
      <c r="B7" s="77"/>
      <c r="C7" s="80"/>
      <c r="D7" s="80"/>
      <c r="E7" s="80"/>
      <c r="F7" s="82"/>
      <c r="G7" s="82"/>
      <c r="H7" s="8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  <c r="AI7" s="62"/>
    </row>
    <row r="8" spans="1:35" ht="12.75" customHeight="1" x14ac:dyDescent="0.2">
      <c r="A8" s="74"/>
      <c r="B8" s="77"/>
      <c r="C8" s="80"/>
      <c r="D8" s="80"/>
      <c r="E8" s="80"/>
      <c r="F8" s="82"/>
      <c r="G8" s="82"/>
      <c r="H8" s="8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  <c r="AI8" s="62"/>
    </row>
    <row r="9" spans="1:35" ht="12.75" customHeight="1" x14ac:dyDescent="0.2">
      <c r="A9" s="74"/>
      <c r="B9" s="77"/>
      <c r="C9" s="80"/>
      <c r="D9" s="80"/>
      <c r="E9" s="80"/>
      <c r="F9" s="82"/>
      <c r="G9" s="82"/>
      <c r="H9" s="8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5"/>
      <c r="AI9" s="62"/>
    </row>
    <row r="10" spans="1:35" ht="12.75" customHeight="1" x14ac:dyDescent="0.2">
      <c r="A10" s="74"/>
      <c r="B10" s="77"/>
      <c r="C10" s="80"/>
      <c r="D10" s="80"/>
      <c r="E10" s="80"/>
      <c r="F10" s="82"/>
      <c r="G10" s="82"/>
      <c r="H10" s="8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  <c r="AI10" s="62"/>
    </row>
    <row r="11" spans="1:35" ht="12.75" customHeight="1" x14ac:dyDescent="0.2">
      <c r="A11" s="74"/>
      <c r="B11" s="77"/>
      <c r="C11" s="80"/>
      <c r="D11" s="80"/>
      <c r="E11" s="80"/>
      <c r="F11" s="82"/>
      <c r="G11" s="82"/>
      <c r="H11" s="8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I11" s="62"/>
    </row>
    <row r="12" spans="1:35" ht="12.75" customHeight="1" x14ac:dyDescent="0.2">
      <c r="A12" s="74"/>
      <c r="B12" s="77"/>
      <c r="C12" s="80"/>
      <c r="D12" s="80"/>
      <c r="E12" s="80"/>
      <c r="F12" s="82"/>
      <c r="G12" s="82"/>
      <c r="H12" s="8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I12" s="63"/>
    </row>
    <row r="13" spans="1:35" ht="12.75" customHeight="1" thickBot="1" x14ac:dyDescent="0.25">
      <c r="A13" s="75"/>
      <c r="B13" s="78"/>
      <c r="C13" s="10" t="s">
        <v>4</v>
      </c>
      <c r="D13" s="10" t="s">
        <v>5</v>
      </c>
      <c r="E13" s="81"/>
      <c r="F13" s="10" t="s">
        <v>8</v>
      </c>
      <c r="G13" s="10" t="s">
        <v>8</v>
      </c>
      <c r="H13" s="10" t="s">
        <v>14</v>
      </c>
      <c r="I13" s="10" t="s">
        <v>19</v>
      </c>
      <c r="J13" s="10"/>
      <c r="K13" s="10" t="s">
        <v>19</v>
      </c>
      <c r="L13" s="10"/>
      <c r="M13" s="10" t="s">
        <v>20</v>
      </c>
      <c r="N13" s="10"/>
      <c r="O13" s="10" t="s">
        <v>19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23"/>
      <c r="AI13" s="10" t="s">
        <v>19</v>
      </c>
    </row>
    <row r="14" spans="1:35" ht="12.75" customHeight="1" x14ac:dyDescent="0.2">
      <c r="A14" s="57"/>
      <c r="B14" s="58"/>
      <c r="C14" s="58"/>
      <c r="D14" s="58"/>
      <c r="E14" s="58"/>
      <c r="F14" s="58"/>
      <c r="G14" s="58"/>
      <c r="H14" s="58"/>
      <c r="I14" s="11"/>
      <c r="J14" s="11"/>
      <c r="K14" s="11"/>
      <c r="L14" s="12"/>
      <c r="M14" s="11"/>
      <c r="N14" s="9"/>
      <c r="O14" s="11"/>
      <c r="P14" s="11"/>
      <c r="Q14" s="11"/>
      <c r="R14" s="11"/>
      <c r="S14" s="11"/>
      <c r="T14" s="11"/>
      <c r="U14" s="11"/>
      <c r="V14" s="11"/>
      <c r="W14" s="9"/>
      <c r="X14" s="40"/>
      <c r="Y14" s="9"/>
      <c r="Z14" s="40"/>
      <c r="AA14" s="40"/>
      <c r="AB14" s="40"/>
      <c r="AC14" s="40"/>
      <c r="AD14" s="9"/>
      <c r="AE14" s="48"/>
      <c r="AF14" s="17"/>
      <c r="AI14" s="40"/>
    </row>
    <row r="15" spans="1:35" ht="12.75" customHeight="1" x14ac:dyDescent="0.2">
      <c r="A15" s="15"/>
      <c r="B15" s="7" t="s">
        <v>103</v>
      </c>
      <c r="C15" s="59" t="s">
        <v>105</v>
      </c>
      <c r="D15" s="60"/>
      <c r="E15" s="7" t="s">
        <v>24</v>
      </c>
      <c r="F15" s="66" t="s">
        <v>22</v>
      </c>
      <c r="G15" s="67"/>
      <c r="H15" s="6">
        <v>5005.5209999999997</v>
      </c>
      <c r="I15" s="4">
        <f>+ROUNDUP(H15/9,0)</f>
        <v>557</v>
      </c>
      <c r="J15" s="4"/>
      <c r="K15" s="4"/>
      <c r="L15" s="4"/>
      <c r="M15" s="4"/>
      <c r="N15" s="30"/>
      <c r="O15" s="4"/>
      <c r="P15" s="4"/>
      <c r="Q15" s="4"/>
      <c r="R15" s="3"/>
      <c r="S15" s="3"/>
      <c r="T15" s="3"/>
      <c r="U15" s="3"/>
      <c r="V15" s="3"/>
      <c r="W15" s="4"/>
      <c r="X15" s="5"/>
      <c r="Y15" s="4"/>
      <c r="Z15" s="4"/>
      <c r="AA15" s="5"/>
      <c r="AB15" s="5"/>
      <c r="AC15" s="5"/>
      <c r="AD15" s="30"/>
      <c r="AE15" s="47"/>
      <c r="AI15" s="5"/>
    </row>
    <row r="16" spans="1:35" ht="12.75" customHeight="1" x14ac:dyDescent="0.2">
      <c r="A16" s="15"/>
      <c r="B16" s="7" t="s">
        <v>103</v>
      </c>
      <c r="C16" s="2">
        <v>32610</v>
      </c>
      <c r="D16" s="2">
        <v>32850</v>
      </c>
      <c r="E16" s="7" t="s">
        <v>38</v>
      </c>
      <c r="F16" s="66" t="s">
        <v>22</v>
      </c>
      <c r="G16" s="67"/>
      <c r="H16" s="6">
        <v>3083.9340000000002</v>
      </c>
      <c r="I16" s="4"/>
      <c r="J16" s="4"/>
      <c r="K16" s="4">
        <f>ROUNDUP(((1.05*H16)/9),0)</f>
        <v>360</v>
      </c>
      <c r="L16" s="4"/>
      <c r="M16" s="4">
        <f>ROUNDUP(1.05*H16*(6/12)*(1/27),0)</f>
        <v>60</v>
      </c>
      <c r="N16" s="30"/>
      <c r="O16" s="4">
        <f>+ROUNDUP(H16/9,0)</f>
        <v>343</v>
      </c>
      <c r="P16" s="4"/>
      <c r="Q16" s="4"/>
      <c r="R16" s="3"/>
      <c r="S16" s="3"/>
      <c r="T16" s="3"/>
      <c r="U16" s="3"/>
      <c r="V16" s="3"/>
      <c r="W16" s="4"/>
      <c r="X16" s="5"/>
      <c r="Y16" s="4"/>
      <c r="Z16" s="4"/>
      <c r="AA16" s="5"/>
      <c r="AB16" s="5"/>
      <c r="AC16" s="5"/>
      <c r="AD16" s="30"/>
      <c r="AE16" s="47"/>
      <c r="AI16" s="5"/>
    </row>
    <row r="17" spans="1:35" ht="12.75" customHeight="1" x14ac:dyDescent="0.2">
      <c r="A17" s="15"/>
      <c r="B17" s="7" t="s">
        <v>103</v>
      </c>
      <c r="C17" s="2">
        <v>32850</v>
      </c>
      <c r="D17" s="2">
        <v>32942.54</v>
      </c>
      <c r="E17" s="7" t="s">
        <v>24</v>
      </c>
      <c r="F17" s="66" t="s">
        <v>22</v>
      </c>
      <c r="G17" s="67"/>
      <c r="H17" s="6">
        <v>3879.3380000000002</v>
      </c>
      <c r="I17" s="4"/>
      <c r="J17" s="4"/>
      <c r="K17" s="4">
        <f t="shared" ref="K17:K25" si="0">ROUNDUP(((1.05*H17)/9),0)</f>
        <v>453</v>
      </c>
      <c r="L17" s="4"/>
      <c r="M17" s="4">
        <f t="shared" ref="M17:M25" si="1">ROUNDUP(1.05*H17*(6/12)*(1/27),0)</f>
        <v>76</v>
      </c>
      <c r="N17" s="30"/>
      <c r="O17" s="4">
        <f>+ROUNDUP(H17/9,0)</f>
        <v>432</v>
      </c>
      <c r="P17" s="4"/>
      <c r="Q17" s="4"/>
      <c r="R17" s="3"/>
      <c r="S17" s="3"/>
      <c r="T17" s="3"/>
      <c r="U17" s="3"/>
      <c r="V17" s="3"/>
      <c r="W17" s="4"/>
      <c r="X17" s="5"/>
      <c r="Y17" s="4"/>
      <c r="Z17" s="4"/>
      <c r="AA17" s="5"/>
      <c r="AB17" s="5"/>
      <c r="AC17" s="5"/>
      <c r="AD17" s="30"/>
      <c r="AE17" s="47"/>
      <c r="AI17" s="5"/>
    </row>
    <row r="18" spans="1:35" ht="12.75" customHeight="1" x14ac:dyDescent="0.2">
      <c r="A18" s="15"/>
      <c r="B18" s="7" t="s">
        <v>107</v>
      </c>
      <c r="C18" s="2">
        <v>32942.54</v>
      </c>
      <c r="D18" s="2">
        <v>32981.019999999997</v>
      </c>
      <c r="E18" s="7" t="s">
        <v>24</v>
      </c>
      <c r="F18" s="66" t="s">
        <v>22</v>
      </c>
      <c r="G18" s="67"/>
      <c r="H18" s="6">
        <v>826.76099999999997</v>
      </c>
      <c r="I18" s="4"/>
      <c r="J18" s="4"/>
      <c r="K18" s="4">
        <f t="shared" ref="K18" si="2">ROUNDUP(((1.05*H18)/9),0)</f>
        <v>97</v>
      </c>
      <c r="L18" s="4"/>
      <c r="M18" s="4">
        <f t="shared" ref="M18" si="3">ROUNDUP(1.05*H18*(6/12)*(1/27),0)</f>
        <v>17</v>
      </c>
      <c r="N18" s="30"/>
      <c r="O18" s="4">
        <f>+ROUNDUP(H18/9,0)</f>
        <v>92</v>
      </c>
      <c r="P18" s="4"/>
      <c r="Q18" s="4"/>
      <c r="R18" s="3"/>
      <c r="S18" s="3"/>
      <c r="T18" s="3"/>
      <c r="U18" s="3"/>
      <c r="V18" s="3"/>
      <c r="W18" s="4"/>
      <c r="X18" s="5"/>
      <c r="Y18" s="4"/>
      <c r="Z18" s="4"/>
      <c r="AA18" s="5"/>
      <c r="AB18" s="5"/>
      <c r="AC18" s="5"/>
      <c r="AD18" s="30"/>
      <c r="AE18" s="47"/>
      <c r="AI18" s="5"/>
    </row>
    <row r="19" spans="1:35" ht="12.75" customHeight="1" x14ac:dyDescent="0.2">
      <c r="A19" s="15"/>
      <c r="B19" s="7" t="s">
        <v>103</v>
      </c>
      <c r="C19" s="2">
        <v>32942.54</v>
      </c>
      <c r="D19" s="2">
        <v>33013.24</v>
      </c>
      <c r="E19" s="7" t="s">
        <v>24</v>
      </c>
      <c r="F19" s="66" t="s">
        <v>22</v>
      </c>
      <c r="G19" s="67"/>
      <c r="H19" s="6">
        <v>1455.913</v>
      </c>
      <c r="I19" s="4"/>
      <c r="J19" s="4"/>
      <c r="K19" s="4">
        <f t="shared" si="0"/>
        <v>170</v>
      </c>
      <c r="L19" s="4"/>
      <c r="M19" s="4">
        <f t="shared" si="1"/>
        <v>29</v>
      </c>
      <c r="N19" s="30"/>
      <c r="O19" s="4"/>
      <c r="P19" s="4"/>
      <c r="Q19" s="4"/>
      <c r="R19" s="3"/>
      <c r="S19" s="3"/>
      <c r="T19" s="3"/>
      <c r="U19" s="3"/>
      <c r="V19" s="3"/>
      <c r="W19" s="4"/>
      <c r="X19" s="5"/>
      <c r="Y19" s="4"/>
      <c r="Z19" s="4"/>
      <c r="AA19" s="5"/>
      <c r="AB19" s="5"/>
      <c r="AC19" s="5"/>
      <c r="AD19" s="30"/>
      <c r="AE19" s="47"/>
      <c r="AI19" s="5"/>
    </row>
    <row r="20" spans="1:35" ht="12.75" customHeight="1" x14ac:dyDescent="0.2">
      <c r="A20" s="15"/>
      <c r="B20" s="7"/>
      <c r="C20" s="2"/>
      <c r="D20" s="2"/>
      <c r="E20" s="7"/>
      <c r="F20" s="33"/>
      <c r="G20" s="33"/>
      <c r="H20" s="6"/>
      <c r="I20" s="4"/>
      <c r="J20" s="4"/>
      <c r="K20" s="4"/>
      <c r="L20" s="4"/>
      <c r="M20" s="4"/>
      <c r="N20" s="30"/>
      <c r="O20" s="4"/>
      <c r="P20" s="4"/>
      <c r="Q20" s="4"/>
      <c r="R20" s="3"/>
      <c r="S20" s="3"/>
      <c r="T20" s="3"/>
      <c r="U20" s="3"/>
      <c r="V20" s="3"/>
      <c r="W20" s="4"/>
      <c r="X20" s="5"/>
      <c r="Y20" s="4"/>
      <c r="Z20" s="4"/>
      <c r="AA20" s="5"/>
      <c r="AB20" s="5"/>
      <c r="AC20" s="5"/>
      <c r="AD20" s="30"/>
      <c r="AE20" s="47"/>
      <c r="AI20" s="5"/>
    </row>
    <row r="21" spans="1:35" ht="12.75" customHeight="1" x14ac:dyDescent="0.2">
      <c r="A21" s="15"/>
      <c r="B21" s="7" t="s">
        <v>103</v>
      </c>
      <c r="C21" s="59" t="s">
        <v>106</v>
      </c>
      <c r="D21" s="60"/>
      <c r="E21" s="7" t="s">
        <v>24</v>
      </c>
      <c r="F21" s="66" t="s">
        <v>22</v>
      </c>
      <c r="G21" s="67"/>
      <c r="H21" s="6">
        <v>7174.4930000000004</v>
      </c>
      <c r="I21" s="4">
        <f t="shared" ref="I21" si="4">+ROUNDUP(H21/9,0)</f>
        <v>798</v>
      </c>
      <c r="J21" s="4"/>
      <c r="K21" s="4"/>
      <c r="L21" s="4"/>
      <c r="M21" s="4"/>
      <c r="N21" s="30"/>
      <c r="O21" s="4"/>
      <c r="P21" s="4"/>
      <c r="Q21" s="4"/>
      <c r="R21" s="3"/>
      <c r="S21" s="3"/>
      <c r="T21" s="3"/>
      <c r="U21" s="3"/>
      <c r="V21" s="3"/>
      <c r="W21" s="4"/>
      <c r="X21" s="5"/>
      <c r="Y21" s="4"/>
      <c r="Z21" s="4"/>
      <c r="AA21" s="5"/>
      <c r="AB21" s="5"/>
      <c r="AC21" s="5"/>
      <c r="AD21" s="30"/>
      <c r="AE21" s="47"/>
      <c r="AI21" s="5"/>
    </row>
    <row r="22" spans="1:35" ht="12.75" customHeight="1" x14ac:dyDescent="0.2">
      <c r="A22" s="15"/>
      <c r="B22" s="7" t="s">
        <v>107</v>
      </c>
      <c r="C22" s="2">
        <v>33380.28</v>
      </c>
      <c r="D22" s="2">
        <v>33447.800999999999</v>
      </c>
      <c r="E22" s="7" t="s">
        <v>24</v>
      </c>
      <c r="F22" s="66" t="s">
        <v>22</v>
      </c>
      <c r="G22" s="67"/>
      <c r="H22" s="6">
        <v>1457.8309999999999</v>
      </c>
      <c r="I22" s="4"/>
      <c r="J22" s="4"/>
      <c r="K22" s="4">
        <f t="shared" si="0"/>
        <v>171</v>
      </c>
      <c r="L22" s="4"/>
      <c r="M22" s="4">
        <f t="shared" si="1"/>
        <v>29</v>
      </c>
      <c r="N22" s="30"/>
      <c r="O22" s="4"/>
      <c r="P22" s="4"/>
      <c r="Q22" s="4"/>
      <c r="R22" s="3"/>
      <c r="S22" s="3"/>
      <c r="T22" s="3"/>
      <c r="U22" s="3"/>
      <c r="V22" s="3"/>
      <c r="W22" s="4"/>
      <c r="X22" s="5"/>
      <c r="Y22" s="4"/>
      <c r="Z22" s="4"/>
      <c r="AA22" s="5"/>
      <c r="AB22" s="5"/>
      <c r="AC22" s="5"/>
      <c r="AD22" s="30"/>
      <c r="AE22" s="47"/>
      <c r="AI22" s="5"/>
    </row>
    <row r="23" spans="1:35" ht="12.75" customHeight="1" x14ac:dyDescent="0.2">
      <c r="A23" s="15"/>
      <c r="B23" s="7" t="s">
        <v>103</v>
      </c>
      <c r="C23" s="2">
        <v>33377.377</v>
      </c>
      <c r="D23" s="2">
        <v>33447.800999999999</v>
      </c>
      <c r="E23" s="7" t="s">
        <v>24</v>
      </c>
      <c r="F23" s="66" t="s">
        <v>22</v>
      </c>
      <c r="G23" s="67"/>
      <c r="H23" s="6">
        <v>1644.2360000000001</v>
      </c>
      <c r="I23" s="4"/>
      <c r="J23" s="4"/>
      <c r="K23" s="4">
        <f>ROUNDUP(((1.05*H23)/9),0)</f>
        <v>192</v>
      </c>
      <c r="L23" s="4"/>
      <c r="M23" s="4">
        <f>ROUNDUP(1.05*H23*(6/12)*(1/27),0)</f>
        <v>32</v>
      </c>
      <c r="N23" s="30"/>
      <c r="O23" s="4">
        <f>+ROUNDUP(H23/9,0)</f>
        <v>183</v>
      </c>
      <c r="P23" s="4"/>
      <c r="Q23" s="4"/>
      <c r="R23" s="3"/>
      <c r="S23" s="3"/>
      <c r="T23" s="3"/>
      <c r="U23" s="3"/>
      <c r="V23" s="3"/>
      <c r="W23" s="4"/>
      <c r="X23" s="5"/>
      <c r="Y23" s="4"/>
      <c r="Z23" s="4"/>
      <c r="AA23" s="5"/>
      <c r="AB23" s="5"/>
      <c r="AC23" s="5"/>
      <c r="AD23" s="30"/>
      <c r="AE23" s="47"/>
      <c r="AI23" s="5"/>
    </row>
    <row r="24" spans="1:35" ht="12.75" customHeight="1" x14ac:dyDescent="0.2">
      <c r="A24" s="15"/>
      <c r="B24" s="7" t="s">
        <v>103</v>
      </c>
      <c r="C24" s="2">
        <v>33447.800999999999</v>
      </c>
      <c r="D24" s="2">
        <v>33533.5</v>
      </c>
      <c r="E24" s="7" t="s">
        <v>24</v>
      </c>
      <c r="F24" s="66" t="s">
        <v>22</v>
      </c>
      <c r="G24" s="67"/>
      <c r="H24" s="6">
        <v>3720.377</v>
      </c>
      <c r="I24" s="4"/>
      <c r="J24" s="4"/>
      <c r="K24" s="4">
        <f t="shared" si="0"/>
        <v>435</v>
      </c>
      <c r="L24" s="4"/>
      <c r="M24" s="4">
        <f t="shared" si="1"/>
        <v>73</v>
      </c>
      <c r="N24" s="30"/>
      <c r="O24" s="4">
        <f>+ROUNDUP(H24/9,0)</f>
        <v>414</v>
      </c>
      <c r="P24" s="4"/>
      <c r="Q24" s="4"/>
      <c r="R24" s="3"/>
      <c r="S24" s="3"/>
      <c r="T24" s="3"/>
      <c r="U24" s="3"/>
      <c r="V24" s="3"/>
      <c r="W24" s="4"/>
      <c r="X24" s="5"/>
      <c r="Y24" s="4"/>
      <c r="Z24" s="4"/>
      <c r="AA24" s="5"/>
      <c r="AB24" s="5"/>
      <c r="AC24" s="5"/>
      <c r="AD24" s="30"/>
      <c r="AE24" s="47"/>
      <c r="AI24" s="5"/>
    </row>
    <row r="25" spans="1:35" ht="12.75" customHeight="1" x14ac:dyDescent="0.2">
      <c r="A25" s="15"/>
      <c r="B25" s="7" t="s">
        <v>103</v>
      </c>
      <c r="C25" s="2">
        <v>33533.5</v>
      </c>
      <c r="D25" s="2">
        <v>33885.300000000003</v>
      </c>
      <c r="E25" s="7" t="s">
        <v>38</v>
      </c>
      <c r="F25" s="66" t="s">
        <v>22</v>
      </c>
      <c r="G25" s="67"/>
      <c r="H25" s="6">
        <v>4097.6660000000002</v>
      </c>
      <c r="I25" s="4"/>
      <c r="J25" s="4"/>
      <c r="K25" s="4">
        <f t="shared" si="0"/>
        <v>479</v>
      </c>
      <c r="L25" s="3"/>
      <c r="M25" s="4">
        <f t="shared" si="1"/>
        <v>80</v>
      </c>
      <c r="N25" s="30"/>
      <c r="O25" s="4">
        <f>+ROUNDUP(H25/9,0)</f>
        <v>456</v>
      </c>
      <c r="P25" s="4"/>
      <c r="Q25" s="4"/>
      <c r="R25" s="4"/>
      <c r="S25" s="4"/>
      <c r="T25" s="4"/>
      <c r="U25" s="4"/>
      <c r="V25" s="4"/>
      <c r="W25" s="30"/>
      <c r="X25" s="5"/>
      <c r="Y25" s="4"/>
      <c r="Z25" s="5"/>
      <c r="AA25" s="5"/>
      <c r="AB25" s="5"/>
      <c r="AC25" s="5"/>
      <c r="AD25" s="30"/>
      <c r="AE25" s="47"/>
      <c r="AF25" s="17"/>
      <c r="AI25" s="5"/>
    </row>
    <row r="26" spans="1:35" ht="12.75" customHeight="1" x14ac:dyDescent="0.2">
      <c r="A26" s="15"/>
      <c r="B26" s="7"/>
      <c r="C26" s="2"/>
      <c r="D26" s="2"/>
      <c r="E26" s="7"/>
      <c r="F26" s="33"/>
      <c r="G26" s="33"/>
      <c r="H26" s="6"/>
      <c r="I26" s="4"/>
      <c r="J26" s="4"/>
      <c r="K26" s="4"/>
      <c r="L26" s="3"/>
      <c r="M26" s="4"/>
      <c r="N26" s="30"/>
      <c r="O26" s="4"/>
      <c r="P26" s="4"/>
      <c r="Q26" s="4"/>
      <c r="R26" s="4"/>
      <c r="S26" s="4"/>
      <c r="T26" s="4"/>
      <c r="U26" s="4"/>
      <c r="V26" s="4"/>
      <c r="W26" s="30"/>
      <c r="X26" s="5"/>
      <c r="Y26" s="4"/>
      <c r="Z26" s="5"/>
      <c r="AA26" s="5"/>
      <c r="AB26" s="5"/>
      <c r="AC26" s="5"/>
      <c r="AD26" s="30"/>
      <c r="AE26" s="47"/>
      <c r="AF26" s="17"/>
      <c r="AI26" s="5"/>
    </row>
    <row r="27" spans="1:35" ht="12.75" customHeight="1" x14ac:dyDescent="0.2">
      <c r="A27" s="15"/>
      <c r="B27" s="7"/>
      <c r="C27" s="2"/>
      <c r="D27" s="2"/>
      <c r="E27" s="7"/>
      <c r="F27" s="33"/>
      <c r="G27" s="33"/>
      <c r="H27" s="6"/>
      <c r="I27" s="4"/>
      <c r="J27" s="4"/>
      <c r="K27" s="4"/>
      <c r="L27" s="4"/>
      <c r="M27" s="4"/>
      <c r="N27" s="30"/>
      <c r="O27" s="4"/>
      <c r="P27" s="4"/>
      <c r="Q27" s="4"/>
      <c r="R27" s="3"/>
      <c r="S27" s="3"/>
      <c r="T27" s="3"/>
      <c r="U27" s="3"/>
      <c r="V27" s="3"/>
      <c r="W27" s="4"/>
      <c r="X27" s="5"/>
      <c r="Y27" s="4"/>
      <c r="Z27" s="4"/>
      <c r="AA27" s="5"/>
      <c r="AB27" s="5"/>
      <c r="AC27" s="5"/>
      <c r="AD27" s="30"/>
      <c r="AE27" s="47"/>
      <c r="AI27" s="5"/>
    </row>
    <row r="28" spans="1:35" ht="12.75" customHeight="1" x14ac:dyDescent="0.2">
      <c r="A28" s="15"/>
      <c r="B28" s="7"/>
      <c r="C28" s="2"/>
      <c r="D28" s="2"/>
      <c r="E28" s="7"/>
      <c r="F28" s="33"/>
      <c r="G28" s="33"/>
      <c r="H28" s="6"/>
      <c r="I28" s="4"/>
      <c r="J28" s="4"/>
      <c r="K28" s="4"/>
      <c r="L28" s="4"/>
      <c r="M28" s="4"/>
      <c r="N28" s="30"/>
      <c r="O28" s="4"/>
      <c r="P28" s="4"/>
      <c r="Q28" s="4"/>
      <c r="R28" s="3"/>
      <c r="S28" s="3"/>
      <c r="T28" s="3"/>
      <c r="U28" s="3"/>
      <c r="V28" s="3"/>
      <c r="W28" s="4"/>
      <c r="X28" s="5"/>
      <c r="Y28" s="4"/>
      <c r="Z28" s="4"/>
      <c r="AA28" s="5"/>
      <c r="AB28" s="5"/>
      <c r="AC28" s="5"/>
      <c r="AD28" s="30"/>
      <c r="AE28" s="47"/>
      <c r="AI28" s="30"/>
    </row>
    <row r="29" spans="1:35" ht="12.75" customHeight="1" x14ac:dyDescent="0.2">
      <c r="A29" s="15"/>
      <c r="B29" s="7"/>
      <c r="C29" s="2"/>
      <c r="D29" s="2"/>
      <c r="E29" s="7"/>
      <c r="F29" s="33"/>
      <c r="G29" s="33"/>
      <c r="H29" s="6"/>
      <c r="I29" s="4"/>
      <c r="J29" s="4"/>
      <c r="K29" s="4"/>
      <c r="L29" s="4"/>
      <c r="M29" s="4"/>
      <c r="N29" s="30"/>
      <c r="O29" s="4"/>
      <c r="P29" s="4"/>
      <c r="Q29" s="4"/>
      <c r="R29" s="3"/>
      <c r="S29" s="3"/>
      <c r="T29" s="3"/>
      <c r="U29" s="3"/>
      <c r="V29" s="3"/>
      <c r="W29" s="4"/>
      <c r="X29" s="5"/>
      <c r="Y29" s="4"/>
      <c r="Z29" s="4"/>
      <c r="AA29" s="5"/>
      <c r="AB29" s="5"/>
      <c r="AC29" s="5"/>
      <c r="AD29" s="30"/>
      <c r="AE29" s="47"/>
      <c r="AI29" s="30"/>
    </row>
    <row r="30" spans="1:35" ht="12.75" customHeight="1" x14ac:dyDescent="0.2">
      <c r="A30" s="15"/>
      <c r="B30" s="7"/>
      <c r="C30" s="2"/>
      <c r="D30" s="2"/>
      <c r="E30" s="7"/>
      <c r="F30" s="33"/>
      <c r="G30" s="33"/>
      <c r="H30" s="6"/>
      <c r="I30" s="4"/>
      <c r="J30" s="4"/>
      <c r="K30" s="4"/>
      <c r="L30" s="4"/>
      <c r="M30" s="4"/>
      <c r="N30" s="30"/>
      <c r="O30" s="4"/>
      <c r="P30" s="4"/>
      <c r="Q30" s="4"/>
      <c r="R30" s="3"/>
      <c r="S30" s="3"/>
      <c r="T30" s="3"/>
      <c r="U30" s="3"/>
      <c r="V30" s="3"/>
      <c r="W30" s="4"/>
      <c r="X30" s="5"/>
      <c r="Y30" s="4"/>
      <c r="Z30" s="4"/>
      <c r="AA30" s="5"/>
      <c r="AB30" s="5"/>
      <c r="AC30" s="5"/>
      <c r="AD30" s="30"/>
      <c r="AE30" s="47"/>
      <c r="AI30" s="30"/>
    </row>
    <row r="31" spans="1:35" ht="12.75" customHeight="1" x14ac:dyDescent="0.2">
      <c r="A31" s="15"/>
      <c r="B31" s="7"/>
      <c r="C31" s="2"/>
      <c r="D31" s="2"/>
      <c r="E31" s="7"/>
      <c r="F31" s="33"/>
      <c r="G31" s="33"/>
      <c r="H31" s="6"/>
      <c r="I31" s="4"/>
      <c r="J31" s="4"/>
      <c r="K31" s="4"/>
      <c r="L31" s="4"/>
      <c r="M31" s="4"/>
      <c r="N31" s="30"/>
      <c r="O31" s="4"/>
      <c r="P31" s="4"/>
      <c r="Q31" s="4"/>
      <c r="R31" s="3"/>
      <c r="S31" s="3"/>
      <c r="T31" s="3"/>
      <c r="U31" s="3"/>
      <c r="V31" s="3"/>
      <c r="W31" s="4"/>
      <c r="X31" s="5"/>
      <c r="Y31" s="4"/>
      <c r="Z31" s="4"/>
      <c r="AA31" s="5"/>
      <c r="AB31" s="5"/>
      <c r="AC31" s="5"/>
      <c r="AD31" s="30"/>
      <c r="AE31" s="47"/>
      <c r="AI31" s="30"/>
    </row>
    <row r="32" spans="1:35" ht="12.75" customHeight="1" x14ac:dyDescent="0.2">
      <c r="A32" s="15"/>
      <c r="B32" s="7"/>
      <c r="C32" s="2"/>
      <c r="D32" s="2"/>
      <c r="E32" s="7"/>
      <c r="F32" s="33"/>
      <c r="G32" s="33"/>
      <c r="H32" s="6"/>
      <c r="I32" s="4"/>
      <c r="J32" s="4"/>
      <c r="K32" s="4"/>
      <c r="L32" s="4"/>
      <c r="M32" s="4"/>
      <c r="N32" s="30"/>
      <c r="O32" s="4"/>
      <c r="P32" s="4"/>
      <c r="Q32" s="4"/>
      <c r="R32" s="3"/>
      <c r="S32" s="3"/>
      <c r="T32" s="3"/>
      <c r="U32" s="3"/>
      <c r="V32" s="3"/>
      <c r="W32" s="4"/>
      <c r="X32" s="5"/>
      <c r="Y32" s="4"/>
      <c r="Z32" s="4"/>
      <c r="AA32" s="5"/>
      <c r="AB32" s="5"/>
      <c r="AC32" s="5"/>
      <c r="AD32" s="30"/>
      <c r="AE32" s="47"/>
      <c r="AI32" s="30"/>
    </row>
    <row r="33" spans="1:35" ht="12.75" customHeight="1" x14ac:dyDescent="0.2">
      <c r="A33" s="15"/>
      <c r="B33" s="7"/>
      <c r="C33" s="2"/>
      <c r="D33" s="2"/>
      <c r="E33" s="7"/>
      <c r="F33" s="33"/>
      <c r="G33" s="33"/>
      <c r="H33" s="6"/>
      <c r="I33" s="4"/>
      <c r="J33" s="4"/>
      <c r="K33" s="4"/>
      <c r="L33" s="4"/>
      <c r="M33" s="4"/>
      <c r="N33" s="30"/>
      <c r="O33" s="4"/>
      <c r="P33" s="4"/>
      <c r="Q33" s="4"/>
      <c r="R33" s="3"/>
      <c r="S33" s="3"/>
      <c r="T33" s="3"/>
      <c r="U33" s="3"/>
      <c r="V33" s="3"/>
      <c r="W33" s="4"/>
      <c r="X33" s="5"/>
      <c r="Y33" s="4"/>
      <c r="Z33" s="4"/>
      <c r="AA33" s="5"/>
      <c r="AB33" s="5"/>
      <c r="AC33" s="5"/>
      <c r="AD33" s="30"/>
      <c r="AE33" s="47"/>
      <c r="AI33" s="30"/>
    </row>
    <row r="34" spans="1:35" ht="12.75" customHeight="1" x14ac:dyDescent="0.2">
      <c r="A34" s="15"/>
      <c r="B34" s="7"/>
      <c r="C34" s="2"/>
      <c r="D34" s="2"/>
      <c r="E34" s="7"/>
      <c r="F34" s="33"/>
      <c r="G34" s="33"/>
      <c r="H34" s="6"/>
      <c r="I34" s="4"/>
      <c r="J34" s="4"/>
      <c r="K34" s="4"/>
      <c r="L34" s="4"/>
      <c r="M34" s="4"/>
      <c r="N34" s="30"/>
      <c r="O34" s="4"/>
      <c r="P34" s="4"/>
      <c r="Q34" s="4"/>
      <c r="R34" s="3"/>
      <c r="S34" s="3"/>
      <c r="T34" s="3"/>
      <c r="U34" s="3"/>
      <c r="V34" s="3"/>
      <c r="W34" s="4"/>
      <c r="X34" s="5"/>
      <c r="Y34" s="4"/>
      <c r="Z34" s="4"/>
      <c r="AA34" s="5"/>
      <c r="AB34" s="5"/>
      <c r="AC34" s="5"/>
      <c r="AD34" s="30"/>
      <c r="AE34" s="47"/>
      <c r="AI34" s="30"/>
    </row>
    <row r="35" spans="1:35" ht="12.75" customHeight="1" x14ac:dyDescent="0.2">
      <c r="A35" s="15"/>
      <c r="B35" s="7"/>
      <c r="C35" s="2"/>
      <c r="D35" s="2"/>
      <c r="E35" s="7"/>
      <c r="F35" s="33"/>
      <c r="G35" s="33"/>
      <c r="H35" s="6"/>
      <c r="I35" s="4"/>
      <c r="J35" s="4"/>
      <c r="K35" s="4"/>
      <c r="L35" s="4"/>
      <c r="M35" s="4"/>
      <c r="N35" s="30"/>
      <c r="O35" s="4"/>
      <c r="P35" s="4"/>
      <c r="Q35" s="4"/>
      <c r="R35" s="3"/>
      <c r="S35" s="3"/>
      <c r="T35" s="3"/>
      <c r="U35" s="3"/>
      <c r="V35" s="3"/>
      <c r="W35" s="4"/>
      <c r="X35" s="5"/>
      <c r="Y35" s="4"/>
      <c r="Z35" s="4"/>
      <c r="AA35" s="5"/>
      <c r="AB35" s="5"/>
      <c r="AC35" s="5"/>
      <c r="AD35" s="30"/>
      <c r="AE35" s="47"/>
      <c r="AI35" s="30"/>
    </row>
    <row r="36" spans="1:35" ht="12.75" customHeight="1" x14ac:dyDescent="0.2">
      <c r="A36" s="15"/>
      <c r="B36" s="7"/>
      <c r="C36" s="2"/>
      <c r="D36" s="2"/>
      <c r="E36" s="7"/>
      <c r="F36" s="33"/>
      <c r="G36" s="33"/>
      <c r="H36" s="6"/>
      <c r="I36" s="4"/>
      <c r="J36" s="4"/>
      <c r="K36" s="4"/>
      <c r="L36" s="4"/>
      <c r="M36" s="4"/>
      <c r="N36" s="30"/>
      <c r="O36" s="4"/>
      <c r="P36" s="4"/>
      <c r="Q36" s="4"/>
      <c r="R36" s="3"/>
      <c r="S36" s="3"/>
      <c r="T36" s="3"/>
      <c r="U36" s="3"/>
      <c r="V36" s="3"/>
      <c r="W36" s="4"/>
      <c r="X36" s="5"/>
      <c r="Y36" s="4"/>
      <c r="Z36" s="4"/>
      <c r="AA36" s="5"/>
      <c r="AB36" s="5"/>
      <c r="AC36" s="5"/>
      <c r="AD36" s="30"/>
      <c r="AE36" s="47"/>
      <c r="AI36" s="30"/>
    </row>
    <row r="37" spans="1:35" ht="12.75" customHeight="1" x14ac:dyDescent="0.2">
      <c r="A37" s="15"/>
      <c r="B37" s="7"/>
      <c r="C37" s="2"/>
      <c r="D37" s="2"/>
      <c r="E37" s="7"/>
      <c r="F37" s="33"/>
      <c r="G37" s="33"/>
      <c r="H37" s="6"/>
      <c r="I37" s="4"/>
      <c r="J37" s="4"/>
      <c r="K37" s="4"/>
      <c r="L37" s="3"/>
      <c r="M37" s="4"/>
      <c r="N37" s="30"/>
      <c r="O37" s="4"/>
      <c r="P37" s="4"/>
      <c r="Q37" s="4"/>
      <c r="R37" s="4"/>
      <c r="S37" s="4"/>
      <c r="T37" s="4"/>
      <c r="U37" s="4"/>
      <c r="V37" s="4"/>
      <c r="W37" s="30"/>
      <c r="X37" s="5"/>
      <c r="Y37" s="4"/>
      <c r="Z37" s="5"/>
      <c r="AA37" s="5"/>
      <c r="AB37" s="5"/>
      <c r="AC37" s="5"/>
      <c r="AD37" s="30"/>
      <c r="AE37" s="47"/>
      <c r="AF37" s="17"/>
      <c r="AI37" s="30"/>
    </row>
    <row r="38" spans="1:35" ht="12.75" customHeight="1" x14ac:dyDescent="0.2">
      <c r="A38" s="15"/>
      <c r="B38" s="7"/>
      <c r="C38" s="2"/>
      <c r="D38" s="2"/>
      <c r="E38" s="7"/>
      <c r="F38" s="33"/>
      <c r="G38" s="33"/>
      <c r="H38" s="6"/>
      <c r="I38" s="4"/>
      <c r="J38" s="4"/>
      <c r="K38" s="4"/>
      <c r="L38" s="4"/>
      <c r="M38" s="4"/>
      <c r="N38" s="30"/>
      <c r="O38" s="4"/>
      <c r="P38" s="4"/>
      <c r="Q38" s="4"/>
      <c r="R38" s="3"/>
      <c r="S38" s="3"/>
      <c r="T38" s="3"/>
      <c r="U38" s="3"/>
      <c r="V38" s="3"/>
      <c r="W38" s="4"/>
      <c r="X38" s="5"/>
      <c r="Y38" s="4"/>
      <c r="Z38" s="5"/>
      <c r="AA38" s="5"/>
      <c r="AB38" s="5"/>
      <c r="AC38" s="5"/>
      <c r="AD38" s="30"/>
      <c r="AE38" s="47"/>
      <c r="AI38" s="5">
        <f>H38/9</f>
        <v>0</v>
      </c>
    </row>
    <row r="39" spans="1:35" ht="12.75" customHeight="1" x14ac:dyDescent="0.2">
      <c r="A39" s="15"/>
      <c r="B39" s="7"/>
      <c r="C39" s="2"/>
      <c r="D39" s="2"/>
      <c r="E39" s="7"/>
      <c r="F39" s="33"/>
      <c r="G39" s="33"/>
      <c r="H39" s="6"/>
      <c r="I39" s="4"/>
      <c r="J39" s="4"/>
      <c r="K39" s="4"/>
      <c r="L39" s="4"/>
      <c r="M39" s="4"/>
      <c r="N39" s="30"/>
      <c r="O39" s="4"/>
      <c r="P39" s="4"/>
      <c r="Q39" s="4"/>
      <c r="R39" s="3"/>
      <c r="S39" s="3"/>
      <c r="T39" s="3"/>
      <c r="U39" s="3"/>
      <c r="V39" s="3"/>
      <c r="W39" s="4"/>
      <c r="X39" s="5"/>
      <c r="Y39" s="4"/>
      <c r="Z39" s="5"/>
      <c r="AA39" s="5"/>
      <c r="AB39" s="5"/>
      <c r="AC39" s="5"/>
      <c r="AD39" s="30"/>
      <c r="AE39" s="47"/>
      <c r="AI39" s="5"/>
    </row>
    <row r="40" spans="1:35" ht="12.75" customHeight="1" x14ac:dyDescent="0.2">
      <c r="A40" s="55"/>
      <c r="B40" s="56"/>
      <c r="C40" s="56"/>
      <c r="D40" s="56"/>
      <c r="E40" s="56"/>
      <c r="F40" s="56"/>
      <c r="G40" s="56"/>
      <c r="H40" s="56"/>
      <c r="I40" s="4"/>
      <c r="J40" s="4"/>
      <c r="K40" s="4"/>
      <c r="L40" s="4"/>
      <c r="M40" s="4"/>
      <c r="N40" s="30"/>
      <c r="O40" s="4"/>
      <c r="P40" s="4"/>
      <c r="Q40" s="4"/>
      <c r="R40" s="3"/>
      <c r="S40" s="3"/>
      <c r="T40" s="3"/>
      <c r="U40" s="3"/>
      <c r="V40" s="3"/>
      <c r="W40" s="4"/>
      <c r="X40" s="5"/>
      <c r="Y40" s="4"/>
      <c r="Z40" s="5"/>
      <c r="AA40" s="5"/>
      <c r="AB40" s="5"/>
      <c r="AC40" s="5"/>
      <c r="AD40" s="30"/>
      <c r="AE40" s="47"/>
      <c r="AI40" s="5"/>
    </row>
    <row r="41" spans="1:35" ht="12.75" customHeight="1" x14ac:dyDescent="0.2">
      <c r="A41" s="15"/>
      <c r="B41" s="7"/>
      <c r="C41" s="2"/>
      <c r="D41" s="2"/>
      <c r="E41" s="7"/>
      <c r="F41" s="33"/>
      <c r="G41" s="33"/>
      <c r="H41" s="6"/>
      <c r="I41" s="4"/>
      <c r="J41" s="4"/>
      <c r="K41" s="4"/>
      <c r="L41" s="3"/>
      <c r="M41" s="4"/>
      <c r="N41" s="30"/>
      <c r="O41" s="4"/>
      <c r="P41" s="4"/>
      <c r="Q41" s="4"/>
      <c r="R41" s="4"/>
      <c r="S41" s="4"/>
      <c r="T41" s="4"/>
      <c r="U41" s="4"/>
      <c r="V41" s="4"/>
      <c r="W41" s="30"/>
      <c r="X41" s="5"/>
      <c r="Y41" s="4"/>
      <c r="Z41" s="5"/>
      <c r="AA41" s="5"/>
      <c r="AB41" s="5"/>
      <c r="AC41" s="5"/>
      <c r="AD41" s="30"/>
      <c r="AE41" s="47"/>
      <c r="AF41" s="17"/>
      <c r="AI41" s="5"/>
    </row>
    <row r="42" spans="1:35" ht="12.75" customHeight="1" x14ac:dyDescent="0.2">
      <c r="A42" s="15"/>
      <c r="B42" s="7"/>
      <c r="C42" s="2"/>
      <c r="D42" s="2"/>
      <c r="E42" s="7"/>
      <c r="F42" s="33"/>
      <c r="G42" s="33"/>
      <c r="H42" s="6"/>
      <c r="I42" s="4"/>
      <c r="J42" s="4"/>
      <c r="K42" s="4"/>
      <c r="L42" s="3"/>
      <c r="M42" s="4"/>
      <c r="N42" s="30"/>
      <c r="O42" s="4"/>
      <c r="P42" s="3"/>
      <c r="Q42" s="3"/>
      <c r="R42" s="3"/>
      <c r="S42" s="3"/>
      <c r="T42" s="3"/>
      <c r="U42" s="3"/>
      <c r="V42" s="3"/>
      <c r="W42" s="30"/>
      <c r="X42" s="5"/>
      <c r="Y42" s="4"/>
      <c r="Z42" s="5"/>
      <c r="AA42" s="5"/>
      <c r="AB42" s="5"/>
      <c r="AC42" s="5"/>
      <c r="AD42" s="30"/>
      <c r="AE42" s="47"/>
      <c r="AI42" s="5"/>
    </row>
    <row r="43" spans="1:35" ht="12.75" customHeight="1" x14ac:dyDescent="0.2">
      <c r="A43" s="15"/>
      <c r="B43" s="7"/>
      <c r="C43" s="2"/>
      <c r="D43" s="2"/>
      <c r="E43" s="7"/>
      <c r="F43" s="33"/>
      <c r="G43" s="33"/>
      <c r="H43" s="6"/>
      <c r="I43" s="4"/>
      <c r="J43" s="4"/>
      <c r="K43" s="4"/>
      <c r="L43" s="3"/>
      <c r="M43" s="4"/>
      <c r="N43" s="30"/>
      <c r="O43" s="4"/>
      <c r="P43" s="3"/>
      <c r="Q43" s="3"/>
      <c r="R43" s="3"/>
      <c r="S43" s="3"/>
      <c r="T43" s="3"/>
      <c r="U43" s="3"/>
      <c r="V43" s="3"/>
      <c r="W43" s="30"/>
      <c r="X43" s="5"/>
      <c r="Y43" s="30"/>
      <c r="Z43" s="5"/>
      <c r="AA43" s="5"/>
      <c r="AB43" s="5"/>
      <c r="AC43" s="5"/>
      <c r="AD43" s="30"/>
      <c r="AE43" s="47"/>
      <c r="AI43" s="5"/>
    </row>
    <row r="44" spans="1:35" ht="12.75" customHeight="1" x14ac:dyDescent="0.2">
      <c r="A44" s="55"/>
      <c r="B44" s="56"/>
      <c r="C44" s="56"/>
      <c r="D44" s="56"/>
      <c r="E44" s="56"/>
      <c r="F44" s="56"/>
      <c r="G44" s="56"/>
      <c r="H44" s="56"/>
      <c r="I44" s="4"/>
      <c r="J44" s="4"/>
      <c r="K44" s="4"/>
      <c r="L44" s="3"/>
      <c r="M44" s="4"/>
      <c r="N44" s="30"/>
      <c r="O44" s="4"/>
      <c r="P44" s="3"/>
      <c r="Q44" s="3"/>
      <c r="R44" s="3"/>
      <c r="S44" s="3"/>
      <c r="T44" s="3"/>
      <c r="U44" s="3"/>
      <c r="V44" s="3"/>
      <c r="W44" s="30"/>
      <c r="X44" s="5"/>
      <c r="Y44" s="30"/>
      <c r="Z44" s="5"/>
      <c r="AA44" s="5"/>
      <c r="AB44" s="5"/>
      <c r="AC44" s="5"/>
      <c r="AD44" s="30"/>
      <c r="AE44" s="47"/>
      <c r="AI44" s="5"/>
    </row>
    <row r="45" spans="1:35" ht="12.75" customHeight="1" x14ac:dyDescent="0.2">
      <c r="A45" s="15"/>
      <c r="B45" s="7"/>
      <c r="C45" s="2"/>
      <c r="D45" s="2"/>
      <c r="E45" s="7"/>
      <c r="F45" s="33"/>
      <c r="G45" s="33"/>
      <c r="H45" s="6"/>
      <c r="I45" s="4"/>
      <c r="J45" s="4"/>
      <c r="K45" s="4"/>
      <c r="L45" s="3"/>
      <c r="M45" s="4"/>
      <c r="N45" s="30"/>
      <c r="O45" s="4"/>
      <c r="P45" s="3"/>
      <c r="Q45" s="3"/>
      <c r="R45" s="3"/>
      <c r="S45" s="3"/>
      <c r="T45" s="3"/>
      <c r="U45" s="3"/>
      <c r="V45" s="3"/>
      <c r="W45" s="3"/>
      <c r="X45" s="5"/>
      <c r="Y45" s="3"/>
      <c r="Z45" s="5"/>
      <c r="AA45" s="5"/>
      <c r="AB45" s="5"/>
      <c r="AC45" s="5"/>
      <c r="AD45" s="30"/>
      <c r="AE45" s="47"/>
      <c r="AI45" s="5"/>
    </row>
    <row r="46" spans="1:35" ht="12.75" customHeight="1" x14ac:dyDescent="0.2">
      <c r="A46" s="15"/>
      <c r="B46" s="7"/>
      <c r="C46" s="2"/>
      <c r="D46" s="2"/>
      <c r="E46" s="7"/>
      <c r="F46" s="33"/>
      <c r="G46" s="33"/>
      <c r="H46" s="6"/>
      <c r="I46" s="4"/>
      <c r="J46" s="4"/>
      <c r="K46" s="4"/>
      <c r="L46" s="4"/>
      <c r="M46" s="4"/>
      <c r="N46" s="30"/>
      <c r="O46" s="4"/>
      <c r="P46" s="4"/>
      <c r="Q46" s="4"/>
      <c r="R46" s="3"/>
      <c r="S46" s="3"/>
      <c r="T46" s="3"/>
      <c r="U46" s="3"/>
      <c r="V46" s="3"/>
      <c r="W46" s="4"/>
      <c r="X46" s="5"/>
      <c r="Y46" s="30"/>
      <c r="Z46" s="5"/>
      <c r="AA46" s="5"/>
      <c r="AB46" s="5"/>
      <c r="AC46" s="5"/>
      <c r="AD46" s="30"/>
      <c r="AE46" s="47"/>
      <c r="AI46" s="5"/>
    </row>
    <row r="47" spans="1:35" ht="12.75" customHeight="1" x14ac:dyDescent="0.2">
      <c r="A47" s="55"/>
      <c r="B47" s="56"/>
      <c r="C47" s="56"/>
      <c r="D47" s="56"/>
      <c r="E47" s="56"/>
      <c r="F47" s="56"/>
      <c r="G47" s="56"/>
      <c r="H47" s="56"/>
      <c r="I47" s="4"/>
      <c r="J47" s="4"/>
      <c r="K47" s="4"/>
      <c r="L47" s="4"/>
      <c r="M47" s="4"/>
      <c r="N47" s="30"/>
      <c r="O47" s="4"/>
      <c r="P47" s="4"/>
      <c r="Q47" s="4"/>
      <c r="R47" s="3"/>
      <c r="S47" s="3"/>
      <c r="T47" s="3"/>
      <c r="U47" s="3"/>
      <c r="V47" s="3"/>
      <c r="W47" s="4"/>
      <c r="X47" s="5"/>
      <c r="Y47" s="30"/>
      <c r="Z47" s="5"/>
      <c r="AA47" s="5"/>
      <c r="AB47" s="5"/>
      <c r="AC47" s="5"/>
      <c r="AD47" s="30"/>
      <c r="AE47" s="47"/>
      <c r="AI47" s="5"/>
    </row>
    <row r="48" spans="1:35" ht="12.75" customHeight="1" x14ac:dyDescent="0.2">
      <c r="A48" s="15"/>
      <c r="B48" s="7"/>
      <c r="C48" s="2"/>
      <c r="D48" s="2"/>
      <c r="E48" s="7"/>
      <c r="F48" s="33"/>
      <c r="G48" s="33"/>
      <c r="H48" s="6"/>
      <c r="I48" s="4"/>
      <c r="J48" s="4"/>
      <c r="K48" s="4"/>
      <c r="L48" s="4"/>
      <c r="M48" s="4"/>
      <c r="N48" s="30"/>
      <c r="O48" s="4"/>
      <c r="P48" s="4"/>
      <c r="Q48" s="4"/>
      <c r="R48" s="3"/>
      <c r="S48" s="3"/>
      <c r="T48" s="3"/>
      <c r="U48" s="3"/>
      <c r="V48" s="3"/>
      <c r="W48" s="4"/>
      <c r="X48" s="5"/>
      <c r="Y48" s="30"/>
      <c r="Z48" s="5"/>
      <c r="AA48" s="5"/>
      <c r="AB48" s="5"/>
      <c r="AC48" s="5"/>
      <c r="AD48" s="30"/>
      <c r="AE48" s="47"/>
      <c r="AI48" s="5"/>
    </row>
    <row r="49" spans="1:35" ht="12.75" customHeight="1" x14ac:dyDescent="0.2">
      <c r="A49" s="15"/>
      <c r="B49" s="7"/>
      <c r="C49" s="2"/>
      <c r="D49" s="2"/>
      <c r="E49" s="7"/>
      <c r="F49" s="33"/>
      <c r="G49" s="33"/>
      <c r="H49" s="6"/>
      <c r="I49" s="4"/>
      <c r="J49" s="4"/>
      <c r="K49" s="4"/>
      <c r="L49" s="3"/>
      <c r="M49" s="4"/>
      <c r="N49" s="30"/>
      <c r="O49" s="4"/>
      <c r="P49" s="4"/>
      <c r="Q49" s="4"/>
      <c r="R49" s="4"/>
      <c r="S49" s="4"/>
      <c r="T49" s="4"/>
      <c r="U49" s="4"/>
      <c r="V49" s="4"/>
      <c r="W49" s="30"/>
      <c r="X49" s="5"/>
      <c r="Y49" s="30"/>
      <c r="Z49" s="5"/>
      <c r="AA49" s="5"/>
      <c r="AB49" s="5"/>
      <c r="AC49" s="5"/>
      <c r="AD49" s="30"/>
      <c r="AE49" s="47"/>
      <c r="AF49" s="17"/>
      <c r="AI49" s="5"/>
    </row>
    <row r="50" spans="1:35" ht="12.75" customHeight="1" x14ac:dyDescent="0.2">
      <c r="A50" s="15"/>
      <c r="B50" s="7"/>
      <c r="C50" s="2"/>
      <c r="D50" s="2"/>
      <c r="E50" s="7"/>
      <c r="F50" s="33"/>
      <c r="G50" s="33"/>
      <c r="H50" s="6"/>
      <c r="I50" s="4"/>
      <c r="J50" s="4"/>
      <c r="K50" s="4"/>
      <c r="L50" s="3"/>
      <c r="M50" s="4"/>
      <c r="N50" s="30"/>
      <c r="O50" s="4"/>
      <c r="P50" s="3"/>
      <c r="Q50" s="3"/>
      <c r="R50" s="3"/>
      <c r="S50" s="3"/>
      <c r="T50" s="3"/>
      <c r="U50" s="3"/>
      <c r="V50" s="3"/>
      <c r="W50" s="30"/>
      <c r="X50" s="5"/>
      <c r="Y50" s="30"/>
      <c r="Z50" s="5"/>
      <c r="AA50" s="5"/>
      <c r="AB50" s="5"/>
      <c r="AC50" s="5"/>
      <c r="AD50" s="30"/>
      <c r="AE50" s="47"/>
      <c r="AI50" s="5"/>
    </row>
    <row r="51" spans="1:35" ht="12.75" customHeight="1" x14ac:dyDescent="0.2">
      <c r="A51" s="15"/>
      <c r="B51" s="7"/>
      <c r="C51" s="2"/>
      <c r="D51" s="2"/>
      <c r="E51" s="7"/>
      <c r="F51" s="49"/>
      <c r="G51" s="49"/>
      <c r="H51" s="6"/>
      <c r="I51" s="4"/>
      <c r="J51" s="4"/>
      <c r="K51" s="4"/>
      <c r="L51" s="3"/>
      <c r="M51" s="4"/>
      <c r="N51" s="30"/>
      <c r="O51" s="4"/>
      <c r="P51" s="3"/>
      <c r="Q51" s="3"/>
      <c r="R51" s="3"/>
      <c r="S51" s="3"/>
      <c r="T51" s="3"/>
      <c r="U51" s="3"/>
      <c r="V51" s="3"/>
      <c r="W51" s="30"/>
      <c r="X51" s="5"/>
      <c r="Y51" s="30"/>
      <c r="Z51" s="5"/>
      <c r="AA51" s="5"/>
      <c r="AB51" s="5"/>
      <c r="AC51" s="5"/>
      <c r="AD51" s="30"/>
      <c r="AE51" s="47"/>
      <c r="AI51" s="5"/>
    </row>
    <row r="52" spans="1:35" ht="12.75" customHeight="1" x14ac:dyDescent="0.2">
      <c r="A52" s="15"/>
      <c r="B52" s="7"/>
      <c r="C52" s="2"/>
      <c r="D52" s="2"/>
      <c r="E52" s="7"/>
      <c r="F52" s="49"/>
      <c r="G52" s="49"/>
      <c r="H52" s="6"/>
      <c r="I52" s="4"/>
      <c r="J52" s="4"/>
      <c r="K52" s="4"/>
      <c r="L52" s="3"/>
      <c r="M52" s="4"/>
      <c r="N52" s="30"/>
      <c r="O52" s="4"/>
      <c r="P52" s="3"/>
      <c r="Q52" s="3"/>
      <c r="R52" s="3"/>
      <c r="S52" s="3"/>
      <c r="T52" s="3"/>
      <c r="U52" s="3"/>
      <c r="V52" s="3"/>
      <c r="W52" s="30"/>
      <c r="X52" s="5"/>
      <c r="Y52" s="30"/>
      <c r="Z52" s="5"/>
      <c r="AA52" s="5"/>
      <c r="AB52" s="5"/>
      <c r="AC52" s="5"/>
      <c r="AD52" s="30"/>
      <c r="AE52" s="47"/>
      <c r="AI52" s="5"/>
    </row>
    <row r="53" spans="1:35" ht="12.75" customHeight="1" x14ac:dyDescent="0.2">
      <c r="A53" s="15"/>
      <c r="B53" s="21"/>
      <c r="C53" s="2"/>
      <c r="D53" s="2"/>
      <c r="E53" s="7"/>
      <c r="F53" s="49"/>
      <c r="G53" s="49"/>
      <c r="H53" s="6"/>
      <c r="I53" s="4"/>
      <c r="J53" s="4"/>
      <c r="K53" s="4"/>
      <c r="L53" s="3"/>
      <c r="M53" s="4"/>
      <c r="N53" s="30"/>
      <c r="O53" s="4"/>
      <c r="P53" s="3"/>
      <c r="Q53" s="3"/>
      <c r="R53" s="3"/>
      <c r="S53" s="3"/>
      <c r="T53" s="3"/>
      <c r="U53" s="3"/>
      <c r="V53" s="3"/>
      <c r="W53" s="30"/>
      <c r="X53" s="5"/>
      <c r="Y53" s="30"/>
      <c r="Z53" s="5"/>
      <c r="AA53" s="5"/>
      <c r="AB53" s="5"/>
      <c r="AC53" s="5"/>
      <c r="AD53" s="30"/>
      <c r="AE53" s="47"/>
      <c r="AI53" s="5"/>
    </row>
    <row r="54" spans="1:35" ht="12.75" customHeight="1" x14ac:dyDescent="0.2">
      <c r="A54" s="15"/>
      <c r="B54" s="7"/>
      <c r="C54" s="2"/>
      <c r="D54" s="2"/>
      <c r="E54" s="30"/>
      <c r="F54" s="49"/>
      <c r="G54" s="49"/>
      <c r="H54" s="6"/>
      <c r="I54" s="4"/>
      <c r="J54" s="4"/>
      <c r="K54" s="4"/>
      <c r="L54" s="3"/>
      <c r="M54" s="4"/>
      <c r="N54" s="30"/>
      <c r="O54" s="4"/>
      <c r="P54" s="7"/>
      <c r="Q54" s="7"/>
      <c r="R54" s="52"/>
      <c r="S54" s="52"/>
      <c r="T54" s="52"/>
      <c r="U54" s="52"/>
      <c r="V54" s="52"/>
      <c r="W54" s="30"/>
      <c r="X54" s="5"/>
      <c r="Y54" s="30"/>
      <c r="Z54" s="5"/>
      <c r="AA54" s="5"/>
      <c r="AB54" s="5"/>
      <c r="AC54" s="5"/>
      <c r="AD54" s="30"/>
      <c r="AE54" s="47"/>
      <c r="AI54" s="5"/>
    </row>
    <row r="55" spans="1:35" ht="12.75" customHeight="1" x14ac:dyDescent="0.2">
      <c r="A55" s="15"/>
      <c r="B55" s="7"/>
      <c r="C55" s="2"/>
      <c r="D55" s="2"/>
      <c r="E55" s="7"/>
      <c r="F55" s="49"/>
      <c r="G55" s="49"/>
      <c r="H55" s="6"/>
      <c r="I55" s="4"/>
      <c r="J55" s="4"/>
      <c r="K55" s="4"/>
      <c r="L55" s="3"/>
      <c r="M55" s="4"/>
      <c r="N55" s="30"/>
      <c r="O55" s="4"/>
      <c r="P55" s="3"/>
      <c r="Q55" s="3"/>
      <c r="R55" s="3"/>
      <c r="S55" s="3"/>
      <c r="T55" s="3"/>
      <c r="U55" s="3"/>
      <c r="V55" s="3"/>
      <c r="W55" s="3"/>
      <c r="X55" s="5"/>
      <c r="Y55" s="3"/>
      <c r="Z55" s="5"/>
      <c r="AA55" s="5"/>
      <c r="AB55" s="5"/>
      <c r="AC55" s="5"/>
      <c r="AD55" s="30"/>
      <c r="AE55" s="47"/>
      <c r="AI55" s="5"/>
    </row>
    <row r="56" spans="1:35" ht="12.75" customHeight="1" x14ac:dyDescent="0.2">
      <c r="A56" s="15"/>
      <c r="B56" s="7"/>
      <c r="C56" s="2"/>
      <c r="D56" s="2"/>
      <c r="E56" s="7"/>
      <c r="F56" s="49"/>
      <c r="G56" s="49"/>
      <c r="H56" s="6"/>
      <c r="I56" s="4"/>
      <c r="J56" s="4"/>
      <c r="K56" s="4"/>
      <c r="L56" s="4"/>
      <c r="M56" s="4"/>
      <c r="N56" s="30"/>
      <c r="O56" s="4"/>
      <c r="P56" s="4"/>
      <c r="Q56" s="4"/>
      <c r="R56" s="3"/>
      <c r="S56" s="3"/>
      <c r="T56" s="3"/>
      <c r="U56" s="3"/>
      <c r="V56" s="3"/>
      <c r="W56" s="4"/>
      <c r="X56" s="5"/>
      <c r="Y56" s="30"/>
      <c r="Z56" s="5"/>
      <c r="AA56" s="5"/>
      <c r="AB56" s="5"/>
      <c r="AC56" s="5"/>
      <c r="AD56" s="30"/>
      <c r="AE56" s="47"/>
      <c r="AI56" s="40"/>
    </row>
    <row r="57" spans="1:35" ht="12.75" customHeight="1" x14ac:dyDescent="0.2">
      <c r="A57" s="15"/>
      <c r="B57" s="7"/>
      <c r="C57" s="2"/>
      <c r="D57" s="2"/>
      <c r="E57" s="7"/>
      <c r="F57" s="49"/>
      <c r="G57" s="49"/>
      <c r="H57" s="6"/>
      <c r="I57" s="4"/>
      <c r="J57" s="4"/>
      <c r="K57" s="4"/>
      <c r="L57" s="4"/>
      <c r="M57" s="4"/>
      <c r="N57" s="30"/>
      <c r="O57" s="4"/>
      <c r="P57" s="4"/>
      <c r="Q57" s="4"/>
      <c r="R57" s="3"/>
      <c r="S57" s="3"/>
      <c r="T57" s="3"/>
      <c r="U57" s="3"/>
      <c r="V57" s="3"/>
      <c r="W57" s="4"/>
      <c r="X57" s="5"/>
      <c r="Y57" s="30"/>
      <c r="Z57" s="5"/>
      <c r="AA57" s="5"/>
      <c r="AB57" s="5"/>
      <c r="AC57" s="5"/>
      <c r="AD57" s="30"/>
      <c r="AE57" s="47"/>
      <c r="AI57" s="5"/>
    </row>
    <row r="58" spans="1:35" ht="12.75" customHeight="1" x14ac:dyDescent="0.2">
      <c r="A58" s="15"/>
      <c r="B58" s="7"/>
      <c r="C58" s="2"/>
      <c r="D58" s="2"/>
      <c r="E58" s="7"/>
      <c r="F58" s="49"/>
      <c r="G58" s="49"/>
      <c r="H58" s="6"/>
      <c r="I58" s="4"/>
      <c r="J58" s="4"/>
      <c r="K58" s="4"/>
      <c r="L58" s="4"/>
      <c r="M58" s="4"/>
      <c r="N58" s="30"/>
      <c r="O58" s="4"/>
      <c r="P58" s="4"/>
      <c r="Q58" s="4"/>
      <c r="R58" s="3"/>
      <c r="S58" s="3"/>
      <c r="T58" s="3"/>
      <c r="U58" s="3"/>
      <c r="V58" s="3"/>
      <c r="W58" s="4"/>
      <c r="X58" s="5"/>
      <c r="Y58" s="30"/>
      <c r="Z58" s="5"/>
      <c r="AA58" s="5"/>
      <c r="AB58" s="5"/>
      <c r="AC58" s="5"/>
      <c r="AD58" s="30"/>
      <c r="AE58" s="47"/>
      <c r="AI58" s="5"/>
    </row>
    <row r="59" spans="1:35" ht="12.75" customHeight="1" x14ac:dyDescent="0.2">
      <c r="A59" s="15"/>
      <c r="B59" s="7"/>
      <c r="C59" s="2"/>
      <c r="D59" s="2"/>
      <c r="E59" s="7"/>
      <c r="F59" s="49"/>
      <c r="G59" s="49"/>
      <c r="H59" s="6"/>
      <c r="I59" s="4"/>
      <c r="J59" s="4"/>
      <c r="K59" s="4"/>
      <c r="L59" s="3"/>
      <c r="M59" s="4"/>
      <c r="N59" s="30"/>
      <c r="O59" s="4"/>
      <c r="P59" s="4"/>
      <c r="Q59" s="4"/>
      <c r="R59" s="4"/>
      <c r="S59" s="4"/>
      <c r="T59" s="4"/>
      <c r="U59" s="4"/>
      <c r="V59" s="4"/>
      <c r="W59" s="30"/>
      <c r="X59" s="5"/>
      <c r="Y59" s="30"/>
      <c r="Z59" s="5"/>
      <c r="AA59" s="5"/>
      <c r="AB59" s="5"/>
      <c r="AC59" s="5"/>
      <c r="AD59" s="30"/>
      <c r="AE59" s="47"/>
      <c r="AF59" s="17"/>
      <c r="AI59" s="5"/>
    </row>
    <row r="60" spans="1:35" ht="12.75" customHeight="1" x14ac:dyDescent="0.2">
      <c r="A60" s="15"/>
      <c r="B60" s="7"/>
      <c r="C60" s="2"/>
      <c r="D60" s="2"/>
      <c r="E60" s="7"/>
      <c r="F60" s="49"/>
      <c r="G60" s="49"/>
      <c r="H60" s="6"/>
      <c r="I60" s="4"/>
      <c r="J60" s="4"/>
      <c r="K60" s="4"/>
      <c r="L60" s="3"/>
      <c r="M60" s="4"/>
      <c r="N60" s="30"/>
      <c r="O60" s="4"/>
      <c r="P60" s="3"/>
      <c r="Q60" s="3"/>
      <c r="R60" s="3"/>
      <c r="S60" s="3"/>
      <c r="T60" s="3"/>
      <c r="U60" s="3"/>
      <c r="V60" s="3"/>
      <c r="W60" s="30"/>
      <c r="X60" s="5"/>
      <c r="Y60" s="30"/>
      <c r="Z60" s="5"/>
      <c r="AA60" s="5"/>
      <c r="AB60" s="5"/>
      <c r="AC60" s="5"/>
      <c r="AD60" s="30"/>
      <c r="AE60" s="47"/>
      <c r="AI60" s="5"/>
    </row>
    <row r="61" spans="1:35" ht="12.75" customHeight="1" x14ac:dyDescent="0.2">
      <c r="A61" s="15"/>
      <c r="B61" s="7"/>
      <c r="C61" s="2"/>
      <c r="D61" s="2"/>
      <c r="E61" s="7"/>
      <c r="F61" s="49"/>
      <c r="G61" s="49"/>
      <c r="H61" s="6"/>
      <c r="I61" s="4"/>
      <c r="J61" s="4"/>
      <c r="K61" s="4"/>
      <c r="L61" s="3"/>
      <c r="M61" s="4"/>
      <c r="N61" s="30"/>
      <c r="O61" s="4"/>
      <c r="P61" s="3"/>
      <c r="Q61" s="3"/>
      <c r="R61" s="3"/>
      <c r="S61" s="3"/>
      <c r="T61" s="3"/>
      <c r="U61" s="3"/>
      <c r="V61" s="3"/>
      <c r="W61" s="30"/>
      <c r="X61" s="5"/>
      <c r="Y61" s="30"/>
      <c r="Z61" s="5"/>
      <c r="AA61" s="5"/>
      <c r="AB61" s="5"/>
      <c r="AC61" s="5"/>
      <c r="AD61" s="30"/>
      <c r="AE61" s="47"/>
      <c r="AI61" s="5"/>
    </row>
    <row r="62" spans="1:35" ht="12.75" customHeight="1" x14ac:dyDescent="0.2">
      <c r="A62" s="15"/>
      <c r="B62" s="7"/>
      <c r="C62" s="2"/>
      <c r="D62" s="2"/>
      <c r="E62" s="7"/>
      <c r="F62" s="49"/>
      <c r="G62" s="49"/>
      <c r="H62" s="6"/>
      <c r="I62" s="4"/>
      <c r="J62" s="4"/>
      <c r="K62" s="4"/>
      <c r="L62" s="3"/>
      <c r="M62" s="4"/>
      <c r="N62" s="30"/>
      <c r="O62" s="4"/>
      <c r="P62" s="3"/>
      <c r="Q62" s="3"/>
      <c r="R62" s="3"/>
      <c r="S62" s="3"/>
      <c r="T62" s="3"/>
      <c r="U62" s="3"/>
      <c r="V62" s="3"/>
      <c r="W62" s="30"/>
      <c r="X62" s="5"/>
      <c r="Y62" s="30"/>
      <c r="Z62" s="5"/>
      <c r="AA62" s="5"/>
      <c r="AB62" s="5"/>
      <c r="AC62" s="5"/>
      <c r="AD62" s="30"/>
      <c r="AE62" s="47"/>
      <c r="AI62" s="5"/>
    </row>
    <row r="63" spans="1:35" ht="12.75" customHeight="1" x14ac:dyDescent="0.2">
      <c r="A63" s="15"/>
      <c r="B63" s="7"/>
      <c r="C63" s="2"/>
      <c r="D63" s="2"/>
      <c r="E63" s="30"/>
      <c r="F63" s="49"/>
      <c r="G63" s="49"/>
      <c r="H63" s="6"/>
      <c r="I63" s="4"/>
      <c r="J63" s="4"/>
      <c r="K63" s="4"/>
      <c r="L63" s="3"/>
      <c r="M63" s="4"/>
      <c r="N63" s="30"/>
      <c r="O63" s="4"/>
      <c r="P63" s="7"/>
      <c r="Q63" s="7"/>
      <c r="R63" s="52"/>
      <c r="S63" s="52"/>
      <c r="T63" s="52"/>
      <c r="U63" s="52"/>
      <c r="V63" s="52"/>
      <c r="W63" s="30"/>
      <c r="X63" s="5"/>
      <c r="Y63" s="30"/>
      <c r="Z63" s="5"/>
      <c r="AA63" s="5"/>
      <c r="AB63" s="5"/>
      <c r="AC63" s="5"/>
      <c r="AD63" s="30"/>
      <c r="AE63" s="47"/>
      <c r="AI63" s="5"/>
    </row>
    <row r="64" spans="1:35" ht="12.75" customHeight="1" x14ac:dyDescent="0.2">
      <c r="A64" s="15"/>
      <c r="B64" s="21"/>
      <c r="C64" s="2"/>
      <c r="D64" s="2"/>
      <c r="E64" s="7"/>
      <c r="F64" s="49"/>
      <c r="G64" s="49"/>
      <c r="H64" s="6"/>
      <c r="I64" s="4"/>
      <c r="J64" s="4"/>
      <c r="K64" s="4"/>
      <c r="L64" s="3"/>
      <c r="M64" s="4"/>
      <c r="N64" s="30"/>
      <c r="O64" s="4"/>
      <c r="P64" s="3"/>
      <c r="Q64" s="3"/>
      <c r="R64" s="3"/>
      <c r="S64" s="3"/>
      <c r="T64" s="3"/>
      <c r="U64" s="3"/>
      <c r="V64" s="3"/>
      <c r="W64" s="30"/>
      <c r="X64" s="5"/>
      <c r="Y64" s="30"/>
      <c r="Z64" s="5"/>
      <c r="AA64" s="5"/>
      <c r="AB64" s="5"/>
      <c r="AC64" s="5"/>
      <c r="AD64" s="30"/>
      <c r="AE64" s="47"/>
      <c r="AI64" s="5"/>
    </row>
    <row r="65" spans="1:35" ht="12.75" customHeight="1" x14ac:dyDescent="0.2">
      <c r="A65" s="15"/>
      <c r="B65" s="7"/>
      <c r="C65" s="2"/>
      <c r="D65" s="2"/>
      <c r="E65" s="7"/>
      <c r="F65" s="49"/>
      <c r="G65" s="49"/>
      <c r="H65" s="6"/>
      <c r="I65" s="4"/>
      <c r="J65" s="4"/>
      <c r="K65" s="4"/>
      <c r="L65" s="3"/>
      <c r="M65" s="4"/>
      <c r="N65" s="30"/>
      <c r="O65" s="4"/>
      <c r="P65" s="3"/>
      <c r="Q65" s="3"/>
      <c r="R65" s="3"/>
      <c r="S65" s="3"/>
      <c r="T65" s="3"/>
      <c r="U65" s="3"/>
      <c r="V65" s="3"/>
      <c r="W65" s="3"/>
      <c r="X65" s="5"/>
      <c r="Y65" s="3"/>
      <c r="Z65" s="5"/>
      <c r="AA65" s="5"/>
      <c r="AB65" s="5"/>
      <c r="AC65" s="5"/>
      <c r="AD65" s="30"/>
      <c r="AE65" s="47"/>
      <c r="AI65" s="5"/>
    </row>
    <row r="66" spans="1:35" ht="12.75" customHeight="1" x14ac:dyDescent="0.2">
      <c r="A66" s="15"/>
      <c r="B66" s="7"/>
      <c r="C66" s="2"/>
      <c r="D66" s="2"/>
      <c r="E66" s="7"/>
      <c r="F66" s="49"/>
      <c r="G66" s="49"/>
      <c r="H66" s="6"/>
      <c r="I66" s="4"/>
      <c r="J66" s="4"/>
      <c r="K66" s="4"/>
      <c r="L66" s="4"/>
      <c r="M66" s="4"/>
      <c r="N66" s="30"/>
      <c r="O66" s="4"/>
      <c r="P66" s="4"/>
      <c r="Q66" s="4"/>
      <c r="R66" s="3"/>
      <c r="S66" s="3"/>
      <c r="T66" s="3"/>
      <c r="U66" s="3"/>
      <c r="V66" s="3"/>
      <c r="W66" s="4"/>
      <c r="X66" s="5"/>
      <c r="Y66" s="30"/>
      <c r="Z66" s="5"/>
      <c r="AA66" s="5"/>
      <c r="AB66" s="5"/>
      <c r="AC66" s="5"/>
      <c r="AD66" s="30"/>
      <c r="AE66" s="47"/>
      <c r="AI66" s="5"/>
    </row>
    <row r="67" spans="1:35" ht="12.75" customHeight="1" x14ac:dyDescent="0.2">
      <c r="A67" s="15"/>
      <c r="B67" s="7"/>
      <c r="C67" s="2"/>
      <c r="D67" s="2"/>
      <c r="E67" s="7"/>
      <c r="F67" s="49"/>
      <c r="G67" s="49"/>
      <c r="H67" s="6"/>
      <c r="I67" s="4"/>
      <c r="J67" s="4"/>
      <c r="K67" s="4"/>
      <c r="L67" s="3"/>
      <c r="M67" s="4"/>
      <c r="N67" s="30"/>
      <c r="O67" s="4"/>
      <c r="P67" s="4"/>
      <c r="Q67" s="4"/>
      <c r="R67" s="4"/>
      <c r="S67" s="4"/>
      <c r="T67" s="4"/>
      <c r="U67" s="4"/>
      <c r="V67" s="4"/>
      <c r="W67" s="30"/>
      <c r="X67" s="5"/>
      <c r="Y67" s="30"/>
      <c r="Z67" s="5"/>
      <c r="AA67" s="5"/>
      <c r="AB67" s="5"/>
      <c r="AC67" s="5"/>
      <c r="AD67" s="30"/>
      <c r="AE67" s="47"/>
      <c r="AF67" s="17"/>
      <c r="AI67" s="5"/>
    </row>
    <row r="68" spans="1:35" ht="12.75" customHeight="1" x14ac:dyDescent="0.2">
      <c r="A68" s="15"/>
      <c r="B68" s="7"/>
      <c r="C68" s="2"/>
      <c r="D68" s="2"/>
      <c r="E68" s="7"/>
      <c r="F68" s="49"/>
      <c r="G68" s="49"/>
      <c r="H68" s="6"/>
      <c r="I68" s="4"/>
      <c r="J68" s="4"/>
      <c r="K68" s="4"/>
      <c r="L68" s="3"/>
      <c r="M68" s="4"/>
      <c r="N68" s="30"/>
      <c r="O68" s="4"/>
      <c r="P68" s="3"/>
      <c r="Q68" s="3"/>
      <c r="R68" s="3"/>
      <c r="S68" s="3"/>
      <c r="T68" s="3"/>
      <c r="U68" s="3"/>
      <c r="V68" s="3"/>
      <c r="W68" s="30"/>
      <c r="X68" s="5"/>
      <c r="Y68" s="30"/>
      <c r="Z68" s="5"/>
      <c r="AA68" s="5"/>
      <c r="AB68" s="5"/>
      <c r="AC68" s="5"/>
      <c r="AD68" s="30"/>
      <c r="AE68" s="47"/>
      <c r="AI68" s="5"/>
    </row>
    <row r="69" spans="1:35" ht="12.75" customHeight="1" x14ac:dyDescent="0.2">
      <c r="A69" s="15"/>
      <c r="B69" s="7"/>
      <c r="C69" s="2"/>
      <c r="D69" s="2"/>
      <c r="E69" s="7"/>
      <c r="F69" s="49"/>
      <c r="G69" s="49"/>
      <c r="H69" s="6"/>
      <c r="I69" s="4"/>
      <c r="J69" s="4"/>
      <c r="K69" s="4"/>
      <c r="L69" s="3"/>
      <c r="M69" s="4"/>
      <c r="N69" s="30"/>
      <c r="O69" s="4"/>
      <c r="P69" s="3"/>
      <c r="Q69" s="3"/>
      <c r="R69" s="3"/>
      <c r="S69" s="3"/>
      <c r="T69" s="3"/>
      <c r="U69" s="3"/>
      <c r="V69" s="3"/>
      <c r="W69" s="30"/>
      <c r="X69" s="5"/>
      <c r="Y69" s="30"/>
      <c r="Z69" s="5"/>
      <c r="AA69" s="5"/>
      <c r="AB69" s="5"/>
      <c r="AC69" s="5"/>
      <c r="AD69" s="30"/>
      <c r="AE69" s="47"/>
      <c r="AI69" s="5"/>
    </row>
    <row r="70" spans="1:35" ht="12.75" customHeight="1" x14ac:dyDescent="0.2">
      <c r="A70" s="15"/>
      <c r="B70" s="7"/>
      <c r="C70" s="2"/>
      <c r="D70" s="2"/>
      <c r="E70" s="7"/>
      <c r="F70" s="49"/>
      <c r="G70" s="49"/>
      <c r="H70" s="6"/>
      <c r="I70" s="4"/>
      <c r="J70" s="4"/>
      <c r="K70" s="4"/>
      <c r="L70" s="4"/>
      <c r="M70" s="4"/>
      <c r="N70" s="30"/>
      <c r="O70" s="4"/>
      <c r="P70" s="4"/>
      <c r="Q70" s="4"/>
      <c r="R70" s="3"/>
      <c r="S70" s="3"/>
      <c r="T70" s="3"/>
      <c r="U70" s="3"/>
      <c r="V70" s="3"/>
      <c r="W70" s="4"/>
      <c r="X70" s="5"/>
      <c r="Y70" s="30"/>
      <c r="Z70" s="5"/>
      <c r="AA70" s="5"/>
      <c r="AB70" s="5"/>
      <c r="AC70" s="5"/>
      <c r="AD70" s="30"/>
      <c r="AE70" s="47"/>
      <c r="AI70" s="40"/>
    </row>
    <row r="71" spans="1:35" ht="12.75" customHeight="1" x14ac:dyDescent="0.2">
      <c r="A71" s="15"/>
      <c r="B71" s="7"/>
      <c r="C71" s="2"/>
      <c r="D71" s="2"/>
      <c r="E71" s="7"/>
      <c r="F71" s="49"/>
      <c r="G71" s="49"/>
      <c r="H71" s="6"/>
      <c r="I71" s="4"/>
      <c r="J71" s="4"/>
      <c r="K71" s="4"/>
      <c r="L71" s="4"/>
      <c r="M71" s="4"/>
      <c r="N71" s="30"/>
      <c r="O71" s="4"/>
      <c r="P71" s="4"/>
      <c r="Q71" s="4"/>
      <c r="R71" s="3"/>
      <c r="S71" s="3"/>
      <c r="T71" s="3"/>
      <c r="U71" s="3"/>
      <c r="V71" s="3"/>
      <c r="W71" s="4"/>
      <c r="X71" s="5"/>
      <c r="Y71" s="30"/>
      <c r="Z71" s="5"/>
      <c r="AA71" s="5"/>
      <c r="AB71" s="5"/>
      <c r="AC71" s="5"/>
      <c r="AD71" s="30"/>
      <c r="AE71" s="47"/>
      <c r="AI71" s="5"/>
    </row>
    <row r="72" spans="1:35" ht="12.75" customHeight="1" x14ac:dyDescent="0.2">
      <c r="A72" s="15"/>
      <c r="B72" s="7"/>
      <c r="C72" s="2"/>
      <c r="D72" s="2"/>
      <c r="E72" s="7"/>
      <c r="F72" s="49"/>
      <c r="G72" s="49"/>
      <c r="H72" s="6"/>
      <c r="I72" s="4"/>
      <c r="J72" s="4"/>
      <c r="K72" s="4"/>
      <c r="L72" s="3"/>
      <c r="M72" s="4"/>
      <c r="N72" s="30"/>
      <c r="O72" s="4"/>
      <c r="P72" s="3"/>
      <c r="Q72" s="3"/>
      <c r="R72" s="3"/>
      <c r="S72" s="3"/>
      <c r="T72" s="3"/>
      <c r="U72" s="3"/>
      <c r="V72" s="3"/>
      <c r="W72" s="30"/>
      <c r="X72" s="5"/>
      <c r="Y72" s="30"/>
      <c r="Z72" s="5"/>
      <c r="AA72" s="5"/>
      <c r="AB72" s="5"/>
      <c r="AC72" s="5"/>
      <c r="AD72" s="30"/>
      <c r="AE72" s="47"/>
      <c r="AI72" s="5"/>
    </row>
    <row r="73" spans="1:35" ht="12.75" customHeight="1" x14ac:dyDescent="0.2">
      <c r="A73" s="15"/>
      <c r="B73" s="7"/>
      <c r="C73" s="2"/>
      <c r="D73" s="2"/>
      <c r="E73" s="7"/>
      <c r="F73" s="49"/>
      <c r="G73" s="49"/>
      <c r="H73" s="6"/>
      <c r="I73" s="4"/>
      <c r="J73" s="4"/>
      <c r="K73" s="4"/>
      <c r="L73" s="3"/>
      <c r="M73" s="4"/>
      <c r="N73" s="30"/>
      <c r="O73" s="4"/>
      <c r="P73" s="3"/>
      <c r="Q73" s="3"/>
      <c r="R73" s="3"/>
      <c r="S73" s="3"/>
      <c r="T73" s="3"/>
      <c r="U73" s="3"/>
      <c r="V73" s="3"/>
      <c r="W73" s="30"/>
      <c r="X73" s="5"/>
      <c r="Y73" s="30"/>
      <c r="Z73" s="5"/>
      <c r="AA73" s="5"/>
      <c r="AB73" s="5"/>
      <c r="AC73" s="5"/>
      <c r="AD73" s="30"/>
      <c r="AE73" s="47"/>
      <c r="AI73" s="5"/>
    </row>
    <row r="74" spans="1:35" ht="12.75" customHeight="1" x14ac:dyDescent="0.2">
      <c r="A74" s="15"/>
      <c r="B74" s="7"/>
      <c r="C74" s="2"/>
      <c r="D74" s="2"/>
      <c r="E74" s="30"/>
      <c r="F74" s="49"/>
      <c r="G74" s="49"/>
      <c r="H74" s="6"/>
      <c r="I74" s="4"/>
      <c r="J74" s="4"/>
      <c r="K74" s="4"/>
      <c r="L74" s="3"/>
      <c r="M74" s="4"/>
      <c r="N74" s="30"/>
      <c r="O74" s="4"/>
      <c r="P74" s="7"/>
      <c r="Q74" s="7"/>
      <c r="R74" s="52"/>
      <c r="S74" s="52"/>
      <c r="T74" s="52"/>
      <c r="U74" s="52"/>
      <c r="V74" s="52"/>
      <c r="W74" s="30"/>
      <c r="X74" s="5"/>
      <c r="Y74" s="30"/>
      <c r="Z74" s="5"/>
      <c r="AA74" s="5"/>
      <c r="AB74" s="5"/>
      <c r="AC74" s="5"/>
      <c r="AD74" s="30"/>
      <c r="AE74" s="47"/>
      <c r="AI74" s="5"/>
    </row>
    <row r="75" spans="1:35" ht="12.75" customHeight="1" x14ac:dyDescent="0.2">
      <c r="A75" s="15"/>
      <c r="B75" s="21"/>
      <c r="C75" s="2"/>
      <c r="D75" s="2"/>
      <c r="E75" s="7"/>
      <c r="F75" s="49"/>
      <c r="G75" s="49"/>
      <c r="H75" s="6"/>
      <c r="I75" s="4"/>
      <c r="J75" s="4"/>
      <c r="K75" s="4"/>
      <c r="L75" s="3"/>
      <c r="M75" s="4"/>
      <c r="N75" s="30"/>
      <c r="O75" s="4"/>
      <c r="P75" s="3"/>
      <c r="Q75" s="3"/>
      <c r="R75" s="3"/>
      <c r="S75" s="3"/>
      <c r="T75" s="3"/>
      <c r="U75" s="3"/>
      <c r="V75" s="3"/>
      <c r="W75" s="30"/>
      <c r="X75" s="5"/>
      <c r="Y75" s="30"/>
      <c r="Z75" s="5"/>
      <c r="AA75" s="5"/>
      <c r="AB75" s="5"/>
      <c r="AC75" s="5"/>
      <c r="AD75" s="30"/>
      <c r="AE75" s="47"/>
      <c r="AI75" s="5"/>
    </row>
    <row r="76" spans="1:35" ht="12.75" customHeight="1" x14ac:dyDescent="0.2">
      <c r="A76" s="15"/>
      <c r="B76" s="7"/>
      <c r="C76" s="2"/>
      <c r="D76" s="2"/>
      <c r="E76" s="7"/>
      <c r="F76" s="49"/>
      <c r="G76" s="49"/>
      <c r="H76" s="6"/>
      <c r="I76" s="4"/>
      <c r="J76" s="4"/>
      <c r="K76" s="4"/>
      <c r="L76" s="3"/>
      <c r="M76" s="4"/>
      <c r="N76" s="30"/>
      <c r="O76" s="4"/>
      <c r="P76" s="3"/>
      <c r="Q76" s="3"/>
      <c r="R76" s="3"/>
      <c r="S76" s="3"/>
      <c r="T76" s="3"/>
      <c r="U76" s="3"/>
      <c r="V76" s="3"/>
      <c r="W76" s="3"/>
      <c r="X76" s="5"/>
      <c r="Y76" s="3"/>
      <c r="Z76" s="5"/>
      <c r="AA76" s="5"/>
      <c r="AB76" s="5"/>
      <c r="AC76" s="5"/>
      <c r="AD76" s="30"/>
      <c r="AE76" s="47"/>
      <c r="AI76" s="5"/>
    </row>
    <row r="77" spans="1:35" ht="12.75" customHeight="1" thickBot="1" x14ac:dyDescent="0.25">
      <c r="A77" s="15"/>
      <c r="B77" s="7"/>
      <c r="C77" s="2"/>
      <c r="D77" s="2"/>
      <c r="E77" s="7"/>
      <c r="F77" s="33"/>
      <c r="G77" s="30"/>
      <c r="H77" s="6"/>
      <c r="I77" s="4"/>
      <c r="J77" s="4"/>
      <c r="K77" s="4"/>
      <c r="L77" s="3"/>
      <c r="M77" s="4"/>
      <c r="N77" s="30"/>
      <c r="O77" s="4"/>
      <c r="P77" s="3"/>
      <c r="Q77" s="3"/>
      <c r="R77" s="3"/>
      <c r="S77" s="3"/>
      <c r="T77" s="3"/>
      <c r="U77" s="3"/>
      <c r="V77" s="3"/>
      <c r="W77" s="3"/>
      <c r="X77" s="5"/>
      <c r="Y77" s="3"/>
      <c r="Z77" s="5"/>
      <c r="AA77" s="5"/>
      <c r="AB77" s="5"/>
      <c r="AC77" s="5"/>
      <c r="AD77" s="30"/>
      <c r="AE77" s="47"/>
      <c r="AI77" s="50"/>
    </row>
    <row r="78" spans="1:35" ht="12.75" customHeight="1" thickBot="1" x14ac:dyDescent="0.25">
      <c r="A78" s="71" t="s">
        <v>31</v>
      </c>
      <c r="B78" s="72"/>
      <c r="C78" s="72"/>
      <c r="D78" s="72"/>
      <c r="E78" s="72"/>
      <c r="F78" s="72"/>
      <c r="G78" s="72"/>
      <c r="H78" s="72"/>
      <c r="I78" s="53">
        <f>SUM(I15:I77)</f>
        <v>1355</v>
      </c>
      <c r="J78" s="53"/>
      <c r="K78" s="53">
        <f>SUM(K16:K77)</f>
        <v>2357</v>
      </c>
      <c r="L78" s="53"/>
      <c r="M78" s="53">
        <f>SUM(M16:M77)</f>
        <v>396</v>
      </c>
      <c r="N78" s="53"/>
      <c r="O78" s="53">
        <f>SUM(O16:O77)</f>
        <v>1920</v>
      </c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4"/>
      <c r="AI78" s="46">
        <f>SUM(AI16:AI77)</f>
        <v>0</v>
      </c>
    </row>
    <row r="79" spans="1:35" ht="12.75" customHeight="1" x14ac:dyDescent="0.2">
      <c r="W79" s="69"/>
      <c r="X79" s="69"/>
      <c r="Y79" s="70"/>
    </row>
    <row r="80" spans="1:35" ht="12.75" customHeight="1" x14ac:dyDescent="0.2">
      <c r="R80" s="17"/>
      <c r="S80" s="17"/>
      <c r="T80" s="17"/>
      <c r="U80" s="17"/>
      <c r="V80" s="17"/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</sheetData>
  <mergeCells count="46">
    <mergeCell ref="F25:G25"/>
    <mergeCell ref="Z2:Z12"/>
    <mergeCell ref="G1:G12"/>
    <mergeCell ref="H1:H12"/>
    <mergeCell ref="J2:J12"/>
    <mergeCell ref="I2:I12"/>
    <mergeCell ref="F22:G22"/>
    <mergeCell ref="F23:G23"/>
    <mergeCell ref="F24:G24"/>
    <mergeCell ref="F19:G19"/>
    <mergeCell ref="F17:G17"/>
    <mergeCell ref="F15:G15"/>
    <mergeCell ref="F21:G21"/>
    <mergeCell ref="V2:V12"/>
    <mergeCell ref="AB1:AC1"/>
    <mergeCell ref="W79:Y79"/>
    <mergeCell ref="A78:H78"/>
    <mergeCell ref="W2:W12"/>
    <mergeCell ref="R2:R12"/>
    <mergeCell ref="O2:O12"/>
    <mergeCell ref="A1:A13"/>
    <mergeCell ref="B1:B13"/>
    <mergeCell ref="C1:D12"/>
    <mergeCell ref="F16:G16"/>
    <mergeCell ref="E1:E13"/>
    <mergeCell ref="Y2:Y12"/>
    <mergeCell ref="N2:N12"/>
    <mergeCell ref="F1:F12"/>
    <mergeCell ref="M2:M12"/>
    <mergeCell ref="P2:P12"/>
    <mergeCell ref="C21:D21"/>
    <mergeCell ref="C15:D15"/>
    <mergeCell ref="AI2:AI12"/>
    <mergeCell ref="K2:K12"/>
    <mergeCell ref="AC2:AC12"/>
    <mergeCell ref="L2:L12"/>
    <mergeCell ref="AE2:AE12"/>
    <mergeCell ref="X2:X12"/>
    <mergeCell ref="AD2:AD12"/>
    <mergeCell ref="AB2:AB12"/>
    <mergeCell ref="AA2:AA12"/>
    <mergeCell ref="Q2:Q12"/>
    <mergeCell ref="F18:G18"/>
    <mergeCell ref="S2:S12"/>
    <mergeCell ref="T2:T12"/>
    <mergeCell ref="U2:U12"/>
  </mergeCells>
  <phoneticPr fontId="4" type="noConversion"/>
  <pageMargins left="0.75" right="0.75" top="1" bottom="1" header="0.5" footer="0.5"/>
  <pageSetup paperSize="17" scale="60" orientation="landscape" r:id="rId1"/>
  <headerFooter alignWithMargins="0">
    <oddFooter>&amp;C_x000D_&amp;1#&amp;"Calibri"&amp;10&amp;K000000 Mott MacDonald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9E65-56B4-484E-9896-67EA4D094D03}">
  <dimension ref="A1:AA72"/>
  <sheetViews>
    <sheetView zoomScaleNormal="100" workbookViewId="0">
      <pane ySplit="13" topLeftCell="A14" activePane="bottomLeft" state="frozen"/>
      <selection activeCell="J16" sqref="J16"/>
      <selection pane="bottomLeft" activeCell="J16" sqref="J16"/>
    </sheetView>
  </sheetViews>
  <sheetFormatPr defaultRowHeight="12.75" x14ac:dyDescent="0.2"/>
  <cols>
    <col min="1" max="2" width="6.7109375" customWidth="1"/>
    <col min="3" max="3" width="16.7109375" customWidth="1"/>
    <col min="4" max="5" width="10.28515625" style="1" customWidth="1"/>
    <col min="6" max="6" width="7.7109375" customWidth="1"/>
    <col min="7" max="9" width="8.7109375" customWidth="1"/>
    <col min="10" max="11" width="6.7109375" customWidth="1"/>
    <col min="12" max="12" width="5.7109375" customWidth="1"/>
    <col min="13" max="13" width="6.42578125" customWidth="1"/>
    <col min="14" max="17" width="6.7109375" customWidth="1"/>
    <col min="18" max="19" width="6.28515625" customWidth="1"/>
    <col min="20" max="20" width="6.7109375" customWidth="1"/>
    <col min="21" max="21" width="12.7109375" customWidth="1"/>
    <col min="22" max="22" width="5.7109375" customWidth="1"/>
    <col min="23" max="24" width="10.7109375" customWidth="1"/>
    <col min="25" max="25" width="13.5703125" customWidth="1"/>
    <col min="26" max="26" width="7.7109375" customWidth="1"/>
  </cols>
  <sheetData>
    <row r="1" spans="1:26" ht="12.75" customHeight="1" x14ac:dyDescent="0.2">
      <c r="A1" s="73" t="s">
        <v>1</v>
      </c>
      <c r="B1" s="76"/>
      <c r="C1" s="85" t="s">
        <v>21</v>
      </c>
      <c r="D1" s="68" t="s">
        <v>3</v>
      </c>
      <c r="E1" s="79"/>
      <c r="F1" s="68" t="s">
        <v>2</v>
      </c>
      <c r="G1" s="68" t="s">
        <v>6</v>
      </c>
      <c r="H1" s="68" t="s">
        <v>7</v>
      </c>
      <c r="I1" s="92" t="s">
        <v>23</v>
      </c>
      <c r="J1" s="26">
        <v>202</v>
      </c>
      <c r="K1" s="29"/>
      <c r="L1" s="29">
        <v>203</v>
      </c>
      <c r="M1" s="32"/>
      <c r="N1" s="29">
        <v>204</v>
      </c>
      <c r="O1" s="29"/>
      <c r="P1" s="26">
        <v>254</v>
      </c>
      <c r="Q1" s="26"/>
      <c r="R1" s="95">
        <v>407</v>
      </c>
      <c r="S1" s="96"/>
      <c r="T1" s="26"/>
      <c r="U1" s="26">
        <v>411</v>
      </c>
      <c r="V1" s="29"/>
      <c r="W1" s="79">
        <v>441</v>
      </c>
      <c r="X1" s="79"/>
      <c r="Y1" s="79"/>
      <c r="Z1" s="34"/>
    </row>
    <row r="2" spans="1:26" ht="12.75" customHeight="1" x14ac:dyDescent="0.2">
      <c r="A2" s="74"/>
      <c r="B2" s="80"/>
      <c r="C2" s="86"/>
      <c r="D2" s="80"/>
      <c r="E2" s="80"/>
      <c r="F2" s="80"/>
      <c r="G2" s="80"/>
      <c r="H2" s="80"/>
      <c r="I2" s="93"/>
      <c r="J2" s="61" t="s">
        <v>15</v>
      </c>
      <c r="K2" s="61"/>
      <c r="L2" s="61" t="s">
        <v>9</v>
      </c>
      <c r="M2" s="61"/>
      <c r="N2" s="61" t="s">
        <v>10</v>
      </c>
      <c r="O2" s="61"/>
      <c r="P2" s="61" t="s">
        <v>99</v>
      </c>
      <c r="Q2" s="61"/>
      <c r="R2" s="61" t="s">
        <v>97</v>
      </c>
      <c r="S2" s="61" t="s">
        <v>96</v>
      </c>
      <c r="T2" s="61"/>
      <c r="U2" s="61" t="s">
        <v>98</v>
      </c>
      <c r="V2" s="61"/>
      <c r="W2" s="61" t="s">
        <v>94</v>
      </c>
      <c r="X2" s="61" t="s">
        <v>100</v>
      </c>
      <c r="Y2" s="61" t="s">
        <v>95</v>
      </c>
      <c r="Z2" s="88"/>
    </row>
    <row r="3" spans="1:26" ht="12.75" customHeight="1" x14ac:dyDescent="0.2">
      <c r="A3" s="74"/>
      <c r="B3" s="80"/>
      <c r="C3" s="86"/>
      <c r="D3" s="80"/>
      <c r="E3" s="80"/>
      <c r="F3" s="80"/>
      <c r="G3" s="80"/>
      <c r="H3" s="80"/>
      <c r="I3" s="9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89"/>
    </row>
    <row r="4" spans="1:26" ht="12.75" customHeight="1" x14ac:dyDescent="0.2">
      <c r="A4" s="74"/>
      <c r="B4" s="80"/>
      <c r="C4" s="86"/>
      <c r="D4" s="80"/>
      <c r="E4" s="80"/>
      <c r="F4" s="80"/>
      <c r="G4" s="80"/>
      <c r="H4" s="80"/>
      <c r="I4" s="93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89"/>
    </row>
    <row r="5" spans="1:26" ht="12.75" customHeight="1" x14ac:dyDescent="0.2">
      <c r="A5" s="74"/>
      <c r="B5" s="80"/>
      <c r="C5" s="86"/>
      <c r="D5" s="80"/>
      <c r="E5" s="80"/>
      <c r="F5" s="80"/>
      <c r="G5" s="80"/>
      <c r="H5" s="80"/>
      <c r="I5" s="93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89"/>
    </row>
    <row r="6" spans="1:26" ht="12.75" customHeight="1" x14ac:dyDescent="0.2">
      <c r="A6" s="74"/>
      <c r="B6" s="80"/>
      <c r="C6" s="86"/>
      <c r="D6" s="80"/>
      <c r="E6" s="80"/>
      <c r="F6" s="80"/>
      <c r="G6" s="80"/>
      <c r="H6" s="80"/>
      <c r="I6" s="93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89"/>
    </row>
    <row r="7" spans="1:26" ht="12.75" customHeight="1" x14ac:dyDescent="0.2">
      <c r="A7" s="74"/>
      <c r="B7" s="80"/>
      <c r="C7" s="86"/>
      <c r="D7" s="80"/>
      <c r="E7" s="80"/>
      <c r="F7" s="80"/>
      <c r="G7" s="80"/>
      <c r="H7" s="80"/>
      <c r="I7" s="93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89"/>
    </row>
    <row r="8" spans="1:26" ht="12.75" customHeight="1" x14ac:dyDescent="0.2">
      <c r="A8" s="74"/>
      <c r="B8" s="80"/>
      <c r="C8" s="86"/>
      <c r="D8" s="80"/>
      <c r="E8" s="80"/>
      <c r="F8" s="80"/>
      <c r="G8" s="80"/>
      <c r="H8" s="80"/>
      <c r="I8" s="93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89"/>
    </row>
    <row r="9" spans="1:26" ht="12.75" customHeight="1" x14ac:dyDescent="0.2">
      <c r="A9" s="74"/>
      <c r="B9" s="80"/>
      <c r="C9" s="86"/>
      <c r="D9" s="80"/>
      <c r="E9" s="80"/>
      <c r="F9" s="80"/>
      <c r="G9" s="80"/>
      <c r="H9" s="80"/>
      <c r="I9" s="93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89"/>
    </row>
    <row r="10" spans="1:26" ht="12.75" customHeight="1" x14ac:dyDescent="0.2">
      <c r="A10" s="74"/>
      <c r="B10" s="80"/>
      <c r="C10" s="86"/>
      <c r="D10" s="80"/>
      <c r="E10" s="80"/>
      <c r="F10" s="80"/>
      <c r="G10" s="80"/>
      <c r="H10" s="80"/>
      <c r="I10" s="93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89"/>
    </row>
    <row r="11" spans="1:26" ht="12.75" customHeight="1" x14ac:dyDescent="0.2">
      <c r="A11" s="74"/>
      <c r="B11" s="80"/>
      <c r="C11" s="86"/>
      <c r="D11" s="80"/>
      <c r="E11" s="80"/>
      <c r="F11" s="80"/>
      <c r="G11" s="80"/>
      <c r="H11" s="80"/>
      <c r="I11" s="93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89"/>
    </row>
    <row r="12" spans="1:26" ht="12.75" customHeight="1" x14ac:dyDescent="0.2">
      <c r="A12" s="74"/>
      <c r="B12" s="80"/>
      <c r="C12" s="86"/>
      <c r="D12" s="80"/>
      <c r="E12" s="80"/>
      <c r="F12" s="80"/>
      <c r="G12" s="80"/>
      <c r="H12" s="80"/>
      <c r="I12" s="94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90"/>
    </row>
    <row r="13" spans="1:26" ht="12.75" customHeight="1" x14ac:dyDescent="0.2">
      <c r="A13" s="74"/>
      <c r="B13" s="80"/>
      <c r="C13" s="87"/>
      <c r="D13" s="7" t="s">
        <v>4</v>
      </c>
      <c r="E13" s="7" t="s">
        <v>5</v>
      </c>
      <c r="F13" s="80"/>
      <c r="G13" s="7" t="s">
        <v>8</v>
      </c>
      <c r="H13" s="7" t="s">
        <v>8</v>
      </c>
      <c r="I13" s="7" t="s">
        <v>14</v>
      </c>
      <c r="J13" s="7" t="s">
        <v>19</v>
      </c>
      <c r="K13" s="7"/>
      <c r="L13" s="7" t="s">
        <v>20</v>
      </c>
      <c r="M13" s="7"/>
      <c r="N13" s="7" t="s">
        <v>19</v>
      </c>
      <c r="O13" s="7"/>
      <c r="P13" s="7" t="s">
        <v>19</v>
      </c>
      <c r="Q13" s="7"/>
      <c r="R13" s="7" t="s">
        <v>13</v>
      </c>
      <c r="S13" s="7" t="s">
        <v>13</v>
      </c>
      <c r="T13" s="7"/>
      <c r="U13" s="7" t="s">
        <v>20</v>
      </c>
      <c r="V13" s="7"/>
      <c r="W13" s="7" t="s">
        <v>20</v>
      </c>
      <c r="X13" s="7" t="s">
        <v>20</v>
      </c>
      <c r="Y13" s="7" t="s">
        <v>20</v>
      </c>
      <c r="Z13" s="43"/>
    </row>
    <row r="14" spans="1:26" ht="12.75" customHeight="1" x14ac:dyDescent="0.2">
      <c r="A14" s="36"/>
      <c r="B14" s="18"/>
      <c r="C14" s="18" t="s">
        <v>92</v>
      </c>
      <c r="D14" s="37">
        <v>5528.3</v>
      </c>
      <c r="E14" s="37">
        <v>5764.32</v>
      </c>
      <c r="F14" s="18" t="s">
        <v>24</v>
      </c>
      <c r="G14" s="38">
        <f t="shared" ref="G14:G15" si="0">E14-D14</f>
        <v>236.01999999999953</v>
      </c>
      <c r="H14" s="39">
        <v>27</v>
      </c>
      <c r="I14" s="39">
        <f>G14*H14</f>
        <v>6372.5399999999872</v>
      </c>
      <c r="J14" s="11"/>
      <c r="K14" s="11"/>
      <c r="L14" s="11"/>
      <c r="M14" s="9"/>
      <c r="N14" s="11"/>
      <c r="O14" s="12"/>
      <c r="P14" s="11">
        <f>I14/9</f>
        <v>708.05999999999858</v>
      </c>
      <c r="Q14" s="9"/>
      <c r="R14" s="40">
        <f t="shared" ref="R14:R21" si="1">ROUNDUP((I14/9)*0.05,0)</f>
        <v>36</v>
      </c>
      <c r="S14" s="40">
        <f t="shared" ref="S14:S21" si="2">ROUNDUP((I14/9)*0.08,0)</f>
        <v>57</v>
      </c>
      <c r="T14" s="11"/>
      <c r="U14" s="40"/>
      <c r="V14" s="40"/>
      <c r="W14" s="9">
        <f>ROUNDUP((I14*(1.25/12)/27),0)</f>
        <v>25</v>
      </c>
      <c r="X14" s="9">
        <f>ROUNDUP((I14*(1.75/12)/27),0)</f>
        <v>35</v>
      </c>
      <c r="Y14" s="41"/>
      <c r="Z14" s="42"/>
    </row>
    <row r="15" spans="1:26" ht="12.75" customHeight="1" x14ac:dyDescent="0.2">
      <c r="A15" s="15"/>
      <c r="B15" s="7"/>
      <c r="C15" s="7" t="s">
        <v>92</v>
      </c>
      <c r="D15" s="2">
        <v>5764.32</v>
      </c>
      <c r="E15" s="2">
        <v>7410</v>
      </c>
      <c r="F15" s="7" t="s">
        <v>24</v>
      </c>
      <c r="G15" s="33">
        <f t="shared" si="0"/>
        <v>1645.6800000000003</v>
      </c>
      <c r="H15" s="6">
        <v>30</v>
      </c>
      <c r="I15" s="6">
        <f>G15*H15</f>
        <v>49370.400000000009</v>
      </c>
      <c r="J15" s="11"/>
      <c r="K15" s="11"/>
      <c r="L15" s="11"/>
      <c r="M15" s="9"/>
      <c r="N15" s="11"/>
      <c r="O15" s="12"/>
      <c r="P15" s="11">
        <f>I15/9</f>
        <v>5485.6000000000013</v>
      </c>
      <c r="Q15" s="9"/>
      <c r="R15" s="5">
        <f>ROUNDUP((I15/9)*0.05,0)</f>
        <v>275</v>
      </c>
      <c r="S15" s="40">
        <f t="shared" si="2"/>
        <v>439</v>
      </c>
      <c r="T15" s="11"/>
      <c r="U15" s="44"/>
      <c r="V15" s="5"/>
      <c r="W15" s="30">
        <f>ROUNDUP((I15*(1.25/12)/27),0)</f>
        <v>191</v>
      </c>
      <c r="X15" s="30">
        <f>ROUNDUP((I15*(1.75/12)/27),0)</f>
        <v>267</v>
      </c>
      <c r="Y15" s="8"/>
      <c r="Z15" s="35"/>
    </row>
    <row r="16" spans="1:26" ht="12.75" customHeight="1" x14ac:dyDescent="0.2">
      <c r="A16" s="15"/>
      <c r="B16" s="7"/>
      <c r="C16" s="7" t="s">
        <v>92</v>
      </c>
      <c r="D16" s="2">
        <v>7425.27</v>
      </c>
      <c r="E16" s="2">
        <v>7669.02</v>
      </c>
      <c r="F16" s="7" t="s">
        <v>38</v>
      </c>
      <c r="G16" s="33">
        <f>E16-D16</f>
        <v>243.75</v>
      </c>
      <c r="H16" s="6">
        <v>3</v>
      </c>
      <c r="I16" s="6">
        <f>G16*H16</f>
        <v>731.25</v>
      </c>
      <c r="J16" s="11">
        <f>I16/9</f>
        <v>81.25</v>
      </c>
      <c r="K16" s="11"/>
      <c r="L16" s="19">
        <f>((I16*0.25)/27)</f>
        <v>6.770833333333333</v>
      </c>
      <c r="M16" s="9"/>
      <c r="N16" s="11">
        <f>I16/9</f>
        <v>81.25</v>
      </c>
      <c r="O16" s="12"/>
      <c r="P16" s="11"/>
      <c r="Q16" s="9"/>
      <c r="R16" s="5">
        <f t="shared" si="1"/>
        <v>5</v>
      </c>
      <c r="S16" s="40">
        <f t="shared" si="2"/>
        <v>7</v>
      </c>
      <c r="T16" s="11"/>
      <c r="U16" s="44"/>
      <c r="V16" s="5"/>
      <c r="W16" s="30"/>
      <c r="X16" s="30"/>
      <c r="Y16" s="30">
        <f>ROUNDUP((I16*(3/12)/27),0)</f>
        <v>7</v>
      </c>
      <c r="Z16" s="35"/>
    </row>
    <row r="17" spans="1:27" ht="12.75" customHeight="1" x14ac:dyDescent="0.2">
      <c r="A17" s="15"/>
      <c r="B17" s="7"/>
      <c r="C17" s="7" t="s">
        <v>92</v>
      </c>
      <c r="D17" s="2">
        <v>7410</v>
      </c>
      <c r="E17" s="2">
        <v>7753.73</v>
      </c>
      <c r="F17" s="7" t="s">
        <v>24</v>
      </c>
      <c r="G17" s="66" t="s">
        <v>22</v>
      </c>
      <c r="H17" s="91"/>
      <c r="I17" s="6">
        <v>12181.34</v>
      </c>
      <c r="J17" s="11"/>
      <c r="K17" s="11"/>
      <c r="L17" s="11"/>
      <c r="M17" s="9"/>
      <c r="N17" s="11"/>
      <c r="O17" s="12"/>
      <c r="P17" s="11">
        <f>I17/9</f>
        <v>1353.4822222222222</v>
      </c>
      <c r="Q17" s="9"/>
      <c r="R17" s="5">
        <f t="shared" si="1"/>
        <v>68</v>
      </c>
      <c r="S17" s="40">
        <f t="shared" si="2"/>
        <v>109</v>
      </c>
      <c r="T17" s="11"/>
      <c r="U17" s="44"/>
      <c r="V17" s="5"/>
      <c r="W17" s="30">
        <f>ROUNDUP((I17*(1.25/12)/27),0)</f>
        <v>47</v>
      </c>
      <c r="X17" s="30">
        <f>ROUNDUP((I17*(1.75/12)/27),0)</f>
        <v>66</v>
      </c>
      <c r="Y17" s="8"/>
      <c r="Z17" s="35"/>
    </row>
    <row r="18" spans="1:27" ht="12.75" customHeight="1" x14ac:dyDescent="0.2">
      <c r="A18" s="15"/>
      <c r="B18" s="7"/>
      <c r="C18" s="7" t="s">
        <v>92</v>
      </c>
      <c r="D18" s="2">
        <v>8228.64</v>
      </c>
      <c r="E18" s="2">
        <v>8964.39</v>
      </c>
      <c r="F18" s="7" t="s">
        <v>24</v>
      </c>
      <c r="G18" s="66" t="s">
        <v>22</v>
      </c>
      <c r="H18" s="91"/>
      <c r="I18" s="6">
        <v>26894.2</v>
      </c>
      <c r="J18" s="11"/>
      <c r="K18" s="11"/>
      <c r="L18" s="11"/>
      <c r="M18" s="9"/>
      <c r="N18" s="11"/>
      <c r="O18" s="12"/>
      <c r="P18" s="11">
        <f>I18/9</f>
        <v>2988.2444444444445</v>
      </c>
      <c r="Q18" s="9"/>
      <c r="R18" s="5">
        <f t="shared" si="1"/>
        <v>150</v>
      </c>
      <c r="S18" s="40">
        <f t="shared" si="2"/>
        <v>240</v>
      </c>
      <c r="T18" s="11"/>
      <c r="U18" s="44"/>
      <c r="V18" s="5"/>
      <c r="W18" s="30">
        <f>ROUNDUP((I18*(1.25/12)/27),0)</f>
        <v>104</v>
      </c>
      <c r="X18" s="30">
        <f>ROUNDUP((I18*(1.75/12)/27),0)</f>
        <v>146</v>
      </c>
      <c r="Y18" s="8"/>
      <c r="Z18" s="35"/>
    </row>
    <row r="19" spans="1:27" ht="12.75" customHeight="1" x14ac:dyDescent="0.2">
      <c r="A19" s="15"/>
      <c r="B19" s="7"/>
      <c r="C19" s="7" t="s">
        <v>92</v>
      </c>
      <c r="D19" s="2">
        <v>8964.39</v>
      </c>
      <c r="E19" s="2">
        <v>9100</v>
      </c>
      <c r="F19" s="7" t="s">
        <v>24</v>
      </c>
      <c r="G19" s="66" t="s">
        <v>22</v>
      </c>
      <c r="H19" s="91"/>
      <c r="I19" s="6">
        <v>4389.62</v>
      </c>
      <c r="J19" s="11"/>
      <c r="K19" s="11"/>
      <c r="L19" s="11"/>
      <c r="M19" s="9"/>
      <c r="N19" s="11"/>
      <c r="O19" s="12"/>
      <c r="P19" s="11">
        <f>I19/9</f>
        <v>487.73555555555555</v>
      </c>
      <c r="Q19" s="9"/>
      <c r="R19" s="5">
        <f t="shared" si="1"/>
        <v>25</v>
      </c>
      <c r="S19" s="40">
        <f t="shared" si="2"/>
        <v>40</v>
      </c>
      <c r="T19" s="11"/>
      <c r="U19" s="44"/>
      <c r="V19" s="5"/>
      <c r="W19" s="30">
        <f>ROUNDUP((I19*(1.25/12)/27),0)</f>
        <v>17</v>
      </c>
      <c r="X19" s="30">
        <f>ROUNDUP((I19*(1.75/12)/27),0)</f>
        <v>24</v>
      </c>
      <c r="Y19" s="8"/>
      <c r="Z19" s="35"/>
    </row>
    <row r="20" spans="1:27" ht="12.75" customHeight="1" x14ac:dyDescent="0.2">
      <c r="A20" s="15"/>
      <c r="B20" s="7"/>
      <c r="C20" s="7" t="s">
        <v>92</v>
      </c>
      <c r="D20" s="2">
        <v>9100</v>
      </c>
      <c r="E20" s="2">
        <v>9388.33</v>
      </c>
      <c r="F20" s="7" t="s">
        <v>24</v>
      </c>
      <c r="G20" s="66" t="s">
        <v>22</v>
      </c>
      <c r="H20" s="91"/>
      <c r="I20" s="6">
        <v>10396.5</v>
      </c>
      <c r="J20" s="11"/>
      <c r="K20" s="11"/>
      <c r="L20" s="11"/>
      <c r="M20" s="9"/>
      <c r="N20" s="11"/>
      <c r="O20" s="12"/>
      <c r="P20" s="11">
        <f>I20/9</f>
        <v>1155.1666666666667</v>
      </c>
      <c r="Q20" s="9"/>
      <c r="R20" s="5">
        <f t="shared" si="1"/>
        <v>58</v>
      </c>
      <c r="S20" s="40">
        <f t="shared" si="2"/>
        <v>93</v>
      </c>
      <c r="T20" s="11"/>
      <c r="U20" s="44"/>
      <c r="V20" s="5"/>
      <c r="W20" s="30">
        <f>ROUNDUP((I20*(1.25/12)/27),0)</f>
        <v>41</v>
      </c>
      <c r="X20" s="30">
        <f>ROUNDUP((I20*(1.75/12)/27),0)</f>
        <v>57</v>
      </c>
      <c r="Y20" s="8"/>
      <c r="Z20" s="35"/>
    </row>
    <row r="21" spans="1:27" ht="12.75" customHeight="1" x14ac:dyDescent="0.2">
      <c r="A21" s="15"/>
      <c r="B21" s="7"/>
      <c r="C21" s="7" t="s">
        <v>93</v>
      </c>
      <c r="D21" s="2"/>
      <c r="E21" s="2"/>
      <c r="F21" s="7" t="s">
        <v>24</v>
      </c>
      <c r="G21" s="66" t="s">
        <v>22</v>
      </c>
      <c r="H21" s="91"/>
      <c r="I21" s="6">
        <v>2206.6</v>
      </c>
      <c r="J21" s="11"/>
      <c r="K21" s="11"/>
      <c r="L21" s="11"/>
      <c r="M21" s="9"/>
      <c r="N21" s="11"/>
      <c r="O21" s="12"/>
      <c r="P21" s="11">
        <f>I21/9</f>
        <v>245.17777777777778</v>
      </c>
      <c r="Q21" s="9"/>
      <c r="R21" s="5">
        <f t="shared" si="1"/>
        <v>13</v>
      </c>
      <c r="S21" s="40">
        <f t="shared" si="2"/>
        <v>20</v>
      </c>
      <c r="T21" s="11"/>
      <c r="U21" s="44"/>
      <c r="V21" s="5"/>
      <c r="W21" s="30">
        <f>ROUNDUP((I21*(1.25/12)/27),0)</f>
        <v>9</v>
      </c>
      <c r="X21" s="30">
        <f>ROUNDUP((I21*(1.75/12)/27),0)</f>
        <v>12</v>
      </c>
      <c r="Y21" s="8"/>
      <c r="Z21" s="35"/>
    </row>
    <row r="22" spans="1:27" ht="12.75" customHeight="1" x14ac:dyDescent="0.2">
      <c r="A22" s="15"/>
      <c r="B22" s="7"/>
      <c r="C22" s="7"/>
      <c r="D22" s="2"/>
      <c r="E22" s="2"/>
      <c r="F22" s="7"/>
      <c r="G22" s="66"/>
      <c r="H22" s="91"/>
      <c r="I22" s="6"/>
      <c r="J22" s="11"/>
      <c r="K22" s="11"/>
      <c r="L22" s="11"/>
      <c r="M22" s="9"/>
      <c r="N22" s="12"/>
      <c r="O22" s="12"/>
      <c r="P22" s="9"/>
      <c r="Q22" s="9"/>
      <c r="R22" s="5"/>
      <c r="S22" s="5"/>
      <c r="T22" s="12"/>
      <c r="U22" s="30"/>
      <c r="V22" s="5"/>
      <c r="W22" s="30"/>
      <c r="X22" s="30"/>
      <c r="Y22" s="8"/>
      <c r="Z22" s="35"/>
    </row>
    <row r="23" spans="1:27" ht="12.75" customHeight="1" x14ac:dyDescent="0.2">
      <c r="A23" s="15"/>
      <c r="B23" s="7"/>
      <c r="C23" s="7" t="s">
        <v>92</v>
      </c>
      <c r="D23" s="2">
        <v>5528.3</v>
      </c>
      <c r="E23" s="2">
        <v>7753.73</v>
      </c>
      <c r="F23" s="7" t="s">
        <v>38</v>
      </c>
      <c r="G23" s="66" t="s">
        <v>22</v>
      </c>
      <c r="H23" s="91"/>
      <c r="I23" s="6">
        <v>3446</v>
      </c>
      <c r="J23" s="11"/>
      <c r="K23" s="11"/>
      <c r="L23" s="11"/>
      <c r="M23" s="9"/>
      <c r="N23" s="11"/>
      <c r="O23" s="12"/>
      <c r="P23" s="11"/>
      <c r="Q23" s="9"/>
      <c r="R23" s="5"/>
      <c r="S23" s="40"/>
      <c r="T23" s="11"/>
      <c r="U23" s="30">
        <f>ROUNDUP((I23*(3/12)/27),0)</f>
        <v>32</v>
      </c>
      <c r="V23" s="5"/>
      <c r="W23" s="30"/>
      <c r="X23" s="30"/>
      <c r="Y23" s="8"/>
      <c r="Z23" s="35"/>
    </row>
    <row r="24" spans="1:27" ht="12.75" customHeight="1" x14ac:dyDescent="0.2">
      <c r="A24" s="15"/>
      <c r="B24" s="7"/>
      <c r="C24" s="7" t="s">
        <v>92</v>
      </c>
      <c r="D24" s="2">
        <v>5528.3</v>
      </c>
      <c r="E24" s="2">
        <v>7753.73</v>
      </c>
      <c r="F24" s="7" t="s">
        <v>18</v>
      </c>
      <c r="G24" s="66" t="s">
        <v>22</v>
      </c>
      <c r="H24" s="91"/>
      <c r="I24" s="6">
        <v>2646</v>
      </c>
      <c r="J24" s="11"/>
      <c r="K24" s="11"/>
      <c r="L24" s="11"/>
      <c r="M24" s="9"/>
      <c r="N24" s="11"/>
      <c r="O24" s="12"/>
      <c r="P24" s="11"/>
      <c r="Q24" s="9"/>
      <c r="R24" s="5"/>
      <c r="S24" s="40"/>
      <c r="T24" s="11"/>
      <c r="U24" s="30">
        <f t="shared" ref="U24:U26" si="3">ROUNDUP((I24*(3/12)/27),0)</f>
        <v>25</v>
      </c>
      <c r="V24" s="5"/>
      <c r="W24" s="30"/>
      <c r="X24" s="30"/>
      <c r="Y24" s="8"/>
      <c r="Z24" s="35"/>
    </row>
    <row r="25" spans="1:27" ht="12.75" customHeight="1" x14ac:dyDescent="0.2">
      <c r="A25" s="15"/>
      <c r="B25" s="7"/>
      <c r="C25" s="7" t="s">
        <v>92</v>
      </c>
      <c r="D25" s="2">
        <v>8228.6299999999992</v>
      </c>
      <c r="E25" s="2">
        <v>8964.57</v>
      </c>
      <c r="F25" s="7" t="s">
        <v>38</v>
      </c>
      <c r="G25" s="66" t="s">
        <v>22</v>
      </c>
      <c r="H25" s="91"/>
      <c r="I25" s="6">
        <v>1467</v>
      </c>
      <c r="J25" s="11"/>
      <c r="K25" s="11"/>
      <c r="L25" s="11"/>
      <c r="M25" s="9"/>
      <c r="N25" s="11"/>
      <c r="O25" s="12"/>
      <c r="P25" s="11"/>
      <c r="Q25" s="9"/>
      <c r="R25" s="5"/>
      <c r="S25" s="40"/>
      <c r="T25" s="11"/>
      <c r="U25" s="30">
        <f t="shared" si="3"/>
        <v>14</v>
      </c>
      <c r="V25" s="5"/>
      <c r="W25" s="30"/>
      <c r="X25" s="30"/>
      <c r="Y25" s="8"/>
      <c r="Z25" s="35"/>
    </row>
    <row r="26" spans="1:27" ht="12.75" customHeight="1" x14ac:dyDescent="0.2">
      <c r="A26" s="15"/>
      <c r="B26" s="7"/>
      <c r="C26" s="7" t="s">
        <v>92</v>
      </c>
      <c r="D26" s="2">
        <v>5528.3</v>
      </c>
      <c r="E26" s="2">
        <v>7753.73</v>
      </c>
      <c r="F26" s="7" t="s">
        <v>18</v>
      </c>
      <c r="G26" s="66" t="s">
        <v>22</v>
      </c>
      <c r="H26" s="91"/>
      <c r="I26" s="6">
        <v>1463</v>
      </c>
      <c r="J26" s="11"/>
      <c r="K26" s="11"/>
      <c r="L26" s="11"/>
      <c r="M26" s="9"/>
      <c r="N26" s="11"/>
      <c r="O26" s="12"/>
      <c r="P26" s="11"/>
      <c r="Q26" s="9"/>
      <c r="R26" s="5"/>
      <c r="S26" s="40"/>
      <c r="T26" s="11"/>
      <c r="U26" s="30">
        <f t="shared" si="3"/>
        <v>14</v>
      </c>
      <c r="V26" s="5"/>
      <c r="W26" s="30"/>
      <c r="X26" s="30"/>
      <c r="Y26" s="8"/>
      <c r="Z26" s="35"/>
    </row>
    <row r="27" spans="1:27" ht="12.75" customHeight="1" x14ac:dyDescent="0.2">
      <c r="A27" s="15"/>
      <c r="B27" s="7"/>
      <c r="C27" s="7"/>
      <c r="D27" s="2"/>
      <c r="E27" s="2"/>
      <c r="F27" s="7"/>
      <c r="G27" s="66"/>
      <c r="H27" s="91"/>
      <c r="I27" s="6"/>
      <c r="J27" s="11"/>
      <c r="K27" s="11"/>
      <c r="L27" s="30"/>
      <c r="M27" s="9"/>
      <c r="N27" s="11"/>
      <c r="O27" s="12"/>
      <c r="P27" s="11"/>
      <c r="Q27" s="9"/>
      <c r="R27" s="5"/>
      <c r="S27" s="5"/>
      <c r="T27" s="11"/>
      <c r="U27" s="30"/>
      <c r="V27" s="5"/>
      <c r="W27" s="30"/>
      <c r="X27" s="30"/>
      <c r="Y27" s="30"/>
      <c r="Z27" s="35"/>
    </row>
    <row r="28" spans="1:27" ht="12.75" customHeight="1" x14ac:dyDescent="0.2">
      <c r="A28" s="15"/>
      <c r="B28" s="7"/>
      <c r="C28" s="7"/>
      <c r="D28" s="2"/>
      <c r="E28" s="2"/>
      <c r="F28" s="7"/>
      <c r="G28" s="66"/>
      <c r="H28" s="91"/>
      <c r="I28" s="6"/>
      <c r="J28" s="11"/>
      <c r="K28" s="11"/>
      <c r="L28" s="11"/>
      <c r="M28" s="9"/>
      <c r="N28" s="11"/>
      <c r="O28" s="12"/>
      <c r="P28" s="9"/>
      <c r="Q28" s="9"/>
      <c r="R28" s="5"/>
      <c r="S28" s="5"/>
      <c r="T28" s="11"/>
      <c r="U28" s="30"/>
      <c r="V28" s="5"/>
      <c r="W28" s="30"/>
      <c r="X28" s="30"/>
      <c r="Y28" s="8"/>
      <c r="Z28" s="35"/>
    </row>
    <row r="29" spans="1:27" ht="12.75" customHeight="1" x14ac:dyDescent="0.2">
      <c r="A29" s="15"/>
      <c r="B29" s="7"/>
      <c r="C29" s="7"/>
      <c r="D29" s="2"/>
      <c r="E29" s="2"/>
      <c r="F29" s="7"/>
      <c r="G29" s="66"/>
      <c r="H29" s="91"/>
      <c r="I29" s="6"/>
      <c r="J29" s="11"/>
      <c r="K29" s="11"/>
      <c r="L29" s="11"/>
      <c r="M29" s="9"/>
      <c r="N29" s="11"/>
      <c r="O29" s="11"/>
      <c r="P29" s="9"/>
      <c r="Q29" s="9"/>
      <c r="R29" s="5"/>
      <c r="S29" s="5"/>
      <c r="T29" s="12"/>
      <c r="U29" s="30"/>
      <c r="V29" s="5"/>
      <c r="W29" s="30"/>
      <c r="X29" s="30"/>
      <c r="Y29" s="8"/>
      <c r="Z29" s="35"/>
    </row>
    <row r="30" spans="1:27" ht="12.75" customHeight="1" x14ac:dyDescent="0.2">
      <c r="A30" s="15"/>
      <c r="B30" s="7"/>
      <c r="C30" s="7"/>
      <c r="D30" s="2"/>
      <c r="E30" s="2"/>
      <c r="F30" s="7"/>
      <c r="G30" s="66"/>
      <c r="H30" s="91"/>
      <c r="I30" s="6"/>
      <c r="J30" s="11"/>
      <c r="K30" s="11"/>
      <c r="L30" s="11"/>
      <c r="M30" s="9"/>
      <c r="N30" s="11"/>
      <c r="O30" s="11"/>
      <c r="P30" s="9"/>
      <c r="Q30" s="9"/>
      <c r="R30" s="5"/>
      <c r="S30" s="5"/>
      <c r="T30" s="12"/>
      <c r="U30" s="30"/>
      <c r="V30" s="5"/>
      <c r="W30" s="30"/>
      <c r="X30" s="30"/>
      <c r="Y30" s="30"/>
      <c r="Z30" s="35"/>
      <c r="AA30" s="17"/>
    </row>
    <row r="31" spans="1:27" ht="12.75" customHeight="1" x14ac:dyDescent="0.2">
      <c r="A31" s="15"/>
      <c r="B31" s="7"/>
      <c r="C31" s="7"/>
      <c r="D31" s="2"/>
      <c r="E31" s="2"/>
      <c r="F31" s="7"/>
      <c r="G31" s="66"/>
      <c r="H31" s="91"/>
      <c r="I31" s="6"/>
      <c r="J31" s="11"/>
      <c r="K31" s="11"/>
      <c r="L31" s="11"/>
      <c r="M31" s="9"/>
      <c r="N31" s="11"/>
      <c r="O31" s="11"/>
      <c r="P31" s="9"/>
      <c r="Q31" s="9"/>
      <c r="R31" s="5"/>
      <c r="S31" s="5"/>
      <c r="T31" s="12"/>
      <c r="U31" s="30"/>
      <c r="V31" s="5"/>
      <c r="W31" s="30"/>
      <c r="X31" s="30"/>
      <c r="Y31" s="30"/>
      <c r="Z31" s="35"/>
      <c r="AA31" s="17"/>
    </row>
    <row r="32" spans="1:27" ht="12.75" customHeight="1" x14ac:dyDescent="0.2">
      <c r="A32" s="15"/>
      <c r="B32" s="7"/>
      <c r="C32" s="7"/>
      <c r="D32" s="2"/>
      <c r="E32" s="2"/>
      <c r="F32" s="7"/>
      <c r="G32" s="66"/>
      <c r="H32" s="91"/>
      <c r="I32" s="6"/>
      <c r="J32" s="11"/>
      <c r="K32" s="11"/>
      <c r="L32" s="11"/>
      <c r="M32" s="9"/>
      <c r="N32" s="12"/>
      <c r="O32" s="12"/>
      <c r="P32" s="9"/>
      <c r="Q32" s="9"/>
      <c r="R32" s="5"/>
      <c r="S32" s="5"/>
      <c r="T32" s="12"/>
      <c r="U32" s="30"/>
      <c r="V32" s="5"/>
      <c r="W32" s="30"/>
      <c r="X32" s="30"/>
      <c r="Y32" s="8"/>
      <c r="Z32" s="35"/>
    </row>
    <row r="33" spans="1:26" ht="12.75" customHeight="1" x14ac:dyDescent="0.2">
      <c r="A33" s="15"/>
      <c r="B33" s="7"/>
      <c r="C33" s="7"/>
      <c r="D33" s="2"/>
      <c r="E33" s="2"/>
      <c r="F33" s="7"/>
      <c r="G33" s="66"/>
      <c r="H33" s="91"/>
      <c r="I33" s="6"/>
      <c r="J33" s="11"/>
      <c r="K33" s="11"/>
      <c r="L33" s="11"/>
      <c r="M33" s="9"/>
      <c r="N33" s="12"/>
      <c r="O33" s="12"/>
      <c r="P33" s="9"/>
      <c r="Q33" s="9"/>
      <c r="R33" s="5"/>
      <c r="S33" s="5"/>
      <c r="T33" s="12"/>
      <c r="U33" s="30"/>
      <c r="V33" s="5"/>
      <c r="W33" s="30"/>
      <c r="X33" s="30"/>
      <c r="Y33" s="8"/>
      <c r="Z33" s="35"/>
    </row>
    <row r="34" spans="1:26" ht="12.75" customHeight="1" x14ac:dyDescent="0.2">
      <c r="A34" s="15"/>
      <c r="B34" s="7"/>
      <c r="C34" s="7"/>
      <c r="D34" s="2"/>
      <c r="E34" s="2"/>
      <c r="F34" s="7"/>
      <c r="G34" s="66"/>
      <c r="H34" s="91"/>
      <c r="I34" s="6"/>
      <c r="J34" s="11"/>
      <c r="K34" s="11"/>
      <c r="L34" s="11"/>
      <c r="M34" s="9"/>
      <c r="N34" s="12"/>
      <c r="O34" s="12"/>
      <c r="P34" s="9"/>
      <c r="Q34" s="9"/>
      <c r="R34" s="5"/>
      <c r="S34" s="5"/>
      <c r="T34" s="12"/>
      <c r="U34" s="30"/>
      <c r="V34" s="5"/>
      <c r="W34" s="30"/>
      <c r="X34" s="30"/>
      <c r="Y34" s="8"/>
      <c r="Z34" s="35"/>
    </row>
    <row r="35" spans="1:26" ht="12.75" customHeight="1" x14ac:dyDescent="0.2">
      <c r="A35" s="15"/>
      <c r="B35" s="7"/>
      <c r="C35" s="7"/>
      <c r="D35" s="2"/>
      <c r="E35" s="2"/>
      <c r="F35" s="30"/>
      <c r="G35" s="66"/>
      <c r="H35" s="91"/>
      <c r="I35" s="6"/>
      <c r="J35" s="11"/>
      <c r="K35" s="11"/>
      <c r="L35" s="11"/>
      <c r="M35" s="30"/>
      <c r="N35" s="18"/>
      <c r="O35" s="19"/>
      <c r="P35" s="30"/>
      <c r="Q35" s="30"/>
      <c r="R35" s="5"/>
      <c r="S35" s="5"/>
      <c r="T35" s="3"/>
      <c r="U35" s="30"/>
      <c r="V35" s="5"/>
      <c r="W35" s="30"/>
      <c r="X35" s="30"/>
      <c r="Y35" s="8"/>
      <c r="Z35" s="35"/>
    </row>
    <row r="36" spans="1:26" ht="12.75" customHeight="1" x14ac:dyDescent="0.2">
      <c r="A36" s="15"/>
      <c r="B36" s="7"/>
      <c r="C36" s="21"/>
      <c r="D36" s="2"/>
      <c r="E36" s="2"/>
      <c r="F36" s="7"/>
      <c r="G36" s="66"/>
      <c r="H36" s="91"/>
      <c r="I36" s="6"/>
      <c r="J36" s="11"/>
      <c r="K36" s="11"/>
      <c r="L36" s="19"/>
      <c r="M36" s="9"/>
      <c r="N36" s="12"/>
      <c r="O36" s="12"/>
      <c r="P36" s="9"/>
      <c r="Q36" s="9"/>
      <c r="R36" s="5"/>
      <c r="S36" s="5"/>
      <c r="T36" s="12"/>
      <c r="U36" s="30"/>
      <c r="V36" s="5"/>
      <c r="W36" s="30"/>
      <c r="X36" s="30"/>
      <c r="Y36" s="8"/>
      <c r="Z36" s="35"/>
    </row>
    <row r="37" spans="1:26" ht="12.75" customHeight="1" x14ac:dyDescent="0.2">
      <c r="A37" s="15"/>
      <c r="B37" s="7"/>
      <c r="C37" s="7"/>
      <c r="D37" s="2"/>
      <c r="E37" s="2"/>
      <c r="F37" s="7"/>
      <c r="G37" s="66"/>
      <c r="H37" s="67"/>
      <c r="I37" s="6"/>
      <c r="J37" s="11"/>
      <c r="K37" s="11"/>
      <c r="L37" s="11"/>
      <c r="M37" s="30"/>
      <c r="N37" s="12"/>
      <c r="O37" s="12"/>
      <c r="P37" s="12"/>
      <c r="Q37" s="12"/>
      <c r="R37" s="5"/>
      <c r="S37" s="5"/>
      <c r="T37" s="3"/>
      <c r="U37" s="30"/>
      <c r="V37" s="5"/>
      <c r="W37" s="30"/>
      <c r="X37" s="30"/>
      <c r="Y37" s="8"/>
      <c r="Z37" s="35"/>
    </row>
    <row r="38" spans="1:26" ht="12.75" customHeight="1" thickBot="1" x14ac:dyDescent="0.25">
      <c r="A38" s="15"/>
      <c r="B38" s="7"/>
      <c r="C38" s="7"/>
      <c r="D38" s="2"/>
      <c r="E38" s="2"/>
      <c r="F38" s="7"/>
      <c r="G38" s="27"/>
      <c r="H38" s="28"/>
      <c r="I38" s="6"/>
      <c r="J38" s="11"/>
      <c r="K38" s="11"/>
      <c r="L38" s="11"/>
      <c r="M38" s="30"/>
      <c r="N38" s="12"/>
      <c r="O38" s="12"/>
      <c r="P38" s="12"/>
      <c r="Q38" s="12"/>
      <c r="R38" s="5"/>
      <c r="S38" s="5"/>
      <c r="T38" s="3"/>
      <c r="U38" s="30"/>
      <c r="V38" s="5"/>
      <c r="W38" s="30"/>
      <c r="X38" s="30"/>
      <c r="Y38" s="8"/>
      <c r="Z38" s="35"/>
    </row>
    <row r="39" spans="1:26" ht="12.75" customHeight="1" thickBot="1" x14ac:dyDescent="0.25">
      <c r="A39" s="97" t="s">
        <v>31</v>
      </c>
      <c r="B39" s="97"/>
      <c r="C39" s="97"/>
      <c r="D39" s="97"/>
      <c r="E39" s="97"/>
      <c r="F39" s="97"/>
      <c r="G39" s="97"/>
      <c r="H39" s="97"/>
      <c r="I39" s="98"/>
      <c r="J39" s="46">
        <f t="shared" ref="J39:Y39" si="4">SUM(J14:J38)</f>
        <v>81.25</v>
      </c>
      <c r="K39" s="46"/>
      <c r="L39" s="46">
        <f t="shared" si="4"/>
        <v>6.770833333333333</v>
      </c>
      <c r="M39" s="46"/>
      <c r="N39" s="46">
        <f t="shared" si="4"/>
        <v>81.25</v>
      </c>
      <c r="O39" s="46"/>
      <c r="P39" s="46">
        <f t="shared" si="4"/>
        <v>12423.466666666664</v>
      </c>
      <c r="Q39" s="46"/>
      <c r="R39" s="99">
        <f>SUM(R14:S38)</f>
        <v>1635</v>
      </c>
      <c r="S39" s="100"/>
      <c r="T39" s="46"/>
      <c r="U39" s="46">
        <f>SUM(U14:U38)</f>
        <v>85</v>
      </c>
      <c r="V39" s="46"/>
      <c r="W39" s="46">
        <f t="shared" si="4"/>
        <v>434</v>
      </c>
      <c r="X39" s="46">
        <f t="shared" si="4"/>
        <v>607</v>
      </c>
      <c r="Y39" s="46">
        <f t="shared" si="4"/>
        <v>7</v>
      </c>
      <c r="Z39" s="45"/>
    </row>
    <row r="40" spans="1:26" ht="12.75" customHeight="1" x14ac:dyDescent="0.2">
      <c r="P40" s="101"/>
      <c r="Q40" s="102"/>
    </row>
    <row r="41" spans="1:26" ht="12.75" customHeight="1" x14ac:dyDescent="0.2">
      <c r="O41" s="17"/>
    </row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</sheetData>
  <mergeCells count="51">
    <mergeCell ref="G36:H36"/>
    <mergeCell ref="G37:H37"/>
    <mergeCell ref="A39:I39"/>
    <mergeCell ref="R39:S39"/>
    <mergeCell ref="P40:Q40"/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23:H23"/>
    <mergeCell ref="V2:V12"/>
    <mergeCell ref="W2:W12"/>
    <mergeCell ref="X2:X12"/>
    <mergeCell ref="Y2:Y12"/>
    <mergeCell ref="N2:N12"/>
    <mergeCell ref="O2:O12"/>
    <mergeCell ref="G1:G12"/>
    <mergeCell ref="G18:H18"/>
    <mergeCell ref="G19:H19"/>
    <mergeCell ref="G20:H20"/>
    <mergeCell ref="G21:H21"/>
    <mergeCell ref="G22:H22"/>
    <mergeCell ref="Z2:Z12"/>
    <mergeCell ref="G17:H17"/>
    <mergeCell ref="P2:P12"/>
    <mergeCell ref="Q2:Q12"/>
    <mergeCell ref="R2:R12"/>
    <mergeCell ref="S2:S12"/>
    <mergeCell ref="T2:T12"/>
    <mergeCell ref="U2:U12"/>
    <mergeCell ref="H1:H12"/>
    <mergeCell ref="I1:I12"/>
    <mergeCell ref="R1:S1"/>
    <mergeCell ref="W1:Y1"/>
    <mergeCell ref="J2:J12"/>
    <mergeCell ref="K2:K12"/>
    <mergeCell ref="L2:L12"/>
    <mergeCell ref="M2:M12"/>
    <mergeCell ref="A1:A13"/>
    <mergeCell ref="B1:B13"/>
    <mergeCell ref="C1:C13"/>
    <mergeCell ref="D1:E12"/>
    <mergeCell ref="F1:F13"/>
  </mergeCells>
  <pageMargins left="0.75" right="0.75" top="1" bottom="1" header="0.5" footer="0.5"/>
  <pageSetup paperSize="17" scale="60" orientation="landscape" r:id="rId1"/>
  <headerFooter alignWithMargins="0">
    <oddFooter>&amp;C_x000D_&amp;1#&amp;"Calibri"&amp;10&amp;K000000 Mott MacDonald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4154-B1CD-4366-9AD0-7E2CE12E146C}">
  <dimension ref="A1:AI107"/>
  <sheetViews>
    <sheetView topLeftCell="D1" zoomScaleNormal="100" workbookViewId="0">
      <pane ySplit="13" topLeftCell="A14" activePane="bottomLeft" state="frozen"/>
      <selection activeCell="J16" sqref="J16"/>
      <selection pane="bottomLeft" activeCell="M79" sqref="M79"/>
    </sheetView>
  </sheetViews>
  <sheetFormatPr defaultRowHeight="12.75" x14ac:dyDescent="0.2"/>
  <cols>
    <col min="1" max="2" width="6.7109375" customWidth="1"/>
    <col min="3" max="3" width="13.5703125" customWidth="1"/>
    <col min="4" max="5" width="10.28515625" style="1" customWidth="1"/>
    <col min="6" max="6" width="5.7109375" customWidth="1"/>
    <col min="7" max="8" width="6.7109375" customWidth="1"/>
    <col min="9" max="9" width="8.7109375" customWidth="1"/>
    <col min="10" max="11" width="6.7109375" customWidth="1"/>
    <col min="12" max="14" width="5.7109375" customWidth="1"/>
    <col min="15" max="22" width="6.7109375" customWidth="1"/>
    <col min="23" max="23" width="8" customWidth="1"/>
    <col min="24" max="24" width="6.28515625" customWidth="1"/>
    <col min="25" max="26" width="9.7109375" customWidth="1"/>
    <col min="27" max="27" width="13.5703125" customWidth="1"/>
    <col min="28" max="29" width="9.7109375" customWidth="1"/>
    <col min="30" max="30" width="9.7109375" style="16" customWidth="1"/>
    <col min="31" max="33" width="6.85546875" customWidth="1"/>
    <col min="34" max="34" width="8" style="16" customWidth="1"/>
  </cols>
  <sheetData>
    <row r="1" spans="1:35" ht="12.75" customHeight="1" x14ac:dyDescent="0.2">
      <c r="A1" s="73" t="s">
        <v>1</v>
      </c>
      <c r="B1" s="76" t="s">
        <v>0</v>
      </c>
      <c r="C1" s="85" t="s">
        <v>21</v>
      </c>
      <c r="D1" s="68" t="s">
        <v>3</v>
      </c>
      <c r="E1" s="79"/>
      <c r="F1" s="68" t="s">
        <v>2</v>
      </c>
      <c r="G1" s="68" t="s">
        <v>6</v>
      </c>
      <c r="H1" s="68" t="s">
        <v>7</v>
      </c>
      <c r="I1" s="92" t="s">
        <v>23</v>
      </c>
      <c r="J1" s="26">
        <v>202</v>
      </c>
      <c r="K1" s="26">
        <v>202</v>
      </c>
      <c r="L1" s="31"/>
      <c r="M1" s="31"/>
      <c r="N1" s="29">
        <v>203</v>
      </c>
      <c r="O1" s="95">
        <v>204</v>
      </c>
      <c r="P1" s="104"/>
      <c r="Q1" s="104"/>
      <c r="R1" s="105"/>
      <c r="S1" s="26">
        <v>254</v>
      </c>
      <c r="T1" s="26">
        <v>254</v>
      </c>
      <c r="U1" s="26">
        <v>304</v>
      </c>
      <c r="V1" s="26">
        <v>305</v>
      </c>
      <c r="W1" s="32">
        <v>452</v>
      </c>
      <c r="X1" s="26">
        <v>407</v>
      </c>
      <c r="Y1" s="95">
        <v>441</v>
      </c>
      <c r="Z1" s="106"/>
      <c r="AA1" s="96"/>
      <c r="AB1" s="95">
        <v>442</v>
      </c>
      <c r="AC1" s="104"/>
      <c r="AD1" s="105"/>
      <c r="AE1" s="29">
        <v>609</v>
      </c>
      <c r="AF1" s="29">
        <v>609</v>
      </c>
      <c r="AG1" s="13">
        <v>609</v>
      </c>
      <c r="AH1" s="22">
        <v>861</v>
      </c>
    </row>
    <row r="2" spans="1:35" ht="12.75" customHeight="1" x14ac:dyDescent="0.2">
      <c r="A2" s="74"/>
      <c r="B2" s="80"/>
      <c r="C2" s="86"/>
      <c r="D2" s="80"/>
      <c r="E2" s="80"/>
      <c r="F2" s="80"/>
      <c r="G2" s="80"/>
      <c r="H2" s="80"/>
      <c r="I2" s="93"/>
      <c r="J2" s="61" t="s">
        <v>15</v>
      </c>
      <c r="K2" s="61" t="s">
        <v>67</v>
      </c>
      <c r="L2" s="61" t="s">
        <v>17</v>
      </c>
      <c r="M2" s="61" t="s">
        <v>32</v>
      </c>
      <c r="N2" s="61" t="s">
        <v>9</v>
      </c>
      <c r="O2" s="61" t="s">
        <v>10</v>
      </c>
      <c r="P2" s="61" t="s">
        <v>28</v>
      </c>
      <c r="Q2" s="61" t="s">
        <v>30</v>
      </c>
      <c r="R2" s="61" t="s">
        <v>25</v>
      </c>
      <c r="S2" s="61" t="s">
        <v>27</v>
      </c>
      <c r="T2" s="61" t="s">
        <v>85</v>
      </c>
      <c r="U2" s="61" t="s">
        <v>11</v>
      </c>
      <c r="V2" s="61" t="s">
        <v>16</v>
      </c>
      <c r="W2" s="61" t="s">
        <v>72</v>
      </c>
      <c r="X2" s="61" t="s">
        <v>34</v>
      </c>
      <c r="Y2" s="61" t="s">
        <v>90</v>
      </c>
      <c r="Z2" s="61" t="s">
        <v>26</v>
      </c>
      <c r="AA2" s="61" t="s">
        <v>83</v>
      </c>
      <c r="AB2" s="61" t="s">
        <v>91</v>
      </c>
      <c r="AC2" s="61" t="s">
        <v>78</v>
      </c>
      <c r="AD2" s="61" t="s">
        <v>29</v>
      </c>
      <c r="AE2" s="61" t="s">
        <v>88</v>
      </c>
      <c r="AF2" s="61" t="s">
        <v>86</v>
      </c>
      <c r="AG2" s="61" t="s">
        <v>87</v>
      </c>
      <c r="AH2" s="88" t="s">
        <v>81</v>
      </c>
    </row>
    <row r="3" spans="1:35" ht="12.75" customHeight="1" x14ac:dyDescent="0.2">
      <c r="A3" s="74"/>
      <c r="B3" s="80"/>
      <c r="C3" s="86"/>
      <c r="D3" s="80"/>
      <c r="E3" s="80"/>
      <c r="F3" s="80"/>
      <c r="G3" s="80"/>
      <c r="H3" s="80"/>
      <c r="I3" s="9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89"/>
    </row>
    <row r="4" spans="1:35" ht="12.75" customHeight="1" x14ac:dyDescent="0.2">
      <c r="A4" s="74"/>
      <c r="B4" s="80"/>
      <c r="C4" s="86"/>
      <c r="D4" s="80"/>
      <c r="E4" s="80"/>
      <c r="F4" s="80"/>
      <c r="G4" s="80"/>
      <c r="H4" s="80"/>
      <c r="I4" s="93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89"/>
    </row>
    <row r="5" spans="1:35" ht="12.75" customHeight="1" x14ac:dyDescent="0.2">
      <c r="A5" s="74"/>
      <c r="B5" s="80"/>
      <c r="C5" s="86"/>
      <c r="D5" s="80"/>
      <c r="E5" s="80"/>
      <c r="F5" s="80"/>
      <c r="G5" s="80"/>
      <c r="H5" s="80"/>
      <c r="I5" s="93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89"/>
    </row>
    <row r="6" spans="1:35" ht="12.75" customHeight="1" x14ac:dyDescent="0.2">
      <c r="A6" s="74"/>
      <c r="B6" s="80"/>
      <c r="C6" s="86"/>
      <c r="D6" s="80"/>
      <c r="E6" s="80"/>
      <c r="F6" s="80"/>
      <c r="G6" s="80"/>
      <c r="H6" s="80"/>
      <c r="I6" s="93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89"/>
    </row>
    <row r="7" spans="1:35" ht="12.75" customHeight="1" x14ac:dyDescent="0.2">
      <c r="A7" s="74"/>
      <c r="B7" s="80"/>
      <c r="C7" s="86"/>
      <c r="D7" s="80"/>
      <c r="E7" s="80"/>
      <c r="F7" s="80"/>
      <c r="G7" s="80"/>
      <c r="H7" s="80"/>
      <c r="I7" s="93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89"/>
    </row>
    <row r="8" spans="1:35" ht="12.75" customHeight="1" x14ac:dyDescent="0.2">
      <c r="A8" s="74"/>
      <c r="B8" s="80"/>
      <c r="C8" s="86"/>
      <c r="D8" s="80"/>
      <c r="E8" s="80"/>
      <c r="F8" s="80"/>
      <c r="G8" s="80"/>
      <c r="H8" s="80"/>
      <c r="I8" s="93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89"/>
    </row>
    <row r="9" spans="1:35" ht="12.75" customHeight="1" x14ac:dyDescent="0.2">
      <c r="A9" s="74"/>
      <c r="B9" s="80"/>
      <c r="C9" s="86"/>
      <c r="D9" s="80"/>
      <c r="E9" s="80"/>
      <c r="F9" s="80"/>
      <c r="G9" s="80"/>
      <c r="H9" s="80"/>
      <c r="I9" s="93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89"/>
    </row>
    <row r="10" spans="1:35" ht="12.75" customHeight="1" x14ac:dyDescent="0.2">
      <c r="A10" s="74"/>
      <c r="B10" s="80"/>
      <c r="C10" s="86"/>
      <c r="D10" s="80"/>
      <c r="E10" s="80"/>
      <c r="F10" s="80"/>
      <c r="G10" s="80"/>
      <c r="H10" s="80"/>
      <c r="I10" s="93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89"/>
    </row>
    <row r="11" spans="1:35" ht="12.75" customHeight="1" x14ac:dyDescent="0.2">
      <c r="A11" s="74"/>
      <c r="B11" s="80"/>
      <c r="C11" s="86"/>
      <c r="D11" s="80"/>
      <c r="E11" s="80"/>
      <c r="F11" s="80"/>
      <c r="G11" s="80"/>
      <c r="H11" s="80"/>
      <c r="I11" s="93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89"/>
    </row>
    <row r="12" spans="1:35" ht="12.75" customHeight="1" x14ac:dyDescent="0.2">
      <c r="A12" s="74"/>
      <c r="B12" s="80"/>
      <c r="C12" s="86"/>
      <c r="D12" s="80"/>
      <c r="E12" s="80"/>
      <c r="F12" s="80"/>
      <c r="G12" s="80"/>
      <c r="H12" s="80"/>
      <c r="I12" s="94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90"/>
    </row>
    <row r="13" spans="1:35" ht="12.75" customHeight="1" thickBot="1" x14ac:dyDescent="0.25">
      <c r="A13" s="75"/>
      <c r="B13" s="81"/>
      <c r="C13" s="107"/>
      <c r="D13" s="10" t="s">
        <v>4</v>
      </c>
      <c r="E13" s="10" t="s">
        <v>5</v>
      </c>
      <c r="F13" s="81"/>
      <c r="G13" s="10" t="s">
        <v>8</v>
      </c>
      <c r="H13" s="10" t="s">
        <v>8</v>
      </c>
      <c r="I13" s="10" t="s">
        <v>14</v>
      </c>
      <c r="J13" s="10" t="s">
        <v>19</v>
      </c>
      <c r="K13" s="10" t="s">
        <v>19</v>
      </c>
      <c r="L13" s="10" t="s">
        <v>8</v>
      </c>
      <c r="M13" s="10" t="s">
        <v>19</v>
      </c>
      <c r="N13" s="10" t="s">
        <v>20</v>
      </c>
      <c r="O13" s="10" t="s">
        <v>19</v>
      </c>
      <c r="P13" s="10" t="s">
        <v>20</v>
      </c>
      <c r="Q13" s="10" t="s">
        <v>20</v>
      </c>
      <c r="R13" s="10" t="s">
        <v>19</v>
      </c>
      <c r="S13" s="10" t="s">
        <v>19</v>
      </c>
      <c r="T13" s="10" t="s">
        <v>19</v>
      </c>
      <c r="U13" s="10" t="s">
        <v>20</v>
      </c>
      <c r="V13" s="10" t="s">
        <v>19</v>
      </c>
      <c r="W13" s="10" t="s">
        <v>19</v>
      </c>
      <c r="X13" s="10" t="s">
        <v>13</v>
      </c>
      <c r="Y13" s="10" t="s">
        <v>20</v>
      </c>
      <c r="Z13" s="10" t="s">
        <v>20</v>
      </c>
      <c r="AA13" s="10" t="s">
        <v>20</v>
      </c>
      <c r="AB13" s="10" t="s">
        <v>20</v>
      </c>
      <c r="AC13" s="10" t="s">
        <v>20</v>
      </c>
      <c r="AD13" s="10" t="s">
        <v>20</v>
      </c>
      <c r="AE13" s="10" t="s">
        <v>33</v>
      </c>
      <c r="AF13" s="10" t="s">
        <v>33</v>
      </c>
      <c r="AG13" s="10" t="s">
        <v>33</v>
      </c>
      <c r="AH13" s="23" t="s">
        <v>19</v>
      </c>
    </row>
    <row r="14" spans="1:35" ht="12.75" customHeight="1" x14ac:dyDescent="0.2">
      <c r="A14" s="15">
        <v>59</v>
      </c>
      <c r="B14" s="7" t="s">
        <v>56</v>
      </c>
      <c r="C14" s="7" t="s">
        <v>35</v>
      </c>
      <c r="D14" s="2">
        <v>5161.8599999999997</v>
      </c>
      <c r="E14" s="2">
        <v>5496.52</v>
      </c>
      <c r="F14" s="7" t="s">
        <v>24</v>
      </c>
      <c r="G14" s="66" t="s">
        <v>22</v>
      </c>
      <c r="H14" s="91"/>
      <c r="I14" s="6">
        <v>1673.67</v>
      </c>
      <c r="J14" s="11"/>
      <c r="K14" s="11">
        <f>1045.7/9</f>
        <v>116.1888888888889</v>
      </c>
      <c r="L14" s="5"/>
      <c r="M14" s="5"/>
      <c r="N14" s="11"/>
      <c r="O14" s="12"/>
      <c r="P14" s="12"/>
      <c r="Q14" s="12"/>
      <c r="R14" s="12"/>
      <c r="S14" s="9"/>
      <c r="T14" s="9"/>
      <c r="U14" s="12"/>
      <c r="V14" s="9"/>
      <c r="W14" s="9"/>
      <c r="X14" s="5"/>
      <c r="Y14" s="30"/>
      <c r="Z14" s="30"/>
      <c r="AA14" s="8"/>
      <c r="AB14" s="30"/>
      <c r="AC14" s="30"/>
      <c r="AD14" s="3"/>
      <c r="AE14" s="3"/>
      <c r="AF14" s="3"/>
      <c r="AG14" s="8"/>
      <c r="AH14" s="24"/>
      <c r="AI14" t="s">
        <v>57</v>
      </c>
    </row>
    <row r="15" spans="1:35" ht="12.75" customHeight="1" x14ac:dyDescent="0.2">
      <c r="A15" s="15">
        <v>59</v>
      </c>
      <c r="B15" s="7" t="s">
        <v>56</v>
      </c>
      <c r="C15" s="7" t="s">
        <v>35</v>
      </c>
      <c r="D15" s="2">
        <v>5136.12</v>
      </c>
      <c r="E15" s="2">
        <v>5497.52</v>
      </c>
      <c r="F15" s="7" t="s">
        <v>24</v>
      </c>
      <c r="G15" s="66" t="s">
        <v>22</v>
      </c>
      <c r="H15" s="91"/>
      <c r="I15" s="6">
        <v>1803.65</v>
      </c>
      <c r="J15" s="11">
        <f>I15/9</f>
        <v>200.40555555555557</v>
      </c>
      <c r="K15" s="11"/>
      <c r="L15" s="5"/>
      <c r="M15" s="5"/>
      <c r="N15" s="11"/>
      <c r="O15" s="11">
        <f>I15/9</f>
        <v>200.40555555555557</v>
      </c>
      <c r="P15" s="12"/>
      <c r="Q15" s="12"/>
      <c r="R15" s="12"/>
      <c r="S15" s="9"/>
      <c r="T15" s="9"/>
      <c r="U15" s="11">
        <f>(I15*0.5)/27</f>
        <v>33.400925925925925</v>
      </c>
      <c r="V15" s="11">
        <f>I15/9</f>
        <v>200.40555555555557</v>
      </c>
      <c r="W15" s="9"/>
      <c r="X15" s="5"/>
      <c r="Y15" s="30"/>
      <c r="Z15" s="30"/>
      <c r="AA15" s="8"/>
      <c r="AB15" s="30"/>
      <c r="AC15" s="30"/>
      <c r="AD15" s="3"/>
      <c r="AE15" s="3"/>
      <c r="AF15" s="3"/>
      <c r="AG15" s="8"/>
      <c r="AH15" s="24"/>
      <c r="AI15" t="s">
        <v>42</v>
      </c>
    </row>
    <row r="16" spans="1:35" ht="12.75" customHeight="1" x14ac:dyDescent="0.2">
      <c r="A16" s="15">
        <v>59</v>
      </c>
      <c r="B16" s="7" t="s">
        <v>79</v>
      </c>
      <c r="C16" s="7" t="s">
        <v>35</v>
      </c>
      <c r="D16" s="2">
        <v>5310.87</v>
      </c>
      <c r="E16" s="2">
        <v>5547.72</v>
      </c>
      <c r="F16" s="7" t="s">
        <v>18</v>
      </c>
      <c r="G16" s="66" t="s">
        <v>22</v>
      </c>
      <c r="H16" s="91"/>
      <c r="I16" s="6">
        <v>435.84951999999998</v>
      </c>
      <c r="J16" s="11">
        <f>I16/9</f>
        <v>48.427724444444443</v>
      </c>
      <c r="K16" s="11"/>
      <c r="L16" s="5">
        <v>176</v>
      </c>
      <c r="M16" s="5"/>
      <c r="N16" s="11"/>
      <c r="O16" s="11">
        <f>I16/9</f>
        <v>48.427724444444443</v>
      </c>
      <c r="P16" s="12"/>
      <c r="Q16" s="12"/>
      <c r="R16" s="12"/>
      <c r="S16" s="9"/>
      <c r="T16" s="9"/>
      <c r="U16" s="11">
        <f>(I16*0.5)/27</f>
        <v>8.0712874074074072</v>
      </c>
      <c r="V16" s="11">
        <f>I16/9</f>
        <v>48.427724444444443</v>
      </c>
      <c r="W16" s="9"/>
      <c r="X16" s="5"/>
      <c r="Y16" s="30"/>
      <c r="Z16" s="30"/>
      <c r="AA16" s="8"/>
      <c r="AB16" s="30"/>
      <c r="AC16" s="30"/>
      <c r="AD16" s="3"/>
      <c r="AE16" s="3"/>
      <c r="AF16" s="3"/>
      <c r="AG16" s="8"/>
      <c r="AH16" s="24"/>
      <c r="AI16" t="s">
        <v>37</v>
      </c>
    </row>
    <row r="17" spans="1:35" ht="12.75" customHeight="1" x14ac:dyDescent="0.2">
      <c r="A17" s="15">
        <v>55</v>
      </c>
      <c r="B17" s="7"/>
      <c r="C17" s="7" t="s">
        <v>35</v>
      </c>
      <c r="D17" s="2">
        <v>5368.74</v>
      </c>
      <c r="E17" s="2">
        <v>5464.86</v>
      </c>
      <c r="F17" s="7" t="s">
        <v>38</v>
      </c>
      <c r="G17" s="66" t="s">
        <v>22</v>
      </c>
      <c r="H17" s="91"/>
      <c r="I17" s="6">
        <v>288.37</v>
      </c>
      <c r="J17" s="11"/>
      <c r="K17" s="11"/>
      <c r="L17" s="5"/>
      <c r="M17" s="5"/>
      <c r="N17" s="11"/>
      <c r="O17" s="11">
        <f>I17/9</f>
        <v>32.041111111111114</v>
      </c>
      <c r="P17" s="12"/>
      <c r="Q17" s="12"/>
      <c r="R17" s="12"/>
      <c r="S17" s="11"/>
      <c r="T17" s="11"/>
      <c r="U17" s="11">
        <f>(I17*0.5)/27</f>
        <v>5.3401851851851854</v>
      </c>
      <c r="V17" s="11">
        <f>I17/9</f>
        <v>32.041111111111114</v>
      </c>
      <c r="W17" s="9"/>
      <c r="X17" s="5"/>
      <c r="Y17" s="30"/>
      <c r="Z17" s="30"/>
      <c r="AA17" s="8"/>
      <c r="AB17" s="30"/>
      <c r="AC17" s="30"/>
      <c r="AD17" s="3"/>
      <c r="AE17" s="3"/>
      <c r="AF17" s="3"/>
      <c r="AG17" s="8"/>
      <c r="AH17" s="24"/>
      <c r="AI17" t="s">
        <v>69</v>
      </c>
    </row>
    <row r="18" spans="1:35" ht="12.75" customHeight="1" x14ac:dyDescent="0.2">
      <c r="A18" s="15">
        <v>55</v>
      </c>
      <c r="B18" s="7"/>
      <c r="C18" s="7" t="s">
        <v>35</v>
      </c>
      <c r="D18" s="2">
        <v>5464.86</v>
      </c>
      <c r="E18" s="2">
        <v>5614.08</v>
      </c>
      <c r="F18" s="7" t="s">
        <v>38</v>
      </c>
      <c r="G18" s="66" t="s">
        <v>22</v>
      </c>
      <c r="H18" s="91"/>
      <c r="I18" s="6">
        <v>448.62</v>
      </c>
      <c r="J18" s="11"/>
      <c r="K18" s="11"/>
      <c r="L18" s="5"/>
      <c r="M18" s="5"/>
      <c r="N18" s="11"/>
      <c r="O18" s="11">
        <f>I18/9</f>
        <v>49.846666666666664</v>
      </c>
      <c r="P18" s="12"/>
      <c r="Q18" s="12"/>
      <c r="R18" s="12"/>
      <c r="S18" s="11"/>
      <c r="T18" s="11"/>
      <c r="U18" s="11">
        <f>(I18*0.5)/27</f>
        <v>8.3077777777777779</v>
      </c>
      <c r="V18" s="11">
        <f t="shared" ref="V18:V19" si="0">I18/9</f>
        <v>49.846666666666664</v>
      </c>
      <c r="W18" s="9"/>
      <c r="X18" s="5"/>
      <c r="Y18" s="30"/>
      <c r="Z18" s="30"/>
      <c r="AA18" s="8"/>
      <c r="AB18" s="30"/>
      <c r="AC18" s="30"/>
      <c r="AD18" s="3"/>
      <c r="AE18" s="3"/>
      <c r="AF18" s="3"/>
      <c r="AG18" s="8"/>
      <c r="AH18" s="24"/>
      <c r="AI18" t="s">
        <v>69</v>
      </c>
    </row>
    <row r="19" spans="1:35" ht="12.75" customHeight="1" x14ac:dyDescent="0.2">
      <c r="A19" s="15" t="s">
        <v>70</v>
      </c>
      <c r="B19" s="7"/>
      <c r="C19" s="7" t="s">
        <v>35</v>
      </c>
      <c r="D19" s="2">
        <v>5614.08</v>
      </c>
      <c r="E19" s="2">
        <v>5649.23</v>
      </c>
      <c r="F19" s="7" t="s">
        <v>38</v>
      </c>
      <c r="G19" s="66" t="s">
        <v>22</v>
      </c>
      <c r="H19" s="91"/>
      <c r="I19" s="6">
        <v>98.52</v>
      </c>
      <c r="J19" s="11"/>
      <c r="K19" s="11"/>
      <c r="L19" s="5"/>
      <c r="M19" s="5"/>
      <c r="N19" s="11"/>
      <c r="O19" s="11">
        <f>I19/9</f>
        <v>10.946666666666665</v>
      </c>
      <c r="P19" s="12"/>
      <c r="Q19" s="12"/>
      <c r="R19" s="12"/>
      <c r="S19" s="11"/>
      <c r="T19" s="11"/>
      <c r="U19" s="11">
        <f>(I19*0.5)/27</f>
        <v>1.8244444444444443</v>
      </c>
      <c r="V19" s="11">
        <f t="shared" si="0"/>
        <v>10.946666666666665</v>
      </c>
      <c r="W19" s="9"/>
      <c r="X19" s="5"/>
      <c r="Y19" s="30"/>
      <c r="Z19" s="30"/>
      <c r="AA19" s="8"/>
      <c r="AB19" s="30"/>
      <c r="AC19" s="30"/>
      <c r="AD19" s="3"/>
      <c r="AE19" s="3"/>
      <c r="AF19" s="3"/>
      <c r="AG19" s="8"/>
      <c r="AH19" s="24"/>
      <c r="AI19" t="s">
        <v>69</v>
      </c>
    </row>
    <row r="20" spans="1:35" ht="12.75" customHeight="1" x14ac:dyDescent="0.2">
      <c r="A20" s="15">
        <v>59</v>
      </c>
      <c r="B20" s="7" t="s">
        <v>68</v>
      </c>
      <c r="C20" s="7" t="s">
        <v>35</v>
      </c>
      <c r="D20" s="2">
        <v>5136.1000000000004</v>
      </c>
      <c r="E20" s="2">
        <v>5161.8999999999996</v>
      </c>
      <c r="F20" s="7" t="s">
        <v>24</v>
      </c>
      <c r="G20" s="66" t="s">
        <v>22</v>
      </c>
      <c r="H20" s="91"/>
      <c r="I20" s="6">
        <v>76.92</v>
      </c>
      <c r="J20" s="11"/>
      <c r="K20" s="11">
        <f>I20/9</f>
        <v>8.5466666666666669</v>
      </c>
      <c r="L20" s="5"/>
      <c r="M20" s="11"/>
      <c r="N20" s="11"/>
      <c r="O20" s="12"/>
      <c r="P20" s="12"/>
      <c r="Q20" s="12"/>
      <c r="R20" s="12"/>
      <c r="S20" s="9"/>
      <c r="T20" s="9"/>
      <c r="U20" s="12"/>
      <c r="V20" s="9"/>
      <c r="W20" s="9"/>
      <c r="X20" s="5"/>
      <c r="Y20" s="30"/>
      <c r="Z20" s="30"/>
      <c r="AA20" s="8"/>
      <c r="AB20" s="30"/>
      <c r="AC20" s="30"/>
      <c r="AD20" s="3"/>
      <c r="AE20" s="3"/>
      <c r="AF20" s="3"/>
      <c r="AG20" s="8"/>
      <c r="AH20" s="24"/>
      <c r="AI20" t="s">
        <v>51</v>
      </c>
    </row>
    <row r="21" spans="1:35" ht="12.75" customHeight="1" x14ac:dyDescent="0.2">
      <c r="A21" s="15"/>
      <c r="B21" s="7"/>
      <c r="C21" s="7"/>
      <c r="D21" s="2"/>
      <c r="E21" s="2"/>
      <c r="F21" s="7"/>
      <c r="G21" s="66"/>
      <c r="H21" s="91"/>
      <c r="I21" s="6"/>
      <c r="J21" s="11"/>
      <c r="K21" s="11"/>
      <c r="L21" s="5"/>
      <c r="M21" s="5"/>
      <c r="N21" s="11"/>
      <c r="O21" s="12"/>
      <c r="P21" s="12"/>
      <c r="Q21" s="12"/>
      <c r="R21" s="12"/>
      <c r="S21" s="9"/>
      <c r="T21" s="9"/>
      <c r="U21" s="12"/>
      <c r="V21" s="9"/>
      <c r="W21" s="9"/>
      <c r="X21" s="5"/>
      <c r="Y21" s="30"/>
      <c r="Z21" s="30"/>
      <c r="AA21" s="8"/>
      <c r="AB21" s="30"/>
      <c r="AC21" s="30"/>
      <c r="AD21" s="3"/>
      <c r="AE21" s="3"/>
      <c r="AF21" s="3"/>
      <c r="AG21" s="8"/>
      <c r="AH21" s="24"/>
    </row>
    <row r="22" spans="1:35" ht="12.75" customHeight="1" x14ac:dyDescent="0.2">
      <c r="A22" s="15" t="s">
        <v>70</v>
      </c>
      <c r="B22" s="7"/>
      <c r="C22" s="7" t="s">
        <v>35</v>
      </c>
      <c r="D22" s="2">
        <v>5128.8599999999997</v>
      </c>
      <c r="E22" s="2">
        <v>5910</v>
      </c>
      <c r="F22" s="7" t="s">
        <v>24</v>
      </c>
      <c r="G22" s="66" t="s">
        <v>22</v>
      </c>
      <c r="H22" s="91"/>
      <c r="I22" s="6">
        <v>39494.339999999997</v>
      </c>
      <c r="J22" s="11"/>
      <c r="K22" s="11"/>
      <c r="L22" s="5"/>
      <c r="M22" s="5"/>
      <c r="N22" s="11"/>
      <c r="O22" s="11"/>
      <c r="P22" s="12"/>
      <c r="Q22" s="12"/>
      <c r="R22" s="12"/>
      <c r="S22" s="11">
        <f>I22/9</f>
        <v>4388.2599999999993</v>
      </c>
      <c r="T22" s="11"/>
      <c r="U22" s="11"/>
      <c r="V22" s="11"/>
      <c r="W22" s="9"/>
      <c r="X22" s="5">
        <f>ROUNDUP((I22/9)*0.075,0)*2</f>
        <v>660</v>
      </c>
      <c r="Y22" s="30">
        <f>ROUNDUP((I22*(1.25/12)/27),0)</f>
        <v>153</v>
      </c>
      <c r="Z22" s="30">
        <f>ROUNDUP((I22*(1.75/12)/27),0)</f>
        <v>214</v>
      </c>
      <c r="AA22" s="8"/>
      <c r="AB22" s="30"/>
      <c r="AC22" s="30"/>
      <c r="AD22" s="3"/>
      <c r="AE22" s="3"/>
      <c r="AF22" s="3"/>
      <c r="AG22" s="8"/>
      <c r="AH22" s="24"/>
      <c r="AI22" t="s">
        <v>41</v>
      </c>
    </row>
    <row r="23" spans="1:35" ht="12.75" customHeight="1" x14ac:dyDescent="0.2">
      <c r="A23" s="15">
        <v>55</v>
      </c>
      <c r="B23" s="7" t="s">
        <v>65</v>
      </c>
      <c r="C23" s="7" t="s">
        <v>35</v>
      </c>
      <c r="D23" s="2">
        <v>5136.8</v>
      </c>
      <c r="E23" s="2">
        <v>5147.3</v>
      </c>
      <c r="F23" s="7" t="s">
        <v>38</v>
      </c>
      <c r="G23" s="66" t="s">
        <v>22</v>
      </c>
      <c r="H23" s="91"/>
      <c r="I23" s="6">
        <v>30.1</v>
      </c>
      <c r="J23" s="11"/>
      <c r="K23" s="11"/>
      <c r="L23" s="5"/>
      <c r="M23" s="5"/>
      <c r="N23" s="11"/>
      <c r="O23" s="11"/>
      <c r="P23" s="12"/>
      <c r="Q23" s="12"/>
      <c r="R23" s="12"/>
      <c r="S23" s="11"/>
      <c r="T23" s="11"/>
      <c r="U23" s="11"/>
      <c r="V23" s="11"/>
      <c r="W23" s="9"/>
      <c r="X23" s="5"/>
      <c r="Y23" s="30"/>
      <c r="Z23" s="30"/>
      <c r="AA23" s="8"/>
      <c r="AB23" s="30"/>
      <c r="AC23" s="30"/>
      <c r="AD23" s="3"/>
      <c r="AE23" s="3"/>
      <c r="AF23" s="3"/>
      <c r="AG23" s="20">
        <f>I23</f>
        <v>30.1</v>
      </c>
      <c r="AH23" s="24"/>
    </row>
    <row r="24" spans="1:35" ht="12.75" customHeight="1" x14ac:dyDescent="0.2">
      <c r="A24" s="15">
        <v>55</v>
      </c>
      <c r="B24" s="7" t="s">
        <v>80</v>
      </c>
      <c r="C24" s="7" t="s">
        <v>35</v>
      </c>
      <c r="D24" s="2">
        <v>5328.24</v>
      </c>
      <c r="E24" s="2">
        <v>5364.61</v>
      </c>
      <c r="F24" s="7" t="s">
        <v>18</v>
      </c>
      <c r="G24" s="66" t="s">
        <v>22</v>
      </c>
      <c r="H24" s="91"/>
      <c r="I24" s="6">
        <v>324.60000000000002</v>
      </c>
      <c r="J24" s="11"/>
      <c r="K24" s="11"/>
      <c r="L24" s="5"/>
      <c r="M24" s="5"/>
      <c r="N24" s="11"/>
      <c r="O24" s="11"/>
      <c r="P24" s="12"/>
      <c r="Q24" s="12"/>
      <c r="R24" s="12"/>
      <c r="S24" s="11"/>
      <c r="T24" s="11"/>
      <c r="U24" s="11"/>
      <c r="V24" s="11"/>
      <c r="W24" s="9"/>
      <c r="X24" s="5"/>
      <c r="Y24" s="30"/>
      <c r="Z24" s="30"/>
      <c r="AA24" s="8"/>
      <c r="AB24" s="30"/>
      <c r="AC24" s="30"/>
      <c r="AD24" s="3"/>
      <c r="AE24" s="20">
        <f>I24</f>
        <v>324.60000000000002</v>
      </c>
      <c r="AF24" s="3"/>
      <c r="AG24" s="20"/>
      <c r="AH24" s="24"/>
    </row>
    <row r="25" spans="1:35" ht="12.75" customHeight="1" x14ac:dyDescent="0.2">
      <c r="A25" s="15">
        <v>59</v>
      </c>
      <c r="B25" s="7" t="s">
        <v>66</v>
      </c>
      <c r="C25" s="7" t="s">
        <v>35</v>
      </c>
      <c r="D25" s="2">
        <v>5592</v>
      </c>
      <c r="E25" s="2">
        <v>5606</v>
      </c>
      <c r="F25" s="7" t="s">
        <v>18</v>
      </c>
      <c r="G25" s="66" t="s">
        <v>22</v>
      </c>
      <c r="H25" s="91"/>
      <c r="I25" s="6"/>
      <c r="J25" s="11"/>
      <c r="K25" s="11"/>
      <c r="L25" s="5">
        <v>18</v>
      </c>
      <c r="M25" s="5"/>
      <c r="N25" s="11"/>
      <c r="O25" s="11"/>
      <c r="P25" s="12"/>
      <c r="Q25" s="12"/>
      <c r="R25" s="12"/>
      <c r="S25" s="11"/>
      <c r="T25" s="11"/>
      <c r="U25" s="11"/>
      <c r="V25" s="11"/>
      <c r="W25" s="9"/>
      <c r="X25" s="5"/>
      <c r="Y25" s="30"/>
      <c r="Z25" s="30"/>
      <c r="AA25" s="8"/>
      <c r="AB25" s="30"/>
      <c r="AC25" s="30"/>
      <c r="AD25" s="3"/>
      <c r="AE25" s="3"/>
      <c r="AF25" s="3"/>
      <c r="AG25" s="20"/>
      <c r="AH25" s="24"/>
    </row>
    <row r="26" spans="1:35" ht="12.75" customHeight="1" x14ac:dyDescent="0.2">
      <c r="A26" s="15"/>
      <c r="B26" s="7"/>
      <c r="C26" s="7"/>
      <c r="D26" s="2"/>
      <c r="E26" s="2"/>
      <c r="F26" s="7"/>
      <c r="G26" s="103"/>
      <c r="H26" s="91"/>
      <c r="I26" s="6"/>
      <c r="J26" s="11"/>
      <c r="K26" s="11"/>
      <c r="L26" s="5"/>
      <c r="M26" s="5"/>
      <c r="N26" s="11"/>
      <c r="O26" s="12"/>
      <c r="P26" s="12"/>
      <c r="Q26" s="12"/>
      <c r="R26" s="12"/>
      <c r="S26" s="9"/>
      <c r="T26" s="9"/>
      <c r="U26" s="12"/>
      <c r="V26" s="9"/>
      <c r="W26" s="9"/>
      <c r="X26" s="5"/>
      <c r="Y26" s="30"/>
      <c r="Z26" s="30"/>
      <c r="AA26" s="8"/>
      <c r="AB26" s="30"/>
      <c r="AC26" s="30"/>
      <c r="AD26" s="3"/>
      <c r="AE26" s="3"/>
      <c r="AF26" s="3"/>
      <c r="AG26" s="8"/>
      <c r="AH26" s="24"/>
    </row>
    <row r="27" spans="1:35" ht="12.75" customHeight="1" x14ac:dyDescent="0.2">
      <c r="A27" s="15">
        <v>59</v>
      </c>
      <c r="B27" s="7" t="s">
        <v>84</v>
      </c>
      <c r="C27" s="7" t="s">
        <v>40</v>
      </c>
      <c r="D27" s="2">
        <v>27.3</v>
      </c>
      <c r="E27" s="2">
        <v>300.35000000000002</v>
      </c>
      <c r="F27" s="7" t="s">
        <v>24</v>
      </c>
      <c r="G27" s="66" t="s">
        <v>22</v>
      </c>
      <c r="H27" s="91"/>
      <c r="I27" s="6">
        <v>9051</v>
      </c>
      <c r="J27" s="11">
        <f>I27/9</f>
        <v>1005.6666666666666</v>
      </c>
      <c r="K27" s="11"/>
      <c r="L27" s="5">
        <v>684</v>
      </c>
      <c r="M27" s="5"/>
      <c r="N27" s="11"/>
      <c r="O27" s="12"/>
      <c r="P27" s="12"/>
      <c r="Q27" s="12"/>
      <c r="R27" s="12"/>
      <c r="S27" s="9"/>
      <c r="T27" s="9"/>
      <c r="U27" s="12"/>
      <c r="V27" s="9"/>
      <c r="W27" s="9"/>
      <c r="X27" s="5"/>
      <c r="Y27" s="30"/>
      <c r="Z27" s="30"/>
      <c r="AA27" s="8"/>
      <c r="AB27" s="30"/>
      <c r="AC27" s="30"/>
      <c r="AD27" s="3"/>
      <c r="AE27" s="3"/>
      <c r="AF27" s="3"/>
      <c r="AG27" s="8"/>
      <c r="AH27" s="24"/>
      <c r="AI27" t="s">
        <v>39</v>
      </c>
    </row>
    <row r="28" spans="1:35" ht="12.75" customHeight="1" x14ac:dyDescent="0.2">
      <c r="A28" s="15"/>
      <c r="B28" s="7"/>
      <c r="C28" s="7" t="s">
        <v>40</v>
      </c>
      <c r="D28" s="2">
        <v>30.5</v>
      </c>
      <c r="E28" s="2">
        <v>300.35000000000002</v>
      </c>
      <c r="F28" s="7" t="s">
        <v>24</v>
      </c>
      <c r="G28" s="66" t="s">
        <v>22</v>
      </c>
      <c r="H28" s="91"/>
      <c r="I28" s="6">
        <v>10883.91</v>
      </c>
      <c r="J28" s="11"/>
      <c r="K28" s="11"/>
      <c r="L28" s="5"/>
      <c r="M28" s="5"/>
      <c r="N28" s="11"/>
      <c r="O28" s="11">
        <f>I28/9</f>
        <v>1209.3233333333333</v>
      </c>
      <c r="P28" s="11">
        <f>(I28*1)/27</f>
        <v>403.10777777777776</v>
      </c>
      <c r="Q28" s="11">
        <f>(I28*1)/27</f>
        <v>403.10777777777776</v>
      </c>
      <c r="R28" s="11">
        <f>I28/9</f>
        <v>1209.3233333333333</v>
      </c>
      <c r="S28" s="9"/>
      <c r="T28" s="9"/>
      <c r="U28" s="11">
        <f>(I28*0.5)/27</f>
        <v>201.55388888888888</v>
      </c>
      <c r="V28" s="11">
        <f>I28/9</f>
        <v>1209.3233333333333</v>
      </c>
      <c r="W28" s="9"/>
      <c r="X28" s="5">
        <f>ROUNDUP((I28/9)*0.075,0)*2</f>
        <v>182</v>
      </c>
      <c r="Y28" s="30">
        <f>ROUNDUP((I28*(1.25/12)/27),0)</f>
        <v>42</v>
      </c>
      <c r="Z28" s="30">
        <f>ROUNDUP((I28*(1.75/12)/27),0)</f>
        <v>59</v>
      </c>
      <c r="AA28" s="8"/>
      <c r="AB28" s="30"/>
      <c r="AC28" s="30"/>
      <c r="AD28" s="3"/>
      <c r="AE28" s="3"/>
      <c r="AF28" s="3"/>
      <c r="AG28" s="8"/>
      <c r="AH28" s="25">
        <f>I28/9</f>
        <v>1209.3233333333333</v>
      </c>
      <c r="AI28" t="s">
        <v>75</v>
      </c>
    </row>
    <row r="29" spans="1:35" ht="12.75" customHeight="1" x14ac:dyDescent="0.2">
      <c r="A29" s="15"/>
      <c r="B29" s="7"/>
      <c r="C29" s="7"/>
      <c r="D29" s="2"/>
      <c r="E29" s="2"/>
      <c r="F29" s="7"/>
      <c r="G29" s="6"/>
      <c r="H29" s="30"/>
      <c r="I29" s="6"/>
      <c r="J29" s="11"/>
      <c r="K29" s="11"/>
      <c r="L29" s="5"/>
      <c r="M29" s="5"/>
      <c r="N29" s="11"/>
      <c r="O29" s="12"/>
      <c r="P29" s="12"/>
      <c r="Q29" s="12"/>
      <c r="R29" s="12"/>
      <c r="S29" s="9"/>
      <c r="T29" s="9"/>
      <c r="U29" s="12"/>
      <c r="V29" s="9"/>
      <c r="W29" s="9"/>
      <c r="X29" s="5"/>
      <c r="Y29" s="30"/>
      <c r="Z29" s="30"/>
      <c r="AA29" s="8"/>
      <c r="AB29" s="30"/>
      <c r="AC29" s="30"/>
      <c r="AD29" s="3"/>
      <c r="AE29" s="3"/>
      <c r="AF29" s="3"/>
      <c r="AG29" s="8"/>
      <c r="AH29" s="24"/>
    </row>
    <row r="30" spans="1:35" ht="12.75" customHeight="1" x14ac:dyDescent="0.2">
      <c r="A30" s="15" t="s">
        <v>53</v>
      </c>
      <c r="B30" s="7" t="s">
        <v>54</v>
      </c>
      <c r="C30" s="7" t="s">
        <v>43</v>
      </c>
      <c r="D30" s="2">
        <v>7788.11</v>
      </c>
      <c r="E30" s="2">
        <v>9127.67</v>
      </c>
      <c r="F30" s="7" t="s">
        <v>18</v>
      </c>
      <c r="G30" s="66" t="s">
        <v>22</v>
      </c>
      <c r="H30" s="91"/>
      <c r="I30" s="6">
        <v>8724.8799999999992</v>
      </c>
      <c r="J30" s="11">
        <f>I30/9</f>
        <v>969.43111111111102</v>
      </c>
      <c r="K30" s="11"/>
      <c r="L30" s="5">
        <v>102</v>
      </c>
      <c r="M30" s="11">
        <f>I30/9</f>
        <v>969.43111111111102</v>
      </c>
      <c r="N30" s="11"/>
      <c r="O30" s="12"/>
      <c r="P30" s="12"/>
      <c r="Q30" s="12"/>
      <c r="R30" s="12"/>
      <c r="S30" s="9"/>
      <c r="T30" s="9"/>
      <c r="U30" s="12"/>
      <c r="V30" s="9"/>
      <c r="W30" s="9"/>
      <c r="X30" s="5"/>
      <c r="Y30" s="30"/>
      <c r="Z30" s="30"/>
      <c r="AA30" s="8"/>
      <c r="AB30" s="30"/>
      <c r="AC30" s="30"/>
      <c r="AD30" s="3"/>
      <c r="AE30" s="3"/>
      <c r="AF30" s="3"/>
      <c r="AG30" s="8"/>
      <c r="AH30" s="24"/>
      <c r="AI30" t="s">
        <v>39</v>
      </c>
    </row>
    <row r="31" spans="1:35" ht="12.75" customHeight="1" x14ac:dyDescent="0.2">
      <c r="A31" s="15" t="s">
        <v>53</v>
      </c>
      <c r="B31" s="7" t="s">
        <v>52</v>
      </c>
      <c r="C31" s="7" t="s">
        <v>43</v>
      </c>
      <c r="D31" s="2">
        <v>7788.11</v>
      </c>
      <c r="E31" s="2">
        <v>9219.41</v>
      </c>
      <c r="F31" s="7" t="s">
        <v>38</v>
      </c>
      <c r="G31" s="66" t="s">
        <v>22</v>
      </c>
      <c r="H31" s="91"/>
      <c r="I31" s="6">
        <f>5775.22+592.95</f>
        <v>6368.17</v>
      </c>
      <c r="J31" s="11">
        <f>I31/9</f>
        <v>707.57444444444445</v>
      </c>
      <c r="K31" s="11"/>
      <c r="L31" s="5">
        <v>214</v>
      </c>
      <c r="M31" s="11">
        <f>I31/9</f>
        <v>707.57444444444445</v>
      </c>
      <c r="N31" s="11"/>
      <c r="O31" s="12"/>
      <c r="P31" s="12"/>
      <c r="Q31" s="12"/>
      <c r="R31" s="12"/>
      <c r="S31" s="9"/>
      <c r="T31" s="9"/>
      <c r="U31" s="12"/>
      <c r="V31" s="9"/>
      <c r="W31" s="9"/>
      <c r="X31" s="5"/>
      <c r="Y31" s="30"/>
      <c r="Z31" s="30"/>
      <c r="AA31" s="8"/>
      <c r="AB31" s="30"/>
      <c r="AC31" s="30"/>
      <c r="AD31" s="3"/>
      <c r="AE31" s="3"/>
      <c r="AF31" s="3"/>
      <c r="AG31" s="8"/>
      <c r="AH31" s="24"/>
      <c r="AI31" t="s">
        <v>39</v>
      </c>
    </row>
    <row r="32" spans="1:35" ht="12.75" customHeight="1" x14ac:dyDescent="0.2">
      <c r="A32" s="15" t="s">
        <v>53</v>
      </c>
      <c r="B32" s="7" t="s">
        <v>55</v>
      </c>
      <c r="C32" s="7" t="s">
        <v>43</v>
      </c>
      <c r="D32" s="2">
        <v>8581.2800000000007</v>
      </c>
      <c r="E32" s="2">
        <v>9002.7999999999993</v>
      </c>
      <c r="F32" s="7" t="s">
        <v>38</v>
      </c>
      <c r="G32" s="66" t="s">
        <v>22</v>
      </c>
      <c r="H32" s="91"/>
      <c r="I32" s="6">
        <v>1424.91</v>
      </c>
      <c r="J32" s="11"/>
      <c r="K32" s="11">
        <f>I32/9</f>
        <v>158.32333333333335</v>
      </c>
      <c r="L32" s="5"/>
      <c r="M32" s="11"/>
      <c r="N32" s="11"/>
      <c r="O32" s="12"/>
      <c r="P32" s="12"/>
      <c r="Q32" s="12"/>
      <c r="R32" s="12"/>
      <c r="S32" s="9"/>
      <c r="T32" s="9"/>
      <c r="U32" s="12"/>
      <c r="V32" s="9"/>
      <c r="W32" s="9"/>
      <c r="X32" s="5"/>
      <c r="Y32" s="30"/>
      <c r="Z32" s="30"/>
      <c r="AA32" s="8"/>
      <c r="AB32" s="30"/>
      <c r="AC32" s="30"/>
      <c r="AD32" s="3"/>
      <c r="AE32" s="3"/>
      <c r="AF32" s="3"/>
      <c r="AG32" s="8"/>
      <c r="AH32" s="24"/>
      <c r="AI32" t="s">
        <v>36</v>
      </c>
    </row>
    <row r="33" spans="1:35" ht="12.75" customHeight="1" x14ac:dyDescent="0.2">
      <c r="A33" s="15" t="s">
        <v>71</v>
      </c>
      <c r="B33" s="7" t="s">
        <v>64</v>
      </c>
      <c r="C33" s="7" t="s">
        <v>43</v>
      </c>
      <c r="D33" s="2">
        <v>8554.7999999999993</v>
      </c>
      <c r="E33" s="2">
        <v>9163</v>
      </c>
      <c r="F33" s="7" t="s">
        <v>38</v>
      </c>
      <c r="G33" s="66" t="s">
        <v>22</v>
      </c>
      <c r="H33" s="91"/>
      <c r="I33" s="6">
        <v>3893.2</v>
      </c>
      <c r="J33" s="11"/>
      <c r="K33" s="11"/>
      <c r="L33" s="5"/>
      <c r="M33" s="11"/>
      <c r="N33" s="11"/>
      <c r="O33" s="12"/>
      <c r="P33" s="12"/>
      <c r="Q33" s="12"/>
      <c r="R33" s="12"/>
      <c r="S33" s="9"/>
      <c r="T33" s="9"/>
      <c r="U33" s="11">
        <f>(I33*0.833)/27</f>
        <v>120.11242962962962</v>
      </c>
      <c r="V33" s="9"/>
      <c r="W33" s="9"/>
      <c r="X33" s="5"/>
      <c r="Y33" s="30"/>
      <c r="Z33" s="30"/>
      <c r="AA33" s="8"/>
      <c r="AB33" s="30"/>
      <c r="AC33" s="30"/>
      <c r="AD33" s="3"/>
      <c r="AE33" s="3"/>
      <c r="AF33" s="20">
        <f>I33</f>
        <v>3893.2</v>
      </c>
      <c r="AG33" s="20"/>
      <c r="AH33" s="24"/>
    </row>
    <row r="34" spans="1:35" ht="12.75" customHeight="1" x14ac:dyDescent="0.2">
      <c r="A34" s="15"/>
      <c r="B34" s="7"/>
      <c r="C34" s="7"/>
      <c r="D34" s="2"/>
      <c r="E34" s="2"/>
      <c r="F34" s="7"/>
      <c r="G34" s="66"/>
      <c r="H34" s="67"/>
      <c r="I34" s="6"/>
      <c r="J34" s="11"/>
      <c r="K34" s="11"/>
      <c r="L34" s="5"/>
      <c r="M34" s="11"/>
      <c r="N34" s="11"/>
      <c r="O34" s="12"/>
      <c r="P34" s="12"/>
      <c r="Q34" s="12"/>
      <c r="R34" s="12"/>
      <c r="S34" s="9"/>
      <c r="T34" s="9"/>
      <c r="U34" s="12"/>
      <c r="V34" s="9"/>
      <c r="W34" s="9"/>
      <c r="X34" s="5"/>
      <c r="Y34" s="30"/>
      <c r="Z34" s="30"/>
      <c r="AA34" s="8"/>
      <c r="AB34" s="30"/>
      <c r="AC34" s="30"/>
      <c r="AD34" s="3"/>
      <c r="AE34" s="3"/>
      <c r="AF34" s="3"/>
      <c r="AG34" s="8"/>
      <c r="AH34" s="24"/>
    </row>
    <row r="35" spans="1:35" ht="12.75" customHeight="1" x14ac:dyDescent="0.2">
      <c r="A35" s="15" t="s">
        <v>71</v>
      </c>
      <c r="B35" s="7"/>
      <c r="C35" s="7" t="s">
        <v>43</v>
      </c>
      <c r="D35" s="2">
        <v>7788.11</v>
      </c>
      <c r="E35" s="2">
        <v>9127.68</v>
      </c>
      <c r="F35" s="7" t="s">
        <v>18</v>
      </c>
      <c r="G35" s="66" t="s">
        <v>22</v>
      </c>
      <c r="H35" s="91"/>
      <c r="I35" s="6">
        <v>18711.78</v>
      </c>
      <c r="J35" s="11"/>
      <c r="K35" s="11"/>
      <c r="L35" s="5"/>
      <c r="M35" s="11">
        <f>I35/9</f>
        <v>2079.0866666666666</v>
      </c>
      <c r="N35" s="11"/>
      <c r="O35" s="11"/>
      <c r="P35" s="12"/>
      <c r="Q35" s="12"/>
      <c r="R35" s="12"/>
      <c r="S35" s="11"/>
      <c r="T35" s="9"/>
      <c r="U35" s="11"/>
      <c r="V35" s="11"/>
      <c r="W35" s="9"/>
      <c r="X35" s="5"/>
      <c r="Y35" s="30"/>
      <c r="Z35" s="30"/>
      <c r="AA35" s="8"/>
      <c r="AB35" s="30"/>
      <c r="AC35" s="30"/>
      <c r="AD35" s="3"/>
      <c r="AE35" s="3"/>
      <c r="AF35" s="3"/>
      <c r="AG35" s="8"/>
      <c r="AH35" s="24"/>
      <c r="AI35" t="s">
        <v>44</v>
      </c>
    </row>
    <row r="36" spans="1:35" ht="12.75" customHeight="1" x14ac:dyDescent="0.2">
      <c r="A36" s="15" t="s">
        <v>71</v>
      </c>
      <c r="B36" s="7"/>
      <c r="C36" s="7" t="s">
        <v>43</v>
      </c>
      <c r="D36" s="2">
        <v>7788.11</v>
      </c>
      <c r="E36" s="2">
        <v>9127.68</v>
      </c>
      <c r="F36" s="7" t="s">
        <v>38</v>
      </c>
      <c r="G36" s="66" t="s">
        <v>22</v>
      </c>
      <c r="H36" s="91"/>
      <c r="I36" s="6">
        <v>18711.78</v>
      </c>
      <c r="J36" s="11"/>
      <c r="K36" s="11"/>
      <c r="L36" s="5"/>
      <c r="M36" s="5"/>
      <c r="N36" s="11"/>
      <c r="O36" s="11"/>
      <c r="P36" s="12"/>
      <c r="Q36" s="12"/>
      <c r="R36" s="12"/>
      <c r="S36" s="11">
        <f t="shared" ref="S36" si="1">I36/9</f>
        <v>2079.0866666666666</v>
      </c>
      <c r="T36" s="9"/>
      <c r="U36" s="11"/>
      <c r="V36" s="11"/>
      <c r="W36" s="9"/>
      <c r="X36" s="5"/>
      <c r="Y36" s="30"/>
      <c r="Z36" s="30"/>
      <c r="AA36" s="8"/>
      <c r="AB36" s="30"/>
      <c r="AC36" s="30"/>
      <c r="AD36" s="3"/>
      <c r="AE36" s="3"/>
      <c r="AF36" s="3"/>
      <c r="AG36" s="8"/>
      <c r="AH36" s="24"/>
      <c r="AI36" t="s">
        <v>44</v>
      </c>
    </row>
    <row r="37" spans="1:35" ht="12.75" customHeight="1" x14ac:dyDescent="0.2">
      <c r="A37" s="15" t="s">
        <v>71</v>
      </c>
      <c r="B37" s="7"/>
      <c r="C37" s="7" t="s">
        <v>43</v>
      </c>
      <c r="D37" s="2">
        <v>7788.11</v>
      </c>
      <c r="E37" s="2">
        <v>9127.68</v>
      </c>
      <c r="F37" s="7" t="s">
        <v>38</v>
      </c>
      <c r="G37" s="66" t="s">
        <v>22</v>
      </c>
      <c r="H37" s="91"/>
      <c r="I37" s="6">
        <f>5775.22+592.95</f>
        <v>6368.17</v>
      </c>
      <c r="J37" s="11"/>
      <c r="K37" s="11"/>
      <c r="L37" s="5"/>
      <c r="M37" s="11">
        <f>I37/9</f>
        <v>707.57444444444445</v>
      </c>
      <c r="N37" s="11"/>
      <c r="O37" s="11"/>
      <c r="P37" s="12"/>
      <c r="Q37" s="12"/>
      <c r="R37" s="12"/>
      <c r="S37" s="11"/>
      <c r="T37" s="9"/>
      <c r="U37" s="11"/>
      <c r="V37" s="11"/>
      <c r="W37" s="9"/>
      <c r="X37" s="5"/>
      <c r="Y37" s="30"/>
      <c r="Z37" s="30"/>
      <c r="AA37" s="8"/>
      <c r="AB37" s="30"/>
      <c r="AC37" s="30"/>
      <c r="AD37" s="3"/>
      <c r="AE37" s="3"/>
      <c r="AF37" s="3"/>
      <c r="AG37" s="8"/>
      <c r="AH37" s="24"/>
      <c r="AI37" t="s">
        <v>44</v>
      </c>
    </row>
    <row r="38" spans="1:35" ht="12.75" customHeight="1" x14ac:dyDescent="0.2">
      <c r="A38" s="15" t="s">
        <v>71</v>
      </c>
      <c r="B38" s="7"/>
      <c r="C38" s="7" t="s">
        <v>43</v>
      </c>
      <c r="D38" s="2">
        <v>7788.11</v>
      </c>
      <c r="E38" s="2">
        <v>9127.68</v>
      </c>
      <c r="F38" s="7" t="s">
        <v>24</v>
      </c>
      <c r="G38" s="66" t="s">
        <v>22</v>
      </c>
      <c r="H38" s="91"/>
      <c r="I38" s="6">
        <f>11248.83+18711.67+15505.91</f>
        <v>45466.41</v>
      </c>
      <c r="J38" s="11"/>
      <c r="K38" s="11"/>
      <c r="L38" s="5"/>
      <c r="M38" s="5"/>
      <c r="N38" s="11"/>
      <c r="O38" s="11"/>
      <c r="P38" s="12"/>
      <c r="Q38" s="12"/>
      <c r="R38" s="12"/>
      <c r="S38" s="11"/>
      <c r="T38" s="9"/>
      <c r="U38" s="11"/>
      <c r="V38" s="11"/>
      <c r="W38" s="9"/>
      <c r="X38" s="5">
        <f>ROUNDUP((I38/9)*0.075,0)*2</f>
        <v>758</v>
      </c>
      <c r="Y38" s="30">
        <f>ROUNDUP((I38*(1.25/12)/27),0)</f>
        <v>176</v>
      </c>
      <c r="Z38" s="30"/>
      <c r="AA38" s="8"/>
      <c r="AB38" s="30"/>
      <c r="AC38" s="30">
        <f>ROUNDUP((I38*(1.75/12)/27),0)</f>
        <v>246</v>
      </c>
      <c r="AD38" s="3"/>
      <c r="AE38" s="3"/>
      <c r="AF38" s="3"/>
      <c r="AG38" s="8"/>
      <c r="AH38" s="24"/>
      <c r="AI38" t="s">
        <v>44</v>
      </c>
    </row>
    <row r="39" spans="1:35" ht="12.75" customHeight="1" x14ac:dyDescent="0.2">
      <c r="A39" s="15" t="s">
        <v>71</v>
      </c>
      <c r="B39" s="7"/>
      <c r="C39" s="7" t="s">
        <v>43</v>
      </c>
      <c r="D39" s="2">
        <v>9127.68</v>
      </c>
      <c r="E39" s="2">
        <v>9219.39</v>
      </c>
      <c r="F39" s="7" t="s">
        <v>38</v>
      </c>
      <c r="G39" s="66" t="s">
        <v>22</v>
      </c>
      <c r="H39" s="91"/>
      <c r="I39" s="6">
        <v>1284.248</v>
      </c>
      <c r="J39" s="11"/>
      <c r="K39" s="11"/>
      <c r="L39" s="5"/>
      <c r="M39" s="5"/>
      <c r="N39" s="11"/>
      <c r="O39" s="11"/>
      <c r="P39" s="12"/>
      <c r="Q39" s="12"/>
      <c r="R39" s="12"/>
      <c r="S39" s="11"/>
      <c r="T39" s="9"/>
      <c r="U39" s="11"/>
      <c r="V39" s="11"/>
      <c r="W39" s="9"/>
      <c r="X39" s="5">
        <f>ROUNDUP((I39/9)*0.075,0)*2</f>
        <v>22</v>
      </c>
      <c r="Y39" s="30">
        <f>ROUNDUP((I39*(1.25/12)/27),0)</f>
        <v>5</v>
      </c>
      <c r="Z39" s="30"/>
      <c r="AA39" s="8"/>
      <c r="AB39" s="30"/>
      <c r="AC39" s="30">
        <f>ROUNDUP((I39*(1.75/12)/27),0)</f>
        <v>7</v>
      </c>
      <c r="AD39" s="3"/>
      <c r="AE39" s="3"/>
      <c r="AF39" s="3"/>
      <c r="AG39" s="8"/>
      <c r="AH39" s="24"/>
      <c r="AI39" t="s">
        <v>44</v>
      </c>
    </row>
    <row r="40" spans="1:35" ht="12.75" customHeight="1" x14ac:dyDescent="0.2">
      <c r="A40" s="15" t="s">
        <v>71</v>
      </c>
      <c r="B40" s="7"/>
      <c r="C40" s="7" t="s">
        <v>43</v>
      </c>
      <c r="D40" s="2">
        <v>9127.68</v>
      </c>
      <c r="E40" s="2">
        <v>9219.39</v>
      </c>
      <c r="F40" s="7" t="s">
        <v>38</v>
      </c>
      <c r="G40" s="66" t="s">
        <v>22</v>
      </c>
      <c r="H40" s="91"/>
      <c r="I40" s="6">
        <v>1284.248</v>
      </c>
      <c r="J40" s="11"/>
      <c r="K40" s="11"/>
      <c r="L40" s="5"/>
      <c r="M40" s="5"/>
      <c r="N40" s="11"/>
      <c r="O40" s="11">
        <f>I40/9</f>
        <v>142.69422222222224</v>
      </c>
      <c r="P40" s="12"/>
      <c r="Q40" s="12"/>
      <c r="R40" s="12"/>
      <c r="S40" s="9"/>
      <c r="T40" s="9"/>
      <c r="U40" s="19">
        <f>(I40*0.5)/27</f>
        <v>23.782370370370373</v>
      </c>
      <c r="V40" s="11"/>
      <c r="W40" s="9"/>
      <c r="X40" s="5"/>
      <c r="Y40" s="30"/>
      <c r="Z40" s="30"/>
      <c r="AA40" s="8"/>
      <c r="AB40" s="30"/>
      <c r="AC40" s="30"/>
      <c r="AD40" s="3"/>
      <c r="AE40" s="3"/>
      <c r="AF40" s="3"/>
      <c r="AG40" s="8"/>
      <c r="AH40" s="24"/>
      <c r="AI40" t="s">
        <v>46</v>
      </c>
    </row>
    <row r="41" spans="1:35" ht="12.75" customHeight="1" x14ac:dyDescent="0.2">
      <c r="A41" s="15" t="s">
        <v>71</v>
      </c>
      <c r="B41" s="7"/>
      <c r="C41" s="7" t="s">
        <v>43</v>
      </c>
      <c r="D41" s="2">
        <v>9127.68</v>
      </c>
      <c r="E41" s="2">
        <v>9219.39</v>
      </c>
      <c r="F41" s="7" t="s">
        <v>24</v>
      </c>
      <c r="G41" s="66" t="s">
        <v>22</v>
      </c>
      <c r="H41" s="91"/>
      <c r="I41" s="6">
        <v>2445.52</v>
      </c>
      <c r="J41" s="11"/>
      <c r="K41" s="11"/>
      <c r="L41" s="5"/>
      <c r="M41" s="5"/>
      <c r="N41" s="11"/>
      <c r="O41" s="11"/>
      <c r="P41" s="12"/>
      <c r="Q41" s="12"/>
      <c r="R41" s="12"/>
      <c r="S41" s="11">
        <f t="shared" ref="S41" si="2">I41/9</f>
        <v>271.72444444444443</v>
      </c>
      <c r="T41" s="9"/>
      <c r="U41" s="11"/>
      <c r="V41" s="11"/>
      <c r="W41" s="9"/>
      <c r="X41" s="5">
        <f>ROUNDUP((I41/9)*0.075,0)*2</f>
        <v>42</v>
      </c>
      <c r="Y41" s="30">
        <f>ROUNDUP((I41*(1.25/12)/27),0)</f>
        <v>10</v>
      </c>
      <c r="Z41" s="30"/>
      <c r="AA41" s="8"/>
      <c r="AB41" s="30"/>
      <c r="AC41" s="30">
        <f>ROUNDUP((I41*(1.75/12)/27),0)</f>
        <v>14</v>
      </c>
      <c r="AD41" s="3"/>
      <c r="AE41" s="3"/>
      <c r="AF41" s="3"/>
      <c r="AG41" s="8"/>
      <c r="AH41" s="24"/>
      <c r="AI41" t="s">
        <v>44</v>
      </c>
    </row>
    <row r="42" spans="1:35" ht="12.75" customHeight="1" x14ac:dyDescent="0.2">
      <c r="A42" s="15" t="s">
        <v>71</v>
      </c>
      <c r="B42" s="7"/>
      <c r="C42" s="7" t="s">
        <v>43</v>
      </c>
      <c r="D42" s="2">
        <v>7788.11</v>
      </c>
      <c r="E42" s="2">
        <v>9119.39</v>
      </c>
      <c r="F42" s="7" t="s">
        <v>18</v>
      </c>
      <c r="G42" s="66" t="s">
        <v>22</v>
      </c>
      <c r="H42" s="91"/>
      <c r="I42" s="6">
        <v>11557.56</v>
      </c>
      <c r="J42" s="11"/>
      <c r="K42" s="11"/>
      <c r="L42" s="5"/>
      <c r="M42" s="5"/>
      <c r="N42" s="11"/>
      <c r="O42" s="11"/>
      <c r="P42" s="12"/>
      <c r="Q42" s="12"/>
      <c r="R42" s="12"/>
      <c r="S42" s="9"/>
      <c r="T42" s="9"/>
      <c r="U42" s="11"/>
      <c r="V42" s="11">
        <f>I42/9</f>
        <v>1284.1733333333332</v>
      </c>
      <c r="W42" s="9"/>
      <c r="X42" s="5"/>
      <c r="Y42" s="30"/>
      <c r="Z42" s="30"/>
      <c r="AA42" s="8"/>
      <c r="AB42" s="30"/>
      <c r="AC42" s="30"/>
      <c r="AD42" s="3"/>
      <c r="AE42" s="3"/>
      <c r="AF42" s="3"/>
      <c r="AG42" s="8"/>
      <c r="AH42" s="24"/>
      <c r="AI42" t="s">
        <v>45</v>
      </c>
    </row>
    <row r="43" spans="1:35" ht="12.75" customHeight="1" x14ac:dyDescent="0.2">
      <c r="A43" s="15" t="s">
        <v>71</v>
      </c>
      <c r="B43" s="7"/>
      <c r="C43" s="7" t="s">
        <v>43</v>
      </c>
      <c r="D43" s="2">
        <v>7788.11</v>
      </c>
      <c r="E43" s="2">
        <v>9119.39</v>
      </c>
      <c r="F43" s="7" t="s">
        <v>18</v>
      </c>
      <c r="G43" s="66" t="s">
        <v>22</v>
      </c>
      <c r="H43" s="91"/>
      <c r="I43" s="6">
        <v>12258.88</v>
      </c>
      <c r="J43" s="11"/>
      <c r="K43" s="11"/>
      <c r="L43" s="5"/>
      <c r="M43" s="5"/>
      <c r="N43" s="11"/>
      <c r="O43" s="11">
        <f>I43/9</f>
        <v>1362.0977777777778</v>
      </c>
      <c r="P43" s="12"/>
      <c r="Q43" s="12"/>
      <c r="R43" s="12"/>
      <c r="S43" s="9"/>
      <c r="T43" s="9"/>
      <c r="U43" s="11">
        <f>(I43*0.5)/27</f>
        <v>227.01629629629628</v>
      </c>
      <c r="V43" s="11"/>
      <c r="W43" s="9"/>
      <c r="X43" s="5"/>
      <c r="Y43" s="30"/>
      <c r="Z43" s="30"/>
      <c r="AA43" s="8"/>
      <c r="AB43" s="30"/>
      <c r="AC43" s="30"/>
      <c r="AD43" s="3"/>
      <c r="AE43" s="3"/>
      <c r="AF43" s="3"/>
      <c r="AG43" s="8"/>
      <c r="AH43" s="24"/>
      <c r="AI43" t="s">
        <v>46</v>
      </c>
    </row>
    <row r="44" spans="1:35" ht="12.75" customHeight="1" x14ac:dyDescent="0.2">
      <c r="A44" s="15" t="s">
        <v>71</v>
      </c>
      <c r="B44" s="7"/>
      <c r="C44" s="7" t="s">
        <v>43</v>
      </c>
      <c r="D44" s="2">
        <v>7788.11</v>
      </c>
      <c r="E44" s="2">
        <v>9160.8799999999992</v>
      </c>
      <c r="F44" s="7" t="s">
        <v>38</v>
      </c>
      <c r="G44" s="66" t="s">
        <v>22</v>
      </c>
      <c r="H44" s="91"/>
      <c r="I44" s="6">
        <v>15708.47</v>
      </c>
      <c r="J44" s="11"/>
      <c r="K44" s="11"/>
      <c r="L44" s="5"/>
      <c r="M44" s="5"/>
      <c r="N44" s="11"/>
      <c r="O44" s="11"/>
      <c r="P44" s="12"/>
      <c r="Q44" s="12"/>
      <c r="R44" s="12"/>
      <c r="S44" s="9"/>
      <c r="T44" s="9"/>
      <c r="U44" s="11"/>
      <c r="V44" s="11">
        <f>I44/9</f>
        <v>1745.3855555555556</v>
      </c>
      <c r="W44" s="9"/>
      <c r="X44" s="5"/>
      <c r="Y44" s="30"/>
      <c r="Z44" s="30"/>
      <c r="AA44" s="8"/>
      <c r="AB44" s="30"/>
      <c r="AC44" s="30"/>
      <c r="AD44" s="3"/>
      <c r="AE44" s="3"/>
      <c r="AF44" s="3"/>
      <c r="AG44" s="8"/>
      <c r="AH44" s="24"/>
      <c r="AI44" t="s">
        <v>45</v>
      </c>
    </row>
    <row r="45" spans="1:35" ht="12.75" customHeight="1" x14ac:dyDescent="0.2">
      <c r="A45" s="15" t="s">
        <v>71</v>
      </c>
      <c r="B45" s="7"/>
      <c r="C45" s="7" t="s">
        <v>43</v>
      </c>
      <c r="D45" s="2">
        <v>7788.11</v>
      </c>
      <c r="E45" s="2">
        <v>9119.39</v>
      </c>
      <c r="F45" s="7" t="s">
        <v>38</v>
      </c>
      <c r="G45" s="66" t="s">
        <v>22</v>
      </c>
      <c r="H45" s="91"/>
      <c r="I45" s="6">
        <v>16121.36</v>
      </c>
      <c r="J45" s="11"/>
      <c r="K45" s="11"/>
      <c r="L45" s="5"/>
      <c r="M45" s="5"/>
      <c r="N45" s="11"/>
      <c r="O45" s="11">
        <f>I45/9</f>
        <v>1791.2622222222224</v>
      </c>
      <c r="P45" s="12"/>
      <c r="Q45" s="12"/>
      <c r="R45" s="12"/>
      <c r="S45" s="9"/>
      <c r="T45" s="9"/>
      <c r="U45" s="11">
        <f>(I45*0.5)/27</f>
        <v>298.54370370370373</v>
      </c>
      <c r="V45" s="11"/>
      <c r="W45" s="9"/>
      <c r="X45" s="5"/>
      <c r="Y45" s="30"/>
      <c r="Z45" s="30"/>
      <c r="AA45" s="8"/>
      <c r="AB45" s="30"/>
      <c r="AC45" s="30"/>
      <c r="AD45" s="3"/>
      <c r="AE45" s="3"/>
      <c r="AF45" s="3"/>
      <c r="AG45" s="8"/>
      <c r="AH45" s="24"/>
      <c r="AI45" t="s">
        <v>46</v>
      </c>
    </row>
    <row r="46" spans="1:35" ht="12.75" customHeight="1" x14ac:dyDescent="0.2">
      <c r="A46" s="15" t="s">
        <v>71</v>
      </c>
      <c r="B46" s="7"/>
      <c r="C46" s="7" t="s">
        <v>43</v>
      </c>
      <c r="D46" s="2">
        <v>8554.85</v>
      </c>
      <c r="E46" s="2">
        <v>9119.39</v>
      </c>
      <c r="F46" s="7" t="s">
        <v>38</v>
      </c>
      <c r="G46" s="66" t="s">
        <v>22</v>
      </c>
      <c r="H46" s="91"/>
      <c r="I46" s="6">
        <v>8986.7199999999993</v>
      </c>
      <c r="J46" s="11"/>
      <c r="K46" s="11"/>
      <c r="L46" s="5"/>
      <c r="M46" s="5"/>
      <c r="N46" s="11"/>
      <c r="O46" s="11"/>
      <c r="P46" s="11">
        <f>(I46*1)/27</f>
        <v>332.84148148148148</v>
      </c>
      <c r="Q46" s="11">
        <f>(I46*1)/27</f>
        <v>332.84148148148148</v>
      </c>
      <c r="R46" s="11">
        <f>I46/9</f>
        <v>998.52444444444438</v>
      </c>
      <c r="S46" s="9"/>
      <c r="T46" s="9"/>
      <c r="U46" s="12"/>
      <c r="V46" s="9"/>
      <c r="W46" s="9"/>
      <c r="X46" s="5"/>
      <c r="Y46" s="30"/>
      <c r="Z46" s="30"/>
      <c r="AA46" s="8"/>
      <c r="AB46" s="30"/>
      <c r="AC46" s="30"/>
      <c r="AD46" s="3"/>
      <c r="AE46" s="3"/>
      <c r="AF46" s="3"/>
      <c r="AG46" s="8"/>
      <c r="AH46" s="25">
        <f>I46/9</f>
        <v>998.52444444444438</v>
      </c>
      <c r="AI46" t="s">
        <v>74</v>
      </c>
    </row>
    <row r="47" spans="1:35" ht="12.75" customHeight="1" x14ac:dyDescent="0.2">
      <c r="A47" s="15">
        <v>50</v>
      </c>
      <c r="B47" s="7" t="s">
        <v>89</v>
      </c>
      <c r="C47" s="7" t="s">
        <v>43</v>
      </c>
      <c r="D47" s="2">
        <v>9128</v>
      </c>
      <c r="E47" s="2">
        <v>9207</v>
      </c>
      <c r="F47" s="7" t="s">
        <v>18</v>
      </c>
      <c r="G47" s="66"/>
      <c r="H47" s="91"/>
      <c r="I47" s="6"/>
      <c r="J47" s="11"/>
      <c r="K47" s="11"/>
      <c r="L47" s="5">
        <v>88</v>
      </c>
      <c r="M47" s="5"/>
      <c r="N47" s="11"/>
      <c r="O47" s="12"/>
      <c r="P47" s="12"/>
      <c r="Q47" s="12"/>
      <c r="R47" s="12"/>
      <c r="S47" s="9"/>
      <c r="T47" s="9"/>
      <c r="U47" s="12"/>
      <c r="V47" s="9"/>
      <c r="W47" s="9"/>
      <c r="X47" s="5"/>
      <c r="Y47" s="30"/>
      <c r="Z47" s="30"/>
      <c r="AA47" s="8"/>
      <c r="AB47" s="30"/>
      <c r="AC47" s="30"/>
      <c r="AD47" s="3"/>
      <c r="AE47" s="3"/>
      <c r="AF47" s="3"/>
      <c r="AG47" s="8"/>
      <c r="AH47" s="24"/>
    </row>
    <row r="48" spans="1:35" ht="12.75" customHeight="1" x14ac:dyDescent="0.2">
      <c r="A48" s="15" t="s">
        <v>53</v>
      </c>
      <c r="B48" s="7" t="s">
        <v>59</v>
      </c>
      <c r="C48" s="7" t="s">
        <v>49</v>
      </c>
      <c r="D48" s="2">
        <v>8885</v>
      </c>
      <c r="E48" s="2">
        <v>7269.43</v>
      </c>
      <c r="F48" s="7" t="s">
        <v>24</v>
      </c>
      <c r="G48" s="66" t="s">
        <v>22</v>
      </c>
      <c r="H48" s="91"/>
      <c r="I48" s="6">
        <v>40074.76</v>
      </c>
      <c r="J48" s="11">
        <f>I48/9</f>
        <v>4452.7511111111116</v>
      </c>
      <c r="K48" s="11"/>
      <c r="L48" s="5">
        <f>340+201+97</f>
        <v>638</v>
      </c>
      <c r="M48" s="11">
        <f t="shared" ref="M48" si="3">I48/9</f>
        <v>4452.7511111111116</v>
      </c>
      <c r="N48" s="11"/>
      <c r="O48" s="12"/>
      <c r="P48" s="12"/>
      <c r="Q48" s="12"/>
      <c r="R48" s="12"/>
      <c r="S48" s="9"/>
      <c r="T48" s="9"/>
      <c r="U48" s="12"/>
      <c r="V48" s="9"/>
      <c r="W48" s="9"/>
      <c r="X48" s="5"/>
      <c r="Y48" s="30"/>
      <c r="Z48" s="30"/>
      <c r="AA48" s="8"/>
      <c r="AB48" s="30"/>
      <c r="AC48" s="30"/>
      <c r="AD48" s="3"/>
      <c r="AE48" s="3"/>
      <c r="AF48" s="3"/>
      <c r="AG48" s="8"/>
      <c r="AH48" s="24"/>
      <c r="AI48" t="s">
        <v>39</v>
      </c>
    </row>
    <row r="49" spans="1:35" ht="12.75" customHeight="1" x14ac:dyDescent="0.2">
      <c r="A49" s="15">
        <v>59</v>
      </c>
      <c r="B49" s="7" t="s">
        <v>60</v>
      </c>
      <c r="C49" s="7" t="s">
        <v>49</v>
      </c>
      <c r="D49" s="2">
        <v>7425.87</v>
      </c>
      <c r="E49" s="2">
        <v>7371.66</v>
      </c>
      <c r="F49" s="7" t="s">
        <v>18</v>
      </c>
      <c r="G49" s="66" t="s">
        <v>22</v>
      </c>
      <c r="H49" s="91"/>
      <c r="I49" s="6">
        <v>324.01</v>
      </c>
      <c r="J49" s="11"/>
      <c r="K49" s="11">
        <f>I49/9</f>
        <v>36.001111111111108</v>
      </c>
      <c r="L49" s="5"/>
      <c r="M49" s="11"/>
      <c r="N49" s="11"/>
      <c r="O49" s="12"/>
      <c r="P49" s="12"/>
      <c r="Q49" s="12"/>
      <c r="R49" s="12"/>
      <c r="S49" s="9"/>
      <c r="T49" s="9"/>
      <c r="U49" s="12"/>
      <c r="V49" s="9"/>
      <c r="W49" s="9"/>
      <c r="X49" s="5"/>
      <c r="Y49" s="30"/>
      <c r="Z49" s="30"/>
      <c r="AA49" s="8"/>
      <c r="AB49" s="30"/>
      <c r="AC49" s="30"/>
      <c r="AD49" s="3"/>
      <c r="AE49" s="3"/>
      <c r="AF49" s="3"/>
      <c r="AG49" s="8"/>
      <c r="AH49" s="24"/>
      <c r="AI49" t="s">
        <v>36</v>
      </c>
    </row>
    <row r="50" spans="1:35" ht="12.75" customHeight="1" x14ac:dyDescent="0.2">
      <c r="A50" s="15"/>
      <c r="B50" s="7"/>
      <c r="C50" s="7"/>
      <c r="D50" s="2"/>
      <c r="E50" s="2"/>
      <c r="F50" s="7"/>
      <c r="G50" s="27"/>
      <c r="H50" s="28"/>
      <c r="I50" s="6"/>
      <c r="J50" s="11"/>
      <c r="K50" s="11"/>
      <c r="L50" s="5"/>
      <c r="M50" s="11"/>
      <c r="N50" s="11"/>
      <c r="O50" s="12"/>
      <c r="P50" s="12"/>
      <c r="Q50" s="12"/>
      <c r="R50" s="12"/>
      <c r="S50" s="9"/>
      <c r="T50" s="9"/>
      <c r="U50" s="12"/>
      <c r="V50" s="9"/>
      <c r="W50" s="9"/>
      <c r="X50" s="5"/>
      <c r="Y50" s="30"/>
      <c r="Z50" s="30"/>
      <c r="AA50" s="8"/>
      <c r="AB50" s="30"/>
      <c r="AC50" s="30"/>
      <c r="AD50" s="3"/>
      <c r="AE50" s="3"/>
      <c r="AF50" s="3"/>
      <c r="AG50" s="8"/>
      <c r="AH50" s="24"/>
    </row>
    <row r="51" spans="1:35" ht="12.75" customHeight="1" x14ac:dyDescent="0.2">
      <c r="A51" s="15"/>
      <c r="B51" s="7"/>
      <c r="C51" s="7"/>
      <c r="D51" s="2"/>
      <c r="E51" s="2"/>
      <c r="F51" s="30"/>
      <c r="G51" s="66"/>
      <c r="H51" s="67"/>
      <c r="I51" s="6"/>
      <c r="J51" s="11"/>
      <c r="K51" s="11"/>
      <c r="L51" s="5"/>
      <c r="M51" s="5"/>
      <c r="N51" s="11"/>
      <c r="O51" s="18"/>
      <c r="P51" s="19"/>
      <c r="Q51" s="11"/>
      <c r="R51" s="11"/>
      <c r="S51" s="30"/>
      <c r="T51" s="30"/>
      <c r="U51" s="3"/>
      <c r="V51" s="30"/>
      <c r="W51" s="30"/>
      <c r="X51" s="5"/>
      <c r="Y51" s="30"/>
      <c r="Z51" s="30"/>
      <c r="AA51" s="8"/>
      <c r="AB51" s="30"/>
      <c r="AC51" s="30"/>
      <c r="AD51" s="3"/>
      <c r="AE51" s="3"/>
      <c r="AF51" s="3"/>
      <c r="AG51" s="8"/>
      <c r="AH51" s="24"/>
    </row>
    <row r="52" spans="1:35" ht="12.75" customHeight="1" x14ac:dyDescent="0.2">
      <c r="A52" s="15">
        <v>51</v>
      </c>
      <c r="B52" s="7"/>
      <c r="C52" s="7" t="s">
        <v>47</v>
      </c>
      <c r="D52" s="2">
        <v>1026.52</v>
      </c>
      <c r="E52" s="2">
        <v>1085.04</v>
      </c>
      <c r="F52" s="7" t="s">
        <v>24</v>
      </c>
      <c r="G52" s="66" t="s">
        <v>22</v>
      </c>
      <c r="H52" s="91"/>
      <c r="I52" s="6">
        <v>3153.13</v>
      </c>
      <c r="J52" s="11"/>
      <c r="K52" s="11"/>
      <c r="L52" s="5"/>
      <c r="M52" s="5"/>
      <c r="N52" s="11"/>
      <c r="O52" s="11"/>
      <c r="P52" s="12"/>
      <c r="Q52" s="12"/>
      <c r="R52" s="12"/>
      <c r="S52" s="9"/>
      <c r="T52" s="9"/>
      <c r="U52" s="11"/>
      <c r="V52" s="11">
        <f>I52/9</f>
        <v>350.34777777777776</v>
      </c>
      <c r="W52" s="9"/>
      <c r="X52" s="5">
        <f>ROUNDUP((I52/9)*0.075,0)*2</f>
        <v>54</v>
      </c>
      <c r="Y52" s="30">
        <f>ROUNDUP((I52*(1.25/12)/27),0)</f>
        <v>13</v>
      </c>
      <c r="Z52" s="30"/>
      <c r="AA52" s="30"/>
      <c r="AB52" s="30"/>
      <c r="AC52" s="30">
        <f>ROUNDUP((I52*(1.75/12)/27),0)</f>
        <v>18</v>
      </c>
      <c r="AD52" s="3"/>
      <c r="AE52" s="3"/>
      <c r="AF52" s="3"/>
      <c r="AG52" s="8"/>
      <c r="AH52" s="24"/>
      <c r="AI52" t="s">
        <v>44</v>
      </c>
    </row>
    <row r="53" spans="1:35" ht="12.75" customHeight="1" x14ac:dyDescent="0.2">
      <c r="A53" s="15">
        <v>51</v>
      </c>
      <c r="B53" s="7"/>
      <c r="C53" s="7" t="s">
        <v>47</v>
      </c>
      <c r="D53" s="2">
        <v>1085.04</v>
      </c>
      <c r="E53" s="2">
        <v>2380</v>
      </c>
      <c r="F53" s="7" t="s">
        <v>24</v>
      </c>
      <c r="G53" s="66" t="s">
        <v>22</v>
      </c>
      <c r="H53" s="91"/>
      <c r="I53" s="6">
        <v>58707.74</v>
      </c>
      <c r="J53" s="11"/>
      <c r="K53" s="11"/>
      <c r="L53" s="5"/>
      <c r="M53" s="5"/>
      <c r="N53" s="11"/>
      <c r="O53" s="11"/>
      <c r="P53" s="12"/>
      <c r="Q53" s="12"/>
      <c r="R53" s="12"/>
      <c r="S53" s="9"/>
      <c r="T53" s="9"/>
      <c r="U53" s="11"/>
      <c r="V53" s="11"/>
      <c r="W53" s="11">
        <f>I53/9</f>
        <v>6523.0822222222223</v>
      </c>
      <c r="X53" s="5"/>
      <c r="Y53" s="30"/>
      <c r="Z53" s="30"/>
      <c r="AA53" s="8"/>
      <c r="AB53" s="30"/>
      <c r="AC53" s="30"/>
      <c r="AD53" s="3"/>
      <c r="AE53" s="3"/>
      <c r="AF53" s="3"/>
      <c r="AG53" s="8"/>
      <c r="AH53" s="24"/>
      <c r="AI53" t="s">
        <v>73</v>
      </c>
    </row>
    <row r="54" spans="1:35" ht="12.75" customHeight="1" x14ac:dyDescent="0.2">
      <c r="A54" s="15">
        <v>51</v>
      </c>
      <c r="B54" s="7"/>
      <c r="C54" s="7" t="s">
        <v>47</v>
      </c>
      <c r="D54" s="2">
        <v>1026.52</v>
      </c>
      <c r="E54" s="2">
        <v>2380</v>
      </c>
      <c r="F54" s="7" t="s">
        <v>24</v>
      </c>
      <c r="G54" s="66" t="s">
        <v>22</v>
      </c>
      <c r="H54" s="91"/>
      <c r="I54" s="6">
        <v>62470.85</v>
      </c>
      <c r="J54" s="11"/>
      <c r="K54" s="11"/>
      <c r="L54" s="5"/>
      <c r="M54" s="5"/>
      <c r="N54" s="11"/>
      <c r="O54" s="11">
        <f>I54/9</f>
        <v>6941.2055555555553</v>
      </c>
      <c r="P54" s="12"/>
      <c r="Q54" s="12"/>
      <c r="R54" s="12"/>
      <c r="S54" s="9"/>
      <c r="T54" s="9"/>
      <c r="U54" s="11">
        <f>(I54*0.5)/27</f>
        <v>1156.8675925925925</v>
      </c>
      <c r="V54" s="11"/>
      <c r="W54" s="9"/>
      <c r="X54" s="5"/>
      <c r="Y54" s="30"/>
      <c r="Z54" s="30"/>
      <c r="AA54" s="8"/>
      <c r="AB54" s="30"/>
      <c r="AC54" s="30"/>
      <c r="AD54" s="3"/>
      <c r="AE54" s="3"/>
      <c r="AF54" s="3"/>
      <c r="AG54" s="8"/>
      <c r="AH54" s="24"/>
      <c r="AI54" t="s">
        <v>46</v>
      </c>
    </row>
    <row r="55" spans="1:35" ht="12.75" customHeight="1" x14ac:dyDescent="0.2">
      <c r="A55" s="15">
        <v>51</v>
      </c>
      <c r="B55" s="7"/>
      <c r="C55" s="7" t="s">
        <v>47</v>
      </c>
      <c r="D55" s="2">
        <v>1026.52</v>
      </c>
      <c r="E55" s="2">
        <v>1750</v>
      </c>
      <c r="F55" s="7" t="s">
        <v>24</v>
      </c>
      <c r="G55" s="66" t="s">
        <v>22</v>
      </c>
      <c r="H55" s="91"/>
      <c r="I55" s="6">
        <v>30265.200000000001</v>
      </c>
      <c r="J55" s="11"/>
      <c r="K55" s="11"/>
      <c r="L55" s="5"/>
      <c r="M55" s="5"/>
      <c r="N55" s="11"/>
      <c r="O55" s="11"/>
      <c r="P55" s="11">
        <f>(I55*1)/27</f>
        <v>1120.9333333333334</v>
      </c>
      <c r="Q55" s="11">
        <f>(I55*1)/27</f>
        <v>1120.9333333333334</v>
      </c>
      <c r="R55" s="11">
        <f>I55/9</f>
        <v>3362.8</v>
      </c>
      <c r="S55" s="9"/>
      <c r="T55" s="9"/>
      <c r="U55" s="12"/>
      <c r="V55" s="9"/>
      <c r="W55" s="9"/>
      <c r="X55" s="5"/>
      <c r="Y55" s="30"/>
      <c r="Z55" s="30"/>
      <c r="AA55" s="8"/>
      <c r="AB55" s="30"/>
      <c r="AC55" s="30"/>
      <c r="AD55" s="3"/>
      <c r="AE55" s="3"/>
      <c r="AF55" s="3"/>
      <c r="AG55" s="8"/>
      <c r="AH55" s="25">
        <f>I55/9</f>
        <v>3362.8</v>
      </c>
      <c r="AI55" t="s">
        <v>74</v>
      </c>
    </row>
    <row r="56" spans="1:35" ht="12.75" customHeight="1" x14ac:dyDescent="0.2">
      <c r="A56" s="15"/>
      <c r="B56" s="7"/>
      <c r="C56" s="7" t="s">
        <v>47</v>
      </c>
      <c r="D56" s="2">
        <v>1281.96</v>
      </c>
      <c r="E56" s="2">
        <v>2305.48</v>
      </c>
      <c r="F56" s="7" t="s">
        <v>18</v>
      </c>
      <c r="G56" s="66" t="s">
        <v>22</v>
      </c>
      <c r="H56" s="91"/>
      <c r="I56" s="6">
        <v>4669</v>
      </c>
      <c r="J56" s="11"/>
      <c r="K56" s="11"/>
      <c r="L56" s="5"/>
      <c r="M56" s="5"/>
      <c r="N56" s="11"/>
      <c r="O56" s="11"/>
      <c r="P56" s="11"/>
      <c r="Q56" s="11"/>
      <c r="R56" s="11"/>
      <c r="S56" s="9"/>
      <c r="T56" s="9"/>
      <c r="U56" s="12"/>
      <c r="V56" s="9"/>
      <c r="W56" s="9"/>
      <c r="X56" s="5"/>
      <c r="Y56" s="30"/>
      <c r="Z56" s="30"/>
      <c r="AA56" s="30">
        <f>ROUNDUP((I56*(3/12)/27),0)</f>
        <v>44</v>
      </c>
      <c r="AB56" s="30"/>
      <c r="AC56" s="30"/>
      <c r="AD56" s="3"/>
      <c r="AE56" s="3"/>
      <c r="AF56" s="3"/>
      <c r="AG56" s="8"/>
      <c r="AH56" s="25"/>
      <c r="AI56" s="17" t="s">
        <v>82</v>
      </c>
    </row>
    <row r="57" spans="1:35" ht="12.75" customHeight="1" x14ac:dyDescent="0.2">
      <c r="A57" s="15"/>
      <c r="B57" s="7"/>
      <c r="C57" s="7"/>
      <c r="D57" s="2"/>
      <c r="E57" s="2"/>
      <c r="F57" s="7"/>
      <c r="G57" s="27"/>
      <c r="H57" s="28"/>
      <c r="I57" s="6"/>
      <c r="J57" s="11"/>
      <c r="K57" s="11"/>
      <c r="L57" s="5"/>
      <c r="M57" s="5"/>
      <c r="N57" s="11"/>
      <c r="O57" s="12"/>
      <c r="P57" s="12"/>
      <c r="Q57" s="12"/>
      <c r="R57" s="12"/>
      <c r="S57" s="9"/>
      <c r="T57" s="9"/>
      <c r="U57" s="12"/>
      <c r="V57" s="9"/>
      <c r="W57" s="9"/>
      <c r="X57" s="5"/>
      <c r="Y57" s="30"/>
      <c r="Z57" s="30"/>
      <c r="AA57" s="8"/>
      <c r="AB57" s="30"/>
      <c r="AC57" s="30"/>
      <c r="AD57" s="3"/>
      <c r="AE57" s="3"/>
      <c r="AF57" s="3"/>
      <c r="AG57" s="8"/>
      <c r="AH57" s="24"/>
    </row>
    <row r="58" spans="1:35" ht="12.75" customHeight="1" x14ac:dyDescent="0.2">
      <c r="A58" s="15">
        <v>54</v>
      </c>
      <c r="B58" s="7"/>
      <c r="C58" s="7" t="s">
        <v>48</v>
      </c>
      <c r="D58" s="2">
        <v>2000</v>
      </c>
      <c r="E58" s="2">
        <v>2313</v>
      </c>
      <c r="F58" s="7" t="s">
        <v>24</v>
      </c>
      <c r="G58" s="66" t="s">
        <v>22</v>
      </c>
      <c r="H58" s="91"/>
      <c r="I58" s="6">
        <v>8053.21</v>
      </c>
      <c r="J58" s="11"/>
      <c r="K58" s="11"/>
      <c r="L58" s="5"/>
      <c r="M58" s="5"/>
      <c r="N58" s="11"/>
      <c r="O58" s="11"/>
      <c r="P58" s="12"/>
      <c r="Q58" s="12"/>
      <c r="R58" s="12"/>
      <c r="S58" s="9"/>
      <c r="T58" s="9"/>
      <c r="U58" s="11"/>
      <c r="V58" s="11"/>
      <c r="W58" s="11">
        <f>I58/9</f>
        <v>894.80111111111114</v>
      </c>
      <c r="X58" s="5"/>
      <c r="Y58" s="30"/>
      <c r="Z58" s="30"/>
      <c r="AA58" s="8"/>
      <c r="AB58" s="30"/>
      <c r="AC58" s="30"/>
      <c r="AD58" s="3"/>
      <c r="AE58" s="3"/>
      <c r="AF58" s="3"/>
      <c r="AG58" s="8"/>
      <c r="AH58" s="24"/>
      <c r="AI58" t="s">
        <v>73</v>
      </c>
    </row>
    <row r="59" spans="1:35" ht="12.75" customHeight="1" x14ac:dyDescent="0.2">
      <c r="A59" s="15">
        <v>54</v>
      </c>
      <c r="B59" s="7"/>
      <c r="C59" s="7" t="s">
        <v>48</v>
      </c>
      <c r="D59" s="2">
        <v>2000</v>
      </c>
      <c r="E59" s="2">
        <v>2013</v>
      </c>
      <c r="F59" s="7" t="s">
        <v>24</v>
      </c>
      <c r="G59" s="66" t="s">
        <v>22</v>
      </c>
      <c r="H59" s="91"/>
      <c r="I59" s="6">
        <v>8494.15</v>
      </c>
      <c r="J59" s="11"/>
      <c r="K59" s="11"/>
      <c r="L59" s="5"/>
      <c r="M59" s="5"/>
      <c r="N59" s="11"/>
      <c r="O59" s="11">
        <f>I59/9</f>
        <v>943.79444444444437</v>
      </c>
      <c r="P59" s="12"/>
      <c r="Q59" s="12"/>
      <c r="R59" s="12"/>
      <c r="S59" s="9"/>
      <c r="T59" s="9"/>
      <c r="U59" s="11">
        <f>(I59*0.5)/27</f>
        <v>157.29907407407407</v>
      </c>
      <c r="V59" s="11"/>
      <c r="W59" s="9"/>
      <c r="X59" s="5"/>
      <c r="Y59" s="30"/>
      <c r="Z59" s="30"/>
      <c r="AA59" s="8"/>
      <c r="AB59" s="30"/>
      <c r="AC59" s="30"/>
      <c r="AD59" s="3"/>
      <c r="AE59" s="3"/>
      <c r="AF59" s="3"/>
      <c r="AG59" s="8"/>
      <c r="AH59" s="24"/>
      <c r="AI59" t="s">
        <v>46</v>
      </c>
    </row>
    <row r="60" spans="1:35" ht="12.75" customHeight="1" x14ac:dyDescent="0.2">
      <c r="A60" s="15">
        <v>54</v>
      </c>
      <c r="B60" s="7"/>
      <c r="C60" s="7" t="s">
        <v>48</v>
      </c>
      <c r="D60" s="2">
        <v>2313</v>
      </c>
      <c r="E60" s="2">
        <v>2513.62</v>
      </c>
      <c r="F60" s="7" t="s">
        <v>24</v>
      </c>
      <c r="G60" s="66" t="s">
        <v>22</v>
      </c>
      <c r="H60" s="91"/>
      <c r="I60" s="6">
        <v>3071.53</v>
      </c>
      <c r="J60" s="11"/>
      <c r="K60" s="11"/>
      <c r="L60" s="5"/>
      <c r="M60" s="5"/>
      <c r="N60" s="11"/>
      <c r="O60" s="11"/>
      <c r="P60" s="12"/>
      <c r="Q60" s="12"/>
      <c r="R60" s="12"/>
      <c r="S60" s="11">
        <f t="shared" ref="S60" si="4">I60/9</f>
        <v>341.28111111111116</v>
      </c>
      <c r="T60" s="9"/>
      <c r="U60" s="11"/>
      <c r="V60" s="11"/>
      <c r="W60" s="9"/>
      <c r="X60" s="5">
        <f>ROUNDUP((I60/9)*0.075,0)*2</f>
        <v>52</v>
      </c>
      <c r="Y60" s="30">
        <f>ROUNDUP((I60*(1.25/12)/27),0)</f>
        <v>12</v>
      </c>
      <c r="Z60" s="30"/>
      <c r="AA60" s="8"/>
      <c r="AB60" s="30"/>
      <c r="AC60" s="30">
        <f>ROUNDUP((I60*(1.75/12)/27),0)</f>
        <v>17</v>
      </c>
      <c r="AD60" s="3"/>
      <c r="AE60" s="3"/>
      <c r="AF60" s="3"/>
      <c r="AG60" s="8"/>
      <c r="AH60" s="24"/>
      <c r="AI60" t="s">
        <v>44</v>
      </c>
    </row>
    <row r="61" spans="1:35" ht="12.75" customHeight="1" x14ac:dyDescent="0.2">
      <c r="A61" s="15">
        <v>54</v>
      </c>
      <c r="B61" s="7"/>
      <c r="C61" s="7" t="s">
        <v>48</v>
      </c>
      <c r="D61" s="2">
        <v>2313</v>
      </c>
      <c r="E61" s="2">
        <v>2513.62</v>
      </c>
      <c r="F61" s="7" t="s">
        <v>24</v>
      </c>
      <c r="G61" s="66" t="s">
        <v>22</v>
      </c>
      <c r="H61" s="91"/>
      <c r="I61" s="6">
        <v>3071.52</v>
      </c>
      <c r="J61" s="11"/>
      <c r="K61" s="11"/>
      <c r="L61" s="5"/>
      <c r="M61" s="5"/>
      <c r="N61" s="11"/>
      <c r="O61" s="11"/>
      <c r="P61" s="12"/>
      <c r="Q61" s="12"/>
      <c r="R61" s="12"/>
      <c r="S61" s="9"/>
      <c r="T61" s="9"/>
      <c r="U61" s="11"/>
      <c r="V61" s="11">
        <f>I61/9</f>
        <v>341.28</v>
      </c>
      <c r="W61" s="9"/>
      <c r="X61" s="5"/>
      <c r="Y61" s="30"/>
      <c r="Z61" s="30"/>
      <c r="AA61" s="8"/>
      <c r="AB61" s="30"/>
      <c r="AC61" s="30"/>
      <c r="AD61" s="3"/>
      <c r="AE61" s="3"/>
      <c r="AF61" s="3"/>
      <c r="AG61" s="8"/>
      <c r="AH61" s="24"/>
      <c r="AI61" t="s">
        <v>45</v>
      </c>
    </row>
    <row r="62" spans="1:35" ht="12.75" customHeight="1" x14ac:dyDescent="0.2">
      <c r="A62" s="15">
        <v>54</v>
      </c>
      <c r="B62" s="7"/>
      <c r="C62" s="7" t="s">
        <v>48</v>
      </c>
      <c r="D62" s="2">
        <v>2313</v>
      </c>
      <c r="E62" s="2">
        <v>2513.62</v>
      </c>
      <c r="F62" s="7" t="s">
        <v>24</v>
      </c>
      <c r="G62" s="66" t="s">
        <v>22</v>
      </c>
      <c r="H62" s="91"/>
      <c r="I62" s="6">
        <v>3216.05</v>
      </c>
      <c r="J62" s="11"/>
      <c r="K62" s="11"/>
      <c r="L62" s="5"/>
      <c r="M62" s="5"/>
      <c r="N62" s="11"/>
      <c r="O62" s="11">
        <f>I62/9</f>
        <v>357.3388888888889</v>
      </c>
      <c r="P62" s="12"/>
      <c r="Q62" s="12"/>
      <c r="R62" s="12"/>
      <c r="S62" s="9"/>
      <c r="T62" s="9"/>
      <c r="U62" s="11">
        <f>(I62*0.5)/27</f>
        <v>59.556481481481484</v>
      </c>
      <c r="V62" s="11"/>
      <c r="W62" s="9"/>
      <c r="X62" s="5"/>
      <c r="Y62" s="30"/>
      <c r="Z62" s="30"/>
      <c r="AA62" s="8"/>
      <c r="AB62" s="30"/>
      <c r="AC62" s="30"/>
      <c r="AD62" s="3"/>
      <c r="AE62" s="3"/>
      <c r="AF62" s="3"/>
      <c r="AG62" s="8"/>
      <c r="AH62" s="24"/>
      <c r="AI62" t="s">
        <v>46</v>
      </c>
    </row>
    <row r="63" spans="1:35" ht="12.75" customHeight="1" x14ac:dyDescent="0.2">
      <c r="A63" s="15">
        <v>54</v>
      </c>
      <c r="B63" s="7"/>
      <c r="C63" s="7" t="s">
        <v>48</v>
      </c>
      <c r="D63" s="2">
        <v>2000</v>
      </c>
      <c r="E63" s="2">
        <v>2103.64</v>
      </c>
      <c r="F63" s="7" t="s">
        <v>24</v>
      </c>
      <c r="G63" s="66" t="s">
        <v>22</v>
      </c>
      <c r="H63" s="91"/>
      <c r="I63" s="6">
        <v>2850.47</v>
      </c>
      <c r="J63" s="11"/>
      <c r="K63" s="11"/>
      <c r="L63" s="5"/>
      <c r="M63" s="5"/>
      <c r="N63" s="11"/>
      <c r="O63" s="11"/>
      <c r="P63" s="11">
        <f>(I63*1)/27</f>
        <v>105.57296296296296</v>
      </c>
      <c r="Q63" s="11">
        <f>(I63*1)/27</f>
        <v>105.57296296296296</v>
      </c>
      <c r="R63" s="11">
        <f>I63/9</f>
        <v>316.71888888888884</v>
      </c>
      <c r="S63" s="9"/>
      <c r="T63" s="9"/>
      <c r="U63" s="12"/>
      <c r="V63" s="9"/>
      <c r="W63" s="9"/>
      <c r="X63" s="5"/>
      <c r="Y63" s="30"/>
      <c r="Z63" s="30"/>
      <c r="AA63" s="8"/>
      <c r="AB63" s="30"/>
      <c r="AC63" s="30"/>
      <c r="AD63" s="3"/>
      <c r="AE63" s="3"/>
      <c r="AF63" s="3"/>
      <c r="AG63" s="8"/>
      <c r="AH63" s="25">
        <f>I63/9</f>
        <v>316.71888888888884</v>
      </c>
      <c r="AI63" t="s">
        <v>74</v>
      </c>
    </row>
    <row r="64" spans="1:35" ht="12.75" customHeight="1" x14ac:dyDescent="0.2">
      <c r="A64" s="15"/>
      <c r="B64" s="7"/>
      <c r="C64" s="7" t="s">
        <v>48</v>
      </c>
      <c r="D64" s="2">
        <v>2000</v>
      </c>
      <c r="E64" s="2">
        <v>2284</v>
      </c>
      <c r="F64" s="7" t="s">
        <v>38</v>
      </c>
      <c r="G64" s="66" t="s">
        <v>22</v>
      </c>
      <c r="H64" s="91"/>
      <c r="I64" s="6">
        <v>1385</v>
      </c>
      <c r="J64" s="11"/>
      <c r="K64" s="11"/>
      <c r="L64" s="5"/>
      <c r="M64" s="5"/>
      <c r="N64" s="11"/>
      <c r="O64" s="11"/>
      <c r="P64" s="11"/>
      <c r="Q64" s="11"/>
      <c r="R64" s="11"/>
      <c r="S64" s="9"/>
      <c r="T64" s="9"/>
      <c r="U64" s="12"/>
      <c r="V64" s="9"/>
      <c r="W64" s="9"/>
      <c r="X64" s="5"/>
      <c r="Y64" s="30"/>
      <c r="Z64" s="30"/>
      <c r="AA64" s="30">
        <f>ROUNDUP((I64*(3/12)/27),0)</f>
        <v>13</v>
      </c>
      <c r="AB64" s="30"/>
      <c r="AC64" s="30"/>
      <c r="AD64" s="3"/>
      <c r="AE64" s="3"/>
      <c r="AF64" s="3"/>
      <c r="AG64" s="8"/>
      <c r="AH64" s="25"/>
      <c r="AI64" s="17" t="s">
        <v>82</v>
      </c>
    </row>
    <row r="65" spans="1:35" ht="12.75" customHeight="1" x14ac:dyDescent="0.2">
      <c r="A65" s="15"/>
      <c r="B65" s="7"/>
      <c r="C65" s="7" t="s">
        <v>48</v>
      </c>
      <c r="D65" s="2">
        <v>2284</v>
      </c>
      <c r="E65" s="2">
        <v>2488.1</v>
      </c>
      <c r="F65" s="7" t="s">
        <v>38</v>
      </c>
      <c r="G65" s="66" t="s">
        <v>22</v>
      </c>
      <c r="H65" s="91"/>
      <c r="I65" s="6">
        <v>507.5</v>
      </c>
      <c r="J65" s="11"/>
      <c r="K65" s="11"/>
      <c r="L65" s="5"/>
      <c r="M65" s="5"/>
      <c r="N65" s="11"/>
      <c r="O65" s="11"/>
      <c r="P65" s="11"/>
      <c r="Q65" s="11"/>
      <c r="R65" s="11"/>
      <c r="S65" s="9"/>
      <c r="T65" s="9"/>
      <c r="U65" s="12"/>
      <c r="V65" s="9"/>
      <c r="W65" s="9"/>
      <c r="X65" s="5"/>
      <c r="Y65" s="30"/>
      <c r="Z65" s="30"/>
      <c r="AA65" s="30">
        <f>ROUNDUP((I65*(3/12)/27),0)</f>
        <v>5</v>
      </c>
      <c r="AB65" s="30"/>
      <c r="AC65" s="30"/>
      <c r="AD65" s="3"/>
      <c r="AE65" s="3"/>
      <c r="AF65" s="3"/>
      <c r="AG65" s="8"/>
      <c r="AH65" s="25"/>
      <c r="AI65" s="17" t="s">
        <v>82</v>
      </c>
    </row>
    <row r="66" spans="1:35" ht="12.75" customHeight="1" x14ac:dyDescent="0.2">
      <c r="A66" s="15"/>
      <c r="B66" s="7"/>
      <c r="C66" s="7"/>
      <c r="D66" s="2"/>
      <c r="E66" s="2"/>
      <c r="F66" s="7"/>
      <c r="G66" s="66"/>
      <c r="H66" s="91"/>
      <c r="I66" s="6"/>
      <c r="J66" s="11"/>
      <c r="K66" s="11"/>
      <c r="L66" s="5"/>
      <c r="M66" s="5"/>
      <c r="N66" s="11"/>
      <c r="O66" s="12"/>
      <c r="P66" s="12"/>
      <c r="Q66" s="12"/>
      <c r="R66" s="12"/>
      <c r="S66" s="9"/>
      <c r="T66" s="9"/>
      <c r="U66" s="12"/>
      <c r="V66" s="9"/>
      <c r="W66" s="9"/>
      <c r="X66" s="5"/>
      <c r="Y66" s="30"/>
      <c r="Z66" s="30"/>
      <c r="AA66" s="8"/>
      <c r="AB66" s="30"/>
      <c r="AC66" s="30"/>
      <c r="AD66" s="3"/>
      <c r="AE66" s="3"/>
      <c r="AF66" s="3"/>
      <c r="AG66" s="8"/>
      <c r="AH66" s="24"/>
    </row>
    <row r="67" spans="1:35" ht="12.75" customHeight="1" x14ac:dyDescent="0.2">
      <c r="A67" s="15">
        <v>60</v>
      </c>
      <c r="B67" s="7" t="s">
        <v>62</v>
      </c>
      <c r="C67" s="7" t="s">
        <v>50</v>
      </c>
      <c r="D67" s="2">
        <v>19970.55</v>
      </c>
      <c r="E67" s="2">
        <v>20169.04</v>
      </c>
      <c r="F67" s="7" t="s">
        <v>24</v>
      </c>
      <c r="G67" s="66" t="s">
        <v>22</v>
      </c>
      <c r="H67" s="91"/>
      <c r="I67" s="6">
        <v>794</v>
      </c>
      <c r="J67" s="11"/>
      <c r="K67" s="11">
        <f>I67/9</f>
        <v>88.222222222222229</v>
      </c>
      <c r="L67" s="5"/>
      <c r="M67" s="11"/>
      <c r="N67" s="11"/>
      <c r="O67" s="12"/>
      <c r="P67" s="12"/>
      <c r="Q67" s="12"/>
      <c r="R67" s="12"/>
      <c r="S67" s="9"/>
      <c r="T67" s="9"/>
      <c r="U67" s="12"/>
      <c r="V67" s="9"/>
      <c r="W67" s="9"/>
      <c r="X67" s="5"/>
      <c r="Y67" s="30"/>
      <c r="Z67" s="30"/>
      <c r="AA67" s="8"/>
      <c r="AB67" s="30"/>
      <c r="AC67" s="30"/>
      <c r="AD67" s="3"/>
      <c r="AE67" s="3"/>
      <c r="AF67" s="3"/>
      <c r="AG67" s="8"/>
      <c r="AH67" s="24"/>
      <c r="AI67" t="s">
        <v>51</v>
      </c>
    </row>
    <row r="68" spans="1:35" ht="12.75" customHeight="1" x14ac:dyDescent="0.2">
      <c r="A68" s="15" t="s">
        <v>77</v>
      </c>
      <c r="B68" s="7"/>
      <c r="C68" s="7" t="s">
        <v>76</v>
      </c>
      <c r="D68" s="2">
        <v>2380</v>
      </c>
      <c r="E68" s="2">
        <v>3973.49</v>
      </c>
      <c r="F68" s="7" t="s">
        <v>18</v>
      </c>
      <c r="G68" s="66" t="s">
        <v>22</v>
      </c>
      <c r="H68" s="91"/>
      <c r="I68" s="6">
        <v>55084.3</v>
      </c>
      <c r="J68" s="11"/>
      <c r="K68" s="11"/>
      <c r="L68" s="5"/>
      <c r="M68" s="11"/>
      <c r="N68" s="11"/>
      <c r="O68" s="12"/>
      <c r="P68" s="12"/>
      <c r="Q68" s="12"/>
      <c r="R68" s="12"/>
      <c r="S68" s="9"/>
      <c r="T68" s="9">
        <f>ROUNDDOWN((I68/9),0)</f>
        <v>6120</v>
      </c>
      <c r="U68" s="12"/>
      <c r="V68" s="9"/>
      <c r="W68" s="9"/>
      <c r="X68" s="5">
        <f>ROUNDUP((I68/9)*0.075,0)*2</f>
        <v>920</v>
      </c>
      <c r="Y68" s="30"/>
      <c r="Z68" s="30"/>
      <c r="AA68" s="8"/>
      <c r="AB68" s="30">
        <f>ROUNDUP((I68*(1.25/12)/27),0)</f>
        <v>213</v>
      </c>
      <c r="AC68" s="30">
        <f>ROUNDUP((I68*(1.75/12)/27),0)</f>
        <v>298</v>
      </c>
      <c r="AD68" s="4">
        <f>(7550*0.1)/27</f>
        <v>27.962962962962962</v>
      </c>
      <c r="AE68" s="3"/>
      <c r="AF68" s="3"/>
      <c r="AG68" s="8"/>
      <c r="AH68" s="24"/>
      <c r="AI68" t="s">
        <v>51</v>
      </c>
    </row>
    <row r="69" spans="1:35" ht="12.75" customHeight="1" x14ac:dyDescent="0.2">
      <c r="A69" s="15"/>
      <c r="B69" s="7"/>
      <c r="C69" s="7"/>
      <c r="D69" s="2"/>
      <c r="E69" s="2"/>
      <c r="F69" s="30"/>
      <c r="G69" s="66"/>
      <c r="H69" s="91"/>
      <c r="I69" s="6"/>
      <c r="J69" s="11"/>
      <c r="K69" s="11"/>
      <c r="L69" s="5"/>
      <c r="M69" s="5"/>
      <c r="N69" s="11"/>
      <c r="O69" s="18"/>
      <c r="P69" s="19"/>
      <c r="Q69" s="11"/>
      <c r="R69" s="11"/>
      <c r="S69" s="30"/>
      <c r="T69" s="30"/>
      <c r="U69" s="3"/>
      <c r="V69" s="30"/>
      <c r="W69" s="30"/>
      <c r="X69" s="5"/>
      <c r="Y69" s="30"/>
      <c r="Z69" s="30"/>
      <c r="AA69" s="8"/>
      <c r="AB69" s="30"/>
      <c r="AC69" s="30"/>
      <c r="AD69" s="3"/>
      <c r="AE69" s="3"/>
      <c r="AF69" s="3"/>
      <c r="AG69" s="8"/>
      <c r="AH69" s="24"/>
    </row>
    <row r="70" spans="1:35" ht="12.75" customHeight="1" x14ac:dyDescent="0.2">
      <c r="A70" s="15" t="s">
        <v>61</v>
      </c>
      <c r="B70" s="7" t="s">
        <v>58</v>
      </c>
      <c r="C70" s="21" t="s">
        <v>63</v>
      </c>
      <c r="D70" s="2">
        <v>8943.7999999999993</v>
      </c>
      <c r="E70" s="2">
        <v>20228.68</v>
      </c>
      <c r="F70" s="7" t="s">
        <v>24</v>
      </c>
      <c r="G70" s="66" t="s">
        <v>22</v>
      </c>
      <c r="H70" s="91"/>
      <c r="I70" s="6">
        <v>27485.27</v>
      </c>
      <c r="J70" s="11">
        <f t="shared" ref="J70" si="5">I70/9</f>
        <v>3053.9188888888889</v>
      </c>
      <c r="K70" s="11"/>
      <c r="L70" s="5">
        <v>130</v>
      </c>
      <c r="M70" s="11">
        <f t="shared" ref="M70" si="6">I70/9</f>
        <v>3053.9188888888889</v>
      </c>
      <c r="N70" s="19">
        <f>((I70*0.5)/27)</f>
        <v>508.98648148148146</v>
      </c>
      <c r="O70" s="12"/>
      <c r="P70" s="12"/>
      <c r="Q70" s="12"/>
      <c r="R70" s="12"/>
      <c r="S70" s="9"/>
      <c r="T70" s="9"/>
      <c r="U70" s="12"/>
      <c r="V70" s="9"/>
      <c r="W70" s="9"/>
      <c r="X70" s="5"/>
      <c r="Y70" s="30"/>
      <c r="Z70" s="30"/>
      <c r="AA70" s="8"/>
      <c r="AB70" s="30"/>
      <c r="AC70" s="30"/>
      <c r="AD70" s="3"/>
      <c r="AE70" s="3"/>
      <c r="AF70" s="3"/>
      <c r="AG70" s="8"/>
      <c r="AH70" s="24"/>
      <c r="AI70" t="s">
        <v>39</v>
      </c>
    </row>
    <row r="71" spans="1:35" ht="12.75" customHeight="1" x14ac:dyDescent="0.2">
      <c r="A71" s="15"/>
      <c r="B71" s="7"/>
      <c r="C71" s="7"/>
      <c r="D71" s="2"/>
      <c r="E71" s="2"/>
      <c r="F71" s="7"/>
      <c r="G71" s="66"/>
      <c r="H71" s="91"/>
      <c r="I71" s="6"/>
      <c r="J71" s="11"/>
      <c r="K71" s="11"/>
      <c r="L71" s="5"/>
      <c r="M71" s="5"/>
      <c r="N71" s="11"/>
      <c r="O71" s="12"/>
      <c r="P71" s="12"/>
      <c r="Q71" s="12"/>
      <c r="R71" s="12"/>
      <c r="S71" s="9"/>
      <c r="T71" s="9"/>
      <c r="U71" s="12"/>
      <c r="V71" s="9"/>
      <c r="W71" s="9"/>
      <c r="X71" s="5"/>
      <c r="Y71" s="30"/>
      <c r="Z71" s="30"/>
      <c r="AA71" s="8"/>
      <c r="AB71" s="30"/>
      <c r="AC71" s="30"/>
      <c r="AD71" s="3"/>
      <c r="AE71" s="3"/>
      <c r="AF71" s="3"/>
      <c r="AG71" s="8"/>
      <c r="AH71" s="24"/>
    </row>
    <row r="72" spans="1:35" ht="12.75" customHeight="1" x14ac:dyDescent="0.2">
      <c r="A72" s="15"/>
      <c r="B72" s="7"/>
      <c r="C72" s="7"/>
      <c r="D72" s="2"/>
      <c r="E72" s="2"/>
      <c r="F72" s="7"/>
      <c r="G72" s="66"/>
      <c r="H72" s="67"/>
      <c r="I72" s="6"/>
      <c r="J72" s="11"/>
      <c r="K72" s="11"/>
      <c r="L72" s="5"/>
      <c r="M72" s="5"/>
      <c r="N72" s="11"/>
      <c r="O72" s="12"/>
      <c r="P72" s="12"/>
      <c r="Q72" s="12"/>
      <c r="R72" s="12"/>
      <c r="S72" s="12"/>
      <c r="T72" s="12"/>
      <c r="U72" s="3"/>
      <c r="V72" s="30"/>
      <c r="W72" s="30"/>
      <c r="X72" s="5"/>
      <c r="Y72" s="30"/>
      <c r="Z72" s="30"/>
      <c r="AA72" s="8"/>
      <c r="AB72" s="30"/>
      <c r="AC72" s="30"/>
      <c r="AD72" s="3"/>
      <c r="AE72" s="3"/>
      <c r="AF72" s="3"/>
      <c r="AG72" s="8"/>
      <c r="AH72" s="24"/>
    </row>
    <row r="73" spans="1:35" ht="12.75" customHeight="1" thickBot="1" x14ac:dyDescent="0.25">
      <c r="A73" s="15"/>
      <c r="B73" s="7"/>
      <c r="C73" s="7"/>
      <c r="D73" s="2"/>
      <c r="E73" s="2"/>
      <c r="F73" s="7"/>
      <c r="G73" s="27"/>
      <c r="H73" s="28"/>
      <c r="I73" s="6"/>
      <c r="J73" s="11"/>
      <c r="K73" s="11"/>
      <c r="L73" s="5"/>
      <c r="M73" s="5"/>
      <c r="N73" s="11"/>
      <c r="O73" s="12"/>
      <c r="P73" s="12"/>
      <c r="Q73" s="12"/>
      <c r="R73" s="12"/>
      <c r="S73" s="12"/>
      <c r="T73" s="12"/>
      <c r="U73" s="3"/>
      <c r="V73" s="30"/>
      <c r="W73" s="30"/>
      <c r="X73" s="5"/>
      <c r="Y73" s="30"/>
      <c r="Z73" s="30"/>
      <c r="AA73" s="8"/>
      <c r="AB73" s="30"/>
      <c r="AC73" s="30"/>
      <c r="AD73" s="3"/>
      <c r="AE73" s="3"/>
      <c r="AF73" s="3"/>
      <c r="AG73" s="8"/>
      <c r="AH73" s="24"/>
    </row>
    <row r="74" spans="1:35" ht="12.75" customHeight="1" thickBot="1" x14ac:dyDescent="0.25">
      <c r="A74" s="97" t="s">
        <v>31</v>
      </c>
      <c r="B74" s="97"/>
      <c r="C74" s="97"/>
      <c r="D74" s="97"/>
      <c r="E74" s="97"/>
      <c r="F74" s="97"/>
      <c r="G74" s="97"/>
      <c r="H74" s="97"/>
      <c r="I74" s="97"/>
      <c r="J74" s="14">
        <f t="shared" ref="J74:W74" si="7">SUM(J14:J73)</f>
        <v>10438.175502222222</v>
      </c>
      <c r="K74" s="14">
        <f t="shared" si="7"/>
        <v>407.28222222222229</v>
      </c>
      <c r="L74" s="14">
        <f t="shared" si="7"/>
        <v>2050</v>
      </c>
      <c r="M74" s="14">
        <f t="shared" si="7"/>
        <v>11970.336666666666</v>
      </c>
      <c r="N74" s="14">
        <f t="shared" si="7"/>
        <v>508.98648148148146</v>
      </c>
      <c r="O74" s="14">
        <f t="shared" si="7"/>
        <v>13089.384168888888</v>
      </c>
      <c r="P74" s="14">
        <f t="shared" si="7"/>
        <v>1962.4555555555555</v>
      </c>
      <c r="Q74" s="14">
        <f t="shared" si="7"/>
        <v>1962.4555555555555</v>
      </c>
      <c r="R74" s="14">
        <f t="shared" si="7"/>
        <v>5887.3666666666668</v>
      </c>
      <c r="S74" s="14">
        <f t="shared" si="7"/>
        <v>7080.3522222222218</v>
      </c>
      <c r="T74" s="14">
        <f t="shared" si="7"/>
        <v>6120</v>
      </c>
      <c r="U74" s="14">
        <f t="shared" si="7"/>
        <v>2301.6764577777781</v>
      </c>
      <c r="V74" s="14">
        <f t="shared" si="7"/>
        <v>5272.1777244444438</v>
      </c>
      <c r="W74" s="14">
        <f t="shared" si="7"/>
        <v>7417.8833333333332</v>
      </c>
      <c r="X74" s="14">
        <f t="shared" ref="X74:AF74" si="8">SUM(X14:X73)</f>
        <v>2690</v>
      </c>
      <c r="Y74" s="14">
        <f t="shared" si="8"/>
        <v>411</v>
      </c>
      <c r="Z74" s="14">
        <f t="shared" si="8"/>
        <v>273</v>
      </c>
      <c r="AA74" s="14">
        <f t="shared" si="8"/>
        <v>62</v>
      </c>
      <c r="AB74" s="14">
        <f t="shared" si="8"/>
        <v>213</v>
      </c>
      <c r="AC74" s="14">
        <f t="shared" si="8"/>
        <v>600</v>
      </c>
      <c r="AD74" s="14">
        <f t="shared" si="8"/>
        <v>27.962962962962962</v>
      </c>
      <c r="AE74" s="14">
        <f t="shared" si="8"/>
        <v>324.60000000000002</v>
      </c>
      <c r="AF74" s="14">
        <f t="shared" si="8"/>
        <v>3893.2</v>
      </c>
      <c r="AG74" s="14">
        <f>SUM(AG14:AG73)</f>
        <v>30.1</v>
      </c>
      <c r="AH74" s="14">
        <f>SUM(AH14:AH73)</f>
        <v>5887.3666666666668</v>
      </c>
    </row>
    <row r="75" spans="1:35" ht="12.75" customHeight="1" x14ac:dyDescent="0.2">
      <c r="S75" s="101"/>
      <c r="T75" s="102"/>
      <c r="AD75"/>
      <c r="AH75"/>
    </row>
    <row r="76" spans="1:35" ht="12.75" customHeight="1" x14ac:dyDescent="0.2">
      <c r="O76">
        <f>ROUNDUP(O74/3000,0)</f>
        <v>5</v>
      </c>
      <c r="P76" s="17" t="s">
        <v>12</v>
      </c>
      <c r="AD76"/>
      <c r="AH76"/>
    </row>
    <row r="77" spans="1:35" ht="12.75" customHeight="1" x14ac:dyDescent="0.2">
      <c r="AD77"/>
      <c r="AH77"/>
    </row>
    <row r="78" spans="1:35" ht="12.75" customHeight="1" x14ac:dyDescent="0.2">
      <c r="AD78"/>
      <c r="AH78"/>
    </row>
    <row r="79" spans="1:35" ht="12.75" customHeight="1" x14ac:dyDescent="0.2">
      <c r="AD79"/>
      <c r="AH79"/>
    </row>
    <row r="80" spans="1:35" ht="12.75" customHeight="1" x14ac:dyDescent="0.2">
      <c r="AD80"/>
      <c r="AH80"/>
    </row>
    <row r="81" spans="4:5" customFormat="1" ht="12.75" customHeight="1" x14ac:dyDescent="0.2">
      <c r="D81" s="1"/>
      <c r="E81" s="1"/>
    </row>
    <row r="82" spans="4:5" customFormat="1" ht="12.75" customHeight="1" x14ac:dyDescent="0.2">
      <c r="D82" s="1"/>
      <c r="E82" s="1"/>
    </row>
    <row r="83" spans="4:5" customFormat="1" ht="12.75" customHeight="1" x14ac:dyDescent="0.2">
      <c r="D83" s="1"/>
      <c r="E83" s="1"/>
    </row>
    <row r="84" spans="4:5" customFormat="1" ht="12" customHeight="1" x14ac:dyDescent="0.2">
      <c r="D84" s="1"/>
      <c r="E84" s="1"/>
    </row>
    <row r="85" spans="4:5" customFormat="1" ht="12" customHeight="1" x14ac:dyDescent="0.2">
      <c r="D85" s="1"/>
      <c r="E85" s="1"/>
    </row>
    <row r="86" spans="4:5" customFormat="1" ht="12" customHeight="1" x14ac:dyDescent="0.2">
      <c r="D86" s="1"/>
      <c r="E86" s="1"/>
    </row>
    <row r="87" spans="4:5" customFormat="1" ht="12" customHeight="1" x14ac:dyDescent="0.2">
      <c r="D87" s="1"/>
      <c r="E87" s="1"/>
    </row>
    <row r="88" spans="4:5" customFormat="1" ht="12" customHeight="1" x14ac:dyDescent="0.2">
      <c r="D88" s="1"/>
      <c r="E88" s="1"/>
    </row>
    <row r="89" spans="4:5" customFormat="1" ht="12" customHeight="1" x14ac:dyDescent="0.2">
      <c r="D89" s="1"/>
      <c r="E89" s="1"/>
    </row>
    <row r="90" spans="4:5" customFormat="1" ht="12" customHeight="1" x14ac:dyDescent="0.2">
      <c r="D90" s="1"/>
      <c r="E90" s="1"/>
    </row>
    <row r="91" spans="4:5" customFormat="1" ht="12" customHeight="1" x14ac:dyDescent="0.2">
      <c r="D91" s="1"/>
      <c r="E91" s="1"/>
    </row>
    <row r="92" spans="4:5" customFormat="1" ht="12" customHeight="1" x14ac:dyDescent="0.2">
      <c r="D92" s="1"/>
      <c r="E92" s="1"/>
    </row>
    <row r="93" spans="4:5" customFormat="1" ht="12" customHeight="1" x14ac:dyDescent="0.2">
      <c r="D93" s="1"/>
      <c r="E93" s="1"/>
    </row>
    <row r="94" spans="4:5" customFormat="1" ht="12" customHeight="1" x14ac:dyDescent="0.2">
      <c r="D94" s="1"/>
      <c r="E94" s="1"/>
    </row>
    <row r="95" spans="4:5" customFormat="1" ht="12" customHeight="1" x14ac:dyDescent="0.2">
      <c r="D95" s="1"/>
      <c r="E95" s="1"/>
    </row>
    <row r="96" spans="4:5" customFormat="1" ht="12" customHeight="1" x14ac:dyDescent="0.2">
      <c r="D96" s="1"/>
      <c r="E96" s="1"/>
    </row>
    <row r="97" spans="4:5" customFormat="1" ht="12" customHeight="1" x14ac:dyDescent="0.2">
      <c r="D97" s="1"/>
      <c r="E97" s="1"/>
    </row>
    <row r="98" spans="4:5" customFormat="1" ht="12" customHeight="1" x14ac:dyDescent="0.2">
      <c r="D98" s="1"/>
      <c r="E98" s="1"/>
    </row>
    <row r="99" spans="4:5" customFormat="1" ht="12" customHeight="1" x14ac:dyDescent="0.2">
      <c r="D99" s="1"/>
      <c r="E99" s="1"/>
    </row>
    <row r="100" spans="4:5" customFormat="1" ht="12" customHeight="1" x14ac:dyDescent="0.2">
      <c r="D100" s="1"/>
      <c r="E100" s="1"/>
    </row>
    <row r="101" spans="4:5" customFormat="1" ht="12" customHeight="1" x14ac:dyDescent="0.2">
      <c r="D101" s="1"/>
      <c r="E101" s="1"/>
    </row>
    <row r="102" spans="4:5" ht="12" customHeight="1" x14ac:dyDescent="0.2"/>
    <row r="103" spans="4:5" ht="12" customHeight="1" x14ac:dyDescent="0.2"/>
    <row r="104" spans="4:5" ht="12" customHeight="1" x14ac:dyDescent="0.2"/>
    <row r="105" spans="4:5" ht="12" customHeight="1" x14ac:dyDescent="0.2"/>
    <row r="106" spans="4:5" ht="12" customHeight="1" x14ac:dyDescent="0.2"/>
    <row r="107" spans="4:5" ht="12" customHeight="1" x14ac:dyDescent="0.2"/>
  </sheetData>
  <mergeCells count="94">
    <mergeCell ref="G1:G12"/>
    <mergeCell ref="A1:A13"/>
    <mergeCell ref="B1:B13"/>
    <mergeCell ref="C1:C13"/>
    <mergeCell ref="D1:E12"/>
    <mergeCell ref="F1:F13"/>
    <mergeCell ref="N2:N12"/>
    <mergeCell ref="X2:X12"/>
    <mergeCell ref="Y2:Y12"/>
    <mergeCell ref="Z2:Z12"/>
    <mergeCell ref="O2:O12"/>
    <mergeCell ref="P2:P12"/>
    <mergeCell ref="Q2:Q12"/>
    <mergeCell ref="T2:T12"/>
    <mergeCell ref="G23:H23"/>
    <mergeCell ref="AG2:AG12"/>
    <mergeCell ref="G18:H18"/>
    <mergeCell ref="G19:H19"/>
    <mergeCell ref="G20:H20"/>
    <mergeCell ref="G21:H21"/>
    <mergeCell ref="G22:H22"/>
    <mergeCell ref="H1:H12"/>
    <mergeCell ref="I1:I12"/>
    <mergeCell ref="O1:R1"/>
    <mergeCell ref="Y1:AA1"/>
    <mergeCell ref="AB1:AD1"/>
    <mergeCell ref="J2:J12"/>
    <mergeCell ref="K2:K12"/>
    <mergeCell ref="L2:L12"/>
    <mergeCell ref="M2:M12"/>
    <mergeCell ref="AH2:AH12"/>
    <mergeCell ref="G14:H14"/>
    <mergeCell ref="G15:H15"/>
    <mergeCell ref="G16:H16"/>
    <mergeCell ref="G17:H17"/>
    <mergeCell ref="AA2:AA12"/>
    <mergeCell ref="AB2:AB12"/>
    <mergeCell ref="AC2:AC12"/>
    <mergeCell ref="AD2:AD12"/>
    <mergeCell ref="AE2:AE12"/>
    <mergeCell ref="AF2:AF12"/>
    <mergeCell ref="U2:U12"/>
    <mergeCell ref="V2:V12"/>
    <mergeCell ref="W2:W12"/>
    <mergeCell ref="R2:R12"/>
    <mergeCell ref="S2:S12"/>
    <mergeCell ref="G36:H36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  <mergeCell ref="G35:H35"/>
    <mergeCell ref="G48:H48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62:H62"/>
    <mergeCell ref="G49:H49"/>
    <mergeCell ref="G51:H51"/>
    <mergeCell ref="G52:H52"/>
    <mergeCell ref="G53:H53"/>
    <mergeCell ref="G54:H54"/>
    <mergeCell ref="G55:H55"/>
    <mergeCell ref="G56:H56"/>
    <mergeCell ref="G58:H58"/>
    <mergeCell ref="G59:H59"/>
    <mergeCell ref="G60:H60"/>
    <mergeCell ref="G61:H61"/>
    <mergeCell ref="S75:T75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A74:I74"/>
  </mergeCells>
  <pageMargins left="0.75" right="0.75" top="1" bottom="1" header="0.5" footer="0.5"/>
  <pageSetup paperSize="17" scale="60" orientation="landscape" r:id="rId1"/>
  <headerFooter alignWithMargins="0">
    <oddFooter>&amp;C_x000D_&amp;1#&amp;"Calibri"&amp;10&amp;K000000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PAVESUB1</vt:lpstr>
      <vt:lpstr>PAVESUB1 (old2)</vt:lpstr>
      <vt:lpstr>PAVESUB1OLD</vt:lpstr>
    </vt:vector>
  </TitlesOfParts>
  <Manager/>
  <Company>Ohio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ODOT Office of Production</dc:creator>
  <cp:lastModifiedBy>Tomsic, Stephen</cp:lastModifiedBy>
  <cp:lastPrinted>2012-07-27T13:02:22Z</cp:lastPrinted>
  <dcterms:created xsi:type="dcterms:W3CDTF">2007-01-18T14:43:23Z</dcterms:created>
  <dcterms:modified xsi:type="dcterms:W3CDTF">2026-01-08T12:56:31Z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2024-10-21T19:40:00Z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4cc72cae-2a11-430a-835f-1a149b7babcc</vt:lpwstr>
  </property>
  <property fmtid="{D5CDD505-2E9C-101B-9397-08002B2CF9AE}" pid="42" name="MSIP_Label_f49efa9f-42fe-4312-9503-c89a219c0830_ContentBits">
    <vt:lpwstr>2</vt:lpwstr>
  </property>
</Properties>
</file>