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PR61662\119587\700-Estimating\Final Tracings\"/>
    </mc:Choice>
  </mc:AlternateContent>
  <xr:revisionPtr revIDLastSave="0" documentId="13_ncr:1_{8038D504-813F-4690-ACCB-7713FB3E398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externalReferences>
    <externalReference r:id="rId2"/>
  </externalReferences>
  <definedNames>
    <definedName name="ITEM">[1]!QryItem[[#All],[ITEM]]</definedName>
    <definedName name="QryItemNamed">[1]!QryItem[#All]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K37" i="1"/>
  <c r="M38" i="1"/>
  <c r="M37" i="1"/>
  <c r="L38" i="1"/>
  <c r="L37" i="1"/>
  <c r="K39" i="1" l="1"/>
  <c r="L39" i="1"/>
  <c r="M39" i="1"/>
  <c r="D3" i="1"/>
  <c r="C4" i="1"/>
  <c r="D4" i="1" s="1"/>
  <c r="D2" i="1"/>
  <c r="D5" i="1"/>
  <c r="D17" i="1"/>
  <c r="D16" i="1"/>
  <c r="D14" i="1"/>
  <c r="D6" i="1"/>
  <c r="D7" i="1"/>
  <c r="D12" i="1"/>
  <c r="D13" i="1" s="1"/>
</calcChain>
</file>

<file path=xl/sharedStrings.xml><?xml version="1.0" encoding="utf-8"?>
<sst xmlns="http://schemas.openxmlformats.org/spreadsheetml/2006/main" count="53" uniqueCount="38">
  <si>
    <t>SF</t>
  </si>
  <si>
    <t>CAD quantity (SF)</t>
  </si>
  <si>
    <t>Estimator Units</t>
  </si>
  <si>
    <t>HR</t>
  </si>
  <si>
    <t>SY</t>
  </si>
  <si>
    <t>CY</t>
  </si>
  <si>
    <t>GAL</t>
  </si>
  <si>
    <t>FT</t>
  </si>
  <si>
    <t>*used 0.10 GAL per SY</t>
  </si>
  <si>
    <t>*used 1 HR per 3000 SY subgrade compaction</t>
  </si>
  <si>
    <t>pvmt planing</t>
  </si>
  <si>
    <t>Asphalt Concrete Base</t>
  </si>
  <si>
    <t>Aggregate Base</t>
  </si>
  <si>
    <t>Non-Tracking Tack Coat</t>
  </si>
  <si>
    <t>Asphalt Concrete Surface Course</t>
  </si>
  <si>
    <t>1.5"</t>
  </si>
  <si>
    <t>6"</t>
  </si>
  <si>
    <t>7" Non-Reinforced Concrete Pavement</t>
  </si>
  <si>
    <t>Combined Curb &amp; Gutter, Type 3</t>
  </si>
  <si>
    <t>Curb, Type 6</t>
  </si>
  <si>
    <t>Combined Curb &amp; Gutter, Type 9</t>
  </si>
  <si>
    <t>Concrete Median</t>
  </si>
  <si>
    <t>Sumbgrade Compaction</t>
  </si>
  <si>
    <t>Proof Rolling</t>
  </si>
  <si>
    <t>Drive Surface Course</t>
  </si>
  <si>
    <t>Drive Concrete Base</t>
  </si>
  <si>
    <t>7"</t>
  </si>
  <si>
    <t>Asphalt Concrete Intermediate Course</t>
  </si>
  <si>
    <t>1.25"</t>
  </si>
  <si>
    <t>3.5"</t>
  </si>
  <si>
    <t>QUANTITIES CARRIED TO GENERAL SUMMARY</t>
  </si>
  <si>
    <t>CADD GENERATED AREA</t>
  </si>
  <si>
    <t>ASPHALT CONCRETE BASE, PG64-22, (449)</t>
  </si>
  <si>
    <t>NON-TRACKING TACK COAT</t>
  </si>
  <si>
    <t>ASPHALT CONCRETE SURFACE COURSE, TYPE 1, (449), (DRIVEWAYS)</t>
  </si>
  <si>
    <t>DRIVE #1</t>
  </si>
  <si>
    <t>DRIVE #2</t>
  </si>
  <si>
    <t>Thickness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</si>
</sst>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2" borderId="2" xfId="0" applyNumberForma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2" borderId="2" xfId="0" applyFill="1" applyBorder="1"/>
    <xf numFmtId="2" fontId="0" fillId="0" borderId="2" xfId="0" applyNumberFormat="1" applyBorder="1"/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61662\00000\400-Engineering\Roadway\EngData\Quantities\FAY-119587-GENSUM.xlsm" TargetMode="External"/><Relationship Id="rId1" Type="http://schemas.openxmlformats.org/officeDocument/2006/relationships/externalLinkPath" Target="/PR61662/00000/400-Engineering/Roadway/EngData/Quantities/FAY-119587-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FAY-119587-GEN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90" zoomScaleNormal="90" workbookViewId="0">
      <selection activeCell="E31" sqref="E31"/>
    </sheetView>
  </sheetViews>
  <sheetFormatPr defaultRowHeight="15" x14ac:dyDescent="0.25"/>
  <cols>
    <col min="2" max="2" width="35.7109375" customWidth="1"/>
    <col min="3" max="3" width="18.28515625" customWidth="1"/>
    <col min="4" max="4" width="21" customWidth="1"/>
    <col min="9" max="9" width="44.5703125" customWidth="1"/>
  </cols>
  <sheetData>
    <row r="1" spans="1:6" x14ac:dyDescent="0.25">
      <c r="A1" s="10" t="s">
        <v>37</v>
      </c>
      <c r="B1" s="10"/>
      <c r="C1" s="10" t="s">
        <v>1</v>
      </c>
      <c r="D1" s="10" t="s">
        <v>2</v>
      </c>
      <c r="E1" s="10"/>
    </row>
    <row r="2" spans="1:6" x14ac:dyDescent="0.25">
      <c r="A2" s="11" t="s">
        <v>16</v>
      </c>
      <c r="B2" s="10" t="s">
        <v>11</v>
      </c>
      <c r="C2" s="12">
        <v>52071.097999999998</v>
      </c>
      <c r="D2" s="9">
        <f>C2/9*(6/12/3)</f>
        <v>964.27959259259251</v>
      </c>
      <c r="E2" s="13" t="s">
        <v>5</v>
      </c>
    </row>
    <row r="3" spans="1:6" x14ac:dyDescent="0.25">
      <c r="A3" s="11" t="s">
        <v>16</v>
      </c>
      <c r="B3" s="10" t="s">
        <v>12</v>
      </c>
      <c r="C3" s="12">
        <v>60363.252</v>
      </c>
      <c r="D3" s="9">
        <f>C3/9*(6/12/3)</f>
        <v>1117.838</v>
      </c>
      <c r="E3" s="13" t="s">
        <v>5</v>
      </c>
    </row>
    <row r="4" spans="1:6" x14ac:dyDescent="0.25">
      <c r="A4" s="11">
        <v>0.1</v>
      </c>
      <c r="B4" s="10" t="s">
        <v>13</v>
      </c>
      <c r="C4" s="11">
        <f>63329.65+51800.635</f>
        <v>115130.285</v>
      </c>
      <c r="D4" s="9">
        <f>(C4)/9*0.1</f>
        <v>1279.225388888889</v>
      </c>
      <c r="E4" s="13" t="s">
        <v>6</v>
      </c>
      <c r="F4" t="s">
        <v>8</v>
      </c>
    </row>
    <row r="5" spans="1:6" x14ac:dyDescent="0.25">
      <c r="A5" s="11" t="s">
        <v>15</v>
      </c>
      <c r="B5" s="10" t="s">
        <v>14</v>
      </c>
      <c r="C5" s="11">
        <v>62676.186999999998</v>
      </c>
      <c r="D5" s="9">
        <f>C5/9*(1.5/12/3)</f>
        <v>290.16753240740741</v>
      </c>
      <c r="E5" s="13" t="s">
        <v>5</v>
      </c>
    </row>
    <row r="6" spans="1:6" x14ac:dyDescent="0.25">
      <c r="A6" s="11" t="s">
        <v>15</v>
      </c>
      <c r="B6" s="10" t="s">
        <v>27</v>
      </c>
      <c r="C6" s="11">
        <v>53884.050999999999</v>
      </c>
      <c r="D6" s="9">
        <f>C6/9*(1.5/12/3)</f>
        <v>249.46319907407405</v>
      </c>
      <c r="E6" s="13" t="s">
        <v>5</v>
      </c>
    </row>
    <row r="7" spans="1:6" x14ac:dyDescent="0.25">
      <c r="A7" s="11" t="s">
        <v>26</v>
      </c>
      <c r="B7" s="10" t="s">
        <v>17</v>
      </c>
      <c r="C7" s="11">
        <v>3215.616</v>
      </c>
      <c r="D7" s="9">
        <f>C7/9</f>
        <v>357.29066666666665</v>
      </c>
      <c r="E7" s="13" t="s">
        <v>4</v>
      </c>
    </row>
    <row r="8" spans="1:6" x14ac:dyDescent="0.25">
      <c r="A8" s="11"/>
      <c r="B8" s="10" t="s">
        <v>18</v>
      </c>
      <c r="C8" s="11"/>
      <c r="D8" s="9">
        <v>1017</v>
      </c>
      <c r="E8" s="13" t="s">
        <v>7</v>
      </c>
    </row>
    <row r="9" spans="1:6" x14ac:dyDescent="0.25">
      <c r="A9" s="11"/>
      <c r="B9" s="10" t="s">
        <v>19</v>
      </c>
      <c r="C9" s="11"/>
      <c r="D9" s="9">
        <v>484</v>
      </c>
      <c r="E9" s="13" t="s">
        <v>7</v>
      </c>
    </row>
    <row r="10" spans="1:6" x14ac:dyDescent="0.25">
      <c r="A10" s="11"/>
      <c r="B10" s="10" t="s">
        <v>20</v>
      </c>
      <c r="C10" s="11"/>
      <c r="D10" s="9">
        <v>290</v>
      </c>
      <c r="E10" s="13" t="s">
        <v>7</v>
      </c>
    </row>
    <row r="11" spans="1:6" x14ac:dyDescent="0.25">
      <c r="A11" s="11"/>
      <c r="B11" s="10" t="s">
        <v>21</v>
      </c>
      <c r="C11" s="11"/>
      <c r="D11" s="9">
        <v>5386</v>
      </c>
      <c r="E11" s="13" t="s">
        <v>0</v>
      </c>
    </row>
    <row r="12" spans="1:6" x14ac:dyDescent="0.25">
      <c r="A12" s="11"/>
      <c r="B12" s="10" t="s">
        <v>22</v>
      </c>
      <c r="C12" s="11">
        <v>60363.252</v>
      </c>
      <c r="D12" s="9">
        <f>C12/9</f>
        <v>6707.0280000000002</v>
      </c>
      <c r="E12" s="13" t="s">
        <v>4</v>
      </c>
    </row>
    <row r="13" spans="1:6" x14ac:dyDescent="0.25">
      <c r="A13" s="11"/>
      <c r="B13" s="10" t="s">
        <v>23</v>
      </c>
      <c r="C13" s="11"/>
      <c r="D13" s="9">
        <f>D12/3000</f>
        <v>2.2356760000000002</v>
      </c>
      <c r="E13" s="13" t="s">
        <v>3</v>
      </c>
      <c r="F13" t="s">
        <v>9</v>
      </c>
    </row>
    <row r="14" spans="1:6" x14ac:dyDescent="0.25">
      <c r="A14" s="11"/>
      <c r="B14" s="10" t="s">
        <v>10</v>
      </c>
      <c r="C14" s="11">
        <v>16359.786</v>
      </c>
      <c r="D14" s="9">
        <f>C14/9</f>
        <v>1817.7539999999999</v>
      </c>
      <c r="E14" s="13" t="s">
        <v>4</v>
      </c>
    </row>
    <row r="15" spans="1:6" x14ac:dyDescent="0.25">
      <c r="A15" s="11"/>
      <c r="B15" s="10"/>
      <c r="C15" s="11"/>
      <c r="D15" s="14"/>
      <c r="E15" s="10"/>
    </row>
    <row r="16" spans="1:6" x14ac:dyDescent="0.25">
      <c r="A16" s="11" t="s">
        <v>28</v>
      </c>
      <c r="B16" s="10" t="s">
        <v>24</v>
      </c>
      <c r="C16" s="11">
        <v>721.97199999999998</v>
      </c>
      <c r="D16" s="9">
        <f>C16/9*(1.25/12/3)</f>
        <v>2.7853858024691358</v>
      </c>
      <c r="E16" s="13" t="s">
        <v>5</v>
      </c>
    </row>
    <row r="17" spans="1:13" x14ac:dyDescent="0.25">
      <c r="A17" s="11" t="s">
        <v>29</v>
      </c>
      <c r="B17" s="10" t="s">
        <v>25</v>
      </c>
      <c r="C17" s="11">
        <v>761.53800000000001</v>
      </c>
      <c r="D17" s="9">
        <f>C17/9*(3.5/12/3)</f>
        <v>8.2264907407407417</v>
      </c>
      <c r="E17" s="13" t="s">
        <v>5</v>
      </c>
    </row>
    <row r="26" spans="1:13" x14ac:dyDescent="0.25">
      <c r="I26" s="15"/>
      <c r="J26" s="20" t="s">
        <v>31</v>
      </c>
      <c r="K26" s="3">
        <v>301</v>
      </c>
      <c r="L26" s="3">
        <v>407</v>
      </c>
      <c r="M26" s="3">
        <v>441</v>
      </c>
    </row>
    <row r="27" spans="1:13" ht="15" customHeight="1" x14ac:dyDescent="0.25">
      <c r="I27" s="16"/>
      <c r="J27" s="21"/>
      <c r="K27" s="18" t="s">
        <v>32</v>
      </c>
      <c r="L27" s="19" t="s">
        <v>33</v>
      </c>
      <c r="M27" s="18" t="s">
        <v>34</v>
      </c>
    </row>
    <row r="28" spans="1:13" x14ac:dyDescent="0.25">
      <c r="I28" s="16"/>
      <c r="J28" s="21"/>
      <c r="K28" s="18"/>
      <c r="L28" s="19"/>
      <c r="M28" s="18"/>
    </row>
    <row r="29" spans="1:13" x14ac:dyDescent="0.25">
      <c r="I29" s="16"/>
      <c r="J29" s="21"/>
      <c r="K29" s="18"/>
      <c r="L29" s="19"/>
      <c r="M29" s="18"/>
    </row>
    <row r="30" spans="1:13" x14ac:dyDescent="0.25">
      <c r="I30" s="16"/>
      <c r="J30" s="21"/>
      <c r="K30" s="18"/>
      <c r="L30" s="19"/>
      <c r="M30" s="18"/>
    </row>
    <row r="31" spans="1:13" ht="57" customHeight="1" x14ac:dyDescent="0.25">
      <c r="I31" s="16"/>
      <c r="J31" s="21"/>
      <c r="K31" s="18"/>
      <c r="L31" s="19"/>
      <c r="M31" s="18"/>
    </row>
    <row r="32" spans="1:13" x14ac:dyDescent="0.25">
      <c r="I32" s="16"/>
      <c r="J32" s="21"/>
      <c r="K32" s="18"/>
      <c r="L32" s="19"/>
      <c r="M32" s="18"/>
    </row>
    <row r="33" spans="2:13" x14ac:dyDescent="0.25">
      <c r="I33" s="16"/>
      <c r="J33" s="21"/>
      <c r="K33" s="18"/>
      <c r="L33" s="19"/>
      <c r="M33" s="18"/>
    </row>
    <row r="34" spans="2:13" x14ac:dyDescent="0.25">
      <c r="I34" s="16"/>
      <c r="J34" s="21"/>
      <c r="K34" s="18"/>
      <c r="L34" s="19"/>
      <c r="M34" s="18"/>
    </row>
    <row r="35" spans="2:13" x14ac:dyDescent="0.25">
      <c r="B35" s="1"/>
      <c r="C35" s="2"/>
      <c r="D35" s="1"/>
      <c r="I35" s="16"/>
      <c r="J35" s="22"/>
      <c r="K35" s="18"/>
      <c r="L35" s="19"/>
      <c r="M35" s="18"/>
    </row>
    <row r="36" spans="2:13" x14ac:dyDescent="0.25">
      <c r="B36" s="1"/>
      <c r="C36" s="2"/>
      <c r="D36" s="1"/>
      <c r="I36" s="17"/>
      <c r="J36" s="4" t="s">
        <v>0</v>
      </c>
      <c r="K36" s="4" t="s">
        <v>5</v>
      </c>
      <c r="L36" s="4" t="s">
        <v>6</v>
      </c>
      <c r="M36" s="4" t="s">
        <v>5</v>
      </c>
    </row>
    <row r="37" spans="2:13" x14ac:dyDescent="0.25">
      <c r="B37" s="1"/>
      <c r="C37" s="2"/>
      <c r="D37" s="1"/>
      <c r="I37" s="5" t="s">
        <v>35</v>
      </c>
      <c r="J37" s="7">
        <v>300.04700000000003</v>
      </c>
      <c r="K37" s="7">
        <f>316.932*(3.5/12)/27</f>
        <v>3.4236481481481484</v>
      </c>
      <c r="L37" s="7">
        <f>J37/9*0.08</f>
        <v>2.6670844444444448</v>
      </c>
      <c r="M37" s="7">
        <f>J37*(1.25/12)/27</f>
        <v>1.1575887345679012</v>
      </c>
    </row>
    <row r="38" spans="2:13" x14ac:dyDescent="0.25">
      <c r="B38" s="1"/>
      <c r="C38" s="2"/>
      <c r="D38" s="1"/>
      <c r="I38" s="5" t="s">
        <v>36</v>
      </c>
      <c r="J38" s="7">
        <v>421.92599999999999</v>
      </c>
      <c r="K38" s="7">
        <f>444.606*(3.5/12)/27</f>
        <v>4.8028425925925928</v>
      </c>
      <c r="L38" s="7">
        <f>J38/9*0.08</f>
        <v>3.7504533333333332</v>
      </c>
      <c r="M38" s="7">
        <f>J38*(1.25/12)/27</f>
        <v>1.6278009259259261</v>
      </c>
    </row>
    <row r="39" spans="2:13" ht="15.75" x14ac:dyDescent="0.25">
      <c r="B39" s="1"/>
      <c r="C39" s="2"/>
      <c r="D39" s="1"/>
      <c r="I39" s="6" t="s">
        <v>30</v>
      </c>
      <c r="J39" s="4"/>
      <c r="K39" s="8">
        <f>ROUNDUP(SUM(K37:K38), 0)</f>
        <v>9</v>
      </c>
      <c r="L39" s="8">
        <f t="shared" ref="L39:M39" si="0">ROUNDUP(SUM(L37:L38), 0)</f>
        <v>7</v>
      </c>
      <c r="M39" s="8">
        <f t="shared" si="0"/>
        <v>3</v>
      </c>
    </row>
    <row r="40" spans="2:13" x14ac:dyDescent="0.25">
      <c r="B40" s="1"/>
      <c r="C40" s="2"/>
      <c r="D40" s="1"/>
    </row>
    <row r="41" spans="2:13" x14ac:dyDescent="0.25">
      <c r="B41" s="1"/>
      <c r="C41" s="2"/>
      <c r="D41" s="1"/>
    </row>
    <row r="42" spans="2:13" x14ac:dyDescent="0.25">
      <c r="B42" s="1"/>
      <c r="C42" s="2"/>
      <c r="D42" s="1"/>
    </row>
    <row r="43" spans="2:13" x14ac:dyDescent="0.25">
      <c r="B43" s="1"/>
      <c r="C43" s="2"/>
      <c r="D43" s="1"/>
    </row>
    <row r="44" spans="2:13" x14ac:dyDescent="0.25">
      <c r="B44" s="1"/>
      <c r="C44" s="2"/>
      <c r="D44" s="1"/>
    </row>
    <row r="45" spans="2:13" x14ac:dyDescent="0.25">
      <c r="B45" s="1"/>
      <c r="C45" s="2"/>
      <c r="D45" s="1"/>
    </row>
    <row r="46" spans="2:13" x14ac:dyDescent="0.25">
      <c r="B46" s="1"/>
      <c r="C46" s="2"/>
      <c r="D46" s="1"/>
    </row>
  </sheetData>
  <mergeCells count="5">
    <mergeCell ref="I26:I36"/>
    <mergeCell ref="K27:K35"/>
    <mergeCell ref="L27:L35"/>
    <mergeCell ref="J26:J35"/>
    <mergeCell ref="M27:M35"/>
  </mergeCells>
  <conditionalFormatting sqref="D35:D46">
    <cfRule type="expression" priority="1" stopIfTrue="1">
      <formula>$I35=""</formula>
    </cfRule>
    <cfRule type="expression" priority="2" stopIfTrue="1">
      <formula>$K35&lt;&gt;""</formula>
    </cfRule>
    <cfRule type="expression" dxfId="0" priority="3">
      <formula>SEARCH("*1*",INDEX(QryItemNamed,MATCH($I35,ITEM,0),7))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Sosko</dc:creator>
  <cp:lastModifiedBy>Reese Kuhlman</cp:lastModifiedBy>
  <cp:lastPrinted>2024-07-29T15:27:40Z</cp:lastPrinted>
  <dcterms:created xsi:type="dcterms:W3CDTF">2015-06-05T18:17:20Z</dcterms:created>
  <dcterms:modified xsi:type="dcterms:W3CDTF">2025-11-24T20:31:34Z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