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1736\active\173620147\engineering\114496\400-Engineering\Roadway\EngData\"/>
    </mc:Choice>
  </mc:AlternateContent>
  <xr:revisionPtr revIDLastSave="0" documentId="13_ncr:1_{52D006ED-E06E-456F-8F26-9F1E735B42AD}" xr6:coauthVersionLast="47" xr6:coauthVersionMax="47" xr10:uidLastSave="{00000000-0000-0000-0000-000000000000}"/>
  <bookViews>
    <workbookView xWindow="22932" yWindow="-240" windowWidth="23256" windowHeight="12576" xr2:uid="{00000000-000D-0000-FFFF-FFFF00000000}"/>
  </bookViews>
  <sheets>
    <sheet name="Spring Hill Cost Estimates" sheetId="4" r:id="rId1"/>
    <sheet name="Notes" sheetId="3" r:id="rId2"/>
  </sheets>
  <definedNames>
    <definedName name="_xlnm.Print_Area" localSheetId="0">'Spring Hill Cost Estimates'!$A$1:$F$51</definedName>
  </definedNames>
  <calcPr calcId="191028" iterate="1" iterateCount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0" i="4" l="1"/>
  <c r="O49" i="4"/>
  <c r="O48" i="4"/>
  <c r="N49" i="4"/>
  <c r="N47" i="4"/>
  <c r="M47" i="4"/>
  <c r="R50" i="4"/>
  <c r="R49" i="4"/>
  <c r="P49" i="4"/>
  <c r="O47" i="4" s="1"/>
  <c r="Q47" i="4"/>
  <c r="Q22" i="4"/>
  <c r="O22" i="4"/>
  <c r="M22" i="4"/>
  <c r="R43" i="4"/>
  <c r="S43" i="4" s="1"/>
  <c r="T43" i="4" s="1"/>
  <c r="N42" i="4"/>
  <c r="N41" i="4"/>
  <c r="S41" i="4" s="1"/>
  <c r="T41" i="4" s="1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4" i="4"/>
  <c r="T45" i="4"/>
  <c r="T46" i="4"/>
  <c r="T48" i="4"/>
  <c r="T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2" i="4"/>
  <c r="T42" i="4" s="1"/>
  <c r="S44" i="4"/>
  <c r="S45" i="4"/>
  <c r="S46" i="4"/>
  <c r="S48" i="4"/>
  <c r="S7" i="4"/>
  <c r="L22" i="4"/>
  <c r="N21" i="4"/>
  <c r="J39" i="4"/>
  <c r="F39" i="4"/>
  <c r="L39" i="4"/>
  <c r="N39" i="4"/>
  <c r="R39" i="4"/>
  <c r="V39" i="4"/>
  <c r="W39" i="4" s="1"/>
  <c r="P21" i="4"/>
  <c r="R21" i="4"/>
  <c r="S13" i="3"/>
  <c r="P13" i="3"/>
  <c r="S12" i="3"/>
  <c r="S15" i="3"/>
  <c r="P14" i="3"/>
  <c r="S14" i="3" s="1"/>
  <c r="P11" i="3"/>
  <c r="S11" i="3" s="1"/>
  <c r="S10" i="3"/>
  <c r="P9" i="3"/>
  <c r="S9" i="3" s="1"/>
  <c r="H14" i="3"/>
  <c r="H11" i="3"/>
  <c r="H9" i="3"/>
  <c r="V22" i="4" l="1"/>
  <c r="S8" i="3"/>
  <c r="L45" i="4" l="1"/>
  <c r="L36" i="4"/>
  <c r="L37" i="4"/>
  <c r="L38" i="4"/>
  <c r="L35" i="4"/>
  <c r="L33" i="4"/>
  <c r="L32" i="4"/>
  <c r="L30" i="4"/>
  <c r="L25" i="4"/>
  <c r="L26" i="4"/>
  <c r="L27" i="4"/>
  <c r="L28" i="4"/>
  <c r="L24" i="4"/>
  <c r="L21" i="4"/>
  <c r="L20" i="4"/>
  <c r="L9" i="4"/>
  <c r="L10" i="4"/>
  <c r="L11" i="4"/>
  <c r="L12" i="4"/>
  <c r="L13" i="4"/>
  <c r="L14" i="4"/>
  <c r="L15" i="4"/>
  <c r="L16" i="4"/>
  <c r="L17" i="4"/>
  <c r="L18" i="4"/>
  <c r="L8" i="4"/>
  <c r="L7" i="4"/>
  <c r="V46" i="4" l="1"/>
  <c r="W46" i="4" s="1"/>
  <c r="V36" i="4"/>
  <c r="V8" i="4"/>
  <c r="V9" i="4"/>
  <c r="V10" i="4"/>
  <c r="V11" i="4"/>
  <c r="V12" i="4"/>
  <c r="V13" i="4"/>
  <c r="V14" i="4"/>
  <c r="V15" i="4"/>
  <c r="V16" i="4"/>
  <c r="V18" i="4"/>
  <c r="V20" i="4"/>
  <c r="V21" i="4"/>
  <c r="W21" i="4" s="1"/>
  <c r="V24" i="4"/>
  <c r="V25" i="4"/>
  <c r="V26" i="4"/>
  <c r="V30" i="4"/>
  <c r="V32" i="4"/>
  <c r="V35" i="4"/>
  <c r="V37" i="4"/>
  <c r="V38" i="4"/>
  <c r="V41" i="4"/>
  <c r="V42" i="4"/>
  <c r="V43" i="4"/>
  <c r="V45" i="4"/>
  <c r="W45" i="4" s="1"/>
  <c r="V7" i="4"/>
  <c r="F45" i="4"/>
  <c r="E8" i="4"/>
  <c r="F8" i="4" s="1"/>
  <c r="E9" i="4"/>
  <c r="F9" i="4" s="1"/>
  <c r="E10" i="4"/>
  <c r="F10" i="4" s="1"/>
  <c r="E11" i="4"/>
  <c r="F11" i="4" s="1"/>
  <c r="E12" i="4"/>
  <c r="F12" i="4" s="1"/>
  <c r="E13" i="4"/>
  <c r="F13" i="4" s="1"/>
  <c r="E14" i="4"/>
  <c r="F14" i="4" s="1"/>
  <c r="E15" i="4"/>
  <c r="F15" i="4" s="1"/>
  <c r="E16" i="4"/>
  <c r="F16" i="4" s="1"/>
  <c r="E18" i="4"/>
  <c r="F18" i="4" s="1"/>
  <c r="F21" i="4"/>
  <c r="E24" i="4"/>
  <c r="F24" i="4" s="1"/>
  <c r="E25" i="4"/>
  <c r="F25" i="4" s="1"/>
  <c r="E26" i="4"/>
  <c r="F26" i="4" s="1"/>
  <c r="E28" i="4"/>
  <c r="F28" i="4" s="1"/>
  <c r="E30" i="4"/>
  <c r="F30" i="4" s="1"/>
  <c r="E32" i="4"/>
  <c r="F32" i="4" s="1"/>
  <c r="E35" i="4"/>
  <c r="F35" i="4" s="1"/>
  <c r="F36" i="4"/>
  <c r="E37" i="4"/>
  <c r="F37" i="4" s="1"/>
  <c r="E38" i="4"/>
  <c r="F38" i="4" s="1"/>
  <c r="E41" i="4"/>
  <c r="E42" i="4"/>
  <c r="E43" i="4"/>
  <c r="E7" i="4"/>
  <c r="F7" i="4" s="1"/>
  <c r="W26" i="4" l="1"/>
  <c r="W7" i="4"/>
  <c r="W25" i="4"/>
  <c r="W24" i="4"/>
  <c r="W43" i="4"/>
  <c r="W42" i="4"/>
  <c r="W11" i="4"/>
  <c r="W18" i="4"/>
  <c r="W35" i="4"/>
  <c r="W13" i="4"/>
  <c r="W10" i="4"/>
  <c r="W15" i="4"/>
  <c r="W12" i="4"/>
  <c r="W9" i="4"/>
  <c r="W38" i="4"/>
  <c r="W30" i="4"/>
  <c r="W36" i="4"/>
  <c r="W41" i="4"/>
  <c r="W37" i="4"/>
  <c r="W16" i="4"/>
  <c r="W14" i="4"/>
  <c r="W32" i="4"/>
  <c r="W8" i="4"/>
  <c r="E20" i="4"/>
  <c r="F20" i="4" s="1"/>
  <c r="R9" i="4"/>
  <c r="P9" i="4"/>
  <c r="R8" i="4"/>
  <c r="P8" i="4"/>
  <c r="N9" i="4"/>
  <c r="N8" i="4"/>
  <c r="W20" i="4" l="1"/>
  <c r="R27" i="4"/>
  <c r="R26" i="4"/>
  <c r="R20" i="4"/>
  <c r="P43" i="4"/>
  <c r="P26" i="4"/>
  <c r="P20" i="4"/>
  <c r="O17" i="4"/>
  <c r="P27" i="4" l="1"/>
  <c r="P18" i="4"/>
  <c r="P14" i="4"/>
  <c r="N20" i="4"/>
  <c r="I42" i="3"/>
  <c r="I41" i="3"/>
  <c r="I40" i="3"/>
  <c r="I39" i="3"/>
  <c r="I38" i="3"/>
  <c r="I37" i="3"/>
  <c r="I36" i="3"/>
  <c r="I35" i="3"/>
  <c r="I34" i="3"/>
  <c r="Q17" i="4" l="1"/>
  <c r="M17" i="4"/>
  <c r="V17" i="4" l="1"/>
  <c r="E17" i="4"/>
  <c r="F17" i="4" s="1"/>
  <c r="M27" i="4"/>
  <c r="V27" i="4" s="1"/>
  <c r="N28" i="4"/>
  <c r="V28" i="4" s="1"/>
  <c r="W28" i="4" s="1"/>
  <c r="N26" i="4"/>
  <c r="N18" i="4"/>
  <c r="W17" i="4" l="1"/>
  <c r="N27" i="4"/>
  <c r="E27" i="4"/>
  <c r="F27" i="4" s="1"/>
  <c r="E22" i="4" s="1"/>
  <c r="F22" i="4" s="1"/>
  <c r="R18" i="4"/>
  <c r="W27" i="4" l="1"/>
  <c r="R14" i="4"/>
  <c r="N14" i="4"/>
  <c r="R41" i="4"/>
  <c r="R32" i="4"/>
  <c r="P41" i="4"/>
  <c r="P33" i="4"/>
  <c r="N33" i="4"/>
  <c r="N10" i="4"/>
  <c r="P32" i="4"/>
  <c r="N32" i="4"/>
  <c r="K31" i="3"/>
  <c r="K30" i="3"/>
  <c r="K29" i="3"/>
  <c r="K28" i="3"/>
  <c r="K26" i="3"/>
  <c r="H26" i="3"/>
  <c r="K22" i="3"/>
  <c r="K24" i="3"/>
  <c r="K21" i="3"/>
  <c r="K25" i="3"/>
  <c r="K23" i="3"/>
  <c r="K18" i="3"/>
  <c r="K10" i="3"/>
  <c r="K15" i="3"/>
  <c r="K14" i="3"/>
  <c r="K11" i="3"/>
  <c r="K9" i="3"/>
  <c r="R45" i="4"/>
  <c r="R42" i="4"/>
  <c r="R38" i="4"/>
  <c r="R37" i="4"/>
  <c r="R35" i="4"/>
  <c r="R30" i="4"/>
  <c r="R25" i="4"/>
  <c r="R24" i="4"/>
  <c r="R17" i="4"/>
  <c r="R16" i="4"/>
  <c r="R15" i="4"/>
  <c r="R13" i="4"/>
  <c r="R12" i="4"/>
  <c r="R11" i="4"/>
  <c r="R10" i="4"/>
  <c r="R7" i="4"/>
  <c r="P17" i="4"/>
  <c r="P16" i="4"/>
  <c r="P15" i="4"/>
  <c r="P13" i="4"/>
  <c r="P45" i="4"/>
  <c r="N45" i="4"/>
  <c r="P42" i="4"/>
  <c r="P38" i="4"/>
  <c r="N38" i="4"/>
  <c r="P37" i="4"/>
  <c r="N37" i="4"/>
  <c r="P35" i="4"/>
  <c r="N35" i="4"/>
  <c r="P30" i="4"/>
  <c r="N30" i="4"/>
  <c r="P25" i="4"/>
  <c r="N25" i="4"/>
  <c r="P24" i="4"/>
  <c r="N24" i="4"/>
  <c r="N17" i="4"/>
  <c r="N16" i="4"/>
  <c r="N15" i="4"/>
  <c r="N13" i="4"/>
  <c r="P12" i="4"/>
  <c r="N12" i="4"/>
  <c r="P11" i="4"/>
  <c r="N11" i="4"/>
  <c r="P10" i="4"/>
  <c r="P7" i="4"/>
  <c r="N7" i="4"/>
  <c r="P22" i="4" l="1"/>
  <c r="R22" i="4"/>
  <c r="V33" i="4"/>
  <c r="W33" i="4" s="1"/>
  <c r="K8" i="3"/>
  <c r="Q49" i="4" l="1"/>
  <c r="R47" i="4" s="1"/>
  <c r="N22" i="4"/>
  <c r="W22" i="4"/>
  <c r="P47" i="4"/>
  <c r="P50" i="4" s="1"/>
  <c r="S22" i="4" l="1"/>
  <c r="T22" i="4" s="1"/>
  <c r="X22" i="4"/>
  <c r="Y22" i="4" s="1"/>
  <c r="M49" i="4"/>
  <c r="Q48" i="4"/>
  <c r="O51" i="4" l="1"/>
  <c r="V49" i="4" l="1"/>
  <c r="V47" i="4"/>
  <c r="S49" i="4"/>
  <c r="T49" i="4" s="1"/>
  <c r="Q50" i="4"/>
  <c r="V48" i="4"/>
  <c r="E49" i="4"/>
  <c r="F49" i="4" s="1"/>
  <c r="W49" i="4" l="1"/>
  <c r="Q51" i="4"/>
  <c r="S47" i="4"/>
  <c r="T47" i="4" s="1"/>
  <c r="M50" i="4"/>
  <c r="N50" i="4" s="1"/>
  <c r="E48" i="4"/>
  <c r="W48" i="4" s="1"/>
  <c r="E47" i="4"/>
  <c r="S50" i="4" l="1"/>
  <c r="T50" i="4" s="1"/>
  <c r="M51" i="4"/>
  <c r="V51" i="4" s="1"/>
  <c r="V50" i="4"/>
  <c r="F47" i="4"/>
  <c r="E50" i="4" s="1"/>
  <c r="W47" i="4"/>
  <c r="S51" i="4" l="1"/>
  <c r="T51" i="4" s="1"/>
  <c r="F50" i="4"/>
  <c r="E51" i="4" s="1"/>
  <c r="X51" i="4" s="1"/>
  <c r="E57" i="4" l="1"/>
  <c r="I57" i="4" s="1"/>
  <c r="W50" i="4"/>
</calcChain>
</file>

<file path=xl/sharedStrings.xml><?xml version="1.0" encoding="utf-8"?>
<sst xmlns="http://schemas.openxmlformats.org/spreadsheetml/2006/main" count="270" uniqueCount="116">
  <si>
    <t>ITEM</t>
  </si>
  <si>
    <t>UNIT</t>
  </si>
  <si>
    <t>UNIT PRICE</t>
  </si>
  <si>
    <t>QTY</t>
  </si>
  <si>
    <t>COST</t>
  </si>
  <si>
    <t>ROADWAY</t>
  </si>
  <si>
    <t>ACRE</t>
  </si>
  <si>
    <t>Area Inside Construction Limits (-areas over rivers, railroads, etc) - pavement salvage area</t>
  </si>
  <si>
    <t>Excavation</t>
  </si>
  <si>
    <t>CY</t>
  </si>
  <si>
    <t>Area From the Model-Pavement Salvage Area x Depth</t>
  </si>
  <si>
    <t>Embankment</t>
  </si>
  <si>
    <t>Volume from the model</t>
  </si>
  <si>
    <t>Seeding &amp; Mulching</t>
  </si>
  <si>
    <t>SY</t>
  </si>
  <si>
    <t>addition of all grading components in model. (backslope, ditch, finished grade, foreslope, graded shoulder, green space.</t>
  </si>
  <si>
    <t>FT</t>
  </si>
  <si>
    <t>5'- 7' Sidewalk</t>
  </si>
  <si>
    <t>SF</t>
  </si>
  <si>
    <t>combination area from BP and from model</t>
  </si>
  <si>
    <t>Curb</t>
  </si>
  <si>
    <t>Total length measured from BP.</t>
  </si>
  <si>
    <t>Bikeway Railing</t>
  </si>
  <si>
    <t>Subgrade Stabilization</t>
  </si>
  <si>
    <t>equal mainline pavement quantity.</t>
  </si>
  <si>
    <t>DRAINAGE</t>
  </si>
  <si>
    <t>Culvert Type A, &lt;5'</t>
  </si>
  <si>
    <t>Eric</t>
  </si>
  <si>
    <t>PAVEMENT</t>
  </si>
  <si>
    <t>Pavement, Mainline</t>
  </si>
  <si>
    <t>Area from model - pavement salvage area.</t>
  </si>
  <si>
    <t>UTILITIES</t>
  </si>
  <si>
    <t>EA</t>
  </si>
  <si>
    <t>Sanitary Sewer Relocation</t>
  </si>
  <si>
    <t>Electric Distribution Line Relocation</t>
  </si>
  <si>
    <t>Outside R/W Only</t>
  </si>
  <si>
    <t>TRAFFIC CONTROL</t>
  </si>
  <si>
    <t>MILE</t>
  </si>
  <si>
    <t>project length /5280</t>
  </si>
  <si>
    <t>Get from Matt</t>
  </si>
  <si>
    <t>Pavement Markings</t>
  </si>
  <si>
    <t>LN MILE</t>
  </si>
  <si>
    <t>measure from BP</t>
  </si>
  <si>
    <t>STRUCTURES</t>
  </si>
  <si>
    <t>LUMP</t>
  </si>
  <si>
    <t>Segmental Block Wall</t>
  </si>
  <si>
    <t>Cast In Place Concrete Wall</t>
  </si>
  <si>
    <t>INCIDENTALS</t>
  </si>
  <si>
    <t>Field Office</t>
  </si>
  <si>
    <t>MONTH</t>
  </si>
  <si>
    <t>assume 24 months</t>
  </si>
  <si>
    <t>Mobilization</t>
  </si>
  <si>
    <t>from C&amp;MS 624</t>
  </si>
  <si>
    <t>Construction Layout &amp; Stakes</t>
  </si>
  <si>
    <t>0.5% of construction budget</t>
  </si>
  <si>
    <t>Maintaining Traffic</t>
  </si>
  <si>
    <t>3% of construction cost</t>
  </si>
  <si>
    <t>Contingency</t>
  </si>
  <si>
    <t>TOTAL</t>
  </si>
  <si>
    <t>Quantity Calculations and Estimate Notes</t>
  </si>
  <si>
    <t>Qty/SQ YD</t>
  </si>
  <si>
    <t>$/</t>
  </si>
  <si>
    <t>$/SQ YD</t>
  </si>
  <si>
    <t>Tack Coat</t>
  </si>
  <si>
    <t>Gal</t>
  </si>
  <si>
    <t>Subgrade Compaction</t>
  </si>
  <si>
    <t>Prices based on King Ave Bid Tabs</t>
  </si>
  <si>
    <t>Planing</t>
  </si>
  <si>
    <t>Cement</t>
  </si>
  <si>
    <t>Ton</t>
  </si>
  <si>
    <t>Cement Stabilized Subgrade</t>
  </si>
  <si>
    <t>Curing Coat</t>
  </si>
  <si>
    <t>Proof Rolling</t>
  </si>
  <si>
    <t>Hr</t>
  </si>
  <si>
    <t>Granular Material, Type C</t>
  </si>
  <si>
    <t>Geotextile Fabric</t>
  </si>
  <si>
    <t>EACH</t>
  </si>
  <si>
    <t>Catch Basins</t>
  </si>
  <si>
    <t>Manhole No. 3</t>
  </si>
  <si>
    <t>18" Conduit Type B</t>
  </si>
  <si>
    <t>Traffic Signal Modification</t>
  </si>
  <si>
    <t>Curb Ramp</t>
  </si>
  <si>
    <t>Walton Creek Bridge</t>
  </si>
  <si>
    <t>Full Height Headwalls for Culverts</t>
  </si>
  <si>
    <t>12' or 14' Shared Use Path</t>
  </si>
  <si>
    <t>Signs, Roadway, Ground Mounted</t>
  </si>
  <si>
    <t>Signs, Shared-Use Path, Ground Mounted</t>
  </si>
  <si>
    <t>Construction Engineering &amp; Inspection</t>
  </si>
  <si>
    <t>EROSION CONTROL</t>
  </si>
  <si>
    <t>Temporary Erosion Control</t>
  </si>
  <si>
    <t>Post Construction BMP</t>
  </si>
  <si>
    <t>Signal Modification</t>
  </si>
  <si>
    <t>Stop Bar Radar</t>
  </si>
  <si>
    <t xml:space="preserve">Strain Pole </t>
  </si>
  <si>
    <t>Signal Heads</t>
  </si>
  <si>
    <t>Signal Support Foundation</t>
  </si>
  <si>
    <t>Messenger Wire</t>
  </si>
  <si>
    <t>Signal Cable, 7C</t>
  </si>
  <si>
    <t>Pushbutton</t>
  </si>
  <si>
    <t>Pull Box</t>
  </si>
  <si>
    <t>Sidewalk Removed</t>
  </si>
  <si>
    <t>Curb Removed</t>
  </si>
  <si>
    <t>Clearing &amp; Grubbing</t>
  </si>
  <si>
    <t>Alternative 1
PID 114496 &amp; PID 114497</t>
  </si>
  <si>
    <t>Tree Planting</t>
  </si>
  <si>
    <t>SHARED USE PATH CONNECTION COST ESTIMATE
(MURRAY PATH TO COLUMBIA CONNECTOR PHASE 2)</t>
  </si>
  <si>
    <t>GREAT PARKS</t>
  </si>
  <si>
    <t>VILLAGE OF MARIEMONT</t>
  </si>
  <si>
    <t>COLUMBIA TOWNSHIP</t>
  </si>
  <si>
    <t>SUP Pavement Cost</t>
  </si>
  <si>
    <t>1.5" Surface</t>
  </si>
  <si>
    <t>1.5" Intermediate</t>
  </si>
  <si>
    <t>9" Aggregate Base</t>
  </si>
  <si>
    <t>8" Asphalt Base</t>
  </si>
  <si>
    <t>SHARED USE PATH CONNECTION COST ESTIMATE (MURRAY PATH TO COLUMBIA CONNECTOR PHASE 2)
(SPLIT BY LOCAL SPONSOR)</t>
  </si>
  <si>
    <t xml:space="preserve">Lighting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</si>
</sst>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</font>
    <font>
      <sz val="10"/>
      <color rgb="FF000000"/>
      <name val="Arial"/>
      <family val="2"/>
    </font>
    <font>
      <sz val="10"/>
      <name val="Arial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0" fontId="1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/>
    <xf numFmtId="44" fontId="0" fillId="0" borderId="0" xfId="0" applyNumberFormat="1"/>
    <xf numFmtId="11" fontId="0" fillId="0" borderId="0" xfId="0" applyNumberFormat="1"/>
    <xf numFmtId="164" fontId="1" fillId="0" borderId="5" xfId="1" applyNumberFormat="1" applyFont="1" applyBorder="1"/>
    <xf numFmtId="39" fontId="0" fillId="0" borderId="0" xfId="0" applyNumberFormat="1"/>
    <xf numFmtId="166" fontId="0" fillId="0" borderId="0" xfId="0" applyNumberFormat="1"/>
    <xf numFmtId="37" fontId="0" fillId="0" borderId="0" xfId="0" applyNumberFormat="1"/>
    <xf numFmtId="164" fontId="0" fillId="0" borderId="0" xfId="1" applyNumberFormat="1" applyFont="1" applyBorder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4" fontId="1" fillId="0" borderId="3" xfId="2" applyFont="1" applyBorder="1"/>
    <xf numFmtId="164" fontId="1" fillId="0" borderId="4" xfId="1" applyNumberFormat="1" applyFont="1" applyBorder="1"/>
    <xf numFmtId="164" fontId="1" fillId="0" borderId="23" xfId="1" applyNumberFormat="1" applyFont="1" applyBorder="1" applyAlignment="1">
      <alignment horizontal="center" vertical="center"/>
    </xf>
    <xf numFmtId="44" fontId="1" fillId="0" borderId="6" xfId="2" applyFont="1" applyBorder="1" applyAlignment="1">
      <alignment horizontal="center" vertical="center"/>
    </xf>
    <xf numFmtId="164" fontId="1" fillId="0" borderId="23" xfId="1" applyNumberFormat="1" applyFont="1" applyBorder="1" applyAlignment="1">
      <alignment horizontal="center" vertical="center" wrapText="1"/>
    </xf>
    <xf numFmtId="164" fontId="1" fillId="0" borderId="5" xfId="1" applyNumberFormat="1" applyFont="1" applyFill="1" applyBorder="1"/>
    <xf numFmtId="0" fontId="5" fillId="0" borderId="0" xfId="0" applyFont="1"/>
    <xf numFmtId="44" fontId="1" fillId="0" borderId="3" xfId="2" applyFont="1" applyFill="1" applyBorder="1"/>
    <xf numFmtId="164" fontId="1" fillId="0" borderId="0" xfId="1" applyNumberFormat="1" applyFont="1" applyBorder="1" applyAlignment="1">
      <alignment horizontal="center" vertical="center" wrapText="1"/>
    </xf>
    <xf numFmtId="44" fontId="1" fillId="0" borderId="0" xfId="2" applyFont="1" applyBorder="1" applyAlignment="1">
      <alignment horizontal="center" vertical="center"/>
    </xf>
    <xf numFmtId="0" fontId="0" fillId="0" borderId="0" xfId="0" applyBorder="1"/>
    <xf numFmtId="39" fontId="1" fillId="0" borderId="0" xfId="1" applyNumberFormat="1" applyFont="1" applyBorder="1"/>
    <xf numFmtId="44" fontId="1" fillId="0" borderId="0" xfId="2" applyFont="1" applyBorder="1"/>
    <xf numFmtId="43" fontId="1" fillId="0" borderId="0" xfId="1" applyFont="1" applyBorder="1"/>
    <xf numFmtId="164" fontId="1" fillId="0" borderId="0" xfId="1" applyNumberFormat="1" applyFont="1" applyBorder="1"/>
    <xf numFmtId="164" fontId="1" fillId="0" borderId="0" xfId="1" applyNumberFormat="1" applyFont="1" applyFill="1" applyBorder="1"/>
    <xf numFmtId="165" fontId="1" fillId="0" borderId="0" xfId="2" applyNumberFormat="1" applyFont="1" applyBorder="1"/>
    <xf numFmtId="44" fontId="2" fillId="0" borderId="0" xfId="2" applyFont="1"/>
    <xf numFmtId="44" fontId="0" fillId="2" borderId="0" xfId="2" applyFont="1" applyFill="1"/>
    <xf numFmtId="164" fontId="1" fillId="0" borderId="5" xfId="1" applyNumberFormat="1" applyFont="1" applyBorder="1" applyAlignment="1">
      <alignment horizontal="right"/>
    </xf>
    <xf numFmtId="43" fontId="1" fillId="0" borderId="5" xfId="1" applyNumberFormat="1" applyFont="1" applyBorder="1"/>
    <xf numFmtId="43" fontId="1" fillId="0" borderId="5" xfId="1" applyNumberFormat="1" applyFont="1" applyFill="1" applyBorder="1"/>
    <xf numFmtId="44" fontId="1" fillId="0" borderId="0" xfId="2" applyFont="1" applyBorder="1" applyAlignment="1">
      <alignment horizontal="center"/>
    </xf>
    <xf numFmtId="164" fontId="1" fillId="0" borderId="4" xfId="1" applyNumberFormat="1" applyFont="1" applyFill="1" applyBorder="1"/>
    <xf numFmtId="44" fontId="2" fillId="0" borderId="0" xfId="2" applyFont="1" applyBorder="1" applyAlignment="1">
      <alignment horizontal="center" vertical="center" wrapText="1"/>
    </xf>
    <xf numFmtId="0" fontId="4" fillId="0" borderId="25" xfId="0" applyFont="1" applyBorder="1" applyAlignment="1"/>
    <xf numFmtId="0" fontId="4" fillId="0" borderId="22" xfId="0" applyFont="1" applyBorder="1" applyAlignment="1"/>
    <xf numFmtId="0" fontId="4" fillId="0" borderId="0" xfId="0" applyFont="1" applyBorder="1" applyAlignment="1"/>
    <xf numFmtId="44" fontId="0" fillId="0" borderId="0" xfId="2" applyFont="1" applyBorder="1"/>
    <xf numFmtId="0" fontId="1" fillId="0" borderId="2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165" fontId="0" fillId="0" borderId="3" xfId="2" applyNumberFormat="1" applyFont="1" applyFill="1" applyBorder="1" applyAlignment="1">
      <alignment vertical="center"/>
    </xf>
    <xf numFmtId="164" fontId="1" fillId="0" borderId="4" xfId="1" applyNumberFormat="1" applyFont="1" applyBorder="1" applyAlignment="1">
      <alignment vertical="center"/>
    </xf>
    <xf numFmtId="44" fontId="1" fillId="0" borderId="3" xfId="2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44" fontId="0" fillId="0" borderId="3" xfId="2" applyNumberFormat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44" fontId="0" fillId="0" borderId="3" xfId="2" applyFont="1" applyBorder="1" applyAlignment="1">
      <alignment vertical="center"/>
    </xf>
    <xf numFmtId="44" fontId="0" fillId="0" borderId="3" xfId="2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9" fontId="0" fillId="0" borderId="3" xfId="4" applyNumberFormat="1" applyFont="1" applyBorder="1" applyAlignment="1">
      <alignment vertical="center"/>
    </xf>
    <xf numFmtId="165" fontId="0" fillId="0" borderId="3" xfId="2" applyNumberFormat="1" applyFont="1" applyBorder="1" applyAlignment="1">
      <alignment vertical="center"/>
    </xf>
    <xf numFmtId="165" fontId="6" fillId="0" borderId="3" xfId="2" applyNumberFormat="1" applyFont="1" applyBorder="1" applyAlignment="1">
      <alignment vertical="center"/>
    </xf>
    <xf numFmtId="165" fontId="6" fillId="0" borderId="3" xfId="2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1" fillId="0" borderId="28" xfId="2" applyNumberFormat="1" applyFont="1" applyFill="1" applyBorder="1" applyAlignment="1">
      <alignment horizontal="right" vertical="center"/>
    </xf>
    <xf numFmtId="10" fontId="0" fillId="0" borderId="3" xfId="2" applyNumberFormat="1" applyFont="1" applyBorder="1" applyAlignment="1">
      <alignment vertical="center"/>
    </xf>
    <xf numFmtId="9" fontId="0" fillId="0" borderId="3" xfId="2" applyNumberFormat="1" applyFont="1" applyBorder="1" applyAlignment="1">
      <alignment vertical="center"/>
    </xf>
    <xf numFmtId="44" fontId="1" fillId="0" borderId="0" xfId="2" applyFont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164" fontId="1" fillId="0" borderId="4" xfId="1" applyNumberFormat="1" applyFont="1" applyFill="1" applyBorder="1" applyAlignment="1">
      <alignment vertical="center"/>
    </xf>
    <xf numFmtId="44" fontId="1" fillId="0" borderId="3" xfId="2" applyFont="1" applyFill="1" applyBorder="1" applyAlignment="1">
      <alignment vertical="center"/>
    </xf>
    <xf numFmtId="44" fontId="1" fillId="0" borderId="0" xfId="2" applyFont="1" applyFill="1" applyBorder="1"/>
    <xf numFmtId="39" fontId="1" fillId="0" borderId="0" xfId="1" applyNumberFormat="1" applyFont="1" applyFill="1" applyBorder="1"/>
    <xf numFmtId="164" fontId="0" fillId="0" borderId="0" xfId="1" applyNumberFormat="1" applyFont="1" applyFill="1" applyBorder="1"/>
    <xf numFmtId="166" fontId="0" fillId="0" borderId="0" xfId="0" applyNumberFormat="1" applyFill="1"/>
    <xf numFmtId="0" fontId="0" fillId="0" borderId="0" xfId="0" applyFill="1"/>
    <xf numFmtId="9" fontId="0" fillId="0" borderId="3" xfId="4" applyFont="1" applyFill="1" applyBorder="1" applyAlignment="1">
      <alignment vertical="center"/>
    </xf>
    <xf numFmtId="44" fontId="0" fillId="0" borderId="0" xfId="2" applyFont="1" applyAlignment="1">
      <alignment horizontal="center"/>
    </xf>
    <xf numFmtId="9" fontId="0" fillId="0" borderId="0" xfId="2" applyNumberFormat="1" applyFont="1"/>
    <xf numFmtId="0" fontId="4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44" fontId="1" fillId="0" borderId="0" xfId="2" applyFont="1" applyBorder="1" applyAlignment="1">
      <alignment vertical="center"/>
    </xf>
    <xf numFmtId="44" fontId="1" fillId="0" borderId="0" xfId="2" applyFont="1" applyFill="1" applyBorder="1" applyAlignment="1">
      <alignment vertical="center"/>
    </xf>
    <xf numFmtId="44" fontId="8" fillId="0" borderId="0" xfId="2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9" fontId="0" fillId="0" borderId="3" xfId="2" applyNumberFormat="1" applyFont="1" applyFill="1" applyBorder="1" applyAlignment="1">
      <alignment vertical="center"/>
    </xf>
    <xf numFmtId="9" fontId="0" fillId="0" borderId="0" xfId="0" applyNumberFormat="1" applyFill="1"/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9" fontId="0" fillId="0" borderId="6" xfId="2" applyNumberFormat="1" applyFont="1" applyFill="1" applyBorder="1" applyAlignment="1">
      <alignment vertical="center"/>
    </xf>
    <xf numFmtId="164" fontId="1" fillId="0" borderId="23" xfId="1" applyNumberFormat="1" applyFont="1" applyFill="1" applyBorder="1" applyAlignment="1">
      <alignment vertical="center"/>
    </xf>
    <xf numFmtId="44" fontId="1" fillId="0" borderId="6" xfId="2" applyFont="1" applyFill="1" applyBorder="1" applyAlignment="1">
      <alignment vertical="center"/>
    </xf>
    <xf numFmtId="44" fontId="1" fillId="0" borderId="1" xfId="2" applyFont="1" applyFill="1" applyBorder="1"/>
    <xf numFmtId="164" fontId="1" fillId="0" borderId="2" xfId="1" applyNumberFormat="1" applyFont="1" applyFill="1" applyBorder="1"/>
    <xf numFmtId="44" fontId="1" fillId="0" borderId="26" xfId="2" applyFont="1" applyFill="1" applyBorder="1"/>
    <xf numFmtId="165" fontId="1" fillId="0" borderId="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1" fillId="0" borderId="1" xfId="1" applyNumberFormat="1" applyFont="1" applyFill="1" applyBorder="1"/>
    <xf numFmtId="44" fontId="1" fillId="0" borderId="34" xfId="2" applyFont="1" applyFill="1" applyBorder="1"/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2" fillId="0" borderId="19" xfId="2" applyFont="1" applyBorder="1" applyAlignment="1">
      <alignment horizontal="center" vertical="center" wrapText="1"/>
    </xf>
    <xf numFmtId="44" fontId="2" fillId="0" borderId="3" xfId="2" applyFont="1" applyBorder="1" applyAlignment="1">
      <alignment horizontal="center" vertical="center" wrapText="1"/>
    </xf>
    <xf numFmtId="44" fontId="2" fillId="0" borderId="6" xfId="2" applyFont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4" fontId="1" fillId="0" borderId="9" xfId="2" applyFont="1" applyBorder="1" applyAlignment="1">
      <alignment horizontal="center"/>
    </xf>
    <xf numFmtId="44" fontId="1" fillId="0" borderId="10" xfId="2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44" fontId="1" fillId="0" borderId="0" xfId="2" applyFont="1" applyBorder="1" applyAlignment="1">
      <alignment horizontal="center"/>
    </xf>
    <xf numFmtId="44" fontId="0" fillId="0" borderId="0" xfId="2" applyFont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4" fontId="2" fillId="0" borderId="21" xfId="2" applyFont="1" applyBorder="1" applyAlignment="1">
      <alignment horizontal="center" vertical="center" wrapText="1"/>
    </xf>
    <xf numFmtId="44" fontId="2" fillId="0" borderId="22" xfId="2" applyFont="1" applyBorder="1" applyAlignment="1">
      <alignment horizontal="center" vertical="center" wrapText="1"/>
    </xf>
    <xf numFmtId="44" fontId="2" fillId="0" borderId="13" xfId="2" applyFont="1" applyBorder="1" applyAlignment="1">
      <alignment horizontal="center" vertical="center" wrapText="1"/>
    </xf>
    <xf numFmtId="44" fontId="2" fillId="0" borderId="14" xfId="2" applyFont="1" applyBorder="1" applyAlignment="1">
      <alignment horizontal="center" vertical="center" wrapText="1"/>
    </xf>
    <xf numFmtId="44" fontId="2" fillId="0" borderId="11" xfId="2" applyFont="1" applyBorder="1" applyAlignment="1">
      <alignment horizontal="center" vertical="center" wrapText="1"/>
    </xf>
    <xf numFmtId="44" fontId="2" fillId="0" borderId="12" xfId="2" applyFont="1" applyBorder="1" applyAlignment="1">
      <alignment horizontal="center" vertical="center" wrapText="1"/>
    </xf>
    <xf numFmtId="44" fontId="8" fillId="0" borderId="32" xfId="2" applyFont="1" applyBorder="1" applyAlignment="1">
      <alignment horizontal="center" vertical="center"/>
    </xf>
    <xf numFmtId="44" fontId="8" fillId="0" borderId="33" xfId="2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2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1" fillId="0" borderId="23" xfId="1" applyNumberFormat="1" applyFont="1" applyFill="1" applyBorder="1" applyAlignment="1">
      <alignment horizontal="center" vertical="center"/>
    </xf>
    <xf numFmtId="44" fontId="1" fillId="0" borderId="24" xfId="2" applyFont="1" applyFill="1" applyBorder="1" applyAlignment="1">
      <alignment horizontal="center" vertical="center"/>
    </xf>
    <xf numFmtId="43" fontId="1" fillId="0" borderId="4" xfId="1" applyFont="1" applyFill="1" applyBorder="1"/>
    <xf numFmtId="164" fontId="1" fillId="0" borderId="4" xfId="1" applyNumberFormat="1" applyFont="1" applyFill="1" applyBorder="1" applyAlignment="1">
      <alignment horizontal="right"/>
    </xf>
    <xf numFmtId="44" fontId="1" fillId="0" borderId="24" xfId="2" applyFont="1" applyFill="1" applyBorder="1" applyAlignment="1">
      <alignment horizontal="center"/>
    </xf>
    <xf numFmtId="44" fontId="1" fillId="0" borderId="33" xfId="2" applyFont="1" applyFill="1" applyBorder="1" applyAlignment="1">
      <alignment horizontal="center"/>
    </xf>
    <xf numFmtId="164" fontId="0" fillId="0" borderId="0" xfId="1" applyNumberFormat="1" applyFont="1" applyFill="1"/>
    <xf numFmtId="164" fontId="1" fillId="0" borderId="0" xfId="1" applyNumberFormat="1" applyFont="1" applyFill="1" applyAlignment="1">
      <alignment wrapText="1"/>
    </xf>
  </cellXfs>
  <cellStyles count="5">
    <cellStyle name="Comma" xfId="1" builtinId="3"/>
    <cellStyle name="Currency" xfId="2" builtinId="4"/>
    <cellStyle name="Normal" xfId="0" builtinId="0"/>
    <cellStyle name="Normal 2" xfId="3" xr:uid="{34840213-D1DB-4667-BF15-2E3D06B27C28}"/>
    <cellStyle name="Percent" xfId="4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B52DA-E372-4221-9C0E-3FC721E1EB15}">
  <sheetPr>
    <pageSetUpPr fitToPage="1"/>
  </sheetPr>
  <dimension ref="A1:AA64"/>
  <sheetViews>
    <sheetView tabSelected="1" topLeftCell="F1" zoomScale="80" zoomScaleNormal="80" workbookViewId="0">
      <selection activeCell="M57" sqref="M57"/>
    </sheetView>
  </sheetViews>
  <sheetFormatPr defaultColWidth="9.109375" defaultRowHeight="13.2" x14ac:dyDescent="0.25"/>
  <cols>
    <col min="1" max="1" width="1" customWidth="1"/>
    <col min="2" max="2" width="38.5546875" bestFit="1" customWidth="1"/>
    <col min="3" max="3" width="7.5546875" style="1" bestFit="1" customWidth="1"/>
    <col min="4" max="6" width="14" style="2" customWidth="1"/>
    <col min="7" max="7" width="9.44140625" style="2" customWidth="1"/>
    <col min="8" max="8" width="11.109375" style="2" bestFit="1" customWidth="1"/>
    <col min="9" max="9" width="13.33203125" style="43" bestFit="1" customWidth="1"/>
    <col min="10" max="10" width="38.5546875" style="43" bestFit="1" customWidth="1"/>
    <col min="11" max="12" width="14" style="43" customWidth="1"/>
    <col min="13" max="13" width="13.6640625" style="148" customWidth="1"/>
    <col min="14" max="14" width="15.33203125" style="71" bestFit="1" customWidth="1"/>
    <col min="15" max="15" width="13.6640625" customWidth="1"/>
    <col min="16" max="16" width="23.6640625" customWidth="1"/>
    <col min="17" max="17" width="13.6640625" customWidth="1"/>
    <col min="18" max="18" width="15.33203125" bestFit="1" customWidth="1"/>
    <col min="19" max="21" width="15.33203125" customWidth="1"/>
    <col min="22" max="22" width="13.6640625" customWidth="1"/>
    <col min="23" max="23" width="15.33203125" bestFit="1" customWidth="1"/>
    <col min="24" max="25" width="15.33203125" customWidth="1"/>
    <col min="26" max="27" width="13.6640625" customWidth="1"/>
  </cols>
  <sheetData>
    <row r="1" spans="1:27" ht="48.6" customHeight="1" thickBot="1" x14ac:dyDescent="0.45">
      <c r="B1" s="127" t="s">
        <v>105</v>
      </c>
      <c r="C1" s="128"/>
      <c r="D1" s="128"/>
      <c r="E1" s="128"/>
      <c r="F1" s="129"/>
      <c r="G1" s="75"/>
      <c r="H1" s="75"/>
      <c r="I1" s="42"/>
      <c r="J1" s="127" t="s">
        <v>114</v>
      </c>
      <c r="K1" s="128"/>
      <c r="L1" s="128"/>
      <c r="M1" s="128"/>
      <c r="N1" s="128"/>
      <c r="O1" s="128"/>
      <c r="P1" s="128"/>
      <c r="Q1" s="128"/>
      <c r="R1" s="129"/>
      <c r="S1" s="92"/>
      <c r="T1" s="92"/>
      <c r="U1" s="92"/>
      <c r="V1" s="40"/>
      <c r="W1" s="40"/>
      <c r="X1" s="40"/>
      <c r="Y1" s="41"/>
    </row>
    <row r="2" spans="1:27" ht="18" customHeight="1" x14ac:dyDescent="0.3">
      <c r="B2" s="102" t="s">
        <v>0</v>
      </c>
      <c r="C2" s="105" t="s">
        <v>1</v>
      </c>
      <c r="D2" s="108" t="s">
        <v>2</v>
      </c>
      <c r="E2" s="130" t="s">
        <v>103</v>
      </c>
      <c r="F2" s="131"/>
      <c r="G2" s="39"/>
      <c r="H2" s="39"/>
      <c r="I2" s="39"/>
      <c r="J2" s="102" t="s">
        <v>0</v>
      </c>
      <c r="K2" s="105" t="s">
        <v>1</v>
      </c>
      <c r="L2" s="108" t="s">
        <v>2</v>
      </c>
      <c r="M2" s="140" t="s">
        <v>106</v>
      </c>
      <c r="N2" s="140"/>
      <c r="O2" s="115" t="s">
        <v>107</v>
      </c>
      <c r="P2" s="116"/>
      <c r="Q2" s="115" t="s">
        <v>108</v>
      </c>
      <c r="R2" s="116"/>
      <c r="S2" s="93"/>
      <c r="T2" s="93"/>
      <c r="U2" s="93"/>
      <c r="V2" s="123"/>
      <c r="W2" s="124"/>
      <c r="X2" s="123"/>
      <c r="Y2" s="124"/>
      <c r="Z2" s="13"/>
      <c r="AA2" s="14"/>
    </row>
    <row r="3" spans="1:27" ht="18" customHeight="1" x14ac:dyDescent="0.25">
      <c r="B3" s="103"/>
      <c r="C3" s="106"/>
      <c r="D3" s="109"/>
      <c r="E3" s="132"/>
      <c r="F3" s="133"/>
      <c r="G3" s="39"/>
      <c r="H3" s="39"/>
      <c r="I3" s="39"/>
      <c r="J3" s="103"/>
      <c r="K3" s="106"/>
      <c r="L3" s="109"/>
      <c r="M3" s="141"/>
      <c r="N3" s="141"/>
      <c r="O3" s="117"/>
      <c r="P3" s="118"/>
      <c r="Q3" s="117"/>
      <c r="R3" s="118"/>
      <c r="S3" s="93"/>
      <c r="T3" s="93"/>
      <c r="U3" s="93"/>
      <c r="V3" s="124"/>
      <c r="W3" s="124"/>
      <c r="X3" s="124"/>
      <c r="Y3" s="124"/>
      <c r="Z3" s="14"/>
      <c r="AA3" s="14"/>
    </row>
    <row r="4" spans="1:27" ht="18" customHeight="1" x14ac:dyDescent="0.25">
      <c r="B4" s="103"/>
      <c r="C4" s="106"/>
      <c r="D4" s="109"/>
      <c r="E4" s="134"/>
      <c r="F4" s="135"/>
      <c r="G4" s="39"/>
      <c r="H4" s="39"/>
      <c r="I4" s="39"/>
      <c r="J4" s="103"/>
      <c r="K4" s="106"/>
      <c r="L4" s="109"/>
      <c r="M4" s="141"/>
      <c r="N4" s="141"/>
      <c r="O4" s="119"/>
      <c r="P4" s="120"/>
      <c r="Q4" s="119"/>
      <c r="R4" s="120"/>
      <c r="S4" s="93"/>
      <c r="T4" s="93"/>
      <c r="U4" s="93"/>
      <c r="V4" s="124"/>
      <c r="W4" s="124"/>
      <c r="X4" s="124"/>
      <c r="Y4" s="124"/>
      <c r="Z4" s="14"/>
      <c r="AA4" s="14"/>
    </row>
    <row r="5" spans="1:27" ht="13.8" thickBot="1" x14ac:dyDescent="0.3">
      <c r="B5" s="104"/>
      <c r="C5" s="107"/>
      <c r="D5" s="110"/>
      <c r="E5" s="17" t="s">
        <v>3</v>
      </c>
      <c r="F5" s="18" t="s">
        <v>4</v>
      </c>
      <c r="G5" s="24"/>
      <c r="H5" s="24"/>
      <c r="I5" s="24"/>
      <c r="J5" s="104"/>
      <c r="K5" s="107"/>
      <c r="L5" s="110"/>
      <c r="M5" s="142" t="s">
        <v>3</v>
      </c>
      <c r="N5" s="143" t="s">
        <v>4</v>
      </c>
      <c r="O5" s="19" t="s">
        <v>3</v>
      </c>
      <c r="P5" s="18" t="s">
        <v>4</v>
      </c>
      <c r="Q5" s="19" t="s">
        <v>3</v>
      </c>
      <c r="R5" s="18" t="s">
        <v>4</v>
      </c>
      <c r="S5" s="24"/>
      <c r="T5" s="24"/>
      <c r="U5" s="24"/>
      <c r="V5" s="23"/>
      <c r="W5" s="24"/>
      <c r="X5" s="23"/>
      <c r="Y5" s="24"/>
    </row>
    <row r="6" spans="1:27" x14ac:dyDescent="0.25">
      <c r="B6" s="111" t="s">
        <v>5</v>
      </c>
      <c r="C6" s="112"/>
      <c r="D6" s="112"/>
      <c r="E6" s="112"/>
      <c r="F6" s="113"/>
      <c r="G6" s="76"/>
      <c r="H6" s="76"/>
      <c r="J6" s="99" t="s">
        <v>5</v>
      </c>
      <c r="K6" s="100"/>
      <c r="L6" s="100"/>
      <c r="M6" s="100"/>
      <c r="N6" s="100"/>
      <c r="O6" s="100"/>
      <c r="P6" s="100"/>
      <c r="Q6" s="100"/>
      <c r="R6" s="101"/>
      <c r="S6" s="76"/>
      <c r="T6" s="76"/>
      <c r="U6" s="76"/>
      <c r="V6" s="25"/>
      <c r="W6" s="25"/>
      <c r="X6" s="25"/>
      <c r="Y6" s="25"/>
    </row>
    <row r="7" spans="1:27" x14ac:dyDescent="0.25">
      <c r="A7" s="7"/>
      <c r="B7" s="44" t="s">
        <v>102</v>
      </c>
      <c r="C7" s="45" t="s">
        <v>6</v>
      </c>
      <c r="D7" s="46">
        <v>6000</v>
      </c>
      <c r="E7" s="47">
        <f t="shared" ref="E7:E18" si="0">M7+O7+Q7</f>
        <v>4</v>
      </c>
      <c r="F7" s="48">
        <f>E7*D7</f>
        <v>24000</v>
      </c>
      <c r="G7" s="77"/>
      <c r="H7" s="77"/>
      <c r="I7" s="27"/>
      <c r="J7" s="44" t="s">
        <v>102</v>
      </c>
      <c r="K7" s="45" t="s">
        <v>6</v>
      </c>
      <c r="L7" s="50">
        <f>D7</f>
        <v>6000</v>
      </c>
      <c r="M7" s="38">
        <v>2</v>
      </c>
      <c r="N7" s="22">
        <f t="shared" ref="N7:N18" si="1">M7*D7</f>
        <v>12000</v>
      </c>
      <c r="O7" s="35">
        <v>1</v>
      </c>
      <c r="P7" s="15">
        <f t="shared" ref="P7:P18" si="2">O7*D7</f>
        <v>6000</v>
      </c>
      <c r="Q7" s="8">
        <v>1</v>
      </c>
      <c r="R7" s="15">
        <f>Q7*$D7</f>
        <v>6000</v>
      </c>
      <c r="S7" s="27">
        <f>N7+P7+R7</f>
        <v>24000</v>
      </c>
      <c r="T7" s="27">
        <f>S7-F7</f>
        <v>0</v>
      </c>
      <c r="U7" s="27"/>
      <c r="V7" s="26">
        <f t="shared" ref="V7:V18" si="3">M7+O7+Q7</f>
        <v>4</v>
      </c>
      <c r="W7" s="27">
        <f t="shared" ref="W7:W18" si="4">V7-E7</f>
        <v>0</v>
      </c>
      <c r="X7" s="28"/>
      <c r="Y7" s="27"/>
      <c r="Z7" s="9"/>
      <c r="AA7" s="10" t="s">
        <v>7</v>
      </c>
    </row>
    <row r="8" spans="1:27" x14ac:dyDescent="0.25">
      <c r="A8" s="7"/>
      <c r="B8" s="44" t="s">
        <v>100</v>
      </c>
      <c r="C8" s="49" t="s">
        <v>18</v>
      </c>
      <c r="D8" s="50">
        <v>6</v>
      </c>
      <c r="E8" s="47">
        <f t="shared" si="0"/>
        <v>4500</v>
      </c>
      <c r="F8" s="48">
        <f t="shared" ref="F8:F38" si="5">E8*D8</f>
        <v>27000</v>
      </c>
      <c r="G8" s="77"/>
      <c r="H8" s="77">
        <v>4.5</v>
      </c>
      <c r="I8" s="27"/>
      <c r="J8" s="44" t="s">
        <v>100</v>
      </c>
      <c r="K8" s="49" t="s">
        <v>18</v>
      </c>
      <c r="L8" s="50">
        <f>D8</f>
        <v>6</v>
      </c>
      <c r="M8" s="38"/>
      <c r="N8" s="22">
        <f t="shared" si="1"/>
        <v>0</v>
      </c>
      <c r="O8" s="35">
        <v>900</v>
      </c>
      <c r="P8" s="15">
        <f t="shared" si="2"/>
        <v>5400</v>
      </c>
      <c r="Q8" s="8">
        <v>3600</v>
      </c>
      <c r="R8" s="15">
        <f>Q8*$D8</f>
        <v>21600</v>
      </c>
      <c r="S8" s="27">
        <f t="shared" ref="S8:S50" si="6">N8+P8+R8</f>
        <v>27000</v>
      </c>
      <c r="T8" s="27">
        <f t="shared" ref="T8:T50" si="7">S8-F8</f>
        <v>0</v>
      </c>
      <c r="U8" s="27"/>
      <c r="V8" s="26">
        <f t="shared" si="3"/>
        <v>4500</v>
      </c>
      <c r="W8" s="27">
        <f t="shared" si="4"/>
        <v>0</v>
      </c>
      <c r="X8" s="28"/>
      <c r="Y8" s="27"/>
      <c r="Z8" s="9"/>
      <c r="AA8" s="10"/>
    </row>
    <row r="9" spans="1:27" x14ac:dyDescent="0.25">
      <c r="A9" s="7"/>
      <c r="B9" s="44" t="s">
        <v>101</v>
      </c>
      <c r="C9" s="49" t="s">
        <v>16</v>
      </c>
      <c r="D9" s="50">
        <v>10</v>
      </c>
      <c r="E9" s="47">
        <f t="shared" si="0"/>
        <v>300</v>
      </c>
      <c r="F9" s="48">
        <f t="shared" si="5"/>
        <v>3000</v>
      </c>
      <c r="G9" s="77"/>
      <c r="H9" s="77">
        <v>8</v>
      </c>
      <c r="I9" s="27"/>
      <c r="J9" s="44" t="s">
        <v>101</v>
      </c>
      <c r="K9" s="49" t="s">
        <v>16</v>
      </c>
      <c r="L9" s="50">
        <f t="shared" ref="L9:L18" si="8">D9</f>
        <v>10</v>
      </c>
      <c r="M9" s="38">
        <v>100</v>
      </c>
      <c r="N9" s="22">
        <f t="shared" si="1"/>
        <v>1000</v>
      </c>
      <c r="O9" s="35">
        <v>75</v>
      </c>
      <c r="P9" s="15">
        <f t="shared" si="2"/>
        <v>750</v>
      </c>
      <c r="Q9" s="8">
        <v>125</v>
      </c>
      <c r="R9" s="15">
        <f>Q9*$D9</f>
        <v>1250</v>
      </c>
      <c r="S9" s="27">
        <f t="shared" si="6"/>
        <v>3000</v>
      </c>
      <c r="T9" s="27">
        <f t="shared" si="7"/>
        <v>0</v>
      </c>
      <c r="U9" s="27"/>
      <c r="V9" s="26">
        <f t="shared" si="3"/>
        <v>300</v>
      </c>
      <c r="W9" s="27">
        <f t="shared" si="4"/>
        <v>0</v>
      </c>
      <c r="X9" s="28"/>
      <c r="Y9" s="27"/>
      <c r="Z9" s="9"/>
      <c r="AA9" s="10"/>
    </row>
    <row r="10" spans="1:27" x14ac:dyDescent="0.25">
      <c r="A10" s="7"/>
      <c r="B10" s="51" t="s">
        <v>8</v>
      </c>
      <c r="C10" s="45" t="s">
        <v>9</v>
      </c>
      <c r="D10" s="52">
        <v>30</v>
      </c>
      <c r="E10" s="47">
        <f t="shared" si="0"/>
        <v>3400</v>
      </c>
      <c r="F10" s="48">
        <f t="shared" si="5"/>
        <v>102000</v>
      </c>
      <c r="G10" s="77"/>
      <c r="H10" s="77">
        <v>20</v>
      </c>
      <c r="I10" s="27"/>
      <c r="J10" s="51" t="s">
        <v>8</v>
      </c>
      <c r="K10" s="45" t="s">
        <v>9</v>
      </c>
      <c r="L10" s="50">
        <f t="shared" si="8"/>
        <v>30</v>
      </c>
      <c r="M10" s="38">
        <v>1200</v>
      </c>
      <c r="N10" s="22">
        <f t="shared" si="1"/>
        <v>36000</v>
      </c>
      <c r="O10" s="8">
        <v>1000</v>
      </c>
      <c r="P10" s="15">
        <f t="shared" si="2"/>
        <v>30000</v>
      </c>
      <c r="Q10" s="8">
        <v>1200</v>
      </c>
      <c r="R10" s="15">
        <f t="shared" ref="R10:R35" si="9">Q10*$D10</f>
        <v>36000</v>
      </c>
      <c r="S10" s="27">
        <f t="shared" si="6"/>
        <v>102000</v>
      </c>
      <c r="T10" s="27">
        <f t="shared" si="7"/>
        <v>0</v>
      </c>
      <c r="U10" s="27"/>
      <c r="V10" s="26">
        <f t="shared" si="3"/>
        <v>3400</v>
      </c>
      <c r="W10" s="27">
        <f t="shared" si="4"/>
        <v>0</v>
      </c>
      <c r="X10" s="29"/>
      <c r="Y10" s="27"/>
      <c r="Z10" s="11"/>
      <c r="AA10" s="10" t="s">
        <v>10</v>
      </c>
    </row>
    <row r="11" spans="1:27" x14ac:dyDescent="0.25">
      <c r="A11" s="7"/>
      <c r="B11" s="51" t="s">
        <v>11</v>
      </c>
      <c r="C11" s="45" t="s">
        <v>9</v>
      </c>
      <c r="D11" s="52">
        <v>30</v>
      </c>
      <c r="E11" s="47">
        <f t="shared" si="0"/>
        <v>5700</v>
      </c>
      <c r="F11" s="48">
        <f t="shared" si="5"/>
        <v>171000</v>
      </c>
      <c r="G11" s="77"/>
      <c r="H11" s="77"/>
      <c r="I11" s="27"/>
      <c r="J11" s="51" t="s">
        <v>11</v>
      </c>
      <c r="K11" s="45" t="s">
        <v>9</v>
      </c>
      <c r="L11" s="50">
        <f t="shared" si="8"/>
        <v>30</v>
      </c>
      <c r="M11" s="38">
        <v>4000</v>
      </c>
      <c r="N11" s="22">
        <f t="shared" si="1"/>
        <v>120000</v>
      </c>
      <c r="O11" s="8">
        <v>500</v>
      </c>
      <c r="P11" s="15">
        <f t="shared" si="2"/>
        <v>15000</v>
      </c>
      <c r="Q11" s="8">
        <v>1200</v>
      </c>
      <c r="R11" s="15">
        <f t="shared" si="9"/>
        <v>36000</v>
      </c>
      <c r="S11" s="27">
        <f t="shared" si="6"/>
        <v>171000</v>
      </c>
      <c r="T11" s="27">
        <f t="shared" si="7"/>
        <v>0</v>
      </c>
      <c r="U11" s="27"/>
      <c r="V11" s="26">
        <f t="shared" si="3"/>
        <v>5700</v>
      </c>
      <c r="W11" s="27">
        <f t="shared" si="4"/>
        <v>0</v>
      </c>
      <c r="X11" s="29"/>
      <c r="Y11" s="27"/>
      <c r="Z11" s="11"/>
      <c r="AA11" s="10" t="s">
        <v>12</v>
      </c>
    </row>
    <row r="12" spans="1:27" x14ac:dyDescent="0.25">
      <c r="A12" s="7"/>
      <c r="B12" s="51" t="s">
        <v>13</v>
      </c>
      <c r="C12" s="45" t="s">
        <v>14</v>
      </c>
      <c r="D12" s="52">
        <v>10</v>
      </c>
      <c r="E12" s="47">
        <f t="shared" si="0"/>
        <v>8700</v>
      </c>
      <c r="F12" s="48">
        <f t="shared" si="5"/>
        <v>87000</v>
      </c>
      <c r="G12" s="77"/>
      <c r="H12" s="77"/>
      <c r="I12" s="27"/>
      <c r="J12" s="51" t="s">
        <v>13</v>
      </c>
      <c r="K12" s="45" t="s">
        <v>14</v>
      </c>
      <c r="L12" s="50">
        <f t="shared" si="8"/>
        <v>10</v>
      </c>
      <c r="M12" s="38">
        <v>3400</v>
      </c>
      <c r="N12" s="22">
        <f t="shared" si="1"/>
        <v>34000</v>
      </c>
      <c r="O12" s="8">
        <v>2800</v>
      </c>
      <c r="P12" s="15">
        <f t="shared" si="2"/>
        <v>28000</v>
      </c>
      <c r="Q12" s="8">
        <v>2500</v>
      </c>
      <c r="R12" s="15">
        <f t="shared" si="9"/>
        <v>25000</v>
      </c>
      <c r="S12" s="27">
        <f t="shared" si="6"/>
        <v>87000</v>
      </c>
      <c r="T12" s="27">
        <f t="shared" si="7"/>
        <v>0</v>
      </c>
      <c r="U12" s="27"/>
      <c r="V12" s="26">
        <f t="shared" si="3"/>
        <v>8700</v>
      </c>
      <c r="W12" s="27">
        <f t="shared" si="4"/>
        <v>0</v>
      </c>
      <c r="X12" s="29"/>
      <c r="Y12" s="27"/>
      <c r="Z12" s="11"/>
      <c r="AA12" s="10" t="s">
        <v>15</v>
      </c>
    </row>
    <row r="13" spans="1:27" x14ac:dyDescent="0.25">
      <c r="B13" s="51" t="s">
        <v>17</v>
      </c>
      <c r="C13" s="49" t="s">
        <v>18</v>
      </c>
      <c r="D13" s="52">
        <v>15</v>
      </c>
      <c r="E13" s="47">
        <f t="shared" si="0"/>
        <v>820</v>
      </c>
      <c r="F13" s="48">
        <f t="shared" si="5"/>
        <v>12300</v>
      </c>
      <c r="G13" s="77"/>
      <c r="H13" s="77">
        <v>14</v>
      </c>
      <c r="I13" s="27"/>
      <c r="J13" s="51" t="s">
        <v>17</v>
      </c>
      <c r="K13" s="49" t="s">
        <v>18</v>
      </c>
      <c r="L13" s="50">
        <f t="shared" si="8"/>
        <v>15</v>
      </c>
      <c r="M13" s="38">
        <v>0</v>
      </c>
      <c r="N13" s="22">
        <f t="shared" si="1"/>
        <v>0</v>
      </c>
      <c r="O13" s="8">
        <v>260</v>
      </c>
      <c r="P13" s="15">
        <f t="shared" si="2"/>
        <v>3900</v>
      </c>
      <c r="Q13" s="8">
        <v>560</v>
      </c>
      <c r="R13" s="15">
        <f t="shared" si="9"/>
        <v>8400</v>
      </c>
      <c r="S13" s="27">
        <f t="shared" si="6"/>
        <v>12300</v>
      </c>
      <c r="T13" s="27">
        <f t="shared" si="7"/>
        <v>0</v>
      </c>
      <c r="U13" s="27"/>
      <c r="V13" s="26">
        <f t="shared" si="3"/>
        <v>820</v>
      </c>
      <c r="W13" s="27">
        <f t="shared" si="4"/>
        <v>0</v>
      </c>
      <c r="X13" s="29"/>
      <c r="Y13" s="27"/>
      <c r="Z13" s="12"/>
      <c r="AA13" s="10" t="s">
        <v>19</v>
      </c>
    </row>
    <row r="14" spans="1:27" x14ac:dyDescent="0.25">
      <c r="B14" s="51" t="s">
        <v>81</v>
      </c>
      <c r="C14" s="49" t="s">
        <v>18</v>
      </c>
      <c r="D14" s="52">
        <v>25</v>
      </c>
      <c r="E14" s="47">
        <f t="shared" si="0"/>
        <v>2050</v>
      </c>
      <c r="F14" s="48">
        <f t="shared" si="5"/>
        <v>51250</v>
      </c>
      <c r="G14" s="77"/>
      <c r="H14" s="77">
        <v>24</v>
      </c>
      <c r="I14" s="27"/>
      <c r="J14" s="51" t="s">
        <v>81</v>
      </c>
      <c r="K14" s="49" t="s">
        <v>18</v>
      </c>
      <c r="L14" s="50">
        <f t="shared" si="8"/>
        <v>25</v>
      </c>
      <c r="M14" s="38">
        <v>900</v>
      </c>
      <c r="N14" s="22">
        <f t="shared" si="1"/>
        <v>22500</v>
      </c>
      <c r="O14" s="8">
        <v>400</v>
      </c>
      <c r="P14" s="15">
        <f t="shared" si="2"/>
        <v>10000</v>
      </c>
      <c r="Q14" s="8">
        <v>750</v>
      </c>
      <c r="R14" s="15">
        <f t="shared" si="9"/>
        <v>18750</v>
      </c>
      <c r="S14" s="27">
        <f t="shared" si="6"/>
        <v>51250</v>
      </c>
      <c r="T14" s="27">
        <f t="shared" si="7"/>
        <v>0</v>
      </c>
      <c r="U14" s="27"/>
      <c r="V14" s="26">
        <f t="shared" si="3"/>
        <v>2050</v>
      </c>
      <c r="W14" s="27">
        <f t="shared" si="4"/>
        <v>0</v>
      </c>
      <c r="X14" s="29"/>
      <c r="Y14" s="27"/>
      <c r="Z14" s="12"/>
      <c r="AA14" s="10"/>
    </row>
    <row r="15" spans="1:27" x14ac:dyDescent="0.25">
      <c r="B15" s="51" t="s">
        <v>84</v>
      </c>
      <c r="C15" s="45" t="s">
        <v>14</v>
      </c>
      <c r="D15" s="52">
        <v>50</v>
      </c>
      <c r="E15" s="47">
        <f t="shared" si="0"/>
        <v>5750</v>
      </c>
      <c r="F15" s="48">
        <f t="shared" si="5"/>
        <v>287500</v>
      </c>
      <c r="G15" s="77"/>
      <c r="H15" s="77"/>
      <c r="I15" s="27"/>
      <c r="J15" s="51" t="s">
        <v>84</v>
      </c>
      <c r="K15" s="45" t="s">
        <v>14</v>
      </c>
      <c r="L15" s="50">
        <f t="shared" si="8"/>
        <v>50</v>
      </c>
      <c r="M15" s="38">
        <v>2900</v>
      </c>
      <c r="N15" s="22">
        <f t="shared" si="1"/>
        <v>145000</v>
      </c>
      <c r="O15" s="8">
        <v>1550</v>
      </c>
      <c r="P15" s="15">
        <f t="shared" si="2"/>
        <v>77500</v>
      </c>
      <c r="Q15" s="8">
        <v>1300</v>
      </c>
      <c r="R15" s="15">
        <f t="shared" si="9"/>
        <v>65000</v>
      </c>
      <c r="S15" s="27">
        <f t="shared" si="6"/>
        <v>287500</v>
      </c>
      <c r="T15" s="27">
        <f t="shared" si="7"/>
        <v>0</v>
      </c>
      <c r="U15" s="27"/>
      <c r="V15" s="26">
        <f t="shared" si="3"/>
        <v>5750</v>
      </c>
      <c r="W15" s="27">
        <f t="shared" si="4"/>
        <v>0</v>
      </c>
      <c r="X15" s="29"/>
      <c r="Y15" s="27"/>
      <c r="Z15" s="11"/>
      <c r="AA15" s="10" t="s">
        <v>19</v>
      </c>
    </row>
    <row r="16" spans="1:27" x14ac:dyDescent="0.25">
      <c r="A16" s="7"/>
      <c r="B16" s="51" t="s">
        <v>20</v>
      </c>
      <c r="C16" s="45" t="s">
        <v>16</v>
      </c>
      <c r="D16" s="53">
        <v>45</v>
      </c>
      <c r="E16" s="47">
        <f t="shared" si="0"/>
        <v>180</v>
      </c>
      <c r="F16" s="48">
        <f t="shared" si="5"/>
        <v>8100</v>
      </c>
      <c r="G16" s="77"/>
      <c r="H16" s="77">
        <v>45</v>
      </c>
      <c r="I16" s="27"/>
      <c r="J16" s="51" t="s">
        <v>20</v>
      </c>
      <c r="K16" s="45" t="s">
        <v>16</v>
      </c>
      <c r="L16" s="50">
        <f t="shared" si="8"/>
        <v>45</v>
      </c>
      <c r="M16" s="38">
        <v>0</v>
      </c>
      <c r="N16" s="22">
        <f t="shared" si="1"/>
        <v>0</v>
      </c>
      <c r="O16" s="8">
        <v>50</v>
      </c>
      <c r="P16" s="15">
        <f t="shared" si="2"/>
        <v>2250</v>
      </c>
      <c r="Q16" s="8">
        <v>130</v>
      </c>
      <c r="R16" s="15">
        <f t="shared" si="9"/>
        <v>5850</v>
      </c>
      <c r="S16" s="27">
        <f t="shared" si="6"/>
        <v>8100</v>
      </c>
      <c r="T16" s="27">
        <f t="shared" si="7"/>
        <v>0</v>
      </c>
      <c r="U16" s="27"/>
      <c r="V16" s="26">
        <f t="shared" si="3"/>
        <v>180</v>
      </c>
      <c r="W16" s="27">
        <f t="shared" si="4"/>
        <v>0</v>
      </c>
      <c r="X16" s="29"/>
      <c r="Y16" s="27"/>
      <c r="Z16" s="11"/>
      <c r="AA16" s="10" t="s">
        <v>21</v>
      </c>
    </row>
    <row r="17" spans="2:27" x14ac:dyDescent="0.25">
      <c r="B17" s="54" t="s">
        <v>23</v>
      </c>
      <c r="C17" s="49" t="s">
        <v>14</v>
      </c>
      <c r="D17" s="53">
        <v>25</v>
      </c>
      <c r="E17" s="47">
        <f t="shared" si="0"/>
        <v>5750</v>
      </c>
      <c r="F17" s="48">
        <f t="shared" si="5"/>
        <v>143750</v>
      </c>
      <c r="G17" s="77"/>
      <c r="H17" s="77"/>
      <c r="I17" s="27"/>
      <c r="J17" s="54" t="s">
        <v>23</v>
      </c>
      <c r="K17" s="49" t="s">
        <v>14</v>
      </c>
      <c r="L17" s="50">
        <f t="shared" si="8"/>
        <v>25</v>
      </c>
      <c r="M17" s="38">
        <f>M15</f>
        <v>2900</v>
      </c>
      <c r="N17" s="22">
        <f t="shared" si="1"/>
        <v>72500</v>
      </c>
      <c r="O17" s="8">
        <f>O15</f>
        <v>1550</v>
      </c>
      <c r="P17" s="15">
        <f t="shared" si="2"/>
        <v>38750</v>
      </c>
      <c r="Q17" s="8">
        <f>Q15</f>
        <v>1300</v>
      </c>
      <c r="R17" s="15">
        <f t="shared" si="9"/>
        <v>32500</v>
      </c>
      <c r="S17" s="27">
        <f t="shared" si="6"/>
        <v>143750</v>
      </c>
      <c r="T17" s="27">
        <f t="shared" si="7"/>
        <v>0</v>
      </c>
      <c r="U17" s="27"/>
      <c r="V17" s="26">
        <f t="shared" si="3"/>
        <v>5750</v>
      </c>
      <c r="W17" s="27">
        <f t="shared" si="4"/>
        <v>0</v>
      </c>
      <c r="X17" s="29"/>
      <c r="Y17" s="27"/>
      <c r="Z17" s="12"/>
      <c r="AA17" s="10" t="s">
        <v>24</v>
      </c>
    </row>
    <row r="18" spans="2:27" x14ac:dyDescent="0.25">
      <c r="B18" s="54" t="s">
        <v>22</v>
      </c>
      <c r="C18" s="49" t="s">
        <v>16</v>
      </c>
      <c r="D18" s="53">
        <v>110</v>
      </c>
      <c r="E18" s="47">
        <f t="shared" si="0"/>
        <v>560</v>
      </c>
      <c r="F18" s="48">
        <f t="shared" si="5"/>
        <v>61600</v>
      </c>
      <c r="G18" s="77"/>
      <c r="H18" s="77">
        <v>80</v>
      </c>
      <c r="I18" s="27"/>
      <c r="J18" s="54" t="s">
        <v>22</v>
      </c>
      <c r="K18" s="49" t="s">
        <v>16</v>
      </c>
      <c r="L18" s="50">
        <f t="shared" si="8"/>
        <v>110</v>
      </c>
      <c r="M18" s="38">
        <v>160</v>
      </c>
      <c r="N18" s="22">
        <f t="shared" si="1"/>
        <v>17600</v>
      </c>
      <c r="O18" s="8">
        <v>150</v>
      </c>
      <c r="P18" s="15">
        <f t="shared" si="2"/>
        <v>16500</v>
      </c>
      <c r="Q18" s="8">
        <v>250</v>
      </c>
      <c r="R18" s="15">
        <f t="shared" si="9"/>
        <v>27500</v>
      </c>
      <c r="S18" s="27">
        <f t="shared" si="6"/>
        <v>61600</v>
      </c>
      <c r="T18" s="27">
        <f t="shared" si="7"/>
        <v>0</v>
      </c>
      <c r="U18" s="27"/>
      <c r="V18" s="26">
        <f t="shared" si="3"/>
        <v>560</v>
      </c>
      <c r="W18" s="27">
        <f t="shared" si="4"/>
        <v>0</v>
      </c>
      <c r="X18" s="29"/>
      <c r="Y18" s="27"/>
      <c r="Z18" s="12"/>
      <c r="AA18" s="10"/>
    </row>
    <row r="19" spans="2:27" x14ac:dyDescent="0.25">
      <c r="B19" s="99" t="s">
        <v>88</v>
      </c>
      <c r="C19" s="100"/>
      <c r="D19" s="100"/>
      <c r="E19" s="100"/>
      <c r="F19" s="101"/>
      <c r="G19" s="76"/>
      <c r="H19" s="76"/>
      <c r="I19" s="27"/>
      <c r="J19" s="99" t="s">
        <v>88</v>
      </c>
      <c r="K19" s="100"/>
      <c r="L19" s="100"/>
      <c r="M19" s="100"/>
      <c r="N19" s="100"/>
      <c r="O19" s="100"/>
      <c r="P19" s="100"/>
      <c r="Q19" s="100"/>
      <c r="R19" s="101"/>
      <c r="S19" s="27">
        <f t="shared" si="6"/>
        <v>0</v>
      </c>
      <c r="T19" s="27">
        <f t="shared" si="7"/>
        <v>0</v>
      </c>
      <c r="U19" s="76"/>
      <c r="V19" s="26"/>
      <c r="W19" s="27"/>
      <c r="X19" s="29"/>
      <c r="Y19" s="27"/>
      <c r="Z19" s="12"/>
      <c r="AA19" s="10"/>
    </row>
    <row r="20" spans="2:27" x14ac:dyDescent="0.25">
      <c r="B20" s="54" t="s">
        <v>104</v>
      </c>
      <c r="C20" s="49" t="s">
        <v>76</v>
      </c>
      <c r="D20" s="53">
        <v>600</v>
      </c>
      <c r="E20" s="47">
        <f>M20+O20+Q20</f>
        <v>315</v>
      </c>
      <c r="F20" s="48">
        <f t="shared" si="5"/>
        <v>189000</v>
      </c>
      <c r="G20" s="77"/>
      <c r="H20" s="77"/>
      <c r="I20" s="27"/>
      <c r="J20" s="54" t="s">
        <v>104</v>
      </c>
      <c r="K20" s="49" t="s">
        <v>76</v>
      </c>
      <c r="L20" s="53">
        <f>D20</f>
        <v>600</v>
      </c>
      <c r="M20" s="38">
        <v>150</v>
      </c>
      <c r="N20" s="22">
        <f>M20*D20</f>
        <v>90000</v>
      </c>
      <c r="O20" s="8">
        <v>15</v>
      </c>
      <c r="P20" s="15">
        <f>O20*D20</f>
        <v>9000</v>
      </c>
      <c r="Q20" s="8">
        <v>150</v>
      </c>
      <c r="R20" s="15">
        <f>Q20*D20</f>
        <v>90000</v>
      </c>
      <c r="S20" s="27">
        <f t="shared" si="6"/>
        <v>189000</v>
      </c>
      <c r="T20" s="27">
        <f t="shared" si="7"/>
        <v>0</v>
      </c>
      <c r="U20" s="27"/>
      <c r="V20" s="26">
        <f>M20+O20+Q20</f>
        <v>315</v>
      </c>
      <c r="W20" s="27">
        <f>V20-E20</f>
        <v>0</v>
      </c>
      <c r="X20" s="29"/>
      <c r="Y20" s="27"/>
      <c r="Z20" s="12"/>
      <c r="AA20" s="10"/>
    </row>
    <row r="21" spans="2:27" x14ac:dyDescent="0.25">
      <c r="B21" s="54" t="s">
        <v>89</v>
      </c>
      <c r="C21" s="49" t="s">
        <v>76</v>
      </c>
      <c r="D21" s="53">
        <v>1</v>
      </c>
      <c r="E21" s="47">
        <v>80000</v>
      </c>
      <c r="F21" s="48">
        <f t="shared" si="5"/>
        <v>80000</v>
      </c>
      <c r="G21" s="77"/>
      <c r="H21" s="77"/>
      <c r="I21" s="27"/>
      <c r="J21" s="54" t="s">
        <v>89</v>
      </c>
      <c r="K21" s="49" t="s">
        <v>76</v>
      </c>
      <c r="L21" s="53">
        <f t="shared" ref="L21" si="10">D21</f>
        <v>1</v>
      </c>
      <c r="M21" s="38">
        <v>36800</v>
      </c>
      <c r="N21" s="22">
        <f>M21</f>
        <v>36800</v>
      </c>
      <c r="O21" s="8">
        <v>21600</v>
      </c>
      <c r="P21" s="15">
        <f>O21*D21</f>
        <v>21600</v>
      </c>
      <c r="Q21" s="8">
        <v>21600</v>
      </c>
      <c r="R21" s="15">
        <f>Q21*D21</f>
        <v>21600</v>
      </c>
      <c r="S21" s="27">
        <f t="shared" si="6"/>
        <v>80000</v>
      </c>
      <c r="T21" s="27">
        <f t="shared" si="7"/>
        <v>0</v>
      </c>
      <c r="U21" s="27"/>
      <c r="V21" s="26">
        <f>M21+O21+Q21</f>
        <v>80000</v>
      </c>
      <c r="W21" s="27">
        <f>V21-E21</f>
        <v>0</v>
      </c>
      <c r="X21" s="29"/>
      <c r="Y21" s="27"/>
      <c r="Z21" s="12"/>
      <c r="AA21" s="10"/>
    </row>
    <row r="22" spans="2:27" x14ac:dyDescent="0.25">
      <c r="B22" s="44" t="s">
        <v>90</v>
      </c>
      <c r="C22" s="49" t="s">
        <v>44</v>
      </c>
      <c r="D22" s="55">
        <v>0.03</v>
      </c>
      <c r="E22" s="47">
        <f>SUM(F20:F21)+SUM(F7:F18)+SUM(F24:F28)+SUM(F30)+SUM(F35:F39)+SUM(F41:F43)</f>
        <v>2283800</v>
      </c>
      <c r="F22" s="48">
        <f>E22*D22</f>
        <v>68514</v>
      </c>
      <c r="G22" s="77"/>
      <c r="H22" s="77"/>
      <c r="I22" s="27"/>
      <c r="J22" s="44" t="s">
        <v>90</v>
      </c>
      <c r="K22" s="49" t="s">
        <v>44</v>
      </c>
      <c r="L22" s="72">
        <f>D22</f>
        <v>0.03</v>
      </c>
      <c r="M22" s="65">
        <f>SUM(N20:N21)+SUM(N7:N18)+SUM(N24:N28)+SUM(N30)+SUM(N35:N39)+SUM(N41:N43)</f>
        <v>1016100</v>
      </c>
      <c r="N22" s="66">
        <f>M22*L22</f>
        <v>30483</v>
      </c>
      <c r="O22" s="47">
        <f>SUM(P20:P21)+SUM(P7:P18)+SUM(P24:P28)+SUM(P30)+SUM(P35:P39)+SUM(P41:P43)</f>
        <v>351250</v>
      </c>
      <c r="P22" s="48">
        <f>O22*L22</f>
        <v>10537.5</v>
      </c>
      <c r="Q22" s="47">
        <f>SUM(R20:R21)+SUM(R7:R18)+SUM(R24:R28)+SUM(R30)+SUM(R35:R39)+SUM(R41:R43)</f>
        <v>916450</v>
      </c>
      <c r="R22" s="48">
        <f>Q22*L22</f>
        <v>27493.5</v>
      </c>
      <c r="S22" s="27">
        <f t="shared" si="6"/>
        <v>68514</v>
      </c>
      <c r="T22" s="27">
        <f t="shared" si="7"/>
        <v>0</v>
      </c>
      <c r="U22" s="77"/>
      <c r="V22" s="26">
        <f>M22+O22+Q22</f>
        <v>2283800</v>
      </c>
      <c r="W22" s="27">
        <f>V22-E22</f>
        <v>0</v>
      </c>
      <c r="X22" s="29">
        <f>N22+P22+R22</f>
        <v>68514</v>
      </c>
      <c r="Y22" s="27">
        <f>X22-F22</f>
        <v>0</v>
      </c>
      <c r="Z22" s="9"/>
      <c r="AA22" s="10"/>
    </row>
    <row r="23" spans="2:27" x14ac:dyDescent="0.25">
      <c r="B23" s="99" t="s">
        <v>25</v>
      </c>
      <c r="C23" s="100"/>
      <c r="D23" s="100"/>
      <c r="E23" s="100"/>
      <c r="F23" s="101"/>
      <c r="G23" s="76"/>
      <c r="H23" s="76"/>
      <c r="I23" s="27"/>
      <c r="J23" s="99" t="s">
        <v>25</v>
      </c>
      <c r="K23" s="100"/>
      <c r="L23" s="100"/>
      <c r="M23" s="100"/>
      <c r="N23" s="100"/>
      <c r="O23" s="100"/>
      <c r="P23" s="100"/>
      <c r="Q23" s="100"/>
      <c r="R23" s="101"/>
      <c r="S23" s="27">
        <f t="shared" si="6"/>
        <v>0</v>
      </c>
      <c r="T23" s="27">
        <f t="shared" si="7"/>
        <v>0</v>
      </c>
      <c r="U23" s="76"/>
      <c r="V23" s="26"/>
      <c r="W23" s="27"/>
      <c r="X23" s="29"/>
      <c r="Y23" s="27"/>
      <c r="Z23" s="9"/>
      <c r="AA23" s="10"/>
    </row>
    <row r="24" spans="2:27" x14ac:dyDescent="0.25">
      <c r="B24" s="51" t="s">
        <v>26</v>
      </c>
      <c r="C24" s="45" t="s">
        <v>16</v>
      </c>
      <c r="D24" s="56">
        <v>400</v>
      </c>
      <c r="E24" s="47">
        <f>M24+O24+Q24</f>
        <v>25</v>
      </c>
      <c r="F24" s="48">
        <f t="shared" si="5"/>
        <v>10000</v>
      </c>
      <c r="G24" s="77"/>
      <c r="H24" s="77">
        <v>400</v>
      </c>
      <c r="I24" s="27"/>
      <c r="J24" s="51" t="s">
        <v>26</v>
      </c>
      <c r="K24" s="45" t="s">
        <v>16</v>
      </c>
      <c r="L24" s="56">
        <f>D24</f>
        <v>400</v>
      </c>
      <c r="M24" s="38">
        <v>25</v>
      </c>
      <c r="N24" s="22">
        <f>M24*D24</f>
        <v>10000</v>
      </c>
      <c r="O24" s="8">
        <v>0</v>
      </c>
      <c r="P24" s="15">
        <f>O24*D24</f>
        <v>0</v>
      </c>
      <c r="Q24" s="8">
        <v>0</v>
      </c>
      <c r="R24" s="15">
        <f t="shared" si="9"/>
        <v>0</v>
      </c>
      <c r="S24" s="27">
        <f t="shared" si="6"/>
        <v>10000</v>
      </c>
      <c r="T24" s="27">
        <f t="shared" si="7"/>
        <v>0</v>
      </c>
      <c r="U24" s="27"/>
      <c r="V24" s="26">
        <f>M24+O24+Q24</f>
        <v>25</v>
      </c>
      <c r="W24" s="27">
        <f>V24-E24</f>
        <v>0</v>
      </c>
      <c r="X24" s="29"/>
      <c r="Y24" s="27"/>
      <c r="Z24" s="12"/>
      <c r="AA24" s="10" t="s">
        <v>27</v>
      </c>
    </row>
    <row r="25" spans="2:27" x14ac:dyDescent="0.25">
      <c r="B25" s="51" t="s">
        <v>77</v>
      </c>
      <c r="C25" s="49" t="s">
        <v>32</v>
      </c>
      <c r="D25" s="57">
        <v>4000</v>
      </c>
      <c r="E25" s="47">
        <f>M25+O25+Q25</f>
        <v>4</v>
      </c>
      <c r="F25" s="48">
        <f t="shared" si="5"/>
        <v>16000</v>
      </c>
      <c r="G25" s="77"/>
      <c r="H25" s="77">
        <v>3000</v>
      </c>
      <c r="I25" s="27"/>
      <c r="J25" s="51" t="s">
        <v>77</v>
      </c>
      <c r="K25" s="49" t="s">
        <v>32</v>
      </c>
      <c r="L25" s="56">
        <f t="shared" ref="L25:L28" si="11">D25</f>
        <v>4000</v>
      </c>
      <c r="M25" s="38">
        <v>2</v>
      </c>
      <c r="N25" s="22">
        <f>M25*D25</f>
        <v>8000</v>
      </c>
      <c r="O25" s="8">
        <v>2</v>
      </c>
      <c r="P25" s="15">
        <f>O25*D25</f>
        <v>8000</v>
      </c>
      <c r="Q25" s="8">
        <v>0</v>
      </c>
      <c r="R25" s="15">
        <f t="shared" si="9"/>
        <v>0</v>
      </c>
      <c r="S25" s="27">
        <f t="shared" si="6"/>
        <v>16000</v>
      </c>
      <c r="T25" s="27">
        <f t="shared" si="7"/>
        <v>0</v>
      </c>
      <c r="U25" s="27"/>
      <c r="V25" s="26">
        <f>M25+O25+Q25</f>
        <v>4</v>
      </c>
      <c r="W25" s="27">
        <f>V25-E25</f>
        <v>0</v>
      </c>
      <c r="X25" s="29"/>
      <c r="Y25" s="27"/>
      <c r="Z25" s="12"/>
      <c r="AA25" s="10" t="s">
        <v>27</v>
      </c>
    </row>
    <row r="26" spans="2:27" x14ac:dyDescent="0.25">
      <c r="B26" s="51" t="s">
        <v>78</v>
      </c>
      <c r="C26" s="49" t="s">
        <v>32</v>
      </c>
      <c r="D26" s="57">
        <v>4500</v>
      </c>
      <c r="E26" s="47">
        <f>M26+O26+Q26</f>
        <v>3</v>
      </c>
      <c r="F26" s="48">
        <f t="shared" si="5"/>
        <v>13500</v>
      </c>
      <c r="G26" s="77"/>
      <c r="H26" s="77"/>
      <c r="I26" s="27"/>
      <c r="J26" s="51" t="s">
        <v>78</v>
      </c>
      <c r="K26" s="49" t="s">
        <v>32</v>
      </c>
      <c r="L26" s="56">
        <f t="shared" si="11"/>
        <v>4500</v>
      </c>
      <c r="M26" s="38">
        <v>2</v>
      </c>
      <c r="N26" s="22">
        <f>M26*D26</f>
        <v>9000</v>
      </c>
      <c r="O26" s="8">
        <v>1</v>
      </c>
      <c r="P26" s="15">
        <f>O26*D26</f>
        <v>4500</v>
      </c>
      <c r="Q26" s="8">
        <v>0</v>
      </c>
      <c r="R26" s="15">
        <f t="shared" si="9"/>
        <v>0</v>
      </c>
      <c r="S26" s="27">
        <f t="shared" si="6"/>
        <v>13500</v>
      </c>
      <c r="T26" s="27">
        <f t="shared" si="7"/>
        <v>0</v>
      </c>
      <c r="U26" s="27"/>
      <c r="V26" s="26">
        <f>M26+O26+Q26</f>
        <v>3</v>
      </c>
      <c r="W26" s="27">
        <f>V26-E26</f>
        <v>0</v>
      </c>
      <c r="X26" s="29"/>
      <c r="Y26" s="27"/>
      <c r="Z26" s="12"/>
      <c r="AA26" s="10"/>
    </row>
    <row r="27" spans="2:27" x14ac:dyDescent="0.25">
      <c r="B27" s="51" t="s">
        <v>79</v>
      </c>
      <c r="C27" s="45" t="s">
        <v>16</v>
      </c>
      <c r="D27" s="57">
        <v>180</v>
      </c>
      <c r="E27" s="47">
        <f>M27+O27+Q27</f>
        <v>520</v>
      </c>
      <c r="F27" s="48">
        <f t="shared" si="5"/>
        <v>93600</v>
      </c>
      <c r="G27" s="77"/>
      <c r="H27" s="77">
        <v>180</v>
      </c>
      <c r="I27" s="27"/>
      <c r="J27" s="51" t="s">
        <v>79</v>
      </c>
      <c r="K27" s="45" t="s">
        <v>16</v>
      </c>
      <c r="L27" s="56">
        <f t="shared" si="11"/>
        <v>180</v>
      </c>
      <c r="M27" s="38">
        <f>75+60+10+50+5</f>
        <v>200</v>
      </c>
      <c r="N27" s="22">
        <f>M27*D27</f>
        <v>36000</v>
      </c>
      <c r="O27" s="8">
        <v>320</v>
      </c>
      <c r="P27" s="15">
        <f>O27*D27</f>
        <v>57600</v>
      </c>
      <c r="Q27" s="8">
        <v>0</v>
      </c>
      <c r="R27" s="15">
        <f t="shared" si="9"/>
        <v>0</v>
      </c>
      <c r="S27" s="27">
        <f t="shared" si="6"/>
        <v>93600</v>
      </c>
      <c r="T27" s="27">
        <f t="shared" si="7"/>
        <v>0</v>
      </c>
      <c r="U27" s="27"/>
      <c r="V27" s="26">
        <f>M27+O27+Q27</f>
        <v>520</v>
      </c>
      <c r="W27" s="27">
        <f>V27-E27</f>
        <v>0</v>
      </c>
      <c r="X27" s="29"/>
      <c r="Y27" s="27"/>
      <c r="Z27" s="12"/>
      <c r="AA27" s="10"/>
    </row>
    <row r="28" spans="2:27" x14ac:dyDescent="0.25">
      <c r="B28" s="51" t="s">
        <v>83</v>
      </c>
      <c r="C28" s="45" t="s">
        <v>32</v>
      </c>
      <c r="D28" s="58">
        <v>10000</v>
      </c>
      <c r="E28" s="47">
        <f>M28+O28+Q28</f>
        <v>1</v>
      </c>
      <c r="F28" s="48">
        <f t="shared" si="5"/>
        <v>10000</v>
      </c>
      <c r="G28" s="77"/>
      <c r="H28" s="77"/>
      <c r="I28" s="27"/>
      <c r="J28" s="51" t="s">
        <v>83</v>
      </c>
      <c r="K28" s="45" t="s">
        <v>32</v>
      </c>
      <c r="L28" s="56">
        <f t="shared" si="11"/>
        <v>10000</v>
      </c>
      <c r="M28" s="38">
        <v>1</v>
      </c>
      <c r="N28" s="22">
        <f>M28*D28</f>
        <v>10000</v>
      </c>
      <c r="O28" s="8"/>
      <c r="P28" s="15"/>
      <c r="Q28" s="8"/>
      <c r="R28" s="15"/>
      <c r="S28" s="27">
        <f t="shared" si="6"/>
        <v>10000</v>
      </c>
      <c r="T28" s="27">
        <f t="shared" si="7"/>
        <v>0</v>
      </c>
      <c r="U28" s="27"/>
      <c r="V28" s="26">
        <f>N28+P28+R28</f>
        <v>10000</v>
      </c>
      <c r="W28" s="27">
        <f>V28-F28</f>
        <v>0</v>
      </c>
      <c r="X28" s="29"/>
      <c r="Y28" s="27"/>
      <c r="Z28" s="12"/>
      <c r="AA28" s="10"/>
    </row>
    <row r="29" spans="2:27" x14ac:dyDescent="0.25">
      <c r="B29" s="99" t="s">
        <v>28</v>
      </c>
      <c r="C29" s="100"/>
      <c r="D29" s="100"/>
      <c r="E29" s="100"/>
      <c r="F29" s="101"/>
      <c r="G29" s="76"/>
      <c r="H29" s="76"/>
      <c r="I29" s="27"/>
      <c r="J29" s="99" t="s">
        <v>28</v>
      </c>
      <c r="K29" s="100"/>
      <c r="L29" s="100"/>
      <c r="M29" s="100"/>
      <c r="N29" s="100"/>
      <c r="O29" s="100"/>
      <c r="P29" s="100"/>
      <c r="Q29" s="100"/>
      <c r="R29" s="101"/>
      <c r="S29" s="27">
        <f t="shared" si="6"/>
        <v>0</v>
      </c>
      <c r="T29" s="27">
        <f t="shared" si="7"/>
        <v>0</v>
      </c>
      <c r="U29" s="76"/>
      <c r="V29" s="26"/>
      <c r="W29" s="27"/>
      <c r="X29" s="29"/>
      <c r="Y29" s="27"/>
      <c r="Z29" s="12"/>
      <c r="AA29" s="10"/>
    </row>
    <row r="30" spans="2:27" x14ac:dyDescent="0.25">
      <c r="B30" s="59" t="s">
        <v>29</v>
      </c>
      <c r="C30" s="45" t="s">
        <v>14</v>
      </c>
      <c r="D30" s="56">
        <v>110</v>
      </c>
      <c r="E30" s="47">
        <f>M30+O30+Q30</f>
        <v>220</v>
      </c>
      <c r="F30" s="48">
        <f t="shared" si="5"/>
        <v>24200</v>
      </c>
      <c r="G30" s="77"/>
      <c r="H30" s="77"/>
      <c r="I30" s="27"/>
      <c r="J30" s="59" t="s">
        <v>29</v>
      </c>
      <c r="K30" s="45" t="s">
        <v>14</v>
      </c>
      <c r="L30" s="56">
        <f>D30</f>
        <v>110</v>
      </c>
      <c r="M30" s="38">
        <v>170</v>
      </c>
      <c r="N30" s="22">
        <f>M30*D30</f>
        <v>18700</v>
      </c>
      <c r="O30" s="8">
        <v>50</v>
      </c>
      <c r="P30" s="15">
        <f>O30*D30</f>
        <v>5500</v>
      </c>
      <c r="Q30" s="8">
        <v>0</v>
      </c>
      <c r="R30" s="15">
        <f t="shared" si="9"/>
        <v>0</v>
      </c>
      <c r="S30" s="27">
        <f t="shared" si="6"/>
        <v>24200</v>
      </c>
      <c r="T30" s="27">
        <f t="shared" si="7"/>
        <v>0</v>
      </c>
      <c r="U30" s="27"/>
      <c r="V30" s="26">
        <f>M30+O30+Q30</f>
        <v>220</v>
      </c>
      <c r="W30" s="27">
        <f>V30-E30</f>
        <v>0</v>
      </c>
      <c r="X30" s="29"/>
      <c r="Y30" s="27"/>
      <c r="Z30" s="12"/>
      <c r="AA30" s="10" t="s">
        <v>30</v>
      </c>
    </row>
    <row r="31" spans="2:27" x14ac:dyDescent="0.25">
      <c r="B31" s="99" t="s">
        <v>31</v>
      </c>
      <c r="C31" s="100"/>
      <c r="D31" s="100"/>
      <c r="E31" s="100"/>
      <c r="F31" s="101"/>
      <c r="G31" s="76"/>
      <c r="H31" s="76"/>
      <c r="I31" s="27"/>
      <c r="J31" s="99" t="s">
        <v>31</v>
      </c>
      <c r="K31" s="100"/>
      <c r="L31" s="100"/>
      <c r="M31" s="100"/>
      <c r="N31" s="100"/>
      <c r="O31" s="100"/>
      <c r="P31" s="100"/>
      <c r="Q31" s="100"/>
      <c r="R31" s="101"/>
      <c r="S31" s="27">
        <f t="shared" si="6"/>
        <v>0</v>
      </c>
      <c r="T31" s="27">
        <f t="shared" si="7"/>
        <v>0</v>
      </c>
      <c r="U31" s="76"/>
      <c r="V31" s="26"/>
      <c r="W31" s="27"/>
      <c r="X31" s="29"/>
      <c r="Y31" s="27"/>
      <c r="Z31" s="9"/>
      <c r="AA31" s="10"/>
    </row>
    <row r="32" spans="2:27" x14ac:dyDescent="0.25">
      <c r="B32" s="44" t="s">
        <v>34</v>
      </c>
      <c r="C32" s="49" t="s">
        <v>16</v>
      </c>
      <c r="D32" s="46">
        <v>250</v>
      </c>
      <c r="E32" s="47">
        <f>M32+O32+Q32</f>
        <v>225</v>
      </c>
      <c r="F32" s="48">
        <f t="shared" si="5"/>
        <v>56250</v>
      </c>
      <c r="G32" s="77"/>
      <c r="H32" s="77"/>
      <c r="I32" s="27"/>
      <c r="J32" s="44" t="s">
        <v>34</v>
      </c>
      <c r="K32" s="49" t="s">
        <v>16</v>
      </c>
      <c r="L32" s="46">
        <f>D32</f>
        <v>250</v>
      </c>
      <c r="M32" s="38">
        <v>0</v>
      </c>
      <c r="N32" s="22">
        <f>M32*D32</f>
        <v>0</v>
      </c>
      <c r="O32" s="8">
        <v>0</v>
      </c>
      <c r="P32" s="15">
        <f>O32*D32</f>
        <v>0</v>
      </c>
      <c r="Q32" s="8">
        <v>225</v>
      </c>
      <c r="R32" s="15">
        <f t="shared" ref="R32" si="12">Q32*$D32</f>
        <v>56250</v>
      </c>
      <c r="S32" s="27">
        <f t="shared" si="6"/>
        <v>56250</v>
      </c>
      <c r="T32" s="27">
        <f t="shared" si="7"/>
        <v>0</v>
      </c>
      <c r="U32" s="27"/>
      <c r="V32" s="26">
        <f>M32+O32+Q32</f>
        <v>225</v>
      </c>
      <c r="W32" s="27">
        <f>V32-E32</f>
        <v>0</v>
      </c>
      <c r="X32" s="12"/>
      <c r="Y32" s="27"/>
      <c r="Z32" s="12"/>
      <c r="AA32" s="10" t="s">
        <v>35</v>
      </c>
    </row>
    <row r="33" spans="2:27" x14ac:dyDescent="0.25">
      <c r="B33" s="44" t="s">
        <v>33</v>
      </c>
      <c r="C33" s="49" t="s">
        <v>16</v>
      </c>
      <c r="D33" s="56">
        <v>300</v>
      </c>
      <c r="E33" s="60" t="s">
        <v>44</v>
      </c>
      <c r="F33" s="48">
        <v>10000</v>
      </c>
      <c r="G33" s="77"/>
      <c r="H33" s="77"/>
      <c r="I33" s="27"/>
      <c r="J33" s="44" t="s">
        <v>33</v>
      </c>
      <c r="K33" s="49" t="s">
        <v>16</v>
      </c>
      <c r="L33" s="46">
        <f>D33</f>
        <v>300</v>
      </c>
      <c r="M33" s="38">
        <v>0</v>
      </c>
      <c r="N33" s="22">
        <f>M33*D33</f>
        <v>0</v>
      </c>
      <c r="O33" s="8">
        <v>0</v>
      </c>
      <c r="P33" s="15">
        <f>O33*D33</f>
        <v>0</v>
      </c>
      <c r="Q33" s="34" t="s">
        <v>44</v>
      </c>
      <c r="R33" s="15">
        <v>10000</v>
      </c>
      <c r="S33" s="27">
        <f t="shared" si="6"/>
        <v>10000</v>
      </c>
      <c r="T33" s="27">
        <f t="shared" si="7"/>
        <v>0</v>
      </c>
      <c r="U33" s="27"/>
      <c r="V33" s="26">
        <f>N33+P33+R33</f>
        <v>10000</v>
      </c>
      <c r="W33" s="27">
        <f>V33-F33</f>
        <v>0</v>
      </c>
      <c r="X33" s="12"/>
      <c r="Y33" s="27"/>
      <c r="Z33" s="12"/>
      <c r="AA33" s="10"/>
    </row>
    <row r="34" spans="2:27" x14ac:dyDescent="0.25">
      <c r="B34" s="99" t="s">
        <v>36</v>
      </c>
      <c r="C34" s="100"/>
      <c r="D34" s="100"/>
      <c r="E34" s="100"/>
      <c r="F34" s="101"/>
      <c r="G34" s="76"/>
      <c r="H34" s="76"/>
      <c r="I34" s="27"/>
      <c r="J34" s="99" t="s">
        <v>36</v>
      </c>
      <c r="K34" s="100"/>
      <c r="L34" s="100"/>
      <c r="M34" s="100"/>
      <c r="N34" s="100"/>
      <c r="O34" s="100"/>
      <c r="P34" s="100"/>
      <c r="Q34" s="100"/>
      <c r="R34" s="101"/>
      <c r="S34" s="27">
        <f t="shared" si="6"/>
        <v>0</v>
      </c>
      <c r="T34" s="27">
        <f t="shared" si="7"/>
        <v>0</v>
      </c>
      <c r="U34" s="76"/>
      <c r="V34" s="26"/>
      <c r="W34" s="27"/>
      <c r="X34" s="29"/>
      <c r="Y34" s="27"/>
      <c r="Z34" s="9"/>
      <c r="AA34" s="10"/>
    </row>
    <row r="35" spans="2:27" x14ac:dyDescent="0.25">
      <c r="B35" s="51" t="s">
        <v>85</v>
      </c>
      <c r="C35" s="45" t="s">
        <v>37</v>
      </c>
      <c r="D35" s="56">
        <v>100000</v>
      </c>
      <c r="E35" s="47">
        <f>M35+O35+Q35</f>
        <v>0.2</v>
      </c>
      <c r="F35" s="48">
        <f t="shared" si="5"/>
        <v>20000</v>
      </c>
      <c r="G35" s="77"/>
      <c r="H35" s="77"/>
      <c r="I35" s="27"/>
      <c r="J35" s="51" t="s">
        <v>85</v>
      </c>
      <c r="K35" s="45" t="s">
        <v>37</v>
      </c>
      <c r="L35" s="56">
        <f>D35</f>
        <v>100000</v>
      </c>
      <c r="M35" s="144"/>
      <c r="N35" s="22">
        <f>M35*D35</f>
        <v>0</v>
      </c>
      <c r="O35" s="8">
        <v>0</v>
      </c>
      <c r="P35" s="15">
        <f>O35*D35</f>
        <v>0</v>
      </c>
      <c r="Q35" s="35">
        <v>0.2</v>
      </c>
      <c r="R35" s="15">
        <f t="shared" si="9"/>
        <v>20000</v>
      </c>
      <c r="S35" s="27">
        <f t="shared" si="6"/>
        <v>20000</v>
      </c>
      <c r="T35" s="27">
        <f t="shared" si="7"/>
        <v>0</v>
      </c>
      <c r="U35" s="27"/>
      <c r="V35" s="26">
        <f>M35+O35+Q35</f>
        <v>0.2</v>
      </c>
      <c r="W35" s="27">
        <f>V35-E35</f>
        <v>0</v>
      </c>
      <c r="X35" s="30"/>
      <c r="Y35" s="27"/>
      <c r="Z35" s="12"/>
      <c r="AA35" s="10" t="s">
        <v>38</v>
      </c>
    </row>
    <row r="36" spans="2:27" s="71" customFormat="1" x14ac:dyDescent="0.25">
      <c r="B36" s="59" t="s">
        <v>86</v>
      </c>
      <c r="C36" s="64" t="s">
        <v>44</v>
      </c>
      <c r="D36" s="46">
        <v>20000</v>
      </c>
      <c r="E36" s="65">
        <v>1</v>
      </c>
      <c r="F36" s="66">
        <f t="shared" si="5"/>
        <v>20000</v>
      </c>
      <c r="G36" s="78"/>
      <c r="H36" s="78"/>
      <c r="I36" s="67"/>
      <c r="J36" s="59" t="s">
        <v>86</v>
      </c>
      <c r="K36" s="64" t="s">
        <v>44</v>
      </c>
      <c r="L36" s="56">
        <f t="shared" ref="L36:L38" si="13">D36</f>
        <v>20000</v>
      </c>
      <c r="M36" s="38">
        <v>1</v>
      </c>
      <c r="N36" s="22">
        <v>10000</v>
      </c>
      <c r="O36" s="20">
        <v>1</v>
      </c>
      <c r="P36" s="22">
        <v>5000</v>
      </c>
      <c r="Q36" s="20">
        <v>1</v>
      </c>
      <c r="R36" s="22">
        <v>5000</v>
      </c>
      <c r="S36" s="27">
        <f t="shared" si="6"/>
        <v>20000</v>
      </c>
      <c r="T36" s="27">
        <f t="shared" si="7"/>
        <v>0</v>
      </c>
      <c r="U36" s="67"/>
      <c r="V36" s="68">
        <f>N36+P36+R36</f>
        <v>20000</v>
      </c>
      <c r="W36" s="27">
        <f>V36-F36</f>
        <v>0</v>
      </c>
      <c r="X36" s="30"/>
      <c r="Y36" s="67"/>
      <c r="Z36" s="69"/>
      <c r="AA36" s="70"/>
    </row>
    <row r="37" spans="2:27" x14ac:dyDescent="0.25">
      <c r="B37" s="51" t="s">
        <v>80</v>
      </c>
      <c r="C37" s="45" t="s">
        <v>32</v>
      </c>
      <c r="D37" s="46">
        <v>130000</v>
      </c>
      <c r="E37" s="47">
        <f>M37+O37+Q37</f>
        <v>3</v>
      </c>
      <c r="F37" s="48">
        <f t="shared" si="5"/>
        <v>390000</v>
      </c>
      <c r="G37" s="77"/>
      <c r="H37" s="77"/>
      <c r="I37" s="27"/>
      <c r="J37" s="51" t="s">
        <v>80</v>
      </c>
      <c r="K37" s="45" t="s">
        <v>32</v>
      </c>
      <c r="L37" s="56">
        <f t="shared" si="13"/>
        <v>130000</v>
      </c>
      <c r="M37" s="38">
        <v>1</v>
      </c>
      <c r="N37" s="22">
        <f>M37*D37</f>
        <v>130000</v>
      </c>
      <c r="O37" s="20">
        <v>0</v>
      </c>
      <c r="P37" s="22">
        <f>O37*D37</f>
        <v>0</v>
      </c>
      <c r="Q37" s="20">
        <v>2</v>
      </c>
      <c r="R37" s="22">
        <f t="shared" ref="R37:R45" si="14">Q37*$D37</f>
        <v>260000</v>
      </c>
      <c r="S37" s="27">
        <f t="shared" si="6"/>
        <v>390000</v>
      </c>
      <c r="T37" s="27">
        <f t="shared" si="7"/>
        <v>0</v>
      </c>
      <c r="U37" s="67"/>
      <c r="V37" s="26">
        <f>M37+O37+Q37</f>
        <v>3</v>
      </c>
      <c r="W37" s="27">
        <f>V37-E37</f>
        <v>0</v>
      </c>
      <c r="X37" s="30"/>
      <c r="Y37" s="27"/>
      <c r="Z37" s="12"/>
      <c r="AA37" s="10" t="s">
        <v>39</v>
      </c>
    </row>
    <row r="38" spans="2:27" x14ac:dyDescent="0.25">
      <c r="B38" s="44" t="s">
        <v>40</v>
      </c>
      <c r="C38" s="49" t="s">
        <v>41</v>
      </c>
      <c r="D38" s="56">
        <v>30000</v>
      </c>
      <c r="E38" s="47">
        <f>M38+O38+Q38</f>
        <v>0.8</v>
      </c>
      <c r="F38" s="48">
        <f t="shared" si="5"/>
        <v>24000</v>
      </c>
      <c r="G38" s="77"/>
      <c r="H38" s="77"/>
      <c r="I38" s="27"/>
      <c r="J38" s="44" t="s">
        <v>40</v>
      </c>
      <c r="K38" s="49" t="s">
        <v>41</v>
      </c>
      <c r="L38" s="56">
        <f t="shared" si="13"/>
        <v>30000</v>
      </c>
      <c r="M38" s="144">
        <v>0.4</v>
      </c>
      <c r="N38" s="22">
        <f>M38*D38</f>
        <v>12000</v>
      </c>
      <c r="O38" s="35">
        <v>0.2</v>
      </c>
      <c r="P38" s="15">
        <f>O38*D38</f>
        <v>6000</v>
      </c>
      <c r="Q38" s="36">
        <v>0.2</v>
      </c>
      <c r="R38" s="15">
        <f t="shared" si="14"/>
        <v>6000</v>
      </c>
      <c r="S38" s="27">
        <f t="shared" si="6"/>
        <v>24000</v>
      </c>
      <c r="T38" s="27">
        <f t="shared" si="7"/>
        <v>0</v>
      </c>
      <c r="U38" s="27"/>
      <c r="V38" s="26">
        <f>M38+O38+Q38</f>
        <v>0.8</v>
      </c>
      <c r="W38" s="27">
        <f>V38-E38</f>
        <v>0</v>
      </c>
      <c r="X38" s="30"/>
      <c r="Y38" s="27"/>
      <c r="Z38" s="12"/>
      <c r="AA38" s="10" t="s">
        <v>42</v>
      </c>
    </row>
    <row r="39" spans="2:27" x14ac:dyDescent="0.25">
      <c r="B39" s="44" t="s">
        <v>115</v>
      </c>
      <c r="C39" s="49" t="s">
        <v>44</v>
      </c>
      <c r="D39" s="56">
        <v>25000</v>
      </c>
      <c r="E39" s="47">
        <v>1</v>
      </c>
      <c r="F39" s="48">
        <f t="shared" ref="F39" si="15">E39*D39</f>
        <v>25000</v>
      </c>
      <c r="G39" s="77"/>
      <c r="H39" s="77"/>
      <c r="I39" s="27"/>
      <c r="J39" s="44" t="str">
        <f>B39</f>
        <v xml:space="preserve">Lighting </v>
      </c>
      <c r="K39" s="91" t="s">
        <v>44</v>
      </c>
      <c r="L39" s="56">
        <f t="shared" ref="L39" si="16">D39</f>
        <v>25000</v>
      </c>
      <c r="M39" s="144">
        <v>1</v>
      </c>
      <c r="N39" s="22">
        <f>M39*D39</f>
        <v>25000</v>
      </c>
      <c r="O39" s="35">
        <v>0</v>
      </c>
      <c r="P39" s="15">
        <v>0</v>
      </c>
      <c r="Q39" s="36">
        <v>0</v>
      </c>
      <c r="R39" s="15">
        <f t="shared" ref="R39" si="17">Q39*$D39</f>
        <v>0</v>
      </c>
      <c r="S39" s="27">
        <f t="shared" si="6"/>
        <v>25000</v>
      </c>
      <c r="T39" s="27">
        <f t="shared" si="7"/>
        <v>0</v>
      </c>
      <c r="U39" s="27"/>
      <c r="V39" s="26">
        <f t="shared" ref="V39" si="18">M39+O39+Q39</f>
        <v>1</v>
      </c>
      <c r="W39" s="27">
        <f>V39-E39</f>
        <v>0</v>
      </c>
      <c r="X39" s="30"/>
      <c r="Y39" s="27"/>
      <c r="Z39" s="12"/>
      <c r="AA39" s="10"/>
    </row>
    <row r="40" spans="2:27" x14ac:dyDescent="0.25">
      <c r="B40" s="99" t="s">
        <v>43</v>
      </c>
      <c r="C40" s="100"/>
      <c r="D40" s="100"/>
      <c r="E40" s="100"/>
      <c r="F40" s="101"/>
      <c r="G40" s="76"/>
      <c r="H40" s="76"/>
      <c r="I40" s="27"/>
      <c r="J40" s="99" t="s">
        <v>43</v>
      </c>
      <c r="K40" s="100"/>
      <c r="L40" s="100"/>
      <c r="M40" s="100"/>
      <c r="N40" s="100"/>
      <c r="O40" s="100"/>
      <c r="P40" s="100"/>
      <c r="Q40" s="100"/>
      <c r="R40" s="101"/>
      <c r="S40" s="27">
        <f t="shared" si="6"/>
        <v>0</v>
      </c>
      <c r="T40" s="27">
        <f t="shared" si="7"/>
        <v>0</v>
      </c>
      <c r="U40" s="76"/>
      <c r="V40" s="26"/>
      <c r="W40" s="27"/>
      <c r="X40" s="29"/>
      <c r="Y40" s="27"/>
      <c r="Z40" s="9"/>
      <c r="AA40" s="10"/>
    </row>
    <row r="41" spans="2:27" x14ac:dyDescent="0.25">
      <c r="B41" s="51" t="s">
        <v>82</v>
      </c>
      <c r="C41" s="45" t="s">
        <v>44</v>
      </c>
      <c r="D41" s="48"/>
      <c r="E41" s="47">
        <f>M41+O41+Q41</f>
        <v>1</v>
      </c>
      <c r="F41" s="48">
        <v>150000</v>
      </c>
      <c r="G41" s="77"/>
      <c r="H41" s="77"/>
      <c r="I41" s="27"/>
      <c r="J41" s="51" t="s">
        <v>82</v>
      </c>
      <c r="K41" s="45" t="s">
        <v>44</v>
      </c>
      <c r="L41" s="48"/>
      <c r="M41" s="38">
        <v>1</v>
      </c>
      <c r="N41" s="22">
        <f>F41</f>
        <v>150000</v>
      </c>
      <c r="O41" s="8">
        <v>0</v>
      </c>
      <c r="P41" s="15">
        <f>O41*D41</f>
        <v>0</v>
      </c>
      <c r="Q41" s="8">
        <v>0</v>
      </c>
      <c r="R41" s="15">
        <f t="shared" si="14"/>
        <v>0</v>
      </c>
      <c r="S41" s="27">
        <f t="shared" si="6"/>
        <v>150000</v>
      </c>
      <c r="T41" s="27">
        <f t="shared" si="7"/>
        <v>0</v>
      </c>
      <c r="U41" s="27"/>
      <c r="V41" s="26">
        <f>M41+O41+Q41</f>
        <v>1</v>
      </c>
      <c r="W41" s="27">
        <f>V41-E41</f>
        <v>0</v>
      </c>
      <c r="X41" s="29"/>
      <c r="Y41" s="31"/>
      <c r="Z41" s="9"/>
      <c r="AA41" s="10"/>
    </row>
    <row r="42" spans="2:27" x14ac:dyDescent="0.25">
      <c r="B42" s="51" t="s">
        <v>45</v>
      </c>
      <c r="C42" s="45" t="s">
        <v>44</v>
      </c>
      <c r="D42" s="48"/>
      <c r="E42" s="47">
        <f>M42+O42+Q42</f>
        <v>1</v>
      </c>
      <c r="F42" s="48">
        <v>10000</v>
      </c>
      <c r="G42" s="77"/>
      <c r="H42" s="77"/>
      <c r="I42" s="27"/>
      <c r="J42" s="51" t="s">
        <v>45</v>
      </c>
      <c r="K42" s="45" t="s">
        <v>44</v>
      </c>
      <c r="L42" s="48"/>
      <c r="M42" s="38">
        <v>1</v>
      </c>
      <c r="N42" s="22">
        <f>F42</f>
        <v>10000</v>
      </c>
      <c r="O42" s="8">
        <v>0</v>
      </c>
      <c r="P42" s="15">
        <f>O42*D42</f>
        <v>0</v>
      </c>
      <c r="Q42" s="8">
        <v>0</v>
      </c>
      <c r="R42" s="15">
        <f t="shared" si="14"/>
        <v>0</v>
      </c>
      <c r="S42" s="27">
        <f t="shared" si="6"/>
        <v>10000</v>
      </c>
      <c r="T42" s="27">
        <f t="shared" si="7"/>
        <v>0</v>
      </c>
      <c r="U42" s="27"/>
      <c r="V42" s="26">
        <f>M42+O42+Q42</f>
        <v>1</v>
      </c>
      <c r="W42" s="27">
        <f>V42-E42</f>
        <v>0</v>
      </c>
      <c r="X42" s="29"/>
      <c r="Y42" s="27"/>
      <c r="Z42" s="12"/>
      <c r="AA42" s="10"/>
    </row>
    <row r="43" spans="2:27" x14ac:dyDescent="0.25">
      <c r="B43" s="51" t="s">
        <v>46</v>
      </c>
      <c r="C43" s="45" t="s">
        <v>44</v>
      </c>
      <c r="D43" s="48"/>
      <c r="E43" s="47">
        <f>M43+O43+Q43</f>
        <v>1</v>
      </c>
      <c r="F43" s="48">
        <v>230000</v>
      </c>
      <c r="G43" s="77"/>
      <c r="H43" s="77"/>
      <c r="I43" s="27"/>
      <c r="J43" s="51" t="s">
        <v>46</v>
      </c>
      <c r="K43" s="45" t="s">
        <v>44</v>
      </c>
      <c r="L43" s="48"/>
      <c r="M43" s="38"/>
      <c r="N43" s="22"/>
      <c r="O43" s="8">
        <v>0</v>
      </c>
      <c r="P43" s="15">
        <f>O43*D43</f>
        <v>0</v>
      </c>
      <c r="Q43" s="8">
        <v>1</v>
      </c>
      <c r="R43" s="15">
        <f>F43</f>
        <v>230000</v>
      </c>
      <c r="S43" s="27">
        <f t="shared" si="6"/>
        <v>230000</v>
      </c>
      <c r="T43" s="27">
        <f t="shared" si="7"/>
        <v>0</v>
      </c>
      <c r="U43" s="27"/>
      <c r="V43" s="26">
        <f>M43+O43+Q43</f>
        <v>1</v>
      </c>
      <c r="W43" s="27">
        <f>V43-E43</f>
        <v>0</v>
      </c>
      <c r="X43" s="29"/>
      <c r="Y43" s="27"/>
      <c r="Z43" s="12"/>
      <c r="AA43" s="10"/>
    </row>
    <row r="44" spans="2:27" x14ac:dyDescent="0.25">
      <c r="B44" s="99" t="s">
        <v>47</v>
      </c>
      <c r="C44" s="100"/>
      <c r="D44" s="100"/>
      <c r="E44" s="100"/>
      <c r="F44" s="101"/>
      <c r="G44" s="76"/>
      <c r="H44" s="76"/>
      <c r="J44" s="99" t="s">
        <v>47</v>
      </c>
      <c r="K44" s="100"/>
      <c r="L44" s="100"/>
      <c r="M44" s="100"/>
      <c r="N44" s="100"/>
      <c r="O44" s="100"/>
      <c r="P44" s="100"/>
      <c r="Q44" s="100"/>
      <c r="R44" s="101"/>
      <c r="S44" s="27">
        <f t="shared" si="6"/>
        <v>0</v>
      </c>
      <c r="T44" s="27">
        <f t="shared" si="7"/>
        <v>0</v>
      </c>
      <c r="U44" s="76"/>
      <c r="V44" s="26"/>
      <c r="W44" s="27"/>
      <c r="X44" s="29"/>
      <c r="Y44" s="27"/>
      <c r="Z44" s="9"/>
      <c r="AA44" s="10"/>
    </row>
    <row r="45" spans="2:27" x14ac:dyDescent="0.25">
      <c r="B45" s="51" t="s">
        <v>48</v>
      </c>
      <c r="C45" s="45" t="s">
        <v>49</v>
      </c>
      <c r="D45" s="53">
        <v>2500</v>
      </c>
      <c r="E45" s="47">
        <v>12</v>
      </c>
      <c r="F45" s="48">
        <f t="shared" ref="F45" si="19">E45*D45</f>
        <v>30000</v>
      </c>
      <c r="G45" s="77"/>
      <c r="H45" s="77"/>
      <c r="I45" s="27"/>
      <c r="J45" s="51" t="s">
        <v>48</v>
      </c>
      <c r="K45" s="45" t="s">
        <v>49</v>
      </c>
      <c r="L45" s="53">
        <f>D45</f>
        <v>2500</v>
      </c>
      <c r="M45" s="38">
        <v>5</v>
      </c>
      <c r="N45" s="22">
        <f>M45*D45</f>
        <v>12500</v>
      </c>
      <c r="O45" s="20">
        <v>2</v>
      </c>
      <c r="P45" s="22">
        <f>O45*D45</f>
        <v>5000</v>
      </c>
      <c r="Q45" s="20">
        <v>5</v>
      </c>
      <c r="R45" s="22">
        <f t="shared" si="14"/>
        <v>12500</v>
      </c>
      <c r="S45" s="27">
        <f t="shared" si="6"/>
        <v>30000</v>
      </c>
      <c r="T45" s="27">
        <f t="shared" si="7"/>
        <v>0</v>
      </c>
      <c r="U45" s="67"/>
      <c r="V45" s="26">
        <f>M45+O45+Q45</f>
        <v>12</v>
      </c>
      <c r="W45" s="27">
        <f>V45-E45</f>
        <v>0</v>
      </c>
      <c r="X45" s="29"/>
      <c r="Y45" s="27"/>
      <c r="Z45" s="12"/>
      <c r="AA45" s="10" t="s">
        <v>50</v>
      </c>
    </row>
    <row r="46" spans="2:27" x14ac:dyDescent="0.25">
      <c r="B46" s="51" t="s">
        <v>51</v>
      </c>
      <c r="C46" s="49" t="s">
        <v>44</v>
      </c>
      <c r="D46" s="61"/>
      <c r="E46" s="47">
        <v>1</v>
      </c>
      <c r="F46" s="48">
        <v>100000</v>
      </c>
      <c r="G46" s="77"/>
      <c r="H46" s="77"/>
      <c r="I46" s="27"/>
      <c r="J46" s="51" t="s">
        <v>51</v>
      </c>
      <c r="K46" s="49" t="s">
        <v>44</v>
      </c>
      <c r="L46" s="61"/>
      <c r="M46" s="38">
        <v>1</v>
      </c>
      <c r="N46" s="22">
        <v>45000</v>
      </c>
      <c r="O46" s="8">
        <v>1</v>
      </c>
      <c r="P46" s="15">
        <v>10000</v>
      </c>
      <c r="Q46" s="8">
        <v>1</v>
      </c>
      <c r="R46" s="15">
        <v>45000</v>
      </c>
      <c r="S46" s="27">
        <f t="shared" si="6"/>
        <v>100000</v>
      </c>
      <c r="T46" s="27">
        <f t="shared" si="7"/>
        <v>0</v>
      </c>
      <c r="U46" s="27"/>
      <c r="V46" s="26">
        <f>N46+P46+R46</f>
        <v>100000</v>
      </c>
      <c r="W46" s="27">
        <f>V46-F46</f>
        <v>0</v>
      </c>
      <c r="X46" s="29"/>
      <c r="Y46" s="27"/>
      <c r="Z46" s="12"/>
      <c r="AA46" s="10" t="s">
        <v>52</v>
      </c>
    </row>
    <row r="47" spans="2:27" x14ac:dyDescent="0.25">
      <c r="B47" s="51" t="s">
        <v>53</v>
      </c>
      <c r="C47" s="49" t="s">
        <v>44</v>
      </c>
      <c r="D47" s="61">
        <v>7.4999999999999997E-3</v>
      </c>
      <c r="E47" s="47">
        <f>SUM(F7:F43)+F49</f>
        <v>2660420.4</v>
      </c>
      <c r="F47" s="48">
        <f>E47*D47</f>
        <v>19953.152999999998</v>
      </c>
      <c r="G47" s="77"/>
      <c r="H47" s="77"/>
      <c r="I47" s="27"/>
      <c r="J47" s="51" t="s">
        <v>53</v>
      </c>
      <c r="K47" s="49" t="s">
        <v>44</v>
      </c>
      <c r="L47" s="61">
        <v>7.4999999999999997E-3</v>
      </c>
      <c r="M47" s="38">
        <f>SUM(N7:N43)+N49</f>
        <v>1151241.3</v>
      </c>
      <c r="N47" s="22">
        <f>M47*D47</f>
        <v>8634.3097500000003</v>
      </c>
      <c r="O47" s="16">
        <f>SUM(P7:P43)+P49</f>
        <v>397966.25</v>
      </c>
      <c r="P47" s="15">
        <f>O47*$D47</f>
        <v>2984.7468749999998</v>
      </c>
      <c r="Q47" s="16">
        <f>SUM(R7:R43)+R49</f>
        <v>1111212.8500000001</v>
      </c>
      <c r="R47" s="15">
        <f>Q47*$D47</f>
        <v>8334.096375000001</v>
      </c>
      <c r="S47" s="27">
        <f>N47+P47+R47</f>
        <v>19953.153000000002</v>
      </c>
      <c r="T47" s="27">
        <f t="shared" si="7"/>
        <v>0</v>
      </c>
      <c r="U47" s="27"/>
      <c r="V47" s="26">
        <f>M47+O47+Q47</f>
        <v>2660420.4000000004</v>
      </c>
      <c r="W47" s="27">
        <f>V47-E47</f>
        <v>0</v>
      </c>
      <c r="X47" s="12"/>
      <c r="Y47" s="27"/>
      <c r="Z47" s="12"/>
      <c r="AA47" s="10" t="s">
        <v>54</v>
      </c>
    </row>
    <row r="48" spans="2:27" x14ac:dyDescent="0.25">
      <c r="B48" s="51" t="s">
        <v>55</v>
      </c>
      <c r="C48" s="49" t="s">
        <v>44</v>
      </c>
      <c r="D48" s="62">
        <v>0.03</v>
      </c>
      <c r="E48" s="47">
        <f>SUM(F7:F43)+F49</f>
        <v>2660420.4</v>
      </c>
      <c r="F48" s="48">
        <v>80000</v>
      </c>
      <c r="G48" s="77"/>
      <c r="H48" s="77"/>
      <c r="I48" s="27"/>
      <c r="J48" s="51" t="s">
        <v>55</v>
      </c>
      <c r="K48" s="49" t="s">
        <v>44</v>
      </c>
      <c r="L48" s="62"/>
      <c r="M48" s="145">
        <v>1</v>
      </c>
      <c r="N48" s="22">
        <v>15000</v>
      </c>
      <c r="O48" s="8">
        <f>SUM(P7:P45)</f>
        <v>366787.5</v>
      </c>
      <c r="P48" s="15">
        <v>20000</v>
      </c>
      <c r="Q48" s="8">
        <f>SUM(R7:R45)</f>
        <v>1022693.5</v>
      </c>
      <c r="R48" s="15">
        <v>45000</v>
      </c>
      <c r="S48" s="27">
        <f t="shared" si="6"/>
        <v>80000</v>
      </c>
      <c r="T48" s="27">
        <f t="shared" si="7"/>
        <v>0</v>
      </c>
      <c r="U48" s="27"/>
      <c r="V48" s="26">
        <f>N48+P48+R48</f>
        <v>80000</v>
      </c>
      <c r="W48" s="27">
        <f>V48-F48</f>
        <v>0</v>
      </c>
      <c r="X48" s="12"/>
      <c r="Y48" s="27"/>
      <c r="Z48" s="12"/>
      <c r="AA48" s="10" t="s">
        <v>56</v>
      </c>
    </row>
    <row r="49" spans="2:27" s="71" customFormat="1" x14ac:dyDescent="0.25">
      <c r="B49" s="54" t="s">
        <v>57</v>
      </c>
      <c r="C49" s="80" t="s">
        <v>44</v>
      </c>
      <c r="D49" s="81">
        <v>0.1</v>
      </c>
      <c r="E49" s="65">
        <f>SUM(F7:F43)</f>
        <v>2418564</v>
      </c>
      <c r="F49" s="66">
        <f>E49*$D49</f>
        <v>241856.40000000002</v>
      </c>
      <c r="G49" s="78"/>
      <c r="H49" s="78"/>
      <c r="I49" s="67"/>
      <c r="J49" s="54" t="s">
        <v>57</v>
      </c>
      <c r="K49" s="80" t="s">
        <v>44</v>
      </c>
      <c r="L49" s="81">
        <v>0.1</v>
      </c>
      <c r="M49" s="38">
        <f>SUM(N7:N43)</f>
        <v>1046583</v>
      </c>
      <c r="N49" s="95">
        <f>M49*D49</f>
        <v>104658.3</v>
      </c>
      <c r="O49" s="20">
        <f>SUM(P7:P43)</f>
        <v>361787.5</v>
      </c>
      <c r="P49" s="22">
        <f>O49*$D49</f>
        <v>36178.75</v>
      </c>
      <c r="Q49" s="20">
        <f>SUM(R7:R43)</f>
        <v>1010193.5</v>
      </c>
      <c r="R49" s="22">
        <f>Q49*$D49</f>
        <v>101019.35</v>
      </c>
      <c r="S49" s="27">
        <f t="shared" si="6"/>
        <v>241856.4</v>
      </c>
      <c r="T49" s="27">
        <f t="shared" si="7"/>
        <v>0</v>
      </c>
      <c r="U49" s="67"/>
      <c r="V49" s="68">
        <f>N49+P49+R49</f>
        <v>241856.4</v>
      </c>
      <c r="W49" s="67">
        <f>V49-F49</f>
        <v>0</v>
      </c>
      <c r="X49" s="69"/>
      <c r="Y49" s="67"/>
      <c r="Z49" s="69"/>
      <c r="AA49" s="82">
        <v>0.3</v>
      </c>
    </row>
    <row r="50" spans="2:27" s="71" customFormat="1" ht="13.8" thickBot="1" x14ac:dyDescent="0.3">
      <c r="B50" s="83" t="s">
        <v>87</v>
      </c>
      <c r="C50" s="84" t="s">
        <v>44</v>
      </c>
      <c r="D50" s="85">
        <v>7.0000000000000007E-2</v>
      </c>
      <c r="E50" s="86">
        <f>SUM(F6:F49)</f>
        <v>2890373.5529999998</v>
      </c>
      <c r="F50" s="87">
        <f>E50*D50</f>
        <v>202326.14871000001</v>
      </c>
      <c r="G50" s="78"/>
      <c r="H50" s="78"/>
      <c r="I50" s="67"/>
      <c r="J50" s="83" t="s">
        <v>87</v>
      </c>
      <c r="K50" s="84" t="s">
        <v>44</v>
      </c>
      <c r="L50" s="85">
        <v>7.0000000000000007E-2</v>
      </c>
      <c r="M50" s="94">
        <f>SUM(N6:N49)</f>
        <v>1232375.6097500001</v>
      </c>
      <c r="N50" s="22">
        <f>M50*0.07</f>
        <v>86266.292682500018</v>
      </c>
      <c r="O50" s="38">
        <f>SUM(P7:P49)</f>
        <v>435950.99687500001</v>
      </c>
      <c r="P50" s="88">
        <f>O50*0.07</f>
        <v>30516.569781250004</v>
      </c>
      <c r="Q50" s="89">
        <f>SUM(R6:R49)</f>
        <v>1222046.9463750001</v>
      </c>
      <c r="R50" s="90">
        <f>Q50*0.07</f>
        <v>85543.286246250005</v>
      </c>
      <c r="S50" s="27">
        <f t="shared" si="6"/>
        <v>202326.14871000004</v>
      </c>
      <c r="T50" s="27">
        <f t="shared" si="7"/>
        <v>0</v>
      </c>
      <c r="U50" s="67"/>
      <c r="V50" s="68">
        <f>N50+P50+R50</f>
        <v>202326.14871000004</v>
      </c>
      <c r="W50" s="67">
        <f>V50-F50</f>
        <v>0</v>
      </c>
      <c r="X50" s="69"/>
      <c r="Y50" s="67"/>
      <c r="Z50" s="69"/>
      <c r="AA50" s="82"/>
    </row>
    <row r="51" spans="2:27" ht="18" thickBot="1" x14ac:dyDescent="0.3">
      <c r="B51" s="96" t="s">
        <v>58</v>
      </c>
      <c r="C51" s="97"/>
      <c r="D51" s="98"/>
      <c r="E51" s="136">
        <f>SUM(F6:F50)</f>
        <v>3092699.7017099997</v>
      </c>
      <c r="F51" s="137"/>
      <c r="G51" s="79"/>
      <c r="H51" s="79"/>
      <c r="I51" s="37"/>
      <c r="J51" s="96" t="s">
        <v>58</v>
      </c>
      <c r="K51" s="97"/>
      <c r="L51" s="98"/>
      <c r="M51" s="146">
        <f>SUM(N6:N50)</f>
        <v>1318641.9024325002</v>
      </c>
      <c r="N51" s="147"/>
      <c r="O51" s="121">
        <f>SUM(P6:P50)</f>
        <v>466467.56665625004</v>
      </c>
      <c r="P51" s="122"/>
      <c r="Q51" s="121">
        <f>SUM(R6:R50)</f>
        <v>1307590.23262125</v>
      </c>
      <c r="R51" s="122"/>
      <c r="S51" s="27">
        <f>M51+O51+Q51</f>
        <v>3092699.7017100002</v>
      </c>
      <c r="T51" s="27">
        <f>S51-E51</f>
        <v>0</v>
      </c>
      <c r="U51" s="63"/>
      <c r="V51" s="125">
        <f>M51+O51+Q51</f>
        <v>3092699.7017100002</v>
      </c>
      <c r="W51" s="125"/>
      <c r="X51" s="125">
        <f>V51-E51</f>
        <v>0</v>
      </c>
      <c r="Y51" s="125"/>
      <c r="Z51" s="114"/>
      <c r="AA51" s="114"/>
    </row>
    <row r="53" spans="2:27" x14ac:dyDescent="0.25">
      <c r="B53" s="5"/>
    </row>
    <row r="54" spans="2:27" x14ac:dyDescent="0.25">
      <c r="B54" s="5"/>
    </row>
    <row r="56" spans="2:27" x14ac:dyDescent="0.25">
      <c r="B56" s="4"/>
      <c r="D56" s="74">
        <v>0.2</v>
      </c>
      <c r="E56" s="126">
        <v>2978221.77</v>
      </c>
      <c r="F56" s="126"/>
      <c r="G56" s="73"/>
      <c r="H56" s="73"/>
    </row>
    <row r="57" spans="2:27" x14ac:dyDescent="0.25">
      <c r="D57" s="74">
        <v>0.1</v>
      </c>
      <c r="E57" s="126">
        <f>E51</f>
        <v>3092699.7017099997</v>
      </c>
      <c r="F57" s="126"/>
      <c r="G57" s="73"/>
      <c r="H57" s="73"/>
      <c r="I57" s="43">
        <f>E56-E57</f>
        <v>-114477.93170999968</v>
      </c>
      <c r="M57" s="149"/>
    </row>
    <row r="64" spans="2:27" x14ac:dyDescent="0.25">
      <c r="Q64" s="6"/>
    </row>
  </sheetData>
  <mergeCells count="41">
    <mergeCell ref="E56:F56"/>
    <mergeCell ref="E57:F57"/>
    <mergeCell ref="J1:R1"/>
    <mergeCell ref="J6:R6"/>
    <mergeCell ref="J19:R19"/>
    <mergeCell ref="J23:R23"/>
    <mergeCell ref="J29:R29"/>
    <mergeCell ref="J31:R31"/>
    <mergeCell ref="J2:J5"/>
    <mergeCell ref="K2:K5"/>
    <mergeCell ref="L2:L5"/>
    <mergeCell ref="E2:F4"/>
    <mergeCell ref="E51:F51"/>
    <mergeCell ref="B1:F1"/>
    <mergeCell ref="Z51:AA51"/>
    <mergeCell ref="Q2:R4"/>
    <mergeCell ref="Q51:R51"/>
    <mergeCell ref="V2:W4"/>
    <mergeCell ref="V51:W51"/>
    <mergeCell ref="J44:R44"/>
    <mergeCell ref="O2:P4"/>
    <mergeCell ref="M51:N51"/>
    <mergeCell ref="O51:P51"/>
    <mergeCell ref="X2:Y4"/>
    <mergeCell ref="X51:Y51"/>
    <mergeCell ref="M2:N4"/>
    <mergeCell ref="J51:L51"/>
    <mergeCell ref="J34:R34"/>
    <mergeCell ref="J40:R40"/>
    <mergeCell ref="B51:D51"/>
    <mergeCell ref="B44:F44"/>
    <mergeCell ref="B34:F34"/>
    <mergeCell ref="B40:F40"/>
    <mergeCell ref="B2:B5"/>
    <mergeCell ref="C2:C5"/>
    <mergeCell ref="D2:D5"/>
    <mergeCell ref="B6:F6"/>
    <mergeCell ref="B19:F19"/>
    <mergeCell ref="B23:F23"/>
    <mergeCell ref="B29:F29"/>
    <mergeCell ref="B31:F31"/>
  </mergeCells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42"/>
  <sheetViews>
    <sheetView topLeftCell="F1" workbookViewId="0">
      <selection activeCell="S8" sqref="S8"/>
    </sheetView>
  </sheetViews>
  <sheetFormatPr defaultRowHeight="13.2" x14ac:dyDescent="0.25"/>
  <cols>
    <col min="2" max="2" width="118.109375" bestFit="1" customWidth="1"/>
    <col min="6" max="6" width="29.5546875" customWidth="1"/>
    <col min="7" max="7" width="25.109375" bestFit="1" customWidth="1"/>
    <col min="8" max="8" width="10.33203125" bestFit="1" customWidth="1"/>
    <col min="9" max="9" width="11.44140625" bestFit="1" customWidth="1"/>
    <col min="14" max="14" width="18.77734375" bestFit="1" customWidth="1"/>
    <col min="15" max="15" width="19.33203125" bestFit="1" customWidth="1"/>
  </cols>
  <sheetData>
    <row r="2" spans="1:20" x14ac:dyDescent="0.25">
      <c r="A2" s="138" t="s">
        <v>59</v>
      </c>
      <c r="B2" s="138"/>
    </row>
    <row r="3" spans="1:20" x14ac:dyDescent="0.25">
      <c r="B3" s="3"/>
    </row>
    <row r="4" spans="1:20" x14ac:dyDescent="0.25">
      <c r="B4" s="3"/>
    </row>
    <row r="5" spans="1:20" x14ac:dyDescent="0.25">
      <c r="B5" s="3"/>
    </row>
    <row r="6" spans="1:20" x14ac:dyDescent="0.25">
      <c r="B6" s="3"/>
    </row>
    <row r="7" spans="1:20" x14ac:dyDescent="0.25">
      <c r="B7" s="3"/>
    </row>
    <row r="8" spans="1:20" x14ac:dyDescent="0.25">
      <c r="B8" s="3"/>
      <c r="F8" s="5" t="s">
        <v>109</v>
      </c>
      <c r="H8" t="s">
        <v>60</v>
      </c>
      <c r="J8" t="s">
        <v>61</v>
      </c>
      <c r="K8" s="21">
        <f>SUM(K9:K16)</f>
        <v>45.72</v>
      </c>
      <c r="L8" s="21" t="s">
        <v>62</v>
      </c>
      <c r="N8" s="5" t="s">
        <v>109</v>
      </c>
      <c r="P8" t="s">
        <v>60</v>
      </c>
      <c r="R8" t="s">
        <v>61</v>
      </c>
      <c r="S8" s="21">
        <f>SUM(S9:S16)</f>
        <v>102.88444444444444</v>
      </c>
      <c r="T8" s="21" t="s">
        <v>62</v>
      </c>
    </row>
    <row r="9" spans="1:20" x14ac:dyDescent="0.25">
      <c r="B9" s="3"/>
      <c r="F9">
        <v>823</v>
      </c>
      <c r="G9" s="3" t="s">
        <v>110</v>
      </c>
      <c r="H9">
        <f>1.5/12*9/27</f>
        <v>4.1666666666666664E-2</v>
      </c>
      <c r="I9" t="s">
        <v>9</v>
      </c>
      <c r="J9">
        <v>300</v>
      </c>
      <c r="K9">
        <f t="shared" ref="K9:K15" si="0">J9*H9</f>
        <v>12.5</v>
      </c>
      <c r="N9">
        <v>441</v>
      </c>
      <c r="O9" s="3" t="s">
        <v>110</v>
      </c>
      <c r="P9">
        <f>1.5/12*9/27</f>
        <v>4.1666666666666664E-2</v>
      </c>
      <c r="Q9" t="s">
        <v>9</v>
      </c>
      <c r="R9">
        <v>250</v>
      </c>
      <c r="S9">
        <f t="shared" ref="S9:S11" si="1">R9*P9</f>
        <v>10.416666666666666</v>
      </c>
    </row>
    <row r="10" spans="1:20" x14ac:dyDescent="0.25">
      <c r="B10" s="3"/>
      <c r="F10">
        <v>407</v>
      </c>
      <c r="G10" t="s">
        <v>63</v>
      </c>
      <c r="H10">
        <v>5.5E-2</v>
      </c>
      <c r="I10" t="s">
        <v>64</v>
      </c>
      <c r="J10">
        <v>4</v>
      </c>
      <c r="K10">
        <f t="shared" si="0"/>
        <v>0.22</v>
      </c>
      <c r="N10">
        <v>407</v>
      </c>
      <c r="O10" t="s">
        <v>63</v>
      </c>
      <c r="P10">
        <v>5.5E-2</v>
      </c>
      <c r="Q10" t="s">
        <v>64</v>
      </c>
      <c r="R10">
        <v>4</v>
      </c>
      <c r="S10">
        <f t="shared" si="1"/>
        <v>0.22</v>
      </c>
    </row>
    <row r="11" spans="1:20" x14ac:dyDescent="0.25">
      <c r="F11">
        <v>823</v>
      </c>
      <c r="G11" s="3" t="s">
        <v>111</v>
      </c>
      <c r="H11">
        <f>1.5/12*9/27</f>
        <v>4.1666666666666664E-2</v>
      </c>
      <c r="I11" t="s">
        <v>9</v>
      </c>
      <c r="J11">
        <v>300</v>
      </c>
      <c r="K11">
        <f t="shared" si="0"/>
        <v>12.5</v>
      </c>
      <c r="N11">
        <v>441</v>
      </c>
      <c r="O11" s="3" t="s">
        <v>111</v>
      </c>
      <c r="P11">
        <f>1.5/12*9/27</f>
        <v>4.1666666666666664E-2</v>
      </c>
      <c r="Q11" t="s">
        <v>9</v>
      </c>
      <c r="R11">
        <v>250</v>
      </c>
      <c r="S11">
        <f t="shared" si="1"/>
        <v>10.416666666666666</v>
      </c>
    </row>
    <row r="12" spans="1:20" x14ac:dyDescent="0.25">
      <c r="N12">
        <v>407</v>
      </c>
      <c r="O12" t="s">
        <v>63</v>
      </c>
      <c r="P12">
        <v>5.5E-2</v>
      </c>
      <c r="Q12" t="s">
        <v>64</v>
      </c>
      <c r="R12">
        <v>4</v>
      </c>
      <c r="S12">
        <f t="shared" ref="S12:S13" si="2">R12*P12</f>
        <v>0.22</v>
      </c>
    </row>
    <row r="13" spans="1:20" x14ac:dyDescent="0.25">
      <c r="N13">
        <v>301</v>
      </c>
      <c r="O13" s="3" t="s">
        <v>113</v>
      </c>
      <c r="P13">
        <f>8/12*9/27</f>
        <v>0.22222222222222221</v>
      </c>
      <c r="Q13" s="3" t="s">
        <v>9</v>
      </c>
      <c r="R13">
        <v>275</v>
      </c>
      <c r="S13">
        <f t="shared" si="2"/>
        <v>61.111111111111107</v>
      </c>
    </row>
    <row r="14" spans="1:20" x14ac:dyDescent="0.25">
      <c r="F14">
        <v>304</v>
      </c>
      <c r="G14" s="3" t="s">
        <v>112</v>
      </c>
      <c r="H14">
        <f>9/12*9/27</f>
        <v>0.25</v>
      </c>
      <c r="I14" t="s">
        <v>9</v>
      </c>
      <c r="J14">
        <v>70</v>
      </c>
      <c r="K14">
        <f t="shared" si="0"/>
        <v>17.5</v>
      </c>
      <c r="N14">
        <v>304</v>
      </c>
      <c r="O14" s="3" t="s">
        <v>112</v>
      </c>
      <c r="P14">
        <f>9/12*9/27</f>
        <v>0.25</v>
      </c>
      <c r="Q14" t="s">
        <v>9</v>
      </c>
      <c r="R14">
        <v>70</v>
      </c>
      <c r="S14">
        <f t="shared" ref="S14:S15" si="3">R14*P14</f>
        <v>17.5</v>
      </c>
    </row>
    <row r="15" spans="1:20" x14ac:dyDescent="0.25">
      <c r="F15">
        <v>204</v>
      </c>
      <c r="G15" t="s">
        <v>65</v>
      </c>
      <c r="H15">
        <v>1</v>
      </c>
      <c r="I15" t="s">
        <v>14</v>
      </c>
      <c r="J15">
        <v>3</v>
      </c>
      <c r="K15">
        <f t="shared" si="0"/>
        <v>3</v>
      </c>
      <c r="N15">
        <v>204</v>
      </c>
      <c r="O15" t="s">
        <v>65</v>
      </c>
      <c r="P15">
        <v>1</v>
      </c>
      <c r="Q15" t="s">
        <v>14</v>
      </c>
      <c r="R15">
        <v>3</v>
      </c>
      <c r="S15">
        <f t="shared" si="3"/>
        <v>3</v>
      </c>
    </row>
    <row r="16" spans="1:20" x14ac:dyDescent="0.25">
      <c r="F16" t="s">
        <v>66</v>
      </c>
    </row>
    <row r="18" spans="6:12" x14ac:dyDescent="0.25">
      <c r="F18">
        <v>254</v>
      </c>
      <c r="G18" t="s">
        <v>67</v>
      </c>
      <c r="H18">
        <v>1</v>
      </c>
      <c r="I18" t="s">
        <v>14</v>
      </c>
      <c r="J18">
        <v>4</v>
      </c>
      <c r="K18">
        <f>J18*H18</f>
        <v>4</v>
      </c>
    </row>
    <row r="21" spans="6:12" x14ac:dyDescent="0.25">
      <c r="F21" s="21" t="s">
        <v>23</v>
      </c>
      <c r="K21" s="21">
        <f>SUM(K22:K27)</f>
        <v>17.750000000000004</v>
      </c>
      <c r="L21" s="21" t="s">
        <v>62</v>
      </c>
    </row>
    <row r="22" spans="6:12" x14ac:dyDescent="0.25">
      <c r="F22">
        <v>204</v>
      </c>
      <c r="G22" t="s">
        <v>8</v>
      </c>
      <c r="H22">
        <v>0.4</v>
      </c>
      <c r="I22" t="s">
        <v>14</v>
      </c>
      <c r="J22">
        <v>16</v>
      </c>
      <c r="K22">
        <f>J22*H22</f>
        <v>6.4</v>
      </c>
    </row>
    <row r="23" spans="6:12" x14ac:dyDescent="0.25">
      <c r="F23">
        <v>206</v>
      </c>
      <c r="G23" t="s">
        <v>68</v>
      </c>
      <c r="H23">
        <v>3.5000000000000003E-2</v>
      </c>
      <c r="I23" t="s">
        <v>69</v>
      </c>
      <c r="J23">
        <v>150</v>
      </c>
      <c r="K23">
        <f>J23*H23</f>
        <v>5.2500000000000009</v>
      </c>
    </row>
    <row r="24" spans="6:12" x14ac:dyDescent="0.25">
      <c r="F24">
        <v>206</v>
      </c>
      <c r="G24" t="s">
        <v>70</v>
      </c>
      <c r="H24">
        <v>1</v>
      </c>
      <c r="I24" t="s">
        <v>14</v>
      </c>
      <c r="J24">
        <v>5</v>
      </c>
      <c r="K24">
        <f>J24*H24</f>
        <v>5</v>
      </c>
    </row>
    <row r="25" spans="6:12" x14ac:dyDescent="0.25">
      <c r="F25">
        <v>206</v>
      </c>
      <c r="G25" t="s">
        <v>71</v>
      </c>
      <c r="H25">
        <v>1</v>
      </c>
      <c r="I25" t="s">
        <v>14</v>
      </c>
      <c r="J25">
        <v>1</v>
      </c>
      <c r="K25">
        <f>J25*H25</f>
        <v>1</v>
      </c>
    </row>
    <row r="26" spans="6:12" x14ac:dyDescent="0.25">
      <c r="F26">
        <v>204</v>
      </c>
      <c r="G26" t="s">
        <v>72</v>
      </c>
      <c r="H26">
        <f>1/2000</f>
        <v>5.0000000000000001E-4</v>
      </c>
      <c r="I26" t="s">
        <v>73</v>
      </c>
      <c r="J26">
        <v>200</v>
      </c>
      <c r="K26">
        <f>J26*H26</f>
        <v>0.1</v>
      </c>
    </row>
    <row r="28" spans="6:12" x14ac:dyDescent="0.25">
      <c r="F28" s="21" t="s">
        <v>23</v>
      </c>
      <c r="K28">
        <f>SUM(K29:K34)</f>
        <v>31.4</v>
      </c>
    </row>
    <row r="29" spans="6:12" x14ac:dyDescent="0.25">
      <c r="F29">
        <v>204</v>
      </c>
      <c r="G29" t="s">
        <v>8</v>
      </c>
      <c r="H29">
        <v>0.4</v>
      </c>
      <c r="I29" t="s">
        <v>9</v>
      </c>
      <c r="J29">
        <v>16</v>
      </c>
      <c r="K29">
        <f>J29*H29</f>
        <v>6.4</v>
      </c>
    </row>
    <row r="30" spans="6:12" x14ac:dyDescent="0.25">
      <c r="F30">
        <v>204</v>
      </c>
      <c r="G30" t="s">
        <v>74</v>
      </c>
      <c r="H30">
        <v>0.4</v>
      </c>
      <c r="I30" t="s">
        <v>9</v>
      </c>
      <c r="J30">
        <v>55</v>
      </c>
      <c r="K30">
        <f>J30*H30</f>
        <v>22</v>
      </c>
    </row>
    <row r="31" spans="6:12" x14ac:dyDescent="0.25">
      <c r="F31">
        <v>206</v>
      </c>
      <c r="G31" t="s">
        <v>75</v>
      </c>
      <c r="H31">
        <v>1</v>
      </c>
      <c r="I31" t="s">
        <v>14</v>
      </c>
      <c r="J31">
        <v>3</v>
      </c>
      <c r="K31">
        <f>J31*H31</f>
        <v>3</v>
      </c>
    </row>
    <row r="34" spans="6:9" x14ac:dyDescent="0.25">
      <c r="F34" s="139" t="s">
        <v>91</v>
      </c>
      <c r="G34" s="139"/>
      <c r="H34" s="139"/>
      <c r="I34" s="32">
        <f>SUM(I35:I43)</f>
        <v>88850</v>
      </c>
    </row>
    <row r="35" spans="6:9" x14ac:dyDescent="0.25">
      <c r="F35" t="s">
        <v>92</v>
      </c>
      <c r="G35" s="2">
        <v>7000</v>
      </c>
      <c r="H35">
        <v>4</v>
      </c>
      <c r="I35" s="2">
        <f>G35*H35</f>
        <v>28000</v>
      </c>
    </row>
    <row r="36" spans="6:9" x14ac:dyDescent="0.25">
      <c r="F36" t="s">
        <v>93</v>
      </c>
      <c r="G36" s="2">
        <v>12000</v>
      </c>
      <c r="H36">
        <v>2</v>
      </c>
      <c r="I36" s="2">
        <f t="shared" ref="I36:I42" si="4">G36*H36</f>
        <v>24000</v>
      </c>
    </row>
    <row r="37" spans="6:9" x14ac:dyDescent="0.25">
      <c r="F37" t="s">
        <v>94</v>
      </c>
      <c r="G37" s="2">
        <v>1500</v>
      </c>
      <c r="H37">
        <v>13</v>
      </c>
      <c r="I37" s="2">
        <f t="shared" si="4"/>
        <v>19500</v>
      </c>
    </row>
    <row r="38" spans="6:9" x14ac:dyDescent="0.25">
      <c r="F38" t="s">
        <v>95</v>
      </c>
      <c r="G38" s="2">
        <v>4000</v>
      </c>
      <c r="H38">
        <v>2</v>
      </c>
      <c r="I38" s="2">
        <f t="shared" si="4"/>
        <v>8000</v>
      </c>
    </row>
    <row r="39" spans="6:9" x14ac:dyDescent="0.25">
      <c r="F39" s="3" t="s">
        <v>96</v>
      </c>
      <c r="G39" s="2">
        <v>5</v>
      </c>
      <c r="H39">
        <v>200</v>
      </c>
      <c r="I39" s="2">
        <f t="shared" si="4"/>
        <v>1000</v>
      </c>
    </row>
    <row r="40" spans="6:9" x14ac:dyDescent="0.25">
      <c r="F40" s="3" t="s">
        <v>97</v>
      </c>
      <c r="G40" s="2">
        <v>3</v>
      </c>
      <c r="H40">
        <v>2000</v>
      </c>
      <c r="I40" s="2">
        <f t="shared" si="4"/>
        <v>6000</v>
      </c>
    </row>
    <row r="41" spans="6:9" x14ac:dyDescent="0.25">
      <c r="F41" s="3" t="s">
        <v>98</v>
      </c>
      <c r="G41" s="33">
        <v>350</v>
      </c>
      <c r="H41">
        <v>1</v>
      </c>
      <c r="I41" s="2">
        <f t="shared" si="4"/>
        <v>350</v>
      </c>
    </row>
    <row r="42" spans="6:9" x14ac:dyDescent="0.25">
      <c r="F42" s="3" t="s">
        <v>99</v>
      </c>
      <c r="G42" s="2">
        <v>1000</v>
      </c>
      <c r="H42">
        <v>2</v>
      </c>
      <c r="I42" s="2">
        <f t="shared" si="4"/>
        <v>2000</v>
      </c>
    </row>
  </sheetData>
  <mergeCells count="2">
    <mergeCell ref="A2:B2"/>
    <mergeCell ref="F34:H3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Spring Hill Cost Estimates</vt:lpstr>
      <vt:lpstr>Notes</vt:lpstr>
      <vt:lpstr>'Spring Hill Cost Estimates'!Print_Area</vt:lpstr>
    </vt:vector>
  </TitlesOfParts>
  <Manager/>
  <Company>Hamilton County Park District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tpalmeter</dc:creator>
  <cp:keywords/>
  <dc:description/>
  <cp:lastModifiedBy>Morman, Zach</cp:lastModifiedBy>
  <cp:revision/>
  <cp:lastPrinted>2022-05-31T20:33:25Z</cp:lastPrinted>
  <dcterms:created xsi:type="dcterms:W3CDTF">2003-04-21T17:06:43Z</dcterms:created>
  <dcterms:modified xsi:type="dcterms:W3CDTF">2022-06-02T15:14:04Z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