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1736\active\173620147\engineering\114496\400-Engineering\Roadway\EngData\Eng Estimates\"/>
    </mc:Choice>
  </mc:AlternateContent>
  <xr:revisionPtr revIDLastSave="0" documentId="13_ncr:1_{EB18ED62-D313-4711-A186-2E282FD5079F}" xr6:coauthVersionLast="47" xr6:coauthVersionMax="47" xr10:uidLastSave="{00000000-0000-0000-0000-000000000000}"/>
  <bookViews>
    <workbookView xWindow="35100" yWindow="90" windowWidth="15555" windowHeight="14610" firstSheet="1" activeTab="4" xr2:uid="{00000000-000D-0000-FFFF-FFFF00000000}"/>
  </bookViews>
  <sheets>
    <sheet name="Spring Hill Cost Estimates" sheetId="4" r:id="rId1"/>
    <sheet name="Notes" sheetId="3" r:id="rId2"/>
    <sheet name="114496" sheetId="5" r:id="rId3"/>
    <sheet name="114497" sheetId="6" r:id="rId4"/>
    <sheet name="Utility Strip" sheetId="8" r:id="rId5"/>
    <sheet name="Sheet1" sheetId="7" r:id="rId6"/>
  </sheets>
  <definedNames>
    <definedName name="_xlnm.Print_Area" localSheetId="2">'114496'!$C$1:$I$56</definedName>
    <definedName name="_xlnm.Print_Area" localSheetId="3">'114497'!$C$1:$I$56</definedName>
    <definedName name="_xlnm.Print_Area" localSheetId="4">'Utility Strip'!$C$1:$G$57</definedName>
  </definedNames>
  <calcPr calcId="191028" iterate="1" iterateCount="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8" l="1"/>
  <c r="F16" i="8"/>
  <c r="G16" i="8" s="1"/>
  <c r="G10" i="8"/>
  <c r="F13" i="8"/>
  <c r="G13" i="8" s="1"/>
  <c r="F7" i="8"/>
  <c r="G7" i="8" s="1"/>
  <c r="G50" i="8"/>
  <c r="G44" i="8"/>
  <c r="G43" i="8"/>
  <c r="G42" i="8"/>
  <c r="G40" i="8"/>
  <c r="G38" i="8"/>
  <c r="G36" i="8"/>
  <c r="G35" i="8"/>
  <c r="E33" i="8"/>
  <c r="G33" i="8" s="1"/>
  <c r="E32" i="8"/>
  <c r="G30" i="8"/>
  <c r="G29" i="8"/>
  <c r="G28" i="8"/>
  <c r="G27" i="8"/>
  <c r="G26" i="8"/>
  <c r="G25" i="8"/>
  <c r="G22" i="8"/>
  <c r="G21" i="8"/>
  <c r="G19" i="8"/>
  <c r="G17" i="8"/>
  <c r="G15" i="8"/>
  <c r="G14" i="8"/>
  <c r="G12" i="8"/>
  <c r="G11" i="8"/>
  <c r="G9" i="8"/>
  <c r="G8" i="8"/>
  <c r="F56" i="5"/>
  <c r="G55" i="5"/>
  <c r="F18" i="8" l="1"/>
  <c r="G18" i="8" s="1"/>
  <c r="F23" i="8" s="1"/>
  <c r="G23" i="8" s="1"/>
  <c r="G59" i="8" s="1"/>
  <c r="G32" i="8"/>
  <c r="F55" i="5"/>
  <c r="F54" i="5"/>
  <c r="E32" i="5"/>
  <c r="E31" i="5"/>
  <c r="I31" i="5" s="1"/>
  <c r="E32" i="6"/>
  <c r="I32" i="6" s="1"/>
  <c r="E31" i="6"/>
  <c r="I31" i="6" s="1"/>
  <c r="H17" i="6"/>
  <c r="F17" i="6"/>
  <c r="G17" i="6" s="1"/>
  <c r="I49" i="6"/>
  <c r="G49" i="6"/>
  <c r="I43" i="6"/>
  <c r="G43" i="6"/>
  <c r="I42" i="6"/>
  <c r="G42" i="6"/>
  <c r="I41" i="6"/>
  <c r="G41" i="6"/>
  <c r="I39" i="6"/>
  <c r="G39" i="6"/>
  <c r="I37" i="6"/>
  <c r="G37" i="6"/>
  <c r="I36" i="6"/>
  <c r="I35" i="6"/>
  <c r="G35" i="6"/>
  <c r="I34" i="6"/>
  <c r="G34" i="6"/>
  <c r="I29" i="6"/>
  <c r="G29" i="6"/>
  <c r="I28" i="6"/>
  <c r="G28" i="6"/>
  <c r="I27" i="6"/>
  <c r="G27" i="6"/>
  <c r="I26" i="6"/>
  <c r="G26" i="6"/>
  <c r="I25" i="6"/>
  <c r="G25" i="6"/>
  <c r="I24" i="6"/>
  <c r="G24" i="6"/>
  <c r="I21" i="6"/>
  <c r="G21" i="6"/>
  <c r="I20" i="6"/>
  <c r="G20" i="6"/>
  <c r="I18" i="6"/>
  <c r="G18" i="6"/>
  <c r="I16" i="6"/>
  <c r="G16" i="6"/>
  <c r="I15" i="6"/>
  <c r="G15" i="6"/>
  <c r="I14" i="6"/>
  <c r="G14" i="6"/>
  <c r="I13" i="6"/>
  <c r="G13" i="6"/>
  <c r="I12" i="6"/>
  <c r="G12" i="6"/>
  <c r="I11" i="6"/>
  <c r="G11" i="6"/>
  <c r="I10" i="6"/>
  <c r="G10" i="6"/>
  <c r="I9" i="6"/>
  <c r="G9" i="6"/>
  <c r="I8" i="6"/>
  <c r="G8" i="6"/>
  <c r="I7" i="6"/>
  <c r="G7" i="6"/>
  <c r="H17" i="5"/>
  <c r="I49" i="5"/>
  <c r="I41" i="5"/>
  <c r="I42" i="5"/>
  <c r="I43" i="5"/>
  <c r="I39" i="5"/>
  <c r="I35" i="5"/>
  <c r="I36" i="5"/>
  <c r="I37" i="5"/>
  <c r="I34" i="5"/>
  <c r="I32" i="5"/>
  <c r="I25" i="5"/>
  <c r="I26" i="5"/>
  <c r="I27" i="5"/>
  <c r="I28" i="5"/>
  <c r="I29" i="5"/>
  <c r="I24" i="5"/>
  <c r="I21" i="5"/>
  <c r="I20" i="5"/>
  <c r="I8" i="5"/>
  <c r="I9" i="5"/>
  <c r="I10" i="5"/>
  <c r="I11" i="5"/>
  <c r="I12" i="5"/>
  <c r="I13" i="5"/>
  <c r="I14" i="5"/>
  <c r="I15" i="5"/>
  <c r="I16" i="5"/>
  <c r="I17" i="5"/>
  <c r="I18" i="5"/>
  <c r="I7" i="5"/>
  <c r="G49" i="5"/>
  <c r="G41" i="5"/>
  <c r="G42" i="5"/>
  <c r="G43" i="5"/>
  <c r="G39" i="5"/>
  <c r="G35" i="5"/>
  <c r="G36" i="5"/>
  <c r="G37" i="5"/>
  <c r="G34" i="5"/>
  <c r="G32" i="5"/>
  <c r="G31" i="5"/>
  <c r="G25" i="5"/>
  <c r="G26" i="5"/>
  <c r="G27" i="5"/>
  <c r="G28" i="5"/>
  <c r="G29" i="5"/>
  <c r="G24" i="5"/>
  <c r="G21" i="5"/>
  <c r="G20" i="5"/>
  <c r="G18" i="5"/>
  <c r="G8" i="5"/>
  <c r="G9" i="5"/>
  <c r="G10" i="5"/>
  <c r="G11" i="5"/>
  <c r="G12" i="5"/>
  <c r="G13" i="5"/>
  <c r="G14" i="5"/>
  <c r="G15" i="5"/>
  <c r="G16" i="5"/>
  <c r="G7" i="5"/>
  <c r="F17" i="5"/>
  <c r="G17" i="5" s="1"/>
  <c r="F54" i="8" l="1"/>
  <c r="G54" i="8" s="1"/>
  <c r="F52" i="8" s="1"/>
  <c r="G52" i="8" s="1"/>
  <c r="F55" i="8" s="1"/>
  <c r="G55" i="8" s="1"/>
  <c r="G32" i="6"/>
  <c r="H22" i="5"/>
  <c r="I22" i="5" s="1"/>
  <c r="G31" i="6"/>
  <c r="F22" i="6"/>
  <c r="G22" i="6" s="1"/>
  <c r="I17" i="6"/>
  <c r="H22" i="6" s="1"/>
  <c r="F22" i="5"/>
  <c r="G22" i="5" s="1"/>
  <c r="F56" i="8" l="1"/>
  <c r="G56" i="8" s="1"/>
  <c r="F57" i="8" s="1"/>
  <c r="F53" i="6"/>
  <c r="G53" i="6" s="1"/>
  <c r="I22" i="6"/>
  <c r="H53" i="5"/>
  <c r="F53" i="5"/>
  <c r="G53" i="5" s="1"/>
  <c r="F51" i="5" s="1"/>
  <c r="H53" i="6" l="1"/>
  <c r="I53" i="6" s="1"/>
  <c r="H51" i="6" s="1"/>
  <c r="I51" i="6" s="1"/>
  <c r="F51" i="6"/>
  <c r="G51" i="6" s="1"/>
  <c r="G51" i="5"/>
  <c r="I53" i="5"/>
  <c r="H51" i="5" s="1"/>
  <c r="F54" i="6" l="1"/>
  <c r="G54" i="6" s="1"/>
  <c r="F55" i="6" s="1"/>
  <c r="G55" i="6" s="1"/>
  <c r="F56" i="6" s="1"/>
  <c r="H54" i="6"/>
  <c r="I54" i="6" s="1"/>
  <c r="H55" i="6" s="1"/>
  <c r="G54" i="5"/>
  <c r="I51" i="5"/>
  <c r="I55" i="6" l="1"/>
  <c r="H56" i="6" s="1"/>
  <c r="H54" i="5"/>
  <c r="I54" i="5" s="1"/>
  <c r="H55" i="5" l="1"/>
  <c r="I55" i="5" s="1"/>
  <c r="H56" i="5"/>
  <c r="G7" i="4"/>
  <c r="G27" i="4" l="1"/>
  <c r="M27" i="4"/>
  <c r="K27" i="4"/>
  <c r="I27" i="4"/>
  <c r="E27" i="4"/>
  <c r="N9" i="4" l="1"/>
  <c r="N8" i="4"/>
  <c r="L9" i="4"/>
  <c r="J9" i="4"/>
  <c r="L8" i="4"/>
  <c r="J8" i="4"/>
  <c r="H9" i="4"/>
  <c r="H8" i="4"/>
  <c r="F9" i="4"/>
  <c r="F8" i="4"/>
  <c r="L38" i="4" l="1"/>
  <c r="L37" i="4"/>
  <c r="L27" i="4"/>
  <c r="L62" i="4"/>
  <c r="N62" i="4"/>
  <c r="N63" i="4"/>
  <c r="L28" i="4"/>
  <c r="N28" i="4"/>
  <c r="N27" i="4"/>
  <c r="J70" i="4"/>
  <c r="J68" i="4"/>
  <c r="J56" i="4"/>
  <c r="J37" i="4"/>
  <c r="J27" i="4"/>
  <c r="I23" i="4"/>
  <c r="J38" i="4" l="1"/>
  <c r="J28" i="4"/>
  <c r="J24" i="4"/>
  <c r="J15" i="4"/>
  <c r="H39" i="4"/>
  <c r="H28" i="4"/>
  <c r="H27" i="4"/>
  <c r="H24" i="4"/>
  <c r="F27" i="4"/>
  <c r="F28" i="4"/>
  <c r="I42" i="3"/>
  <c r="I41" i="3"/>
  <c r="I40" i="3"/>
  <c r="I39" i="3"/>
  <c r="I38" i="3"/>
  <c r="I37" i="3"/>
  <c r="I36" i="3"/>
  <c r="I35" i="3"/>
  <c r="I34" i="3"/>
  <c r="M23" i="4" l="1"/>
  <c r="K23" i="4"/>
  <c r="G23" i="4"/>
  <c r="E23" i="4"/>
  <c r="E38" i="4" l="1"/>
  <c r="F38" i="4" s="1"/>
  <c r="F75" i="4"/>
  <c r="H75" i="4"/>
  <c r="J75" i="4"/>
  <c r="L75" i="4"/>
  <c r="N75" i="4"/>
  <c r="F76" i="4"/>
  <c r="H76" i="4"/>
  <c r="J76" i="4"/>
  <c r="L76" i="4"/>
  <c r="N76" i="4"/>
  <c r="J62" i="4"/>
  <c r="H62" i="4"/>
  <c r="F62" i="4"/>
  <c r="F39" i="4"/>
  <c r="F37" i="4"/>
  <c r="N39" i="4"/>
  <c r="F24" i="4"/>
  <c r="L24" i="4" l="1"/>
  <c r="L68" i="4" l="1"/>
  <c r="N64" i="4"/>
  <c r="N61" i="4"/>
  <c r="N56" i="4"/>
  <c r="N54" i="4"/>
  <c r="N38" i="4"/>
  <c r="N37" i="4"/>
  <c r="N17" i="4"/>
  <c r="N15" i="4"/>
  <c r="L15" i="4"/>
  <c r="F15" i="4"/>
  <c r="H17" i="4"/>
  <c r="H64" i="4"/>
  <c r="H45" i="4"/>
  <c r="H7" i="4"/>
  <c r="M7" i="4"/>
  <c r="N7" i="4" s="1"/>
  <c r="H11" i="4"/>
  <c r="H53" i="4"/>
  <c r="H32" i="4"/>
  <c r="H37" i="4"/>
  <c r="H61" i="4"/>
  <c r="H52" i="4"/>
  <c r="H54" i="4"/>
  <c r="H56" i="4"/>
  <c r="H12" i="4"/>
  <c r="H38" i="4"/>
  <c r="H15" i="4"/>
  <c r="N69" i="4"/>
  <c r="N67" i="4"/>
  <c r="L67" i="4"/>
  <c r="L54" i="4"/>
  <c r="L53" i="4"/>
  <c r="J67" i="4"/>
  <c r="J55" i="4"/>
  <c r="J54" i="4"/>
  <c r="H55" i="4"/>
  <c r="F55" i="4"/>
  <c r="F54" i="4"/>
  <c r="F10" i="4"/>
  <c r="J53" i="4"/>
  <c r="J52" i="4"/>
  <c r="N52" i="4"/>
  <c r="N53" i="4"/>
  <c r="N55" i="4"/>
  <c r="L52" i="4"/>
  <c r="F52" i="4"/>
  <c r="F53" i="4"/>
  <c r="K31" i="3"/>
  <c r="K30" i="3"/>
  <c r="K29" i="3"/>
  <c r="K28" i="3"/>
  <c r="K26" i="3"/>
  <c r="H26" i="3"/>
  <c r="K22" i="3"/>
  <c r="K24" i="3"/>
  <c r="K21" i="3"/>
  <c r="K25" i="3"/>
  <c r="K23" i="3"/>
  <c r="K18" i="3"/>
  <c r="K12" i="3"/>
  <c r="K10" i="3"/>
  <c r="K15" i="3"/>
  <c r="K14" i="3"/>
  <c r="K13" i="3"/>
  <c r="K11" i="3"/>
  <c r="K9" i="3"/>
  <c r="K8" i="3" s="1"/>
  <c r="N20" i="4"/>
  <c r="N82" i="4"/>
  <c r="N79" i="4"/>
  <c r="N78" i="4"/>
  <c r="N77" i="4"/>
  <c r="N71" i="4"/>
  <c r="N60" i="4"/>
  <c r="N59" i="4"/>
  <c r="N51" i="4"/>
  <c r="N50" i="4"/>
  <c r="N49" i="4"/>
  <c r="N46" i="4"/>
  <c r="N45" i="4"/>
  <c r="N44" i="4"/>
  <c r="N43" i="4"/>
  <c r="N42" i="4"/>
  <c r="N36" i="4"/>
  <c r="N35" i="4"/>
  <c r="N34" i="4"/>
  <c r="N33" i="4"/>
  <c r="N32" i="4"/>
  <c r="N23" i="4"/>
  <c r="N22" i="4"/>
  <c r="N21" i="4"/>
  <c r="N19" i="4"/>
  <c r="N18" i="4"/>
  <c r="N16" i="4"/>
  <c r="N14" i="4"/>
  <c r="N13" i="4"/>
  <c r="N12" i="4"/>
  <c r="N11" i="4"/>
  <c r="N10" i="4"/>
  <c r="L82" i="4"/>
  <c r="L79" i="4"/>
  <c r="L78" i="4"/>
  <c r="L77" i="4"/>
  <c r="L71" i="4"/>
  <c r="L69" i="4"/>
  <c r="L64" i="4"/>
  <c r="L63" i="4"/>
  <c r="L61" i="4"/>
  <c r="L60" i="4"/>
  <c r="L59" i="4"/>
  <c r="L51" i="4"/>
  <c r="L50" i="4"/>
  <c r="L49" i="4"/>
  <c r="L46" i="4"/>
  <c r="L45" i="4"/>
  <c r="L44" i="4"/>
  <c r="L43" i="4"/>
  <c r="L42" i="4"/>
  <c r="L36" i="4"/>
  <c r="L35" i="4"/>
  <c r="L34" i="4"/>
  <c r="L33" i="4"/>
  <c r="L32" i="4"/>
  <c r="L23" i="4"/>
  <c r="L22" i="4"/>
  <c r="L21" i="4"/>
  <c r="L20" i="4"/>
  <c r="L19" i="4"/>
  <c r="L18" i="4"/>
  <c r="L17" i="4"/>
  <c r="L16" i="4"/>
  <c r="L14" i="4"/>
  <c r="L13" i="4"/>
  <c r="L12" i="4"/>
  <c r="L11" i="4"/>
  <c r="L10" i="4"/>
  <c r="L7" i="4"/>
  <c r="J23" i="4"/>
  <c r="J22" i="4"/>
  <c r="J21" i="4"/>
  <c r="J20" i="4"/>
  <c r="J17" i="4"/>
  <c r="J16" i="4"/>
  <c r="J14" i="4"/>
  <c r="J82" i="4"/>
  <c r="H82" i="4"/>
  <c r="F82" i="4"/>
  <c r="J79" i="4"/>
  <c r="H79" i="4"/>
  <c r="J78" i="4"/>
  <c r="H78" i="4"/>
  <c r="F78" i="4"/>
  <c r="J77" i="4"/>
  <c r="H77" i="4"/>
  <c r="F77" i="4"/>
  <c r="J72" i="4"/>
  <c r="J71" i="4"/>
  <c r="H71" i="4"/>
  <c r="F71" i="4"/>
  <c r="J69" i="4"/>
  <c r="J64" i="4"/>
  <c r="F64" i="4"/>
  <c r="J63" i="4"/>
  <c r="H63" i="4"/>
  <c r="F63" i="4"/>
  <c r="J61" i="4"/>
  <c r="F61" i="4"/>
  <c r="J60" i="4"/>
  <c r="H60" i="4"/>
  <c r="F60" i="4"/>
  <c r="J59" i="4"/>
  <c r="H59" i="4"/>
  <c r="F59" i="4"/>
  <c r="J51" i="4"/>
  <c r="H51" i="4"/>
  <c r="F51" i="4"/>
  <c r="J50" i="4"/>
  <c r="H50" i="4"/>
  <c r="F50" i="4"/>
  <c r="J49" i="4"/>
  <c r="H49" i="4"/>
  <c r="F49" i="4"/>
  <c r="J46" i="4"/>
  <c r="H46" i="4"/>
  <c r="F46" i="4"/>
  <c r="J45" i="4"/>
  <c r="F45" i="4"/>
  <c r="J44" i="4"/>
  <c r="H44" i="4"/>
  <c r="F44" i="4"/>
  <c r="J43" i="4"/>
  <c r="H43" i="4"/>
  <c r="F43" i="4"/>
  <c r="J42" i="4"/>
  <c r="H42" i="4"/>
  <c r="F42" i="4"/>
  <c r="J36" i="4"/>
  <c r="H36" i="4"/>
  <c r="F36" i="4"/>
  <c r="J35" i="4"/>
  <c r="H35" i="4"/>
  <c r="J34" i="4"/>
  <c r="H34" i="4"/>
  <c r="F34" i="4"/>
  <c r="J33" i="4"/>
  <c r="H33" i="4"/>
  <c r="F33" i="4"/>
  <c r="J32" i="4"/>
  <c r="F32" i="4"/>
  <c r="H23" i="4"/>
  <c r="F23" i="4"/>
  <c r="H22" i="4"/>
  <c r="F22" i="4"/>
  <c r="H21" i="4"/>
  <c r="F21" i="4"/>
  <c r="H20" i="4"/>
  <c r="F20" i="4"/>
  <c r="J19" i="4"/>
  <c r="H19" i="4"/>
  <c r="F19" i="4"/>
  <c r="J18" i="4"/>
  <c r="H18" i="4"/>
  <c r="F18" i="4"/>
  <c r="F17" i="4"/>
  <c r="H16" i="4"/>
  <c r="F16" i="4"/>
  <c r="H14" i="4"/>
  <c r="F14" i="4"/>
  <c r="J13" i="4"/>
  <c r="H13" i="4"/>
  <c r="F13" i="4"/>
  <c r="J12" i="4"/>
  <c r="F12" i="4"/>
  <c r="J11" i="4"/>
  <c r="F11" i="4"/>
  <c r="J10" i="4"/>
  <c r="H10" i="4"/>
  <c r="J7" i="4"/>
  <c r="F7" i="4"/>
  <c r="I29" i="4" l="1"/>
  <c r="J29" i="4" s="1"/>
  <c r="K29" i="4"/>
  <c r="L29" i="4" s="1"/>
  <c r="M29" i="4"/>
  <c r="N29" i="4" s="1"/>
  <c r="G29" i="4"/>
  <c r="H29" i="4" s="1"/>
  <c r="E29" i="4"/>
  <c r="F29" i="4" s="1"/>
  <c r="E86" i="4" s="1"/>
  <c r="F86" i="4" s="1"/>
  <c r="N72" i="4"/>
  <c r="L72" i="4"/>
  <c r="H72" i="4"/>
  <c r="E84" i="4" l="1"/>
  <c r="F84" i="4" s="1"/>
  <c r="G85" i="4"/>
  <c r="H85" i="4" s="1"/>
  <c r="E87" i="4" l="1"/>
  <c r="F87" i="4" s="1"/>
  <c r="E89" i="4" s="1"/>
  <c r="G84" i="4"/>
  <c r="H84" i="4" s="1"/>
  <c r="G86" i="4"/>
  <c r="H86" i="4" s="1"/>
  <c r="I85" i="4"/>
  <c r="J85" i="4" s="1"/>
  <c r="G87" i="4" l="1"/>
  <c r="H87" i="4" s="1"/>
  <c r="G89" i="4" s="1"/>
  <c r="I86" i="4"/>
  <c r="J86" i="4" s="1"/>
  <c r="I84" i="4"/>
  <c r="J84" i="4" s="1"/>
  <c r="K84" i="4"/>
  <c r="L84" i="4" s="1"/>
  <c r="I87" i="4" l="1"/>
  <c r="J87" i="4" s="1"/>
  <c r="I89" i="4" s="1"/>
  <c r="K86" i="4"/>
  <c r="L86" i="4" s="1"/>
  <c r="K85" i="4"/>
  <c r="L85" i="4" s="1"/>
  <c r="M84" i="4"/>
  <c r="N84" i="4" s="1"/>
  <c r="M85" i="4"/>
  <c r="N85" i="4" s="1"/>
  <c r="M86" i="4"/>
  <c r="N86" i="4" s="1"/>
  <c r="K87" i="4" l="1"/>
  <c r="L87" i="4" s="1"/>
  <c r="K89" i="4" s="1"/>
  <c r="M87" i="4"/>
  <c r="N87" i="4" s="1"/>
  <c r="M89" i="4" s="1"/>
</calcChain>
</file>

<file path=xl/sharedStrings.xml><?xml version="1.0" encoding="utf-8"?>
<sst xmlns="http://schemas.openxmlformats.org/spreadsheetml/2006/main" count="606" uniqueCount="163">
  <si>
    <t>ITEM</t>
  </si>
  <si>
    <t>UNIT</t>
  </si>
  <si>
    <t>UNIT PRICE</t>
  </si>
  <si>
    <t>QTY</t>
  </si>
  <si>
    <t>COST</t>
  </si>
  <si>
    <t>ROADWAY</t>
  </si>
  <si>
    <t>ACRE</t>
  </si>
  <si>
    <t>Area Inside Construction Limits (-areas over rivers, railroads, etc) - pavement salvage area</t>
  </si>
  <si>
    <t>Excavation</t>
  </si>
  <si>
    <t>CY</t>
  </si>
  <si>
    <t>Area From the Model-Pavement Salvage Area x Depth</t>
  </si>
  <si>
    <t>Embankment</t>
  </si>
  <si>
    <t>Volume from the model</t>
  </si>
  <si>
    <t>Seeding &amp; Mulching</t>
  </si>
  <si>
    <t>SY</t>
  </si>
  <si>
    <t>addition of all grading components in model. (backslope, ditch, finished grade, foreslope, graded shoulder, green space.</t>
  </si>
  <si>
    <t>Guardrail, Type MGS</t>
  </si>
  <si>
    <t>FT</t>
  </si>
  <si>
    <t>Use Engineering Judgement to calculate and draw in the BP file. (75' x 2 for each end of each bridge) (anywhere 2:1 slopes are being used)</t>
  </si>
  <si>
    <t>5'- 7' Sidewalk</t>
  </si>
  <si>
    <t>SF</t>
  </si>
  <si>
    <t>combination area from BP and from model</t>
  </si>
  <si>
    <t>Curb</t>
  </si>
  <si>
    <t>Total length measured from BP.</t>
  </si>
  <si>
    <t>Curb &amp; Gutter</t>
  </si>
  <si>
    <t>Concrete Traffic Island</t>
  </si>
  <si>
    <t>4" Concrete Traffic Island</t>
  </si>
  <si>
    <t>Measured in BP.</t>
  </si>
  <si>
    <t>Concrete Barrier</t>
  </si>
  <si>
    <t>Eng. Judgement.</t>
  </si>
  <si>
    <t>Bikeway Railing</t>
  </si>
  <si>
    <t>Measure and draw in BP based on engineering judgement.</t>
  </si>
  <si>
    <t>Subgrade Stabilization</t>
  </si>
  <si>
    <t>equal mainline pavement quantity.</t>
  </si>
  <si>
    <t>DRAINAGE</t>
  </si>
  <si>
    <t>Underdrains</t>
  </si>
  <si>
    <t>(Project length - bridges + side road lengths) x2</t>
  </si>
  <si>
    <t>Culvert Type A, &lt;5'</t>
  </si>
  <si>
    <t>Eric</t>
  </si>
  <si>
    <t>Culvert Type A, 5'-10'</t>
  </si>
  <si>
    <t>Culvert Type A, 10'-20'</t>
  </si>
  <si>
    <t>PAVEMENT</t>
  </si>
  <si>
    <t>Pavement, Mainline</t>
  </si>
  <si>
    <t>Area from model - pavement salvage area.</t>
  </si>
  <si>
    <t>Pavement, Ramps</t>
  </si>
  <si>
    <t>Pavement, Side Roads</t>
  </si>
  <si>
    <t>Pavement, Salvage</t>
  </si>
  <si>
    <t>measure and draw in BP on Scratch4</t>
  </si>
  <si>
    <t>Pavement, MicroSurfacing</t>
  </si>
  <si>
    <t>UTILITIES</t>
  </si>
  <si>
    <t>Waterline Relocation</t>
  </si>
  <si>
    <t>EA</t>
  </si>
  <si>
    <t>Sanitary Sewer Relocation</t>
  </si>
  <si>
    <t>Elec. Transmission Tower Relocation</t>
  </si>
  <si>
    <t>Electric Transmission Line Relocation</t>
  </si>
  <si>
    <t>Electric Distribution Line Relocation</t>
  </si>
  <si>
    <t>Outside R/W Only</t>
  </si>
  <si>
    <t>Water Line Relocation</t>
  </si>
  <si>
    <t>TRAFFIC CONTROL</t>
  </si>
  <si>
    <t>Lighting</t>
  </si>
  <si>
    <t>Signs, Overhead</t>
  </si>
  <si>
    <t>MILE</t>
  </si>
  <si>
    <t>project length /5280</t>
  </si>
  <si>
    <t>Get from Matt</t>
  </si>
  <si>
    <t>Pavement Markings</t>
  </si>
  <si>
    <t>LN MILE</t>
  </si>
  <si>
    <t>measure from BP</t>
  </si>
  <si>
    <t>STRUCTURES</t>
  </si>
  <si>
    <t>LUMP</t>
  </si>
  <si>
    <t>Soldier Pile &amp; Lagging Wall</t>
  </si>
  <si>
    <t>from Mike</t>
  </si>
  <si>
    <t>Segmental Block Wall</t>
  </si>
  <si>
    <t>Cast In Place Concrete Wall</t>
  </si>
  <si>
    <t>Precast Box Culvert</t>
  </si>
  <si>
    <t>Precast Arch Culvert</t>
  </si>
  <si>
    <t>BUILDING DEMOLITION</t>
  </si>
  <si>
    <t>Residential</t>
  </si>
  <si>
    <t>Get numbers from evaluation matrix</t>
  </si>
  <si>
    <t>Commercial</t>
  </si>
  <si>
    <t>Service Station &amp; Tanks</t>
  </si>
  <si>
    <t>Accessory Structures</t>
  </si>
  <si>
    <t>Cell Tower</t>
  </si>
  <si>
    <t>INCIDENTALS</t>
  </si>
  <si>
    <t>Field Office</t>
  </si>
  <si>
    <t>MONTH</t>
  </si>
  <si>
    <t>assume 24 months</t>
  </si>
  <si>
    <t>Mobilization</t>
  </si>
  <si>
    <t>from C&amp;MS 624</t>
  </si>
  <si>
    <t>Construction Layout &amp; Stakes</t>
  </si>
  <si>
    <t>0.5% of construction budget</t>
  </si>
  <si>
    <t>Maintaining Traffic</t>
  </si>
  <si>
    <t>3% of construction cost</t>
  </si>
  <si>
    <t>Contingency</t>
  </si>
  <si>
    <t>TOTAL</t>
  </si>
  <si>
    <t>Estimated</t>
  </si>
  <si>
    <t>Checked</t>
  </si>
  <si>
    <t>Notes</t>
  </si>
  <si>
    <t>Quantity Calculations and Estimate Notes</t>
  </si>
  <si>
    <t>Pavement Cost</t>
  </si>
  <si>
    <t>Qty/SQ YD</t>
  </si>
  <si>
    <t>$/</t>
  </si>
  <si>
    <t>$/SQ YD</t>
  </si>
  <si>
    <t>Surface</t>
  </si>
  <si>
    <t>Tack Coat</t>
  </si>
  <si>
    <t>Gal</t>
  </si>
  <si>
    <t>Intermediate</t>
  </si>
  <si>
    <t>Asphalt Base</t>
  </si>
  <si>
    <t>Aggregate Base</t>
  </si>
  <si>
    <t>Subgrade Compaction</t>
  </si>
  <si>
    <t>Prices based on King Ave Bid Tabs</t>
  </si>
  <si>
    <t>Planing</t>
  </si>
  <si>
    <t>Cement</t>
  </si>
  <si>
    <t>Ton</t>
  </si>
  <si>
    <t>Cement Stabilized Subgrade</t>
  </si>
  <si>
    <t>Curing Coat</t>
  </si>
  <si>
    <t>Proof Rolling</t>
  </si>
  <si>
    <t>Hr</t>
  </si>
  <si>
    <t>Granular Material, Type C</t>
  </si>
  <si>
    <t>Geotextile Fabric</t>
  </si>
  <si>
    <t>EACH</t>
  </si>
  <si>
    <t>961A</t>
  </si>
  <si>
    <t>962A</t>
  </si>
  <si>
    <t>971B</t>
  </si>
  <si>
    <t>972B</t>
  </si>
  <si>
    <t>971A</t>
  </si>
  <si>
    <t>Catch Basins</t>
  </si>
  <si>
    <t>Manhole No. 3</t>
  </si>
  <si>
    <t>18" Conduit Type B</t>
  </si>
  <si>
    <t>Traffic Signal Modification</t>
  </si>
  <si>
    <t>Spring Hill Alternative Cost Estimate</t>
  </si>
  <si>
    <t>Curb Ramp</t>
  </si>
  <si>
    <t>Relocate Fire Hydrant</t>
  </si>
  <si>
    <t>Walton Creek Bridge</t>
  </si>
  <si>
    <t>Full Height Headwalls for Culverts</t>
  </si>
  <si>
    <t>12' or 14' Shared Use Path</t>
  </si>
  <si>
    <t>Signs, Roadway, Ground Mounted</t>
  </si>
  <si>
    <t>Signs, Shared-Use Path, Ground Mounted</t>
  </si>
  <si>
    <t>Construction Engineering &amp; Inspection</t>
  </si>
  <si>
    <t>EROSION CONTROL</t>
  </si>
  <si>
    <t>Tree Mitigation</t>
  </si>
  <si>
    <t>Temporary Erosion Control</t>
  </si>
  <si>
    <t>Post Construction BMP</t>
  </si>
  <si>
    <t>Signal Modification</t>
  </si>
  <si>
    <t>Stop Bar Radar</t>
  </si>
  <si>
    <t xml:space="preserve">Strain Pole </t>
  </si>
  <si>
    <t>Signal Heads</t>
  </si>
  <si>
    <t>Signal Support Foundation</t>
  </si>
  <si>
    <t>Messenger Wire</t>
  </si>
  <si>
    <t>Signal Cable, 7C</t>
  </si>
  <si>
    <t>Pushbutton</t>
  </si>
  <si>
    <t>Pull Box</t>
  </si>
  <si>
    <t>Adjusted</t>
  </si>
  <si>
    <t>Sidewalk Removed</t>
  </si>
  <si>
    <t>Curb Removed</t>
  </si>
  <si>
    <t>Clearing &amp; Grubbing</t>
  </si>
  <si>
    <t>Tree Planting</t>
  </si>
  <si>
    <t>ALTERNATIVE 1</t>
  </si>
  <si>
    <t>ALTERNATIVE 2</t>
  </si>
  <si>
    <t>Inflation Factor</t>
  </si>
  <si>
    <t>SHARED-USE PATH CONNECTION COST ESTIMATE
SPRING HILL TO POCAHONTAS AVE
(PID 114497)</t>
  </si>
  <si>
    <t>SHARED-USE PATH CONNECTION COST ESTIMATE
COLUMBIA CONNECTOR TRAIL TO SPRING HILL
(PID 114496)</t>
  </si>
  <si>
    <t>Mariemont Schools Detention Basin Improvements</t>
  </si>
  <si>
    <t>Wall Removed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</si>
</sst>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.00"/>
    <numFmt numFmtId="167" formatCode="_(* #,##0.0_);_(* \(#,##0.0\);_(* &quot;-&quot;?_);_(@_)"/>
    <numFmt numFmtId="168" formatCode="_(* #,##0.0_);_(* \(#,##0.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0"/>
      <name val="Arial"/>
    </font>
    <font>
      <sz val="10"/>
      <color rgb="FF000000"/>
      <name val="Arial"/>
      <family val="2"/>
    </font>
    <font>
      <sz val="10"/>
      <name val="Arial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</cellStyleXfs>
  <cellXfs count="192">
    <xf numFmtId="0" fontId="0" fillId="0" borderId="0" xfId="0"/>
    <xf numFmtId="0" fontId="0" fillId="0" borderId="0" xfId="0" applyAlignment="1">
      <alignment horizontal="center"/>
    </xf>
    <xf numFmtId="44" fontId="0" fillId="0" borderId="0" xfId="2" applyFont="1"/>
    <xf numFmtId="0" fontId="2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44" fontId="0" fillId="0" borderId="4" xfId="2" applyFont="1" applyBorder="1"/>
    <xf numFmtId="0" fontId="0" fillId="0" borderId="3" xfId="0" applyBorder="1"/>
    <xf numFmtId="44" fontId="0" fillId="0" borderId="7" xfId="2" applyFont="1" applyBorder="1"/>
    <xf numFmtId="164" fontId="0" fillId="0" borderId="0" xfId="1" applyNumberFormat="1" applyFont="1"/>
    <xf numFmtId="0" fontId="1" fillId="0" borderId="3" xfId="0" applyFont="1" applyBorder="1"/>
    <xf numFmtId="0" fontId="1" fillId="0" borderId="6" xfId="0" applyFont="1" applyBorder="1" applyAlignment="1">
      <alignment horizontal="center"/>
    </xf>
    <xf numFmtId="0" fontId="1" fillId="0" borderId="0" xfId="0" applyFont="1"/>
    <xf numFmtId="165" fontId="0" fillId="0" borderId="4" xfId="2" applyNumberFormat="1" applyFont="1" applyBorder="1"/>
    <xf numFmtId="0" fontId="2" fillId="0" borderId="0" xfId="0" applyFont="1" applyAlignment="1">
      <alignment horizontal="left" vertical="top"/>
    </xf>
    <xf numFmtId="0" fontId="2" fillId="0" borderId="0" xfId="0" applyFont="1"/>
    <xf numFmtId="164" fontId="1" fillId="0" borderId="0" xfId="1" applyNumberFormat="1" applyFont="1" applyAlignment="1">
      <alignment wrapText="1"/>
    </xf>
    <xf numFmtId="165" fontId="1" fillId="0" borderId="4" xfId="2" applyNumberFormat="1" applyFont="1" applyBorder="1"/>
    <xf numFmtId="44" fontId="0" fillId="0" borderId="0" xfId="0" applyNumberFormat="1"/>
    <xf numFmtId="11" fontId="0" fillId="0" borderId="0" xfId="0" applyNumberFormat="1"/>
    <xf numFmtId="0" fontId="2" fillId="0" borderId="13" xfId="0" applyFont="1" applyBorder="1" applyAlignment="1">
      <alignment horizontal="center" vertical="center"/>
    </xf>
    <xf numFmtId="164" fontId="1" fillId="0" borderId="6" xfId="1" applyNumberFormat="1" applyFont="1" applyBorder="1"/>
    <xf numFmtId="0" fontId="0" fillId="0" borderId="15" xfId="0" applyBorder="1"/>
    <xf numFmtId="39" fontId="0" fillId="0" borderId="0" xfId="0" applyNumberFormat="1"/>
    <xf numFmtId="166" fontId="0" fillId="0" borderId="0" xfId="0" applyNumberFormat="1"/>
    <xf numFmtId="37" fontId="0" fillId="0" borderId="0" xfId="0" applyNumberFormat="1"/>
    <xf numFmtId="164" fontId="0" fillId="0" borderId="0" xfId="1" applyNumberFormat="1" applyFont="1" applyBorder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4" fontId="1" fillId="0" borderId="4" xfId="2" applyFont="1" applyBorder="1"/>
    <xf numFmtId="164" fontId="1" fillId="0" borderId="3" xfId="1" applyNumberFormat="1" applyFont="1" applyBorder="1"/>
    <xf numFmtId="164" fontId="1" fillId="0" borderId="5" xfId="1" applyNumberFormat="1" applyFont="1" applyBorder="1"/>
    <xf numFmtId="3" fontId="1" fillId="0" borderId="3" xfId="0" applyNumberFormat="1" applyFont="1" applyBorder="1"/>
    <xf numFmtId="0" fontId="1" fillId="0" borderId="2" xfId="0" applyFont="1" applyBorder="1"/>
    <xf numFmtId="3" fontId="1" fillId="0" borderId="5" xfId="0" applyNumberFormat="1" applyFont="1" applyBorder="1"/>
    <xf numFmtId="0" fontId="0" fillId="0" borderId="14" xfId="0" applyBorder="1" applyAlignment="1">
      <alignment horizontal="center"/>
    </xf>
    <xf numFmtId="44" fontId="0" fillId="0" borderId="15" xfId="2" applyFont="1" applyBorder="1"/>
    <xf numFmtId="164" fontId="0" fillId="0" borderId="21" xfId="1" applyNumberFormat="1" applyFont="1" applyBorder="1"/>
    <xf numFmtId="0" fontId="0" fillId="0" borderId="1" xfId="0" applyBorder="1"/>
    <xf numFmtId="0" fontId="0" fillId="0" borderId="14" xfId="0" applyBorder="1"/>
    <xf numFmtId="0" fontId="0" fillId="0" borderId="13" xfId="0" applyBorder="1"/>
    <xf numFmtId="164" fontId="1" fillId="0" borderId="28" xfId="1" applyNumberFormat="1" applyFont="1" applyBorder="1" applyAlignment="1">
      <alignment horizontal="center" vertical="center"/>
    </xf>
    <xf numFmtId="44" fontId="1" fillId="0" borderId="29" xfId="2" applyFont="1" applyBorder="1" applyAlignment="1">
      <alignment horizontal="center" vertical="center"/>
    </xf>
    <xf numFmtId="164" fontId="1" fillId="0" borderId="8" xfId="1" applyNumberFormat="1" applyFont="1" applyBorder="1" applyAlignment="1">
      <alignment horizontal="center" vertical="center"/>
    </xf>
    <xf numFmtId="44" fontId="1" fillId="0" borderId="7" xfId="2" applyFont="1" applyBorder="1" applyAlignment="1">
      <alignment horizontal="center" vertical="center"/>
    </xf>
    <xf numFmtId="164" fontId="1" fillId="0" borderId="28" xfId="1" applyNumberFormat="1" applyFont="1" applyBorder="1" applyAlignment="1">
      <alignment horizontal="center" vertical="center" wrapText="1"/>
    </xf>
    <xf numFmtId="164" fontId="1" fillId="0" borderId="8" xfId="1" applyNumberFormat="1" applyFont="1" applyBorder="1" applyAlignment="1">
      <alignment horizontal="center" vertical="center" wrapText="1"/>
    </xf>
    <xf numFmtId="164" fontId="1" fillId="0" borderId="6" xfId="1" applyNumberFormat="1" applyFont="1" applyFill="1" applyBorder="1"/>
    <xf numFmtId="9" fontId="0" fillId="0" borderId="0" xfId="0" applyNumberFormat="1"/>
    <xf numFmtId="9" fontId="0" fillId="0" borderId="4" xfId="2" applyNumberFormat="1" applyFont="1" applyBorder="1"/>
    <xf numFmtId="10" fontId="0" fillId="0" borderId="4" xfId="2" applyNumberFormat="1" applyFont="1" applyBorder="1"/>
    <xf numFmtId="0" fontId="5" fillId="0" borderId="0" xfId="0" applyFont="1"/>
    <xf numFmtId="44" fontId="0" fillId="0" borderId="4" xfId="2" applyFont="1" applyFill="1" applyBorder="1"/>
    <xf numFmtId="43" fontId="1" fillId="0" borderId="6" xfId="1" applyFont="1" applyBorder="1"/>
    <xf numFmtId="165" fontId="0" fillId="0" borderId="4" xfId="2" applyNumberFormat="1" applyFont="1" applyFill="1" applyBorder="1"/>
    <xf numFmtId="164" fontId="1" fillId="2" borderId="6" xfId="1" applyNumberFormat="1" applyFont="1" applyFill="1" applyBorder="1"/>
    <xf numFmtId="165" fontId="6" fillId="0" borderId="4" xfId="2" applyNumberFormat="1" applyFont="1" applyBorder="1"/>
    <xf numFmtId="3" fontId="1" fillId="0" borderId="30" xfId="0" applyNumberFormat="1" applyFont="1" applyBorder="1"/>
    <xf numFmtId="44" fontId="1" fillId="0" borderId="4" xfId="2" applyFont="1" applyFill="1" applyBorder="1"/>
    <xf numFmtId="164" fontId="1" fillId="0" borderId="0" xfId="1" applyNumberFormat="1" applyFont="1" applyBorder="1" applyAlignment="1">
      <alignment horizontal="center" vertical="center" wrapText="1"/>
    </xf>
    <xf numFmtId="44" fontId="1" fillId="0" borderId="0" xfId="2" applyFont="1" applyBorder="1" applyAlignment="1">
      <alignment horizontal="center" vertical="center"/>
    </xf>
    <xf numFmtId="0" fontId="0" fillId="0" borderId="0" xfId="0" applyBorder="1"/>
    <xf numFmtId="39" fontId="1" fillId="0" borderId="0" xfId="1" applyNumberFormat="1" applyFont="1" applyBorder="1"/>
    <xf numFmtId="44" fontId="1" fillId="0" borderId="0" xfId="2" applyFont="1" applyBorder="1"/>
    <xf numFmtId="43" fontId="1" fillId="0" borderId="0" xfId="1" applyFont="1" applyBorder="1"/>
    <xf numFmtId="164" fontId="1" fillId="0" borderId="0" xfId="1" applyNumberFormat="1" applyFont="1" applyBorder="1"/>
    <xf numFmtId="164" fontId="1" fillId="2" borderId="0" xfId="1" applyNumberFormat="1" applyFont="1" applyFill="1" applyBorder="1"/>
    <xf numFmtId="0" fontId="1" fillId="0" borderId="0" xfId="0" applyFont="1" applyBorder="1"/>
    <xf numFmtId="164" fontId="1" fillId="0" borderId="0" xfId="1" applyNumberFormat="1" applyFont="1" applyFill="1" applyBorder="1"/>
    <xf numFmtId="167" fontId="1" fillId="0" borderId="0" xfId="1" applyNumberFormat="1" applyFont="1" applyBorder="1"/>
    <xf numFmtId="3" fontId="1" fillId="0" borderId="0" xfId="0" applyNumberFormat="1" applyFont="1" applyBorder="1"/>
    <xf numFmtId="165" fontId="1" fillId="0" borderId="0" xfId="2" applyNumberFormat="1" applyFont="1" applyBorder="1"/>
    <xf numFmtId="164" fontId="1" fillId="2" borderId="5" xfId="1" applyNumberFormat="1" applyFont="1" applyFill="1" applyBorder="1"/>
    <xf numFmtId="39" fontId="1" fillId="0" borderId="6" xfId="1" applyNumberFormat="1" applyFont="1" applyBorder="1"/>
    <xf numFmtId="0" fontId="2" fillId="0" borderId="3" xfId="0" applyFont="1" applyFill="1" applyBorder="1" applyAlignment="1">
      <alignment horizontal="center" vertical="center"/>
    </xf>
    <xf numFmtId="0" fontId="1" fillId="0" borderId="3" xfId="0" applyFont="1" applyFill="1" applyBorder="1"/>
    <xf numFmtId="0" fontId="2" fillId="0" borderId="3" xfId="0" applyFont="1" applyBorder="1" applyAlignment="1">
      <alignment horizontal="center" vertical="center"/>
    </xf>
    <xf numFmtId="165" fontId="6" fillId="0" borderId="4" xfId="2" applyNumberFormat="1" applyFont="1" applyFill="1" applyBorder="1"/>
    <xf numFmtId="164" fontId="1" fillId="0" borderId="5" xfId="1" applyNumberFormat="1" applyFont="1" applyFill="1" applyBorder="1"/>
    <xf numFmtId="44" fontId="1" fillId="0" borderId="2" xfId="2" applyFont="1" applyBorder="1"/>
    <xf numFmtId="44" fontId="1" fillId="0" borderId="32" xfId="2" applyFont="1" applyBorder="1"/>
    <xf numFmtId="9" fontId="0" fillId="0" borderId="4" xfId="4" applyNumberFormat="1" applyFont="1" applyBorder="1"/>
    <xf numFmtId="0" fontId="0" fillId="0" borderId="3" xfId="0" applyFill="1" applyBorder="1"/>
    <xf numFmtId="44" fontId="2" fillId="0" borderId="0" xfId="2" applyFont="1"/>
    <xf numFmtId="44" fontId="0" fillId="3" borderId="0" xfId="2" applyFont="1" applyFill="1"/>
    <xf numFmtId="164" fontId="1" fillId="0" borderId="6" xfId="1" applyNumberFormat="1" applyFont="1" applyBorder="1" applyAlignment="1">
      <alignment horizontal="right"/>
    </xf>
    <xf numFmtId="43" fontId="1" fillId="0" borderId="6" xfId="1" applyNumberFormat="1" applyFont="1" applyBorder="1"/>
    <xf numFmtId="43" fontId="1" fillId="0" borderId="3" xfId="1" applyNumberFormat="1" applyFont="1" applyFill="1" applyBorder="1"/>
    <xf numFmtId="43" fontId="1" fillId="0" borderId="6" xfId="1" applyNumberFormat="1" applyFont="1" applyFill="1" applyBorder="1"/>
    <xf numFmtId="44" fontId="1" fillId="0" borderId="0" xfId="2" applyFont="1" applyBorder="1" applyAlignment="1">
      <alignment horizontal="center"/>
    </xf>
    <xf numFmtId="44" fontId="0" fillId="0" borderId="4" xfId="2" applyNumberFormat="1" applyFont="1" applyFill="1" applyBorder="1"/>
    <xf numFmtId="0" fontId="4" fillId="0" borderId="0" xfId="0" applyFont="1"/>
    <xf numFmtId="0" fontId="4" fillId="0" borderId="31" xfId="0" applyFont="1" applyBorder="1"/>
    <xf numFmtId="0" fontId="4" fillId="0" borderId="27" xfId="0" applyFont="1" applyBorder="1"/>
    <xf numFmtId="44" fontId="2" fillId="0" borderId="0" xfId="2" applyFont="1" applyBorder="1" applyAlignment="1">
      <alignment horizontal="center" vertical="center" wrapText="1"/>
    </xf>
    <xf numFmtId="44" fontId="0" fillId="0" borderId="0" xfId="2" applyFont="1" applyBorder="1"/>
    <xf numFmtId="0" fontId="1" fillId="0" borderId="3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165" fontId="0" fillId="0" borderId="4" xfId="2" applyNumberFormat="1" applyFont="1" applyFill="1" applyBorder="1" applyAlignment="1">
      <alignment vertical="center"/>
    </xf>
    <xf numFmtId="164" fontId="1" fillId="0" borderId="5" xfId="1" applyNumberFormat="1" applyFont="1" applyBorder="1" applyAlignment="1">
      <alignment vertical="center"/>
    </xf>
    <xf numFmtId="44" fontId="1" fillId="0" borderId="4" xfId="2" applyFont="1" applyBorder="1" applyAlignment="1">
      <alignment vertical="center"/>
    </xf>
    <xf numFmtId="44" fontId="0" fillId="0" borderId="4" xfId="2" applyFont="1" applyFill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9" fontId="0" fillId="0" borderId="4" xfId="4" applyFont="1" applyFill="1" applyBorder="1" applyAlignment="1">
      <alignment vertical="center"/>
    </xf>
    <xf numFmtId="165" fontId="0" fillId="0" borderId="4" xfId="2" applyNumberFormat="1" applyFont="1" applyBorder="1" applyAlignment="1">
      <alignment vertical="center"/>
    </xf>
    <xf numFmtId="43" fontId="1" fillId="0" borderId="5" xfId="1" applyFont="1" applyBorder="1"/>
    <xf numFmtId="44" fontId="1" fillId="0" borderId="0" xfId="2" applyFont="1" applyFill="1" applyBorder="1"/>
    <xf numFmtId="39" fontId="1" fillId="0" borderId="0" xfId="1" applyNumberFormat="1" applyFont="1" applyFill="1" applyBorder="1"/>
    <xf numFmtId="164" fontId="0" fillId="0" borderId="0" xfId="1" applyNumberFormat="1" applyFont="1" applyFill="1" applyBorder="1"/>
    <xf numFmtId="165" fontId="1" fillId="0" borderId="6" xfId="0" applyNumberFormat="1" applyFont="1" applyBorder="1" applyAlignment="1">
      <alignment horizontal="center" vertical="center"/>
    </xf>
    <xf numFmtId="10" fontId="0" fillId="0" borderId="4" xfId="2" applyNumberFormat="1" applyFont="1" applyBorder="1" applyAlignment="1">
      <alignment vertical="center"/>
    </xf>
    <xf numFmtId="9" fontId="0" fillId="0" borderId="4" xfId="2" applyNumberFormat="1" applyFont="1" applyBorder="1" applyAlignment="1">
      <alignment vertical="center"/>
    </xf>
    <xf numFmtId="164" fontId="1" fillId="0" borderId="5" xfId="1" applyNumberFormat="1" applyFont="1" applyBorder="1" applyAlignment="1">
      <alignment horizontal="right"/>
    </xf>
    <xf numFmtId="9" fontId="0" fillId="0" borderId="4" xfId="2" applyNumberFormat="1" applyFont="1" applyFill="1" applyBorder="1" applyAlignment="1">
      <alignment vertical="center"/>
    </xf>
    <xf numFmtId="44" fontId="1" fillId="0" borderId="35" xfId="2" applyFont="1" applyFill="1" applyBorder="1"/>
    <xf numFmtId="164" fontId="1" fillId="0" borderId="2" xfId="1" applyNumberFormat="1" applyFont="1" applyFill="1" applyBorder="1"/>
    <xf numFmtId="44" fontId="1" fillId="0" borderId="32" xfId="2" applyFont="1" applyFill="1" applyBorder="1"/>
    <xf numFmtId="168" fontId="1" fillId="0" borderId="6" xfId="1" applyNumberFormat="1" applyFont="1" applyBorder="1"/>
    <xf numFmtId="0" fontId="1" fillId="0" borderId="3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44" fontId="1" fillId="0" borderId="0" xfId="2" applyFont="1" applyBorder="1" applyAlignment="1">
      <alignment horizontal="center"/>
    </xf>
    <xf numFmtId="0" fontId="1" fillId="0" borderId="36" xfId="0" applyFont="1" applyBorder="1" applyAlignment="1">
      <alignment vertical="center"/>
    </xf>
    <xf numFmtId="0" fontId="1" fillId="0" borderId="37" xfId="0" applyFont="1" applyBorder="1" applyAlignment="1">
      <alignment horizontal="center" vertical="center"/>
    </xf>
    <xf numFmtId="9" fontId="0" fillId="0" borderId="35" xfId="2" applyNumberFormat="1" applyFont="1" applyFill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39" xfId="0" applyFont="1" applyBorder="1" applyAlignment="1">
      <alignment horizontal="center" vertical="center"/>
    </xf>
    <xf numFmtId="10" fontId="0" fillId="0" borderId="35" xfId="2" applyNumberFormat="1" applyFont="1" applyFill="1" applyBorder="1" applyAlignment="1">
      <alignment vertical="center"/>
    </xf>
    <xf numFmtId="164" fontId="1" fillId="0" borderId="40" xfId="1" applyNumberFormat="1" applyFont="1" applyFill="1" applyBorder="1"/>
    <xf numFmtId="164" fontId="1" fillId="0" borderId="41" xfId="1" applyNumberFormat="1" applyFont="1" applyFill="1" applyBorder="1"/>
    <xf numFmtId="44" fontId="1" fillId="0" borderId="42" xfId="2" applyFont="1" applyFill="1" applyBorder="1"/>
    <xf numFmtId="0" fontId="1" fillId="0" borderId="17" xfId="0" applyFont="1" applyBorder="1" applyAlignment="1">
      <alignment vertical="center"/>
    </xf>
    <xf numFmtId="164" fontId="1" fillId="0" borderId="0" xfId="1" applyNumberFormat="1" applyFont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4" fontId="2" fillId="0" borderId="24" xfId="2" applyFont="1" applyBorder="1" applyAlignment="1">
      <alignment horizontal="center" vertical="center" wrapText="1"/>
    </xf>
    <xf numFmtId="44" fontId="2" fillId="0" borderId="4" xfId="2" applyFont="1" applyBorder="1" applyAlignment="1">
      <alignment horizontal="center" vertical="center" wrapText="1"/>
    </xf>
    <xf numFmtId="44" fontId="2" fillId="0" borderId="7" xfId="2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0" fillId="0" borderId="27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44" fontId="1" fillId="0" borderId="10" xfId="2" applyFont="1" applyBorder="1" applyAlignment="1">
      <alignment horizontal="center"/>
    </xf>
    <xf numFmtId="44" fontId="1" fillId="0" borderId="11" xfId="2" applyFont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44" fontId="1" fillId="0" borderId="0" xfId="2" applyFont="1" applyBorder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33" xfId="0" applyFont="1" applyBorder="1" applyAlignment="1">
      <alignment vertical="center"/>
    </xf>
    <xf numFmtId="44" fontId="1" fillId="0" borderId="20" xfId="2" applyFont="1" applyBorder="1" applyAlignment="1">
      <alignment horizontal="center"/>
    </xf>
    <xf numFmtId="44" fontId="1" fillId="0" borderId="33" xfId="2" applyFont="1" applyBorder="1" applyAlignment="1">
      <alignment horizontal="center"/>
    </xf>
    <xf numFmtId="44" fontId="1" fillId="0" borderId="19" xfId="2" applyFont="1" applyBorder="1" applyAlignment="1">
      <alignment horizontal="center"/>
    </xf>
    <xf numFmtId="0" fontId="2" fillId="4" borderId="3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4" fontId="1" fillId="0" borderId="20" xfId="2" applyFont="1" applyBorder="1" applyAlignment="1">
      <alignment horizontal="center" vertical="center"/>
    </xf>
    <xf numFmtId="44" fontId="1" fillId="0" borderId="33" xfId="2" applyFont="1" applyBorder="1" applyAlignment="1">
      <alignment horizontal="center" vertical="center"/>
    </xf>
    <xf numFmtId="44" fontId="1" fillId="0" borderId="19" xfId="2" applyFont="1" applyBorder="1" applyAlignment="1">
      <alignment horizontal="center" vertical="center"/>
    </xf>
    <xf numFmtId="39" fontId="1" fillId="5" borderId="0" xfId="1" applyNumberFormat="1" applyFont="1" applyFill="1" applyBorder="1"/>
  </cellXfs>
  <cellStyles count="5">
    <cellStyle name="Comma" xfId="1" builtinId="3"/>
    <cellStyle name="Currency" xfId="2" builtinId="4"/>
    <cellStyle name="Normal" xfId="0" builtinId="0"/>
    <cellStyle name="Normal 2" xfId="3" xr:uid="{34840213-D1DB-4667-BF15-2E3D06B27C28}"/>
    <cellStyle name="Percent" xfId="4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B52DA-E372-4221-9C0E-3FC721E1EB15}">
  <sheetPr>
    <pageSetUpPr fitToPage="1"/>
  </sheetPr>
  <dimension ref="A1:T102"/>
  <sheetViews>
    <sheetView zoomScaleNormal="100" workbookViewId="0">
      <pane xSplit="4" ySplit="5" topLeftCell="E26" activePane="bottomRight" state="frozen"/>
      <selection pane="topRight" activeCell="D1" sqref="D1"/>
      <selection pane="bottomLeft" activeCell="A6" sqref="A6"/>
      <selection pane="bottomRight" activeCell="B56" sqref="B56"/>
    </sheetView>
  </sheetViews>
  <sheetFormatPr defaultColWidth="9.140625" defaultRowHeight="12.75" x14ac:dyDescent="0.2"/>
  <cols>
    <col min="1" max="1" width="1" customWidth="1"/>
    <col min="2" max="2" width="35.7109375" customWidth="1"/>
    <col min="3" max="3" width="7.5703125" style="1" bestFit="1" customWidth="1"/>
    <col min="4" max="4" width="14" style="2" customWidth="1"/>
    <col min="5" max="5" width="13.7109375" style="8" customWidth="1"/>
    <col min="6" max="6" width="15.28515625" bestFit="1" customWidth="1"/>
    <col min="7" max="7" width="13.7109375" customWidth="1"/>
    <col min="8" max="8" width="17.140625" customWidth="1"/>
    <col min="9" max="9" width="13.7109375" customWidth="1"/>
    <col min="10" max="10" width="23.7109375" customWidth="1"/>
    <col min="11" max="11" width="13.7109375" customWidth="1"/>
    <col min="12" max="12" width="15.28515625" bestFit="1" customWidth="1"/>
    <col min="13" max="13" width="14" bestFit="1" customWidth="1"/>
    <col min="14" max="14" width="15.28515625" customWidth="1"/>
    <col min="15" max="15" width="13.7109375" customWidth="1"/>
    <col min="16" max="16" width="15.28515625" bestFit="1" customWidth="1"/>
    <col min="17" max="18" width="15.28515625" customWidth="1"/>
    <col min="19" max="20" width="13.7109375" customWidth="1"/>
  </cols>
  <sheetData>
    <row r="1" spans="1:20" ht="21" thickBot="1" x14ac:dyDescent="0.35">
      <c r="B1" s="149" t="s">
        <v>129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1"/>
      <c r="P1" s="151"/>
      <c r="Q1" s="151"/>
      <c r="R1" s="152"/>
    </row>
    <row r="2" spans="1:20" ht="27" customHeight="1" x14ac:dyDescent="0.25">
      <c r="B2" s="132" t="s">
        <v>0</v>
      </c>
      <c r="C2" s="135" t="s">
        <v>1</v>
      </c>
      <c r="D2" s="138" t="s">
        <v>2</v>
      </c>
      <c r="E2" s="141" t="s">
        <v>120</v>
      </c>
      <c r="F2" s="141"/>
      <c r="G2" s="143" t="s">
        <v>121</v>
      </c>
      <c r="H2" s="144"/>
      <c r="I2" s="143" t="s">
        <v>124</v>
      </c>
      <c r="J2" s="153"/>
      <c r="K2" s="143" t="s">
        <v>122</v>
      </c>
      <c r="L2" s="153"/>
      <c r="M2" s="143" t="s">
        <v>123</v>
      </c>
      <c r="N2" s="153"/>
      <c r="O2" s="160"/>
      <c r="P2" s="161"/>
      <c r="Q2" s="160"/>
      <c r="R2" s="161"/>
      <c r="S2" s="26"/>
      <c r="T2" s="27"/>
    </row>
    <row r="3" spans="1:20" ht="27" customHeight="1" x14ac:dyDescent="0.2">
      <c r="B3" s="133"/>
      <c r="C3" s="136"/>
      <c r="D3" s="139"/>
      <c r="E3" s="142"/>
      <c r="F3" s="142"/>
      <c r="G3" s="145"/>
      <c r="H3" s="146"/>
      <c r="I3" s="154"/>
      <c r="J3" s="155"/>
      <c r="K3" s="154"/>
      <c r="L3" s="155"/>
      <c r="M3" s="154"/>
      <c r="N3" s="155"/>
      <c r="O3" s="161"/>
      <c r="P3" s="161"/>
      <c r="Q3" s="161"/>
      <c r="R3" s="161"/>
      <c r="S3" s="27"/>
      <c r="T3" s="27"/>
    </row>
    <row r="4" spans="1:20" ht="27" customHeight="1" x14ac:dyDescent="0.2">
      <c r="B4" s="133"/>
      <c r="C4" s="136"/>
      <c r="D4" s="139"/>
      <c r="E4" s="142"/>
      <c r="F4" s="142"/>
      <c r="G4" s="147"/>
      <c r="H4" s="148"/>
      <c r="I4" s="156"/>
      <c r="J4" s="157"/>
      <c r="K4" s="156"/>
      <c r="L4" s="157"/>
      <c r="M4" s="156"/>
      <c r="N4" s="157"/>
      <c r="O4" s="161"/>
      <c r="P4" s="161"/>
      <c r="Q4" s="161"/>
      <c r="R4" s="161"/>
      <c r="S4" s="27"/>
      <c r="T4" s="27"/>
    </row>
    <row r="5" spans="1:20" ht="13.5" thickBot="1" x14ac:dyDescent="0.25">
      <c r="B5" s="134"/>
      <c r="C5" s="137"/>
      <c r="D5" s="140"/>
      <c r="E5" s="40" t="s">
        <v>3</v>
      </c>
      <c r="F5" s="41" t="s">
        <v>4</v>
      </c>
      <c r="G5" s="42" t="s">
        <v>3</v>
      </c>
      <c r="H5" s="43" t="s">
        <v>4</v>
      </c>
      <c r="I5" s="44" t="s">
        <v>3</v>
      </c>
      <c r="J5" s="43" t="s">
        <v>4</v>
      </c>
      <c r="K5" s="44" t="s">
        <v>3</v>
      </c>
      <c r="L5" s="43" t="s">
        <v>4</v>
      </c>
      <c r="M5" s="45" t="s">
        <v>3</v>
      </c>
      <c r="N5" s="43" t="s">
        <v>4</v>
      </c>
      <c r="O5" s="58"/>
      <c r="P5" s="59"/>
      <c r="Q5" s="58"/>
      <c r="R5" s="59"/>
    </row>
    <row r="6" spans="1:20" x14ac:dyDescent="0.2">
      <c r="B6" s="19" t="s">
        <v>5</v>
      </c>
      <c r="C6" s="34"/>
      <c r="D6" s="35"/>
      <c r="E6" s="36"/>
      <c r="F6" s="37"/>
      <c r="G6" s="38"/>
      <c r="H6" s="21"/>
      <c r="I6" s="38"/>
      <c r="J6" s="21"/>
      <c r="K6" s="38"/>
      <c r="L6" s="21"/>
      <c r="M6" s="39"/>
      <c r="N6" s="21"/>
      <c r="O6" s="60"/>
      <c r="P6" s="60"/>
      <c r="Q6" s="60"/>
      <c r="R6" s="60"/>
    </row>
    <row r="7" spans="1:20" x14ac:dyDescent="0.2">
      <c r="A7" s="18"/>
      <c r="B7" s="9" t="s">
        <v>154</v>
      </c>
      <c r="C7" s="4" t="s">
        <v>6</v>
      </c>
      <c r="D7" s="53">
        <v>3000</v>
      </c>
      <c r="E7" s="20">
        <v>1.75</v>
      </c>
      <c r="F7" s="28">
        <f>E7*D7</f>
        <v>5250</v>
      </c>
      <c r="G7" s="20">
        <f>67065/43560</f>
        <v>1.5396005509641872</v>
      </c>
      <c r="H7" s="28">
        <f t="shared" ref="H7:H62" si="0">G7*D7</f>
        <v>4618.8016528925618</v>
      </c>
      <c r="I7" s="85">
        <v>1</v>
      </c>
      <c r="J7" s="28">
        <f t="shared" ref="J7:J19" si="1">I7*D7</f>
        <v>3000</v>
      </c>
      <c r="K7" s="20">
        <v>0.81</v>
      </c>
      <c r="L7" s="28">
        <f>K7*$D7</f>
        <v>2430</v>
      </c>
      <c r="M7" s="29">
        <f>35646.6/43560</f>
        <v>0.81833333333333325</v>
      </c>
      <c r="N7" s="28">
        <f>M7*$D7</f>
        <v>2454.9999999999995</v>
      </c>
      <c r="O7" s="61"/>
      <c r="P7" s="62"/>
      <c r="Q7" s="63"/>
      <c r="R7" s="62"/>
      <c r="S7" s="22"/>
      <c r="T7" s="23" t="s">
        <v>7</v>
      </c>
    </row>
    <row r="8" spans="1:20" x14ac:dyDescent="0.2">
      <c r="A8" s="18"/>
      <c r="B8" s="9" t="s">
        <v>152</v>
      </c>
      <c r="C8" s="10" t="s">
        <v>20</v>
      </c>
      <c r="D8" s="89">
        <v>6</v>
      </c>
      <c r="E8" s="20"/>
      <c r="F8" s="28">
        <f>E8*D8</f>
        <v>0</v>
      </c>
      <c r="G8" s="20">
        <v>7750</v>
      </c>
      <c r="H8" s="28">
        <f t="shared" ref="H8:H9" si="2">G8*D8</f>
        <v>46500</v>
      </c>
      <c r="I8" s="85">
        <v>900</v>
      </c>
      <c r="J8" s="28">
        <f t="shared" ref="J8" si="3">I8*D8</f>
        <v>5400</v>
      </c>
      <c r="K8" s="20">
        <v>3600</v>
      </c>
      <c r="L8" s="28">
        <f>K8*$D8</f>
        <v>21600</v>
      </c>
      <c r="M8" s="29">
        <v>6500</v>
      </c>
      <c r="N8" s="28">
        <f>M8*$D8</f>
        <v>39000</v>
      </c>
      <c r="O8" s="61"/>
      <c r="P8" s="62"/>
      <c r="Q8" s="63"/>
      <c r="R8" s="62"/>
      <c r="S8" s="22"/>
      <c r="T8" s="23"/>
    </row>
    <row r="9" spans="1:20" x14ac:dyDescent="0.2">
      <c r="A9" s="18"/>
      <c r="B9" s="9" t="s">
        <v>153</v>
      </c>
      <c r="C9" s="10" t="s">
        <v>17</v>
      </c>
      <c r="D9" s="89">
        <v>10</v>
      </c>
      <c r="E9" s="20">
        <v>100</v>
      </c>
      <c r="F9" s="28">
        <f>E9*D9</f>
        <v>1000</v>
      </c>
      <c r="G9" s="20">
        <v>1400</v>
      </c>
      <c r="H9" s="28">
        <f t="shared" si="2"/>
        <v>14000</v>
      </c>
      <c r="I9" s="85">
        <v>75</v>
      </c>
      <c r="J9" s="28">
        <f t="shared" ref="J9" si="4">I9*D9</f>
        <v>750</v>
      </c>
      <c r="K9" s="20">
        <v>125</v>
      </c>
      <c r="L9" s="28">
        <f>K9*$D9</f>
        <v>1250</v>
      </c>
      <c r="M9" s="29">
        <v>100</v>
      </c>
      <c r="N9" s="28">
        <f>M9*$D9</f>
        <v>1000</v>
      </c>
      <c r="O9" s="61"/>
      <c r="P9" s="62"/>
      <c r="Q9" s="63"/>
      <c r="R9" s="62"/>
      <c r="S9" s="22"/>
      <c r="T9" s="23"/>
    </row>
    <row r="10" spans="1:20" x14ac:dyDescent="0.2">
      <c r="A10" s="18"/>
      <c r="B10" s="6" t="s">
        <v>8</v>
      </c>
      <c r="C10" s="4" t="s">
        <v>9</v>
      </c>
      <c r="D10" s="5">
        <v>30</v>
      </c>
      <c r="E10" s="20">
        <v>1200</v>
      </c>
      <c r="F10" s="28">
        <f t="shared" ref="F10:F20" si="5">E10*D10</f>
        <v>36000</v>
      </c>
      <c r="G10" s="20">
        <v>700</v>
      </c>
      <c r="H10" s="28">
        <f t="shared" si="0"/>
        <v>21000</v>
      </c>
      <c r="I10" s="20">
        <v>1000</v>
      </c>
      <c r="J10" s="28">
        <f t="shared" si="1"/>
        <v>30000</v>
      </c>
      <c r="K10" s="20">
        <v>1200</v>
      </c>
      <c r="L10" s="28">
        <f t="shared" ref="L10:N63" si="6">K10*$D10</f>
        <v>36000</v>
      </c>
      <c r="M10" s="29">
        <v>2000</v>
      </c>
      <c r="N10" s="28">
        <f t="shared" si="6"/>
        <v>60000</v>
      </c>
      <c r="O10" s="64"/>
      <c r="P10" s="62"/>
      <c r="Q10" s="64"/>
      <c r="R10" s="62"/>
      <c r="S10" s="24"/>
      <c r="T10" s="23" t="s">
        <v>10</v>
      </c>
    </row>
    <row r="11" spans="1:20" x14ac:dyDescent="0.2">
      <c r="A11" s="18"/>
      <c r="B11" s="6" t="s">
        <v>11</v>
      </c>
      <c r="C11" s="4" t="s">
        <v>9</v>
      </c>
      <c r="D11" s="5">
        <v>30</v>
      </c>
      <c r="E11" s="20">
        <v>4000</v>
      </c>
      <c r="F11" s="28">
        <f t="shared" si="5"/>
        <v>120000</v>
      </c>
      <c r="G11" s="20">
        <v>2500</v>
      </c>
      <c r="H11" s="28">
        <f t="shared" si="0"/>
        <v>75000</v>
      </c>
      <c r="I11" s="20">
        <v>500</v>
      </c>
      <c r="J11" s="28">
        <f t="shared" si="1"/>
        <v>15000</v>
      </c>
      <c r="K11" s="20">
        <v>1200</v>
      </c>
      <c r="L11" s="28">
        <f t="shared" si="6"/>
        <v>36000</v>
      </c>
      <c r="M11" s="29">
        <v>100</v>
      </c>
      <c r="N11" s="28">
        <f t="shared" si="6"/>
        <v>3000</v>
      </c>
      <c r="O11" s="64"/>
      <c r="P11" s="62"/>
      <c r="Q11" s="64"/>
      <c r="R11" s="62"/>
      <c r="S11" s="24"/>
      <c r="T11" s="23" t="s">
        <v>12</v>
      </c>
    </row>
    <row r="12" spans="1:20" x14ac:dyDescent="0.2">
      <c r="A12" s="18"/>
      <c r="B12" s="6" t="s">
        <v>13</v>
      </c>
      <c r="C12" s="4" t="s">
        <v>14</v>
      </c>
      <c r="D12" s="5">
        <v>9</v>
      </c>
      <c r="E12" s="20">
        <v>3400</v>
      </c>
      <c r="F12" s="28">
        <f t="shared" si="5"/>
        <v>30600</v>
      </c>
      <c r="G12" s="20">
        <v>3000</v>
      </c>
      <c r="H12" s="28">
        <f t="shared" si="0"/>
        <v>27000</v>
      </c>
      <c r="I12" s="20">
        <v>2800</v>
      </c>
      <c r="J12" s="28">
        <f t="shared" si="1"/>
        <v>25200</v>
      </c>
      <c r="K12" s="20">
        <v>2500</v>
      </c>
      <c r="L12" s="28">
        <f t="shared" si="6"/>
        <v>22500</v>
      </c>
      <c r="M12" s="29">
        <v>2500</v>
      </c>
      <c r="N12" s="28">
        <f t="shared" si="6"/>
        <v>22500</v>
      </c>
      <c r="O12" s="64"/>
      <c r="P12" s="62"/>
      <c r="Q12" s="64"/>
      <c r="R12" s="62"/>
      <c r="S12" s="24"/>
      <c r="T12" s="23" t="s">
        <v>15</v>
      </c>
    </row>
    <row r="13" spans="1:20" x14ac:dyDescent="0.2">
      <c r="A13" s="18"/>
      <c r="B13" s="6" t="s">
        <v>16</v>
      </c>
      <c r="C13" s="4" t="s">
        <v>17</v>
      </c>
      <c r="D13" s="5">
        <v>22</v>
      </c>
      <c r="E13" s="20"/>
      <c r="F13" s="28">
        <f t="shared" si="5"/>
        <v>0</v>
      </c>
      <c r="G13" s="20">
        <v>0</v>
      </c>
      <c r="H13" s="28">
        <f t="shared" si="0"/>
        <v>0</v>
      </c>
      <c r="I13" s="20">
        <v>0</v>
      </c>
      <c r="J13" s="28">
        <f t="shared" si="1"/>
        <v>0</v>
      </c>
      <c r="K13" s="20"/>
      <c r="L13" s="28">
        <f t="shared" si="6"/>
        <v>0</v>
      </c>
      <c r="M13" s="29">
        <v>0</v>
      </c>
      <c r="N13" s="28">
        <f t="shared" si="6"/>
        <v>0</v>
      </c>
      <c r="O13" s="64"/>
      <c r="P13" s="62"/>
      <c r="Q13" s="64"/>
      <c r="R13" s="62"/>
      <c r="S13" s="25"/>
      <c r="T13" s="23" t="s">
        <v>18</v>
      </c>
    </row>
    <row r="14" spans="1:20" x14ac:dyDescent="0.2">
      <c r="B14" s="6" t="s">
        <v>19</v>
      </c>
      <c r="C14" s="10" t="s">
        <v>20</v>
      </c>
      <c r="D14" s="5">
        <v>13</v>
      </c>
      <c r="E14" s="20">
        <v>0</v>
      </c>
      <c r="F14" s="28">
        <f t="shared" si="5"/>
        <v>0</v>
      </c>
      <c r="G14" s="20">
        <v>70</v>
      </c>
      <c r="H14" s="28">
        <f t="shared" si="0"/>
        <v>910</v>
      </c>
      <c r="I14" s="20">
        <v>260</v>
      </c>
      <c r="J14" s="28">
        <f t="shared" ref="J14:J17" si="7">I14*D14</f>
        <v>3380</v>
      </c>
      <c r="K14" s="20">
        <v>560</v>
      </c>
      <c r="L14" s="28">
        <f t="shared" si="6"/>
        <v>7280</v>
      </c>
      <c r="M14" s="29">
        <v>0</v>
      </c>
      <c r="N14" s="28">
        <f t="shared" si="6"/>
        <v>0</v>
      </c>
      <c r="O14" s="64"/>
      <c r="P14" s="62"/>
      <c r="Q14" s="64"/>
      <c r="R14" s="62"/>
      <c r="S14" s="25"/>
      <c r="T14" s="23" t="s">
        <v>21</v>
      </c>
    </row>
    <row r="15" spans="1:20" x14ac:dyDescent="0.2">
      <c r="B15" s="6" t="s">
        <v>130</v>
      </c>
      <c r="C15" s="10" t="s">
        <v>20</v>
      </c>
      <c r="D15" s="5">
        <v>15</v>
      </c>
      <c r="E15" s="20">
        <v>900</v>
      </c>
      <c r="F15" s="28">
        <f t="shared" si="5"/>
        <v>13500</v>
      </c>
      <c r="G15" s="20">
        <v>2300</v>
      </c>
      <c r="H15" s="28">
        <f t="shared" si="0"/>
        <v>34500</v>
      </c>
      <c r="I15" s="20">
        <v>400</v>
      </c>
      <c r="J15" s="28">
        <f t="shared" si="7"/>
        <v>6000</v>
      </c>
      <c r="K15" s="20">
        <v>750</v>
      </c>
      <c r="L15" s="28">
        <f t="shared" si="6"/>
        <v>11250</v>
      </c>
      <c r="M15" s="29">
        <v>750</v>
      </c>
      <c r="N15" s="28">
        <f t="shared" si="6"/>
        <v>11250</v>
      </c>
      <c r="O15" s="64"/>
      <c r="P15" s="62"/>
      <c r="Q15" s="64"/>
      <c r="R15" s="62"/>
      <c r="S15" s="25"/>
      <c r="T15" s="23"/>
    </row>
    <row r="16" spans="1:20" x14ac:dyDescent="0.2">
      <c r="B16" s="6" t="s">
        <v>134</v>
      </c>
      <c r="C16" s="4" t="s">
        <v>14</v>
      </c>
      <c r="D16" s="5">
        <v>40</v>
      </c>
      <c r="E16" s="20">
        <v>2900</v>
      </c>
      <c r="F16" s="28">
        <f t="shared" si="5"/>
        <v>116000</v>
      </c>
      <c r="G16" s="20">
        <v>2050</v>
      </c>
      <c r="H16" s="28">
        <f t="shared" si="0"/>
        <v>82000</v>
      </c>
      <c r="I16" s="20">
        <v>1550</v>
      </c>
      <c r="J16" s="28">
        <f t="shared" si="7"/>
        <v>62000</v>
      </c>
      <c r="K16" s="20">
        <v>1300</v>
      </c>
      <c r="L16" s="28">
        <f t="shared" si="6"/>
        <v>52000</v>
      </c>
      <c r="M16" s="29">
        <v>1250</v>
      </c>
      <c r="N16" s="28">
        <f t="shared" si="6"/>
        <v>50000</v>
      </c>
      <c r="O16" s="64"/>
      <c r="P16" s="62"/>
      <c r="Q16" s="64"/>
      <c r="R16" s="62"/>
      <c r="S16" s="24"/>
      <c r="T16" s="23" t="s">
        <v>21</v>
      </c>
    </row>
    <row r="17" spans="1:20" x14ac:dyDescent="0.2">
      <c r="A17" s="18"/>
      <c r="B17" s="6" t="s">
        <v>22</v>
      </c>
      <c r="C17" s="4" t="s">
        <v>17</v>
      </c>
      <c r="D17" s="51">
        <v>50</v>
      </c>
      <c r="E17" s="20">
        <v>0</v>
      </c>
      <c r="F17" s="28">
        <f t="shared" si="5"/>
        <v>0</v>
      </c>
      <c r="G17" s="46">
        <v>1800</v>
      </c>
      <c r="H17" s="28">
        <f t="shared" si="0"/>
        <v>90000</v>
      </c>
      <c r="I17" s="20">
        <v>50</v>
      </c>
      <c r="J17" s="28">
        <f t="shared" si="7"/>
        <v>2500</v>
      </c>
      <c r="K17" s="20">
        <v>130</v>
      </c>
      <c r="L17" s="28">
        <f t="shared" si="6"/>
        <v>6500</v>
      </c>
      <c r="M17" s="29">
        <v>0</v>
      </c>
      <c r="N17" s="28">
        <f t="shared" si="6"/>
        <v>0</v>
      </c>
      <c r="O17" s="64"/>
      <c r="P17" s="62"/>
      <c r="Q17" s="64"/>
      <c r="R17" s="62"/>
      <c r="S17" s="24"/>
      <c r="T17" s="23" t="s">
        <v>23</v>
      </c>
    </row>
    <row r="18" spans="1:20" ht="12.75" hidden="1" customHeight="1" x14ac:dyDescent="0.2">
      <c r="B18" s="6" t="s">
        <v>24</v>
      </c>
      <c r="C18" s="4" t="s">
        <v>17</v>
      </c>
      <c r="D18" s="5">
        <v>28</v>
      </c>
      <c r="E18" s="20">
        <v>0</v>
      </c>
      <c r="F18" s="28">
        <f t="shared" si="5"/>
        <v>0</v>
      </c>
      <c r="G18" s="20"/>
      <c r="H18" s="28">
        <f t="shared" si="0"/>
        <v>0</v>
      </c>
      <c r="I18" s="20"/>
      <c r="J18" s="28">
        <f t="shared" si="1"/>
        <v>0</v>
      </c>
      <c r="K18" s="20"/>
      <c r="L18" s="28">
        <f t="shared" si="6"/>
        <v>0</v>
      </c>
      <c r="M18" s="29"/>
      <c r="N18" s="28">
        <f t="shared" si="6"/>
        <v>0</v>
      </c>
      <c r="O18" s="64"/>
      <c r="P18" s="62"/>
      <c r="Q18" s="64"/>
      <c r="R18" s="62"/>
      <c r="S18" s="22"/>
      <c r="T18" s="23"/>
    </row>
    <row r="19" spans="1:20" ht="12.75" hidden="1" customHeight="1" x14ac:dyDescent="0.2">
      <c r="B19" s="6" t="s">
        <v>25</v>
      </c>
      <c r="C19" s="4" t="s">
        <v>20</v>
      </c>
      <c r="D19" s="5">
        <v>10</v>
      </c>
      <c r="E19" s="20">
        <v>0</v>
      </c>
      <c r="F19" s="28">
        <f t="shared" si="5"/>
        <v>0</v>
      </c>
      <c r="G19" s="20"/>
      <c r="H19" s="28">
        <f t="shared" si="0"/>
        <v>0</v>
      </c>
      <c r="I19" s="20"/>
      <c r="J19" s="28">
        <f t="shared" si="1"/>
        <v>0</v>
      </c>
      <c r="K19" s="20"/>
      <c r="L19" s="28">
        <f t="shared" si="6"/>
        <v>0</v>
      </c>
      <c r="M19" s="29"/>
      <c r="N19" s="28">
        <f t="shared" si="6"/>
        <v>0</v>
      </c>
      <c r="O19" s="64"/>
      <c r="P19" s="62"/>
      <c r="Q19" s="64"/>
      <c r="R19" s="62"/>
      <c r="S19" s="22"/>
      <c r="T19" s="23"/>
    </row>
    <row r="20" spans="1:20" x14ac:dyDescent="0.2">
      <c r="A20" s="18"/>
      <c r="B20" s="6" t="s">
        <v>26</v>
      </c>
      <c r="C20" s="4" t="s">
        <v>14</v>
      </c>
      <c r="D20" s="5">
        <v>120</v>
      </c>
      <c r="E20" s="20">
        <v>0</v>
      </c>
      <c r="F20" s="28">
        <f t="shared" si="5"/>
        <v>0</v>
      </c>
      <c r="G20" s="20">
        <v>0</v>
      </c>
      <c r="H20" s="28">
        <f t="shared" si="0"/>
        <v>0</v>
      </c>
      <c r="I20" s="20">
        <v>0</v>
      </c>
      <c r="J20" s="28">
        <f t="shared" ref="J20:J24" si="8">I20*D20</f>
        <v>0</v>
      </c>
      <c r="K20" s="20">
        <v>0</v>
      </c>
      <c r="L20" s="28">
        <f t="shared" si="6"/>
        <v>0</v>
      </c>
      <c r="M20" s="29">
        <v>0</v>
      </c>
      <c r="N20" s="28">
        <f t="shared" si="6"/>
        <v>0</v>
      </c>
      <c r="O20" s="64"/>
      <c r="P20" s="62"/>
      <c r="Q20" s="64"/>
      <c r="R20" s="62"/>
      <c r="S20" s="25"/>
      <c r="T20" s="23" t="s">
        <v>27</v>
      </c>
    </row>
    <row r="21" spans="1:20" hidden="1" x14ac:dyDescent="0.2">
      <c r="B21" s="9" t="s">
        <v>28</v>
      </c>
      <c r="C21" s="10" t="s">
        <v>17</v>
      </c>
      <c r="D21" s="5">
        <v>80</v>
      </c>
      <c r="E21" s="20">
        <v>0</v>
      </c>
      <c r="F21" s="28">
        <f>E21*D21</f>
        <v>0</v>
      </c>
      <c r="G21" s="20">
        <v>0</v>
      </c>
      <c r="H21" s="28">
        <f t="shared" si="0"/>
        <v>0</v>
      </c>
      <c r="I21" s="20">
        <v>0</v>
      </c>
      <c r="J21" s="28">
        <f t="shared" si="8"/>
        <v>0</v>
      </c>
      <c r="K21" s="20">
        <v>0</v>
      </c>
      <c r="L21" s="28">
        <f t="shared" si="6"/>
        <v>0</v>
      </c>
      <c r="M21" s="29">
        <v>0</v>
      </c>
      <c r="N21" s="28">
        <f t="shared" si="6"/>
        <v>0</v>
      </c>
      <c r="O21" s="64"/>
      <c r="P21" s="62"/>
      <c r="Q21" s="64"/>
      <c r="R21" s="62"/>
      <c r="S21" s="25"/>
      <c r="T21" s="23" t="s">
        <v>29</v>
      </c>
    </row>
    <row r="22" spans="1:20" hidden="1" x14ac:dyDescent="0.2">
      <c r="B22" s="9" t="s">
        <v>30</v>
      </c>
      <c r="C22" s="10" t="s">
        <v>17</v>
      </c>
      <c r="D22" s="5">
        <v>85</v>
      </c>
      <c r="E22" s="20">
        <v>0</v>
      </c>
      <c r="F22" s="28">
        <f t="shared" ref="F22:F24" si="9">E22*D22</f>
        <v>0</v>
      </c>
      <c r="G22" s="20">
        <v>0</v>
      </c>
      <c r="H22" s="28">
        <f t="shared" si="0"/>
        <v>0</v>
      </c>
      <c r="I22" s="20">
        <v>0</v>
      </c>
      <c r="J22" s="28">
        <f t="shared" si="8"/>
        <v>0</v>
      </c>
      <c r="K22" s="20"/>
      <c r="L22" s="28">
        <f t="shared" si="6"/>
        <v>0</v>
      </c>
      <c r="M22" s="29">
        <v>0</v>
      </c>
      <c r="N22" s="28">
        <f t="shared" si="6"/>
        <v>0</v>
      </c>
      <c r="O22" s="64"/>
      <c r="P22" s="62"/>
      <c r="Q22" s="64"/>
      <c r="R22" s="62"/>
      <c r="S22" s="25"/>
      <c r="T22" s="23" t="s">
        <v>31</v>
      </c>
    </row>
    <row r="23" spans="1:20" x14ac:dyDescent="0.2">
      <c r="B23" s="74" t="s">
        <v>32</v>
      </c>
      <c r="C23" s="10" t="s">
        <v>14</v>
      </c>
      <c r="D23" s="51">
        <v>25</v>
      </c>
      <c r="E23" s="20">
        <f>E16</f>
        <v>2900</v>
      </c>
      <c r="F23" s="28">
        <f t="shared" si="9"/>
        <v>72500</v>
      </c>
      <c r="G23" s="20">
        <f>G16</f>
        <v>2050</v>
      </c>
      <c r="H23" s="28">
        <f t="shared" si="0"/>
        <v>51250</v>
      </c>
      <c r="I23" s="20">
        <f>I16</f>
        <v>1550</v>
      </c>
      <c r="J23" s="28">
        <f t="shared" si="8"/>
        <v>38750</v>
      </c>
      <c r="K23" s="20">
        <f>K16</f>
        <v>1300</v>
      </c>
      <c r="L23" s="28">
        <f t="shared" si="6"/>
        <v>32500</v>
      </c>
      <c r="M23" s="29">
        <f>M16</f>
        <v>1250</v>
      </c>
      <c r="N23" s="28">
        <f t="shared" si="6"/>
        <v>31250</v>
      </c>
      <c r="O23" s="64"/>
      <c r="P23" s="62"/>
      <c r="Q23" s="64"/>
      <c r="R23" s="62"/>
      <c r="S23" s="25"/>
      <c r="T23" s="23" t="s">
        <v>33</v>
      </c>
    </row>
    <row r="24" spans="1:20" x14ac:dyDescent="0.2">
      <c r="B24" s="74" t="s">
        <v>30</v>
      </c>
      <c r="C24" s="10" t="s">
        <v>17</v>
      </c>
      <c r="D24" s="51">
        <v>110</v>
      </c>
      <c r="E24" s="30">
        <v>160</v>
      </c>
      <c r="F24" s="28">
        <f t="shared" si="9"/>
        <v>17600</v>
      </c>
      <c r="G24" s="20">
        <v>350</v>
      </c>
      <c r="H24" s="28">
        <f t="shared" si="0"/>
        <v>38500</v>
      </c>
      <c r="I24" s="20">
        <v>150</v>
      </c>
      <c r="J24" s="28">
        <f t="shared" si="8"/>
        <v>16500</v>
      </c>
      <c r="K24" s="20">
        <v>250</v>
      </c>
      <c r="L24" s="28">
        <f t="shared" si="6"/>
        <v>27500</v>
      </c>
      <c r="M24" s="29">
        <v>0</v>
      </c>
      <c r="N24" s="28"/>
      <c r="O24" s="64"/>
      <c r="P24" s="62"/>
      <c r="Q24" s="64"/>
      <c r="R24" s="62"/>
      <c r="S24" s="25"/>
      <c r="T24" s="23"/>
    </row>
    <row r="25" spans="1:20" x14ac:dyDescent="0.2">
      <c r="B25" s="74"/>
      <c r="C25" s="10"/>
      <c r="D25" s="51"/>
      <c r="E25" s="30"/>
      <c r="F25" s="28"/>
      <c r="G25" s="20"/>
      <c r="H25" s="28"/>
      <c r="I25" s="20"/>
      <c r="J25" s="28"/>
      <c r="K25" s="20"/>
      <c r="L25" s="28"/>
      <c r="M25" s="29"/>
      <c r="N25" s="28"/>
      <c r="O25" s="64"/>
      <c r="P25" s="62"/>
      <c r="Q25" s="64"/>
      <c r="R25" s="62"/>
      <c r="S25" s="25"/>
      <c r="T25" s="23"/>
    </row>
    <row r="26" spans="1:20" x14ac:dyDescent="0.2">
      <c r="B26" s="75" t="s">
        <v>138</v>
      </c>
      <c r="C26" s="10"/>
      <c r="D26" s="51"/>
      <c r="E26" s="30"/>
      <c r="F26" s="28"/>
      <c r="G26" s="20"/>
      <c r="H26" s="28"/>
      <c r="I26" s="20"/>
      <c r="J26" s="28"/>
      <c r="K26" s="20"/>
      <c r="L26" s="28"/>
      <c r="M26" s="29"/>
      <c r="N26" s="28"/>
      <c r="O26" s="64"/>
      <c r="P26" s="62"/>
      <c r="Q26" s="64"/>
      <c r="R26" s="62"/>
      <c r="S26" s="25"/>
      <c r="T26" s="23"/>
    </row>
    <row r="27" spans="1:20" x14ac:dyDescent="0.2">
      <c r="B27" s="74" t="s">
        <v>139</v>
      </c>
      <c r="C27" s="10" t="s">
        <v>119</v>
      </c>
      <c r="D27" s="51">
        <v>400</v>
      </c>
      <c r="E27" s="30">
        <f>50*2</f>
        <v>100</v>
      </c>
      <c r="F27" s="28">
        <f>E27*D27</f>
        <v>40000</v>
      </c>
      <c r="G27" s="20">
        <f>15*2</f>
        <v>30</v>
      </c>
      <c r="H27" s="28">
        <f>G27*D27</f>
        <v>12000</v>
      </c>
      <c r="I27" s="20">
        <f>5*2</f>
        <v>10</v>
      </c>
      <c r="J27" s="28">
        <f>I27*D27</f>
        <v>4000</v>
      </c>
      <c r="K27" s="20">
        <f>50*2</f>
        <v>100</v>
      </c>
      <c r="L27" s="28">
        <f>K27*D27</f>
        <v>40000</v>
      </c>
      <c r="M27" s="29">
        <f>50*2</f>
        <v>100</v>
      </c>
      <c r="N27" s="28">
        <f>M27*D27</f>
        <v>40000</v>
      </c>
      <c r="O27" s="64"/>
      <c r="P27" s="62"/>
      <c r="Q27" s="64"/>
      <c r="R27" s="62"/>
      <c r="S27" s="25"/>
      <c r="T27" s="23"/>
    </row>
    <row r="28" spans="1:20" x14ac:dyDescent="0.2">
      <c r="B28" s="74" t="s">
        <v>140</v>
      </c>
      <c r="C28" s="10" t="s">
        <v>119</v>
      </c>
      <c r="D28" s="51">
        <v>1</v>
      </c>
      <c r="E28" s="30">
        <v>25000</v>
      </c>
      <c r="F28" s="28">
        <f>E28</f>
        <v>25000</v>
      </c>
      <c r="G28" s="20">
        <v>25000</v>
      </c>
      <c r="H28" s="28">
        <f>G28*D28</f>
        <v>25000</v>
      </c>
      <c r="I28" s="20">
        <v>15000</v>
      </c>
      <c r="J28" s="28">
        <f>I28*D28</f>
        <v>15000</v>
      </c>
      <c r="K28" s="20">
        <v>15000</v>
      </c>
      <c r="L28" s="28">
        <f>K28*D28</f>
        <v>15000</v>
      </c>
      <c r="M28" s="29">
        <v>15000</v>
      </c>
      <c r="N28" s="28">
        <f>M28*D28</f>
        <v>15000</v>
      </c>
      <c r="O28" s="64"/>
      <c r="P28" s="62"/>
      <c r="Q28" s="64"/>
      <c r="R28" s="62"/>
      <c r="S28" s="25"/>
      <c r="T28" s="23"/>
    </row>
    <row r="29" spans="1:20" x14ac:dyDescent="0.2">
      <c r="B29" s="9" t="s">
        <v>141</v>
      </c>
      <c r="C29" s="10" t="s">
        <v>68</v>
      </c>
      <c r="D29" s="80">
        <v>0.03</v>
      </c>
      <c r="E29" s="30">
        <f>SUM(F6:F28)+SUM(F31:F65)</f>
        <v>708400</v>
      </c>
      <c r="F29" s="28">
        <f>E29*D29</f>
        <v>21252</v>
      </c>
      <c r="G29" s="30">
        <f>SUM(H6:H28)+SUM(H31:H65)</f>
        <v>877778.80165289249</v>
      </c>
      <c r="H29" s="28">
        <f>G29*D29</f>
        <v>26333.364049586773</v>
      </c>
      <c r="I29" s="30">
        <f>SUM(J6:J28)+SUM(J31:J65)</f>
        <v>316230</v>
      </c>
      <c r="J29" s="28">
        <f>I29*D29</f>
        <v>9486.9</v>
      </c>
      <c r="K29" s="30">
        <f>SUM(L6:L28)+SUM(L31:L65)</f>
        <v>652810</v>
      </c>
      <c r="L29" s="28">
        <f>K29*D29</f>
        <v>19584.3</v>
      </c>
      <c r="M29" s="30">
        <f>SUM(N6:N28)+SUM(N31:N65)</f>
        <v>846455</v>
      </c>
      <c r="N29" s="28">
        <f>M29*D29</f>
        <v>25393.649999999998</v>
      </c>
      <c r="O29" s="64"/>
      <c r="P29" s="62"/>
      <c r="Q29" s="64"/>
      <c r="R29" s="62"/>
      <c r="S29" s="22"/>
      <c r="T29" s="23"/>
    </row>
    <row r="30" spans="1:20" x14ac:dyDescent="0.2">
      <c r="B30" s="9"/>
      <c r="C30" s="10"/>
      <c r="D30" s="80"/>
      <c r="E30" s="30"/>
      <c r="F30" s="28"/>
      <c r="G30" s="30"/>
      <c r="H30" s="28"/>
      <c r="I30" s="30"/>
      <c r="J30" s="28"/>
      <c r="K30" s="30"/>
      <c r="L30" s="28"/>
      <c r="M30" s="30"/>
      <c r="N30" s="28"/>
      <c r="O30" s="64"/>
      <c r="P30" s="62"/>
      <c r="Q30" s="64"/>
      <c r="R30" s="62"/>
      <c r="S30" s="22"/>
      <c r="T30" s="23"/>
    </row>
    <row r="31" spans="1:20" x14ac:dyDescent="0.2">
      <c r="B31" s="3" t="s">
        <v>34</v>
      </c>
      <c r="C31" s="4"/>
      <c r="D31" s="5"/>
      <c r="E31" s="30"/>
      <c r="F31" s="28"/>
      <c r="G31" s="20"/>
      <c r="H31" s="28"/>
      <c r="I31" s="20"/>
      <c r="J31" s="28"/>
      <c r="K31" s="20"/>
      <c r="L31" s="28"/>
      <c r="M31" s="29"/>
      <c r="N31" s="28"/>
      <c r="O31" s="64"/>
      <c r="P31" s="62"/>
      <c r="Q31" s="64"/>
      <c r="R31" s="62"/>
      <c r="S31" s="22"/>
      <c r="T31" s="23"/>
    </row>
    <row r="32" spans="1:20" x14ac:dyDescent="0.2">
      <c r="A32" s="18"/>
      <c r="B32" s="6" t="s">
        <v>35</v>
      </c>
      <c r="C32" s="4" t="s">
        <v>17</v>
      </c>
      <c r="D32" s="5">
        <v>15</v>
      </c>
      <c r="E32" s="46">
        <v>0</v>
      </c>
      <c r="F32" s="28">
        <f t="shared" ref="F32:F39" si="10">E32*D32</f>
        <v>0</v>
      </c>
      <c r="G32" s="20">
        <v>1750</v>
      </c>
      <c r="H32" s="28">
        <f t="shared" si="0"/>
        <v>26250</v>
      </c>
      <c r="I32" s="20">
        <v>0</v>
      </c>
      <c r="J32" s="28">
        <f t="shared" ref="J32:J82" si="11">I32*D32</f>
        <v>0</v>
      </c>
      <c r="K32" s="20">
        <v>0</v>
      </c>
      <c r="L32" s="28">
        <f t="shared" si="6"/>
        <v>0</v>
      </c>
      <c r="M32" s="29">
        <v>0</v>
      </c>
      <c r="N32" s="28">
        <f t="shared" si="6"/>
        <v>0</v>
      </c>
      <c r="O32" s="64"/>
      <c r="P32" s="62"/>
      <c r="Q32" s="64"/>
      <c r="R32" s="62"/>
      <c r="S32" s="24"/>
      <c r="T32" s="23" t="s">
        <v>36</v>
      </c>
    </row>
    <row r="33" spans="1:20" x14ac:dyDescent="0.2">
      <c r="B33" s="6" t="s">
        <v>37</v>
      </c>
      <c r="C33" s="4" t="s">
        <v>17</v>
      </c>
      <c r="D33" s="12">
        <v>300</v>
      </c>
      <c r="E33" s="20">
        <v>25</v>
      </c>
      <c r="F33" s="28">
        <f t="shared" si="10"/>
        <v>7500</v>
      </c>
      <c r="G33" s="20">
        <v>0</v>
      </c>
      <c r="H33" s="28">
        <f t="shared" si="0"/>
        <v>0</v>
      </c>
      <c r="I33" s="20">
        <v>0</v>
      </c>
      <c r="J33" s="28">
        <f t="shared" si="11"/>
        <v>0</v>
      </c>
      <c r="K33" s="20">
        <v>0</v>
      </c>
      <c r="L33" s="28">
        <f t="shared" si="6"/>
        <v>0</v>
      </c>
      <c r="M33" s="29">
        <v>0</v>
      </c>
      <c r="N33" s="28">
        <f t="shared" si="6"/>
        <v>0</v>
      </c>
      <c r="O33" s="64"/>
      <c r="P33" s="62"/>
      <c r="Q33" s="64"/>
      <c r="R33" s="62"/>
      <c r="S33" s="25"/>
      <c r="T33" s="23" t="s">
        <v>38</v>
      </c>
    </row>
    <row r="34" spans="1:20" hidden="1" x14ac:dyDescent="0.2">
      <c r="B34" s="9" t="s">
        <v>39</v>
      </c>
      <c r="C34" s="10" t="s">
        <v>17</v>
      </c>
      <c r="D34" s="12">
        <v>900</v>
      </c>
      <c r="E34" s="20">
        <v>0</v>
      </c>
      <c r="F34" s="28">
        <f t="shared" si="10"/>
        <v>0</v>
      </c>
      <c r="G34" s="20">
        <v>0</v>
      </c>
      <c r="H34" s="28">
        <f t="shared" si="0"/>
        <v>0</v>
      </c>
      <c r="I34" s="20">
        <v>0</v>
      </c>
      <c r="J34" s="28">
        <f t="shared" si="11"/>
        <v>0</v>
      </c>
      <c r="K34" s="20">
        <v>0</v>
      </c>
      <c r="L34" s="28">
        <f t="shared" si="6"/>
        <v>0</v>
      </c>
      <c r="M34" s="29">
        <v>0</v>
      </c>
      <c r="N34" s="28">
        <f t="shared" si="6"/>
        <v>0</v>
      </c>
      <c r="O34" s="64"/>
      <c r="P34" s="62"/>
      <c r="Q34" s="64"/>
      <c r="R34" s="62"/>
      <c r="S34" s="25"/>
      <c r="T34" s="23" t="s">
        <v>38</v>
      </c>
    </row>
    <row r="35" spans="1:20" hidden="1" x14ac:dyDescent="0.2">
      <c r="B35" s="6" t="s">
        <v>40</v>
      </c>
      <c r="C35" s="4" t="s">
        <v>17</v>
      </c>
      <c r="D35" s="12">
        <v>2500</v>
      </c>
      <c r="E35" s="46"/>
      <c r="F35" s="28"/>
      <c r="G35" s="20">
        <v>0</v>
      </c>
      <c r="H35" s="28">
        <f t="shared" si="0"/>
        <v>0</v>
      </c>
      <c r="I35" s="20">
        <v>0</v>
      </c>
      <c r="J35" s="28">
        <f t="shared" si="11"/>
        <v>0</v>
      </c>
      <c r="K35" s="20">
        <v>0</v>
      </c>
      <c r="L35" s="28">
        <f t="shared" si="6"/>
        <v>0</v>
      </c>
      <c r="M35" s="29">
        <v>0</v>
      </c>
      <c r="N35" s="28">
        <f t="shared" si="6"/>
        <v>0</v>
      </c>
      <c r="O35" s="64"/>
      <c r="P35" s="62"/>
      <c r="Q35" s="64"/>
      <c r="R35" s="62"/>
      <c r="S35" s="25"/>
      <c r="T35" s="23" t="s">
        <v>38</v>
      </c>
    </row>
    <row r="36" spans="1:20" x14ac:dyDescent="0.2">
      <c r="B36" s="6" t="s">
        <v>125</v>
      </c>
      <c r="C36" s="10" t="s">
        <v>51</v>
      </c>
      <c r="D36" s="55">
        <v>4000</v>
      </c>
      <c r="E36" s="54">
        <v>2</v>
      </c>
      <c r="F36" s="28">
        <f t="shared" si="10"/>
        <v>8000</v>
      </c>
      <c r="G36" s="20">
        <v>6</v>
      </c>
      <c r="H36" s="28">
        <f t="shared" si="0"/>
        <v>24000</v>
      </c>
      <c r="I36" s="20">
        <v>2</v>
      </c>
      <c r="J36" s="28">
        <f t="shared" si="11"/>
        <v>8000</v>
      </c>
      <c r="K36" s="20">
        <v>0</v>
      </c>
      <c r="L36" s="28">
        <f t="shared" si="6"/>
        <v>0</v>
      </c>
      <c r="M36" s="29">
        <v>0</v>
      </c>
      <c r="N36" s="28">
        <f t="shared" si="6"/>
        <v>0</v>
      </c>
      <c r="O36" s="65"/>
      <c r="P36" s="62"/>
      <c r="Q36" s="64"/>
      <c r="R36" s="62"/>
      <c r="S36" s="25"/>
      <c r="T36" s="23" t="s">
        <v>38</v>
      </c>
    </row>
    <row r="37" spans="1:20" x14ac:dyDescent="0.2">
      <c r="B37" s="6" t="s">
        <v>126</v>
      </c>
      <c r="C37" s="10" t="s">
        <v>51</v>
      </c>
      <c r="D37" s="55">
        <v>4500</v>
      </c>
      <c r="E37" s="71">
        <v>2</v>
      </c>
      <c r="F37" s="28">
        <f t="shared" si="10"/>
        <v>9000</v>
      </c>
      <c r="G37" s="46">
        <v>6</v>
      </c>
      <c r="H37" s="28">
        <f t="shared" si="0"/>
        <v>27000</v>
      </c>
      <c r="I37" s="20">
        <v>1</v>
      </c>
      <c r="J37" s="28">
        <f t="shared" si="11"/>
        <v>4500</v>
      </c>
      <c r="K37" s="20">
        <v>0</v>
      </c>
      <c r="L37" s="28">
        <f t="shared" si="6"/>
        <v>0</v>
      </c>
      <c r="M37" s="29">
        <v>5</v>
      </c>
      <c r="N37" s="28">
        <f t="shared" si="6"/>
        <v>22500</v>
      </c>
      <c r="O37" s="65"/>
      <c r="P37" s="62"/>
      <c r="Q37" s="64"/>
      <c r="R37" s="62"/>
      <c r="S37" s="25"/>
      <c r="T37" s="23"/>
    </row>
    <row r="38" spans="1:20" x14ac:dyDescent="0.2">
      <c r="B38" s="6" t="s">
        <v>127</v>
      </c>
      <c r="C38" s="4" t="s">
        <v>17</v>
      </c>
      <c r="D38" s="55">
        <v>175</v>
      </c>
      <c r="E38" s="71">
        <f>75+60+10+50+5</f>
        <v>200</v>
      </c>
      <c r="F38" s="28">
        <f t="shared" si="10"/>
        <v>35000</v>
      </c>
      <c r="G38" s="46">
        <v>60</v>
      </c>
      <c r="H38" s="28">
        <f t="shared" si="0"/>
        <v>10500</v>
      </c>
      <c r="I38" s="20">
        <v>320</v>
      </c>
      <c r="J38" s="28">
        <f>I38*D38</f>
        <v>56000</v>
      </c>
      <c r="K38" s="20">
        <v>0</v>
      </c>
      <c r="L38" s="28">
        <f t="shared" si="6"/>
        <v>0</v>
      </c>
      <c r="M38" s="29">
        <v>0</v>
      </c>
      <c r="N38" s="28">
        <f t="shared" si="6"/>
        <v>0</v>
      </c>
      <c r="O38" s="65"/>
      <c r="P38" s="62"/>
      <c r="Q38" s="64"/>
      <c r="R38" s="62"/>
      <c r="S38" s="25"/>
      <c r="T38" s="23"/>
    </row>
    <row r="39" spans="1:20" x14ac:dyDescent="0.2">
      <c r="B39" s="6" t="s">
        <v>133</v>
      </c>
      <c r="C39" s="4" t="s">
        <v>51</v>
      </c>
      <c r="D39" s="76">
        <v>10000</v>
      </c>
      <c r="E39" s="71">
        <v>1</v>
      </c>
      <c r="F39" s="28">
        <f t="shared" si="10"/>
        <v>10000</v>
      </c>
      <c r="G39" s="20">
        <v>0</v>
      </c>
      <c r="H39" s="28">
        <f t="shared" si="0"/>
        <v>0</v>
      </c>
      <c r="I39" s="20"/>
      <c r="J39" s="28"/>
      <c r="K39" s="20"/>
      <c r="L39" s="28"/>
      <c r="M39" s="29"/>
      <c r="N39" s="28">
        <f t="shared" si="6"/>
        <v>0</v>
      </c>
      <c r="O39" s="65"/>
      <c r="P39" s="62"/>
      <c r="Q39" s="64"/>
      <c r="R39" s="62"/>
      <c r="S39" s="25"/>
      <c r="T39" s="23"/>
    </row>
    <row r="40" spans="1:20" x14ac:dyDescent="0.2">
      <c r="A40" s="18"/>
      <c r="B40" s="9"/>
      <c r="C40" s="10"/>
      <c r="D40" s="5"/>
      <c r="E40" s="30"/>
      <c r="F40" s="28"/>
      <c r="G40" s="20"/>
      <c r="H40" s="28"/>
      <c r="I40" s="20"/>
      <c r="J40" s="28"/>
      <c r="K40" s="20"/>
      <c r="L40" s="28"/>
      <c r="M40" s="29"/>
      <c r="N40" s="28"/>
      <c r="O40" s="64"/>
      <c r="P40" s="62"/>
      <c r="Q40" s="66"/>
      <c r="R40" s="62"/>
      <c r="S40" s="24"/>
      <c r="T40" s="23"/>
    </row>
    <row r="41" spans="1:20" x14ac:dyDescent="0.2">
      <c r="B41" s="3" t="s">
        <v>41</v>
      </c>
      <c r="C41" s="4"/>
      <c r="D41" s="5"/>
      <c r="E41" s="30"/>
      <c r="F41" s="28"/>
      <c r="G41" s="20"/>
      <c r="H41" s="28"/>
      <c r="I41" s="20"/>
      <c r="J41" s="28"/>
      <c r="K41" s="20"/>
      <c r="L41" s="28"/>
      <c r="M41" s="29"/>
      <c r="N41" s="28"/>
      <c r="O41" s="64"/>
      <c r="P41" s="62"/>
      <c r="Q41" s="64"/>
      <c r="R41" s="62"/>
      <c r="S41" s="25"/>
      <c r="T41" s="23"/>
    </row>
    <row r="42" spans="1:20" x14ac:dyDescent="0.2">
      <c r="B42" s="81" t="s">
        <v>42</v>
      </c>
      <c r="C42" s="4" t="s">
        <v>14</v>
      </c>
      <c r="D42" s="12">
        <v>85</v>
      </c>
      <c r="E42" s="20">
        <v>170</v>
      </c>
      <c r="F42" s="28">
        <f>E42*D42</f>
        <v>14450</v>
      </c>
      <c r="G42" s="20">
        <v>150</v>
      </c>
      <c r="H42" s="28">
        <f t="shared" si="0"/>
        <v>12750</v>
      </c>
      <c r="I42" s="20">
        <v>50</v>
      </c>
      <c r="J42" s="28">
        <f t="shared" si="11"/>
        <v>4250</v>
      </c>
      <c r="K42" s="20">
        <v>0</v>
      </c>
      <c r="L42" s="28">
        <f t="shared" si="6"/>
        <v>0</v>
      </c>
      <c r="M42" s="29">
        <v>0</v>
      </c>
      <c r="N42" s="28">
        <f t="shared" si="6"/>
        <v>0</v>
      </c>
      <c r="O42" s="64"/>
      <c r="P42" s="62"/>
      <c r="Q42" s="64"/>
      <c r="R42" s="62"/>
      <c r="S42" s="25"/>
      <c r="T42" s="23" t="s">
        <v>43</v>
      </c>
    </row>
    <row r="43" spans="1:20" hidden="1" x14ac:dyDescent="0.2">
      <c r="B43" s="6" t="s">
        <v>44</v>
      </c>
      <c r="C43" s="4" t="s">
        <v>14</v>
      </c>
      <c r="D43" s="12">
        <v>50</v>
      </c>
      <c r="E43" s="20">
        <v>0</v>
      </c>
      <c r="F43" s="28">
        <f>E43*D43</f>
        <v>0</v>
      </c>
      <c r="G43" s="20"/>
      <c r="H43" s="28">
        <f t="shared" si="0"/>
        <v>0</v>
      </c>
      <c r="I43" s="20"/>
      <c r="J43" s="28">
        <f t="shared" si="11"/>
        <v>0</v>
      </c>
      <c r="K43" s="20"/>
      <c r="L43" s="28">
        <f t="shared" si="6"/>
        <v>0</v>
      </c>
      <c r="M43" s="29">
        <v>0</v>
      </c>
      <c r="N43" s="28">
        <f t="shared" si="6"/>
        <v>0</v>
      </c>
      <c r="O43" s="64"/>
      <c r="P43" s="62"/>
      <c r="Q43" s="64"/>
      <c r="R43" s="62"/>
      <c r="S43" s="22"/>
      <c r="T43" s="23"/>
    </row>
    <row r="44" spans="1:20" hidden="1" x14ac:dyDescent="0.2">
      <c r="B44" s="6" t="s">
        <v>45</v>
      </c>
      <c r="C44" s="4" t="s">
        <v>14</v>
      </c>
      <c r="D44" s="12">
        <v>50</v>
      </c>
      <c r="E44" s="20">
        <v>0</v>
      </c>
      <c r="F44" s="28">
        <f>E44*D44</f>
        <v>0</v>
      </c>
      <c r="G44" s="20"/>
      <c r="H44" s="28">
        <f t="shared" si="0"/>
        <v>0</v>
      </c>
      <c r="I44" s="20"/>
      <c r="J44" s="28">
        <f t="shared" si="11"/>
        <v>0</v>
      </c>
      <c r="K44" s="20"/>
      <c r="L44" s="28">
        <f t="shared" si="6"/>
        <v>0</v>
      </c>
      <c r="M44" s="29">
        <v>0</v>
      </c>
      <c r="N44" s="28">
        <f t="shared" si="6"/>
        <v>0</v>
      </c>
      <c r="O44" s="64"/>
      <c r="P44" s="62"/>
      <c r="Q44" s="64"/>
      <c r="R44" s="62"/>
      <c r="S44" s="22"/>
      <c r="T44" s="23"/>
    </row>
    <row r="45" spans="1:20" x14ac:dyDescent="0.2">
      <c r="B45" s="9" t="s">
        <v>46</v>
      </c>
      <c r="C45" s="10" t="s">
        <v>14</v>
      </c>
      <c r="D45" s="12">
        <v>40</v>
      </c>
      <c r="E45" s="20">
        <v>0</v>
      </c>
      <c r="F45" s="28">
        <f>E45*D45</f>
        <v>0</v>
      </c>
      <c r="G45" s="46">
        <v>700</v>
      </c>
      <c r="H45" s="28">
        <f t="shared" si="0"/>
        <v>28000</v>
      </c>
      <c r="I45" s="20">
        <v>0</v>
      </c>
      <c r="J45" s="28">
        <f t="shared" si="11"/>
        <v>0</v>
      </c>
      <c r="K45" s="20">
        <v>0</v>
      </c>
      <c r="L45" s="28">
        <f t="shared" si="6"/>
        <v>0</v>
      </c>
      <c r="M45" s="29">
        <v>0</v>
      </c>
      <c r="N45" s="28">
        <f t="shared" si="6"/>
        <v>0</v>
      </c>
      <c r="O45" s="64"/>
      <c r="P45" s="62"/>
      <c r="Q45" s="64"/>
      <c r="R45" s="62"/>
      <c r="S45" s="25"/>
      <c r="T45" s="23" t="s">
        <v>47</v>
      </c>
    </row>
    <row r="46" spans="1:20" hidden="1" x14ac:dyDescent="0.2">
      <c r="B46" s="9" t="s">
        <v>48</v>
      </c>
      <c r="C46" s="10" t="s">
        <v>14</v>
      </c>
      <c r="D46" s="5">
        <v>20</v>
      </c>
      <c r="E46" s="30">
        <v>0</v>
      </c>
      <c r="F46" s="28">
        <f t="shared" ref="F46" si="12">E46*D46</f>
        <v>0</v>
      </c>
      <c r="G46" s="20"/>
      <c r="H46" s="28">
        <f t="shared" si="0"/>
        <v>0</v>
      </c>
      <c r="I46" s="20"/>
      <c r="J46" s="28">
        <f t="shared" si="11"/>
        <v>0</v>
      </c>
      <c r="K46" s="20"/>
      <c r="L46" s="28">
        <f t="shared" si="6"/>
        <v>0</v>
      </c>
      <c r="M46" s="29"/>
      <c r="N46" s="28">
        <f t="shared" si="6"/>
        <v>0</v>
      </c>
      <c r="O46" s="64"/>
      <c r="P46" s="62"/>
      <c r="Q46" s="66"/>
      <c r="R46" s="66"/>
      <c r="S46" s="22"/>
      <c r="T46" s="23"/>
    </row>
    <row r="47" spans="1:20" x14ac:dyDescent="0.2">
      <c r="B47" s="6"/>
      <c r="C47" s="4"/>
      <c r="D47" s="5"/>
      <c r="E47" s="30"/>
      <c r="F47" s="28"/>
      <c r="G47" s="20"/>
      <c r="H47" s="28"/>
      <c r="I47" s="20"/>
      <c r="J47" s="28"/>
      <c r="K47" s="20"/>
      <c r="L47" s="28"/>
      <c r="M47" s="29"/>
      <c r="N47" s="28"/>
      <c r="O47" s="64"/>
      <c r="P47" s="62"/>
      <c r="Q47" s="64"/>
      <c r="R47" s="62"/>
      <c r="S47" s="22"/>
      <c r="T47" s="23"/>
    </row>
    <row r="48" spans="1:20" x14ac:dyDescent="0.2">
      <c r="B48" s="3" t="s">
        <v>49</v>
      </c>
      <c r="C48" s="4"/>
      <c r="D48" s="5"/>
      <c r="E48" s="30"/>
      <c r="F48" s="28"/>
      <c r="G48" s="20"/>
      <c r="H48" s="28"/>
      <c r="I48" s="20"/>
      <c r="J48" s="28"/>
      <c r="K48" s="20"/>
      <c r="L48" s="28"/>
      <c r="M48" s="29"/>
      <c r="N48" s="28"/>
      <c r="O48" s="64"/>
      <c r="P48" s="62"/>
      <c r="Q48" s="64"/>
      <c r="R48" s="62"/>
      <c r="S48" s="22"/>
      <c r="T48" s="23"/>
    </row>
    <row r="49" spans="2:20" hidden="1" x14ac:dyDescent="0.2">
      <c r="B49" s="6" t="s">
        <v>50</v>
      </c>
      <c r="C49" s="10" t="s">
        <v>51</v>
      </c>
      <c r="D49" s="12">
        <v>1</v>
      </c>
      <c r="E49" s="30">
        <v>0</v>
      </c>
      <c r="F49" s="28">
        <f t="shared" ref="F49:F55" si="13">E49*D49</f>
        <v>0</v>
      </c>
      <c r="G49" s="20"/>
      <c r="H49" s="28">
        <f t="shared" si="0"/>
        <v>0</v>
      </c>
      <c r="I49" s="20"/>
      <c r="J49" s="28">
        <f t="shared" si="11"/>
        <v>0</v>
      </c>
      <c r="K49" s="20"/>
      <c r="L49" s="28">
        <f t="shared" si="6"/>
        <v>0</v>
      </c>
      <c r="M49" s="29"/>
      <c r="N49" s="28">
        <f t="shared" si="6"/>
        <v>0</v>
      </c>
      <c r="O49" s="64"/>
      <c r="P49" s="62"/>
      <c r="Q49" s="66"/>
      <c r="R49" s="66"/>
      <c r="S49" s="22"/>
      <c r="T49" s="23"/>
    </row>
    <row r="50" spans="2:20" hidden="1" x14ac:dyDescent="0.2">
      <c r="B50" s="6" t="s">
        <v>52</v>
      </c>
      <c r="C50" s="10" t="s">
        <v>51</v>
      </c>
      <c r="D50" s="12">
        <v>1</v>
      </c>
      <c r="E50" s="30">
        <v>0</v>
      </c>
      <c r="F50" s="28">
        <f t="shared" si="13"/>
        <v>0</v>
      </c>
      <c r="G50" s="20"/>
      <c r="H50" s="28">
        <f t="shared" si="0"/>
        <v>0</v>
      </c>
      <c r="I50" s="20"/>
      <c r="J50" s="28">
        <f t="shared" si="11"/>
        <v>0</v>
      </c>
      <c r="K50" s="20"/>
      <c r="L50" s="28">
        <f t="shared" si="6"/>
        <v>0</v>
      </c>
      <c r="M50" s="29"/>
      <c r="N50" s="28">
        <f t="shared" si="6"/>
        <v>0</v>
      </c>
      <c r="O50" s="64"/>
      <c r="P50" s="62"/>
      <c r="Q50" s="66"/>
      <c r="R50" s="66"/>
      <c r="S50" s="22"/>
      <c r="T50" s="23"/>
    </row>
    <row r="51" spans="2:20" hidden="1" x14ac:dyDescent="0.2">
      <c r="B51" s="9" t="s">
        <v>53</v>
      </c>
      <c r="C51" s="10" t="s">
        <v>51</v>
      </c>
      <c r="D51" s="12">
        <v>1</v>
      </c>
      <c r="E51" s="30">
        <v>0</v>
      </c>
      <c r="F51" s="28">
        <f t="shared" si="13"/>
        <v>0</v>
      </c>
      <c r="G51" s="20"/>
      <c r="H51" s="28">
        <f t="shared" si="0"/>
        <v>0</v>
      </c>
      <c r="I51" s="20"/>
      <c r="J51" s="28">
        <f t="shared" si="11"/>
        <v>0</v>
      </c>
      <c r="K51" s="20"/>
      <c r="L51" s="28">
        <f t="shared" si="6"/>
        <v>0</v>
      </c>
      <c r="M51" s="29"/>
      <c r="N51" s="28">
        <f t="shared" si="6"/>
        <v>0</v>
      </c>
      <c r="O51" s="64"/>
      <c r="P51" s="62"/>
      <c r="Q51" s="66"/>
      <c r="R51" s="66"/>
      <c r="S51" s="22"/>
      <c r="T51" s="23"/>
    </row>
    <row r="52" spans="2:20" x14ac:dyDescent="0.2">
      <c r="B52" s="9" t="s">
        <v>54</v>
      </c>
      <c r="C52" s="10" t="s">
        <v>17</v>
      </c>
      <c r="D52" s="53">
        <v>500</v>
      </c>
      <c r="E52" s="30">
        <v>0</v>
      </c>
      <c r="F52" s="28">
        <f t="shared" si="13"/>
        <v>0</v>
      </c>
      <c r="G52" s="20"/>
      <c r="H52" s="28">
        <f t="shared" si="0"/>
        <v>0</v>
      </c>
      <c r="I52" s="20">
        <v>0</v>
      </c>
      <c r="J52" s="28">
        <f>I52*D52</f>
        <v>0</v>
      </c>
      <c r="K52" s="20">
        <v>0</v>
      </c>
      <c r="L52" s="28">
        <f>K52*$D52</f>
        <v>0</v>
      </c>
      <c r="M52" s="29">
        <v>0</v>
      </c>
      <c r="N52" s="28">
        <f>M52*$D52</f>
        <v>0</v>
      </c>
      <c r="O52" s="64"/>
      <c r="P52" s="62"/>
      <c r="Q52" s="25"/>
      <c r="R52" s="62"/>
      <c r="S52" s="25"/>
      <c r="T52" s="23"/>
    </row>
    <row r="53" spans="2:20" x14ac:dyDescent="0.2">
      <c r="B53" s="9" t="s">
        <v>55</v>
      </c>
      <c r="C53" s="10" t="s">
        <v>17</v>
      </c>
      <c r="D53" s="53">
        <v>200</v>
      </c>
      <c r="E53" s="30">
        <v>0</v>
      </c>
      <c r="F53" s="28">
        <f t="shared" si="13"/>
        <v>0</v>
      </c>
      <c r="G53" s="20">
        <v>800</v>
      </c>
      <c r="H53" s="28">
        <f t="shared" si="0"/>
        <v>160000</v>
      </c>
      <c r="I53" s="20">
        <v>0</v>
      </c>
      <c r="J53" s="28">
        <f>I53*D53</f>
        <v>0</v>
      </c>
      <c r="K53" s="20">
        <v>225</v>
      </c>
      <c r="L53" s="28">
        <f t="shared" ref="L53:L54" si="14">K53*$D53</f>
        <v>45000</v>
      </c>
      <c r="M53" s="29">
        <v>0</v>
      </c>
      <c r="N53" s="28">
        <f>M53*$D53</f>
        <v>0</v>
      </c>
      <c r="O53" s="64"/>
      <c r="P53" s="62"/>
      <c r="Q53" s="25"/>
      <c r="R53" s="62"/>
      <c r="S53" s="25"/>
      <c r="T53" s="23" t="s">
        <v>56</v>
      </c>
    </row>
    <row r="54" spans="2:20" x14ac:dyDescent="0.2">
      <c r="B54" s="9" t="s">
        <v>57</v>
      </c>
      <c r="C54" s="10" t="s">
        <v>17</v>
      </c>
      <c r="D54" s="53">
        <v>500</v>
      </c>
      <c r="E54" s="30">
        <v>0</v>
      </c>
      <c r="F54" s="28">
        <f t="shared" si="13"/>
        <v>0</v>
      </c>
      <c r="G54" s="46"/>
      <c r="H54" s="28">
        <f t="shared" si="0"/>
        <v>0</v>
      </c>
      <c r="I54" s="20">
        <v>0</v>
      </c>
      <c r="J54" s="28">
        <f t="shared" ref="J54:J55" si="15">I54*D54</f>
        <v>0</v>
      </c>
      <c r="K54" s="20">
        <v>0</v>
      </c>
      <c r="L54" s="28">
        <f t="shared" si="14"/>
        <v>0</v>
      </c>
      <c r="M54" s="46">
        <v>500</v>
      </c>
      <c r="N54" s="28">
        <f>M54*$D54</f>
        <v>250000</v>
      </c>
      <c r="O54" s="64"/>
      <c r="P54" s="62"/>
      <c r="Q54" s="25"/>
      <c r="R54" s="62"/>
      <c r="S54" s="25"/>
      <c r="T54" s="23"/>
    </row>
    <row r="55" spans="2:20" x14ac:dyDescent="0.2">
      <c r="B55" s="9" t="s">
        <v>52</v>
      </c>
      <c r="C55" s="10" t="s">
        <v>17</v>
      </c>
      <c r="D55" s="12">
        <v>300</v>
      </c>
      <c r="E55" s="30">
        <v>0</v>
      </c>
      <c r="F55" s="28">
        <f t="shared" si="13"/>
        <v>0</v>
      </c>
      <c r="G55" s="46">
        <v>0</v>
      </c>
      <c r="H55" s="28">
        <f t="shared" si="0"/>
        <v>0</v>
      </c>
      <c r="I55" s="20">
        <v>0</v>
      </c>
      <c r="J55" s="28">
        <f t="shared" si="15"/>
        <v>0</v>
      </c>
      <c r="K55" s="84" t="s">
        <v>68</v>
      </c>
      <c r="L55" s="28">
        <v>10000</v>
      </c>
      <c r="M55" s="29">
        <v>0</v>
      </c>
      <c r="N55" s="28">
        <f>M55*$D55</f>
        <v>0</v>
      </c>
      <c r="O55" s="64"/>
      <c r="P55" s="62"/>
      <c r="Q55" s="25"/>
      <c r="R55" s="62"/>
      <c r="S55" s="25"/>
      <c r="T55" s="23"/>
    </row>
    <row r="56" spans="2:20" x14ac:dyDescent="0.2">
      <c r="B56" s="9" t="s">
        <v>131</v>
      </c>
      <c r="C56" s="10" t="s">
        <v>51</v>
      </c>
      <c r="D56" s="12">
        <v>3000</v>
      </c>
      <c r="E56" s="30"/>
      <c r="F56" s="28"/>
      <c r="G56" s="20">
        <v>2</v>
      </c>
      <c r="H56" s="28">
        <f t="shared" si="0"/>
        <v>6000</v>
      </c>
      <c r="I56" s="20">
        <v>0</v>
      </c>
      <c r="J56" s="28">
        <f t="shared" ref="J56" si="16">I56*D56</f>
        <v>0</v>
      </c>
      <c r="K56" s="20">
        <v>0</v>
      </c>
      <c r="L56" s="28">
        <v>0</v>
      </c>
      <c r="M56" s="29">
        <v>2</v>
      </c>
      <c r="N56" s="28">
        <f>M56*$D56</f>
        <v>6000</v>
      </c>
      <c r="O56" s="64"/>
      <c r="P56" s="62"/>
      <c r="Q56" s="25"/>
      <c r="R56" s="62"/>
      <c r="S56" s="25"/>
      <c r="T56" s="23"/>
    </row>
    <row r="57" spans="2:20" x14ac:dyDescent="0.2">
      <c r="B57" s="6"/>
      <c r="C57" s="4"/>
      <c r="D57" s="5"/>
      <c r="E57" s="30"/>
      <c r="F57" s="28"/>
      <c r="G57" s="20"/>
      <c r="H57" s="28"/>
      <c r="I57" s="20"/>
      <c r="J57" s="28"/>
      <c r="K57" s="20"/>
      <c r="L57" s="28"/>
      <c r="M57" s="29"/>
      <c r="N57" s="28"/>
      <c r="O57" s="64"/>
      <c r="P57" s="62"/>
      <c r="Q57" s="64"/>
      <c r="R57" s="62"/>
      <c r="S57" s="22"/>
      <c r="T57" s="23"/>
    </row>
    <row r="58" spans="2:20" x14ac:dyDescent="0.2">
      <c r="B58" s="3" t="s">
        <v>58</v>
      </c>
      <c r="C58" s="4"/>
      <c r="D58" s="5"/>
      <c r="E58" s="30"/>
      <c r="F58" s="28"/>
      <c r="G58" s="20"/>
      <c r="H58" s="28"/>
      <c r="I58" s="20"/>
      <c r="J58" s="28"/>
      <c r="K58" s="20"/>
      <c r="L58" s="28"/>
      <c r="M58" s="29"/>
      <c r="N58" s="28"/>
      <c r="O58" s="64"/>
      <c r="P58" s="62"/>
      <c r="Q58" s="64"/>
      <c r="R58" s="62"/>
      <c r="S58" s="22"/>
      <c r="T58" s="23"/>
    </row>
    <row r="59" spans="2:20" hidden="1" x14ac:dyDescent="0.2">
      <c r="B59" s="6" t="s">
        <v>59</v>
      </c>
      <c r="C59" s="4" t="s">
        <v>51</v>
      </c>
      <c r="D59" s="5">
        <v>1</v>
      </c>
      <c r="E59" s="30"/>
      <c r="F59" s="28">
        <f t="shared" ref="F59:F64" si="17">E59*D59</f>
        <v>0</v>
      </c>
      <c r="G59" s="20"/>
      <c r="H59" s="28">
        <f t="shared" si="0"/>
        <v>0</v>
      </c>
      <c r="I59" s="20"/>
      <c r="J59" s="28">
        <f t="shared" si="11"/>
        <v>0</v>
      </c>
      <c r="K59" s="20"/>
      <c r="L59" s="28">
        <f t="shared" si="6"/>
        <v>0</v>
      </c>
      <c r="M59" s="29"/>
      <c r="N59" s="28">
        <f t="shared" si="6"/>
        <v>0</v>
      </c>
      <c r="O59" s="64"/>
      <c r="P59" s="62"/>
      <c r="Q59" s="66"/>
      <c r="R59" s="66"/>
      <c r="S59" s="22"/>
      <c r="T59" s="23"/>
    </row>
    <row r="60" spans="2:20" hidden="1" x14ac:dyDescent="0.2">
      <c r="B60" s="6" t="s">
        <v>60</v>
      </c>
      <c r="C60" s="4" t="s">
        <v>61</v>
      </c>
      <c r="D60" s="5">
        <v>150000</v>
      </c>
      <c r="E60" s="30"/>
      <c r="F60" s="28">
        <f t="shared" si="17"/>
        <v>0</v>
      </c>
      <c r="G60" s="20"/>
      <c r="H60" s="28">
        <f t="shared" si="0"/>
        <v>0</v>
      </c>
      <c r="I60" s="20"/>
      <c r="J60" s="28">
        <f t="shared" si="11"/>
        <v>0</v>
      </c>
      <c r="K60" s="20"/>
      <c r="L60" s="28">
        <f t="shared" si="6"/>
        <v>0</v>
      </c>
      <c r="M60" s="29"/>
      <c r="N60" s="28">
        <f t="shared" si="6"/>
        <v>0</v>
      </c>
      <c r="O60" s="64"/>
      <c r="P60" s="62"/>
      <c r="Q60" s="66"/>
      <c r="R60" s="66"/>
      <c r="S60" s="22"/>
      <c r="T60" s="23"/>
    </row>
    <row r="61" spans="2:20" x14ac:dyDescent="0.2">
      <c r="B61" s="6" t="s">
        <v>135</v>
      </c>
      <c r="C61" s="4" t="s">
        <v>61</v>
      </c>
      <c r="D61" s="12">
        <v>100000</v>
      </c>
      <c r="E61" s="52"/>
      <c r="F61" s="28">
        <f t="shared" si="17"/>
        <v>0</v>
      </c>
      <c r="G61" s="72">
        <v>0.3</v>
      </c>
      <c r="H61" s="28">
        <f t="shared" si="0"/>
        <v>30000</v>
      </c>
      <c r="I61" s="20">
        <v>0</v>
      </c>
      <c r="J61" s="28">
        <f t="shared" si="11"/>
        <v>0</v>
      </c>
      <c r="K61" s="85">
        <v>0.2</v>
      </c>
      <c r="L61" s="28">
        <f t="shared" si="6"/>
        <v>20000</v>
      </c>
      <c r="M61" s="86">
        <v>0.25</v>
      </c>
      <c r="N61" s="28">
        <f t="shared" si="6"/>
        <v>25000</v>
      </c>
      <c r="O61" s="64"/>
      <c r="P61" s="62"/>
      <c r="Q61" s="67"/>
      <c r="R61" s="62"/>
      <c r="S61" s="25"/>
      <c r="T61" s="23" t="s">
        <v>62</v>
      </c>
    </row>
    <row r="62" spans="2:20" x14ac:dyDescent="0.2">
      <c r="B62" s="6" t="s">
        <v>136</v>
      </c>
      <c r="C62" s="4" t="s">
        <v>68</v>
      </c>
      <c r="D62" s="12">
        <v>10000</v>
      </c>
      <c r="E62" s="20">
        <v>1</v>
      </c>
      <c r="F62" s="28">
        <f t="shared" si="17"/>
        <v>10000</v>
      </c>
      <c r="G62" s="20">
        <v>1</v>
      </c>
      <c r="H62" s="28">
        <f t="shared" si="0"/>
        <v>10000</v>
      </c>
      <c r="I62" s="20">
        <v>1</v>
      </c>
      <c r="J62" s="28">
        <f t="shared" si="11"/>
        <v>10000</v>
      </c>
      <c r="K62" s="20">
        <v>1</v>
      </c>
      <c r="L62" s="28">
        <f>K62*D62</f>
        <v>10000</v>
      </c>
      <c r="M62" s="77">
        <v>1</v>
      </c>
      <c r="N62" s="28">
        <f t="shared" si="6"/>
        <v>10000</v>
      </c>
      <c r="O62" s="64"/>
      <c r="P62" s="62"/>
      <c r="Q62" s="67"/>
      <c r="R62" s="62"/>
      <c r="S62" s="25"/>
      <c r="T62" s="23"/>
    </row>
    <row r="63" spans="2:20" x14ac:dyDescent="0.2">
      <c r="B63" s="6" t="s">
        <v>128</v>
      </c>
      <c r="C63" s="4" t="s">
        <v>51</v>
      </c>
      <c r="D63" s="53">
        <v>125000</v>
      </c>
      <c r="E63" s="46">
        <v>1</v>
      </c>
      <c r="F63" s="57">
        <f t="shared" si="17"/>
        <v>125000</v>
      </c>
      <c r="G63" s="46"/>
      <c r="H63" s="57">
        <f t="shared" ref="H63:H82" si="18">G63*D63</f>
        <v>0</v>
      </c>
      <c r="I63" s="46">
        <v>0</v>
      </c>
      <c r="J63" s="57">
        <f t="shared" si="11"/>
        <v>0</v>
      </c>
      <c r="K63" s="46">
        <v>2</v>
      </c>
      <c r="L63" s="57">
        <f t="shared" ref="L63:N82" si="19">K63*$D63</f>
        <v>250000</v>
      </c>
      <c r="M63" s="46">
        <v>2</v>
      </c>
      <c r="N63" s="28">
        <f t="shared" si="6"/>
        <v>250000</v>
      </c>
      <c r="O63" s="67"/>
      <c r="P63" s="62"/>
      <c r="Q63" s="67"/>
      <c r="R63" s="62"/>
      <c r="S63" s="25"/>
      <c r="T63" s="23" t="s">
        <v>63</v>
      </c>
    </row>
    <row r="64" spans="2:20" x14ac:dyDescent="0.2">
      <c r="B64" s="9" t="s">
        <v>64</v>
      </c>
      <c r="C64" s="10" t="s">
        <v>65</v>
      </c>
      <c r="D64" s="12">
        <v>30000</v>
      </c>
      <c r="E64" s="52">
        <v>0.4</v>
      </c>
      <c r="F64" s="28">
        <f t="shared" si="17"/>
        <v>12000</v>
      </c>
      <c r="G64" s="72">
        <v>0.7</v>
      </c>
      <c r="H64" s="28">
        <f t="shared" si="18"/>
        <v>21000</v>
      </c>
      <c r="I64" s="85">
        <v>0.2</v>
      </c>
      <c r="J64" s="28">
        <f t="shared" si="11"/>
        <v>6000</v>
      </c>
      <c r="K64" s="87">
        <v>0.2</v>
      </c>
      <c r="L64" s="28">
        <f t="shared" si="19"/>
        <v>6000</v>
      </c>
      <c r="M64" s="86">
        <v>0.25</v>
      </c>
      <c r="N64" s="28">
        <f t="shared" si="19"/>
        <v>7500</v>
      </c>
      <c r="O64" s="68"/>
      <c r="P64" s="62"/>
      <c r="Q64" s="67"/>
      <c r="R64" s="62"/>
      <c r="S64" s="25"/>
      <c r="T64" s="23" t="s">
        <v>66</v>
      </c>
    </row>
    <row r="65" spans="2:20" x14ac:dyDescent="0.2">
      <c r="B65" s="6"/>
      <c r="C65" s="4"/>
      <c r="D65" s="5"/>
      <c r="E65" s="30"/>
      <c r="F65" s="28"/>
      <c r="G65" s="20"/>
      <c r="H65" s="28"/>
      <c r="I65" s="20"/>
      <c r="J65" s="28"/>
      <c r="K65" s="20"/>
      <c r="L65" s="28"/>
      <c r="M65" s="29"/>
      <c r="N65" s="28"/>
      <c r="O65" s="64"/>
      <c r="P65" s="62"/>
      <c r="Q65" s="69"/>
      <c r="R65" s="62"/>
      <c r="S65" s="22"/>
      <c r="T65" s="23"/>
    </row>
    <row r="66" spans="2:20" x14ac:dyDescent="0.2">
      <c r="B66" s="3" t="s">
        <v>67</v>
      </c>
      <c r="C66" s="4"/>
      <c r="D66" s="5"/>
      <c r="E66" s="30"/>
      <c r="F66" s="28"/>
      <c r="G66" s="20"/>
      <c r="H66" s="28"/>
      <c r="I66" s="20"/>
      <c r="J66" s="28"/>
      <c r="K66" s="20"/>
      <c r="L66" s="28"/>
      <c r="M66" s="29"/>
      <c r="N66" s="28"/>
      <c r="O66" s="64"/>
      <c r="P66" s="62"/>
      <c r="Q66" s="64"/>
      <c r="R66" s="62"/>
      <c r="S66" s="22"/>
      <c r="T66" s="23"/>
    </row>
    <row r="67" spans="2:20" x14ac:dyDescent="0.2">
      <c r="B67" s="6" t="s">
        <v>132</v>
      </c>
      <c r="C67" s="4" t="s">
        <v>68</v>
      </c>
      <c r="D67" s="28"/>
      <c r="E67" s="30">
        <v>1</v>
      </c>
      <c r="F67" s="28">
        <v>130000</v>
      </c>
      <c r="G67" s="20">
        <v>1</v>
      </c>
      <c r="H67" s="57">
        <v>130000</v>
      </c>
      <c r="I67" s="20">
        <v>0</v>
      </c>
      <c r="J67" s="28">
        <f t="shared" si="11"/>
        <v>0</v>
      </c>
      <c r="K67" s="20">
        <v>0</v>
      </c>
      <c r="L67" s="28">
        <f t="shared" si="19"/>
        <v>0</v>
      </c>
      <c r="M67" s="29">
        <v>0</v>
      </c>
      <c r="N67" s="28">
        <f t="shared" si="19"/>
        <v>0</v>
      </c>
      <c r="O67" s="64"/>
      <c r="P67" s="70"/>
      <c r="Q67" s="64"/>
      <c r="R67" s="70"/>
      <c r="S67" s="22"/>
      <c r="T67" s="23"/>
    </row>
    <row r="68" spans="2:20" x14ac:dyDescent="0.2">
      <c r="B68" s="6" t="s">
        <v>69</v>
      </c>
      <c r="C68" s="4" t="s">
        <v>68</v>
      </c>
      <c r="D68" s="28"/>
      <c r="E68" s="20"/>
      <c r="F68" s="28"/>
      <c r="G68" s="20"/>
      <c r="H68" s="28"/>
      <c r="I68" s="20">
        <v>0</v>
      </c>
      <c r="J68" s="28">
        <f t="shared" ref="J68" si="20">I68*D68</f>
        <v>0</v>
      </c>
      <c r="K68" s="20">
        <v>0</v>
      </c>
      <c r="L68" s="28">
        <f t="shared" si="19"/>
        <v>0</v>
      </c>
      <c r="M68" s="29">
        <v>0</v>
      </c>
      <c r="N68" s="28">
        <v>2550000</v>
      </c>
      <c r="O68" s="67"/>
      <c r="P68" s="62"/>
      <c r="Q68" s="64"/>
      <c r="R68" s="62"/>
      <c r="S68" s="25"/>
      <c r="T68" s="23" t="s">
        <v>70</v>
      </c>
    </row>
    <row r="69" spans="2:20" x14ac:dyDescent="0.2">
      <c r="B69" s="6" t="s">
        <v>71</v>
      </c>
      <c r="C69" s="4" t="s">
        <v>68</v>
      </c>
      <c r="D69" s="28"/>
      <c r="E69" s="20">
        <v>1</v>
      </c>
      <c r="F69" s="57">
        <v>5000</v>
      </c>
      <c r="G69" s="20">
        <v>1</v>
      </c>
      <c r="H69" s="57">
        <v>130000</v>
      </c>
      <c r="I69" s="20">
        <v>0</v>
      </c>
      <c r="J69" s="28">
        <f t="shared" si="11"/>
        <v>0</v>
      </c>
      <c r="K69" s="20">
        <v>0</v>
      </c>
      <c r="L69" s="28">
        <f t="shared" si="19"/>
        <v>0</v>
      </c>
      <c r="M69" s="29">
        <v>0</v>
      </c>
      <c r="N69" s="28">
        <f t="shared" si="19"/>
        <v>0</v>
      </c>
      <c r="O69" s="67"/>
      <c r="P69" s="62"/>
      <c r="Q69" s="64"/>
      <c r="R69" s="62"/>
      <c r="S69" s="25"/>
      <c r="T69" s="23"/>
    </row>
    <row r="70" spans="2:20" x14ac:dyDescent="0.2">
      <c r="B70" s="6" t="s">
        <v>72</v>
      </c>
      <c r="C70" s="4" t="s">
        <v>68</v>
      </c>
      <c r="D70" s="28"/>
      <c r="E70" s="20"/>
      <c r="F70" s="28"/>
      <c r="G70" s="20"/>
      <c r="H70" s="28"/>
      <c r="I70" s="20">
        <v>0</v>
      </c>
      <c r="J70" s="28">
        <f t="shared" ref="J70" si="21">I70*D70</f>
        <v>0</v>
      </c>
      <c r="K70" s="20">
        <v>1</v>
      </c>
      <c r="L70" s="28">
        <v>225000</v>
      </c>
      <c r="M70" s="29">
        <v>0</v>
      </c>
      <c r="N70" s="28"/>
      <c r="O70" s="67"/>
      <c r="P70" s="62"/>
      <c r="Q70" s="64"/>
      <c r="R70" s="62"/>
      <c r="S70" s="25"/>
      <c r="T70" s="23"/>
    </row>
    <row r="71" spans="2:20" hidden="1" x14ac:dyDescent="0.2">
      <c r="B71" s="9" t="s">
        <v>73</v>
      </c>
      <c r="C71" s="4" t="s">
        <v>51</v>
      </c>
      <c r="D71" s="16">
        <v>250000</v>
      </c>
      <c r="E71" s="20">
        <v>0</v>
      </c>
      <c r="F71" s="28">
        <f t="shared" ref="F71" si="22">E71*D71</f>
        <v>0</v>
      </c>
      <c r="G71" s="20">
        <v>0</v>
      </c>
      <c r="H71" s="28">
        <f t="shared" si="18"/>
        <v>0</v>
      </c>
      <c r="I71" s="20">
        <v>0</v>
      </c>
      <c r="J71" s="28">
        <f t="shared" si="11"/>
        <v>0</v>
      </c>
      <c r="K71" s="20">
        <v>0</v>
      </c>
      <c r="L71" s="28">
        <f t="shared" si="19"/>
        <v>0</v>
      </c>
      <c r="M71" s="29">
        <v>0</v>
      </c>
      <c r="N71" s="28">
        <f t="shared" si="19"/>
        <v>0</v>
      </c>
      <c r="O71" s="64"/>
      <c r="P71" s="62"/>
      <c r="Q71" s="64"/>
      <c r="R71" s="62"/>
      <c r="S71" s="25"/>
      <c r="T71" s="23"/>
    </row>
    <row r="72" spans="2:20" hidden="1" x14ac:dyDescent="0.2">
      <c r="B72" s="9" t="s">
        <v>74</v>
      </c>
      <c r="C72" s="4" t="s">
        <v>51</v>
      </c>
      <c r="D72" s="16">
        <v>750000</v>
      </c>
      <c r="E72" s="20">
        <v>0</v>
      </c>
      <c r="F72" s="28">
        <v>0</v>
      </c>
      <c r="G72" s="20">
        <v>0</v>
      </c>
      <c r="H72" s="28">
        <f t="shared" si="18"/>
        <v>0</v>
      </c>
      <c r="I72" s="20">
        <v>0</v>
      </c>
      <c r="J72" s="28">
        <f t="shared" si="11"/>
        <v>0</v>
      </c>
      <c r="K72" s="20">
        <v>0</v>
      </c>
      <c r="L72" s="28">
        <f t="shared" si="19"/>
        <v>0</v>
      </c>
      <c r="M72" s="29">
        <v>0</v>
      </c>
      <c r="N72" s="28">
        <f t="shared" si="19"/>
        <v>0</v>
      </c>
      <c r="O72" s="64"/>
      <c r="P72" s="62"/>
      <c r="Q72" s="64"/>
      <c r="R72" s="62"/>
      <c r="S72" s="25"/>
      <c r="T72" s="23"/>
    </row>
    <row r="73" spans="2:20" x14ac:dyDescent="0.2">
      <c r="B73" s="6"/>
      <c r="C73" s="4"/>
      <c r="D73" s="5"/>
      <c r="E73" s="30"/>
      <c r="F73" s="28"/>
      <c r="G73" s="20"/>
      <c r="H73" s="28"/>
      <c r="I73" s="20"/>
      <c r="J73" s="28"/>
      <c r="K73" s="20"/>
      <c r="L73" s="28"/>
      <c r="M73" s="29"/>
      <c r="N73" s="28"/>
      <c r="O73" s="64"/>
      <c r="P73" s="62"/>
      <c r="Q73" s="69"/>
      <c r="R73" s="62"/>
      <c r="S73" s="22"/>
      <c r="T73" s="23"/>
    </row>
    <row r="74" spans="2:20" hidden="1" x14ac:dyDescent="0.2">
      <c r="B74" s="73" t="s">
        <v>75</v>
      </c>
      <c r="C74" s="4"/>
      <c r="D74" s="5"/>
      <c r="E74" s="30"/>
      <c r="F74" s="28"/>
      <c r="G74" s="20"/>
      <c r="H74" s="28"/>
      <c r="I74" s="20"/>
      <c r="J74" s="28"/>
      <c r="K74" s="20"/>
      <c r="L74" s="28"/>
      <c r="M74" s="29"/>
      <c r="N74" s="28"/>
      <c r="O74" s="64"/>
      <c r="P74" s="62"/>
      <c r="Q74" s="64"/>
      <c r="R74" s="62"/>
      <c r="S74" s="22"/>
      <c r="T74" s="23"/>
    </row>
    <row r="75" spans="2:20" hidden="1" x14ac:dyDescent="0.2">
      <c r="B75" s="74" t="s">
        <v>76</v>
      </c>
      <c r="C75" s="4" t="s">
        <v>51</v>
      </c>
      <c r="D75" s="5">
        <v>10000</v>
      </c>
      <c r="E75" s="20">
        <v>0</v>
      </c>
      <c r="F75" s="28">
        <f>E75*D75</f>
        <v>0</v>
      </c>
      <c r="G75" s="20">
        <v>0</v>
      </c>
      <c r="H75" s="28">
        <f t="shared" si="18"/>
        <v>0</v>
      </c>
      <c r="I75" s="20">
        <v>0</v>
      </c>
      <c r="J75" s="28">
        <f t="shared" si="11"/>
        <v>0</v>
      </c>
      <c r="K75" s="20">
        <v>0</v>
      </c>
      <c r="L75" s="28">
        <f t="shared" si="19"/>
        <v>0</v>
      </c>
      <c r="M75" s="29">
        <v>0</v>
      </c>
      <c r="N75" s="28">
        <f t="shared" si="19"/>
        <v>0</v>
      </c>
      <c r="O75" s="64"/>
      <c r="P75" s="62"/>
      <c r="Q75" s="64"/>
      <c r="R75" s="62"/>
      <c r="S75" s="25"/>
      <c r="T75" s="23" t="s">
        <v>77</v>
      </c>
    </row>
    <row r="76" spans="2:20" hidden="1" x14ac:dyDescent="0.2">
      <c r="B76" s="74" t="s">
        <v>78</v>
      </c>
      <c r="C76" s="4" t="s">
        <v>51</v>
      </c>
      <c r="D76" s="5">
        <v>25000</v>
      </c>
      <c r="E76" s="20">
        <v>0</v>
      </c>
      <c r="F76" s="28">
        <f>E76*D76</f>
        <v>0</v>
      </c>
      <c r="G76" s="20">
        <v>0</v>
      </c>
      <c r="H76" s="28">
        <f t="shared" si="18"/>
        <v>0</v>
      </c>
      <c r="I76" s="20">
        <v>0</v>
      </c>
      <c r="J76" s="28">
        <f t="shared" si="11"/>
        <v>0</v>
      </c>
      <c r="K76" s="20">
        <v>0</v>
      </c>
      <c r="L76" s="28">
        <f t="shared" si="19"/>
        <v>0</v>
      </c>
      <c r="M76" s="29">
        <v>0</v>
      </c>
      <c r="N76" s="28">
        <f t="shared" si="19"/>
        <v>0</v>
      </c>
      <c r="O76" s="64"/>
      <c r="P76" s="62"/>
      <c r="Q76" s="64"/>
      <c r="R76" s="62"/>
      <c r="S76" s="25"/>
      <c r="T76" s="23"/>
    </row>
    <row r="77" spans="2:20" hidden="1" x14ac:dyDescent="0.2">
      <c r="B77" s="9" t="s">
        <v>79</v>
      </c>
      <c r="C77" s="4" t="s">
        <v>51</v>
      </c>
      <c r="D77" s="5">
        <v>50000</v>
      </c>
      <c r="E77" s="30"/>
      <c r="F77" s="28">
        <f>E77*D77</f>
        <v>0</v>
      </c>
      <c r="G77" s="20"/>
      <c r="H77" s="28">
        <f t="shared" si="18"/>
        <v>0</v>
      </c>
      <c r="I77" s="20"/>
      <c r="J77" s="28">
        <f t="shared" si="11"/>
        <v>0</v>
      </c>
      <c r="K77" s="20"/>
      <c r="L77" s="28">
        <f t="shared" si="19"/>
        <v>0</v>
      </c>
      <c r="M77" s="29"/>
      <c r="N77" s="28">
        <f t="shared" si="19"/>
        <v>0</v>
      </c>
      <c r="O77" s="64"/>
      <c r="P77" s="62"/>
      <c r="Q77" s="66"/>
      <c r="R77" s="66"/>
      <c r="S77" s="22"/>
      <c r="T77" s="23"/>
    </row>
    <row r="78" spans="2:20" hidden="1" x14ac:dyDescent="0.2">
      <c r="B78" s="9" t="s">
        <v>80</v>
      </c>
      <c r="C78" s="4" t="s">
        <v>51</v>
      </c>
      <c r="D78" s="5">
        <v>1000</v>
      </c>
      <c r="E78" s="30"/>
      <c r="F78" s="28">
        <f>E78*D78</f>
        <v>0</v>
      </c>
      <c r="G78" s="20"/>
      <c r="H78" s="28">
        <f t="shared" si="18"/>
        <v>0</v>
      </c>
      <c r="I78" s="20"/>
      <c r="J78" s="28">
        <f t="shared" si="11"/>
        <v>0</v>
      </c>
      <c r="K78" s="20"/>
      <c r="L78" s="28">
        <f t="shared" si="19"/>
        <v>0</v>
      </c>
      <c r="M78" s="29"/>
      <c r="N78" s="28">
        <f t="shared" si="19"/>
        <v>0</v>
      </c>
      <c r="O78" s="64"/>
      <c r="P78" s="62"/>
      <c r="Q78" s="66"/>
      <c r="R78" s="66"/>
      <c r="S78" s="22"/>
      <c r="T78" s="23"/>
    </row>
    <row r="79" spans="2:20" hidden="1" x14ac:dyDescent="0.2">
      <c r="B79" s="9" t="s">
        <v>81</v>
      </c>
      <c r="C79" s="4" t="s">
        <v>51</v>
      </c>
      <c r="D79" s="5">
        <v>1500000</v>
      </c>
      <c r="E79" s="30"/>
      <c r="F79" s="28"/>
      <c r="G79" s="20"/>
      <c r="H79" s="28">
        <f t="shared" si="18"/>
        <v>0</v>
      </c>
      <c r="I79" s="20"/>
      <c r="J79" s="28">
        <f t="shared" si="11"/>
        <v>0</v>
      </c>
      <c r="K79" s="20"/>
      <c r="L79" s="28">
        <f t="shared" si="19"/>
        <v>0</v>
      </c>
      <c r="M79" s="29"/>
      <c r="N79" s="28">
        <f t="shared" si="19"/>
        <v>0</v>
      </c>
      <c r="O79" s="64"/>
      <c r="P79" s="62"/>
      <c r="Q79" s="66"/>
      <c r="R79" s="66"/>
      <c r="S79" s="22"/>
      <c r="T79" s="23"/>
    </row>
    <row r="80" spans="2:20" hidden="1" x14ac:dyDescent="0.2">
      <c r="B80" s="6"/>
      <c r="C80" s="4"/>
      <c r="D80" s="5"/>
      <c r="E80" s="30"/>
      <c r="F80" s="28"/>
      <c r="G80" s="20"/>
      <c r="H80" s="28"/>
      <c r="I80" s="20"/>
      <c r="J80" s="28"/>
      <c r="K80" s="20"/>
      <c r="L80" s="28"/>
      <c r="M80" s="29"/>
      <c r="N80" s="28"/>
      <c r="O80" s="64"/>
      <c r="P80" s="62"/>
      <c r="Q80" s="69"/>
      <c r="R80" s="62"/>
      <c r="S80" s="22"/>
      <c r="T80" s="23"/>
    </row>
    <row r="81" spans="2:20" x14ac:dyDescent="0.2">
      <c r="B81" s="3" t="s">
        <v>82</v>
      </c>
      <c r="C81" s="4"/>
      <c r="D81" s="5"/>
      <c r="E81" s="30"/>
      <c r="F81" s="28"/>
      <c r="G81" s="20"/>
      <c r="H81" s="28"/>
      <c r="I81" s="20"/>
      <c r="J81" s="28"/>
      <c r="K81" s="20"/>
      <c r="L81" s="28"/>
      <c r="M81" s="29"/>
      <c r="N81" s="28"/>
      <c r="O81" s="64"/>
      <c r="P81" s="62"/>
      <c r="Q81" s="64"/>
      <c r="R81" s="62"/>
      <c r="S81" s="22"/>
      <c r="T81" s="23"/>
    </row>
    <row r="82" spans="2:20" x14ac:dyDescent="0.2">
      <c r="B82" s="6" t="s">
        <v>83</v>
      </c>
      <c r="C82" s="4" t="s">
        <v>84</v>
      </c>
      <c r="D82" s="51">
        <v>2500</v>
      </c>
      <c r="E82" s="20">
        <v>9</v>
      </c>
      <c r="F82" s="28">
        <f t="shared" ref="F82:F86" si="23">E82*D82</f>
        <v>22500</v>
      </c>
      <c r="G82" s="20">
        <v>9</v>
      </c>
      <c r="H82" s="28">
        <f t="shared" si="18"/>
        <v>22500</v>
      </c>
      <c r="I82" s="20">
        <v>4</v>
      </c>
      <c r="J82" s="28">
        <f t="shared" si="11"/>
        <v>10000</v>
      </c>
      <c r="K82" s="20">
        <v>6</v>
      </c>
      <c r="L82" s="28">
        <f t="shared" si="19"/>
        <v>15000</v>
      </c>
      <c r="M82" s="29">
        <v>6</v>
      </c>
      <c r="N82" s="28">
        <f t="shared" si="19"/>
        <v>15000</v>
      </c>
      <c r="O82" s="64"/>
      <c r="P82" s="62"/>
      <c r="Q82" s="64"/>
      <c r="R82" s="62"/>
      <c r="S82" s="25"/>
      <c r="T82" s="23" t="s">
        <v>85</v>
      </c>
    </row>
    <row r="83" spans="2:20" x14ac:dyDescent="0.2">
      <c r="B83" s="6" t="s">
        <v>86</v>
      </c>
      <c r="C83" s="10" t="s">
        <v>68</v>
      </c>
      <c r="D83" s="49"/>
      <c r="E83" s="20">
        <v>1</v>
      </c>
      <c r="F83" s="28">
        <v>40000</v>
      </c>
      <c r="G83" s="20">
        <v>1</v>
      </c>
      <c r="H83" s="57">
        <v>40000</v>
      </c>
      <c r="I83" s="20">
        <v>1</v>
      </c>
      <c r="J83" s="28">
        <v>10000</v>
      </c>
      <c r="K83" s="20">
        <v>1</v>
      </c>
      <c r="L83" s="28">
        <v>40000</v>
      </c>
      <c r="M83" s="29">
        <v>1</v>
      </c>
      <c r="N83" s="28">
        <v>100000</v>
      </c>
      <c r="O83" s="64"/>
      <c r="P83" s="62"/>
      <c r="Q83" s="64"/>
      <c r="R83" s="62"/>
      <c r="S83" s="25"/>
      <c r="T83" s="23" t="s">
        <v>87</v>
      </c>
    </row>
    <row r="84" spans="2:20" x14ac:dyDescent="0.2">
      <c r="B84" s="6" t="s">
        <v>88</v>
      </c>
      <c r="C84" s="10" t="s">
        <v>68</v>
      </c>
      <c r="D84" s="49">
        <v>7.4999999999999997E-3</v>
      </c>
      <c r="E84" s="20">
        <f>SUM(F7:F82)</f>
        <v>887152</v>
      </c>
      <c r="F84" s="28">
        <f t="shared" si="23"/>
        <v>6653.6399999999994</v>
      </c>
      <c r="G84" s="20">
        <f>SUM(H7:H82)</f>
        <v>1186612.1657024794</v>
      </c>
      <c r="H84" s="28">
        <f>G84*$D84</f>
        <v>8899.5912427685962</v>
      </c>
      <c r="I84" s="20">
        <f>SUM(J7:J82)</f>
        <v>335716.9</v>
      </c>
      <c r="J84" s="28">
        <f>I84*$D84</f>
        <v>2517.8767499999999</v>
      </c>
      <c r="K84" s="20">
        <f>SUM(L7:L82)</f>
        <v>912394.3</v>
      </c>
      <c r="L84" s="28">
        <f>K84*$D84</f>
        <v>6842.9572500000004</v>
      </c>
      <c r="M84" s="20">
        <f>SUM(N7:N82)</f>
        <v>3436848.65</v>
      </c>
      <c r="N84" s="28">
        <f>M84*$D84</f>
        <v>25776.364874999999</v>
      </c>
      <c r="O84" s="64"/>
      <c r="P84" s="62"/>
      <c r="Q84" s="25"/>
      <c r="R84" s="62"/>
      <c r="S84" s="25"/>
      <c r="T84" s="23" t="s">
        <v>89</v>
      </c>
    </row>
    <row r="85" spans="2:20" x14ac:dyDescent="0.2">
      <c r="B85" s="6" t="s">
        <v>90</v>
      </c>
      <c r="C85" s="10" t="s">
        <v>68</v>
      </c>
      <c r="D85" s="48">
        <v>0.03</v>
      </c>
      <c r="E85" s="84" t="s">
        <v>151</v>
      </c>
      <c r="F85" s="28">
        <v>10000</v>
      </c>
      <c r="G85" s="20">
        <f>SUM(H7:H82)</f>
        <v>1186612.1657024794</v>
      </c>
      <c r="H85" s="57">
        <f>G85*$D85</f>
        <v>35598.364971074385</v>
      </c>
      <c r="I85" s="20">
        <f>SUM(J7:J82)</f>
        <v>335716.9</v>
      </c>
      <c r="J85" s="28">
        <f>I85*$D85</f>
        <v>10071.507</v>
      </c>
      <c r="K85" s="20">
        <f>SUM(L7:L82)</f>
        <v>912394.3</v>
      </c>
      <c r="L85" s="28">
        <f>K85*$D85</f>
        <v>27371.829000000002</v>
      </c>
      <c r="M85" s="20">
        <f>SUM(N7:N82)</f>
        <v>3436848.65</v>
      </c>
      <c r="N85" s="28">
        <f>M85*$D85</f>
        <v>103105.4595</v>
      </c>
      <c r="O85" s="64"/>
      <c r="P85" s="62"/>
      <c r="Q85" s="25"/>
      <c r="R85" s="62"/>
      <c r="S85" s="25"/>
      <c r="T85" s="23" t="s">
        <v>91</v>
      </c>
    </row>
    <row r="86" spans="2:20" x14ac:dyDescent="0.2">
      <c r="B86" s="9" t="s">
        <v>92</v>
      </c>
      <c r="C86" s="10" t="s">
        <v>68</v>
      </c>
      <c r="D86" s="48">
        <v>0.25</v>
      </c>
      <c r="E86" s="20">
        <f>SUM(F7:F82)</f>
        <v>887152</v>
      </c>
      <c r="F86" s="28">
        <f t="shared" si="23"/>
        <v>221788</v>
      </c>
      <c r="G86" s="20">
        <f>SUM(H7:H82)</f>
        <v>1186612.1657024794</v>
      </c>
      <c r="H86" s="28">
        <f>G86*$D86</f>
        <v>296653.04142561986</v>
      </c>
      <c r="I86" s="20">
        <f>SUM(J7:J82)</f>
        <v>335716.9</v>
      </c>
      <c r="J86" s="28">
        <f>I86*$D86</f>
        <v>83929.225000000006</v>
      </c>
      <c r="K86" s="20">
        <f>SUM(L7:L82)</f>
        <v>912394.3</v>
      </c>
      <c r="L86" s="28">
        <f>K86*$D86</f>
        <v>228098.57500000001</v>
      </c>
      <c r="M86" s="20">
        <f>SUM(N7:N82)</f>
        <v>3436848.65</v>
      </c>
      <c r="N86" s="28">
        <f>M86*$D86</f>
        <v>859212.16249999998</v>
      </c>
      <c r="O86" s="64"/>
      <c r="P86" s="62"/>
      <c r="Q86" s="25"/>
      <c r="R86" s="62"/>
      <c r="S86" s="25"/>
      <c r="T86" s="47">
        <v>0.3</v>
      </c>
    </row>
    <row r="87" spans="2:20" x14ac:dyDescent="0.2">
      <c r="B87" s="9" t="s">
        <v>137</v>
      </c>
      <c r="C87" s="10" t="s">
        <v>68</v>
      </c>
      <c r="D87" s="48">
        <v>7.0000000000000007E-2</v>
      </c>
      <c r="E87" s="30">
        <f>SUM(F6:F86)</f>
        <v>1165593.6400000001</v>
      </c>
      <c r="F87" s="78">
        <f>E87*0.07</f>
        <v>81591.554800000013</v>
      </c>
      <c r="G87" s="29">
        <f>SUM(H6:H86)</f>
        <v>1567763.1633419422</v>
      </c>
      <c r="H87" s="79">
        <f>G87*0.07</f>
        <v>109743.42143393596</v>
      </c>
      <c r="I87" s="30">
        <f>SUM(J6:J86)</f>
        <v>442235.50875000004</v>
      </c>
      <c r="J87" s="78">
        <f>I87*0.07</f>
        <v>30956.485612500004</v>
      </c>
      <c r="K87" s="29">
        <f>SUM(L6:L86)</f>
        <v>1214707.6612500001</v>
      </c>
      <c r="L87" s="79">
        <f>K87*0.07</f>
        <v>85029.536287500014</v>
      </c>
      <c r="M87" s="30">
        <f>SUM(N6:N86)</f>
        <v>4524942.6368749999</v>
      </c>
      <c r="N87" s="28">
        <f>M87*0.07</f>
        <v>316745.98458125</v>
      </c>
      <c r="O87" s="64"/>
      <c r="P87" s="62"/>
      <c r="Q87" s="25"/>
      <c r="R87" s="62"/>
      <c r="S87" s="25"/>
      <c r="T87" s="47"/>
    </row>
    <row r="88" spans="2:20" x14ac:dyDescent="0.2">
      <c r="B88" s="6"/>
      <c r="C88" s="4"/>
      <c r="D88" s="5"/>
      <c r="E88" s="30"/>
      <c r="F88" s="32"/>
      <c r="G88" s="56"/>
      <c r="H88" s="28"/>
      <c r="I88" s="33"/>
      <c r="J88" s="28"/>
      <c r="K88" s="33"/>
      <c r="L88" s="28"/>
      <c r="M88" s="31"/>
      <c r="N88" s="28"/>
      <c r="O88" s="69"/>
      <c r="P88" s="62"/>
      <c r="Q88" s="69"/>
      <c r="R88" s="62"/>
      <c r="S88" s="25"/>
      <c r="T88" s="23"/>
    </row>
    <row r="89" spans="2:20" ht="13.5" thickBot="1" x14ac:dyDescent="0.25">
      <c r="B89" s="134" t="s">
        <v>93</v>
      </c>
      <c r="C89" s="137"/>
      <c r="D89" s="7"/>
      <c r="E89" s="158">
        <f>SUM(F6:F88)</f>
        <v>1247185.1948000002</v>
      </c>
      <c r="F89" s="159"/>
      <c r="G89" s="158">
        <f>SUM(H6:H88)</f>
        <v>1677506.5847758781</v>
      </c>
      <c r="H89" s="159"/>
      <c r="I89" s="158">
        <f>SUM(J6:J88)</f>
        <v>473191.99436250003</v>
      </c>
      <c r="J89" s="159"/>
      <c r="K89" s="158">
        <f>SUM(L6:L88)</f>
        <v>1299737.1975375002</v>
      </c>
      <c r="L89" s="159"/>
      <c r="M89" s="158">
        <f>SUM(N6:N88)</f>
        <v>4841688.6214562496</v>
      </c>
      <c r="N89" s="159"/>
      <c r="O89" s="162"/>
      <c r="P89" s="162"/>
      <c r="Q89" s="162"/>
      <c r="R89" s="162"/>
      <c r="S89" s="163"/>
      <c r="T89" s="163"/>
    </row>
    <row r="91" spans="2:20" x14ac:dyDescent="0.2">
      <c r="B91" s="14" t="s">
        <v>94</v>
      </c>
    </row>
    <row r="92" spans="2:20" x14ac:dyDescent="0.2">
      <c r="B92" s="14" t="s">
        <v>95</v>
      </c>
    </row>
    <row r="94" spans="2:20" x14ac:dyDescent="0.2">
      <c r="B94" s="13" t="s">
        <v>96</v>
      </c>
      <c r="E94" s="131"/>
      <c r="F94" s="131"/>
      <c r="G94" s="131"/>
      <c r="H94" s="131"/>
      <c r="I94" s="131"/>
      <c r="J94" s="131"/>
    </row>
    <row r="95" spans="2:20" x14ac:dyDescent="0.2">
      <c r="E95" s="15"/>
    </row>
    <row r="102" spans="11:11" x14ac:dyDescent="0.2">
      <c r="K102" s="17"/>
    </row>
  </sheetData>
  <mergeCells count="21">
    <mergeCell ref="S89:T89"/>
    <mergeCell ref="K2:L4"/>
    <mergeCell ref="K89:L89"/>
    <mergeCell ref="M2:N4"/>
    <mergeCell ref="M89:N89"/>
    <mergeCell ref="O2:P4"/>
    <mergeCell ref="O89:P89"/>
    <mergeCell ref="B1:R1"/>
    <mergeCell ref="I2:J4"/>
    <mergeCell ref="B89:C89"/>
    <mergeCell ref="E89:F89"/>
    <mergeCell ref="G89:H89"/>
    <mergeCell ref="I89:J89"/>
    <mergeCell ref="Q2:R4"/>
    <mergeCell ref="Q89:R89"/>
    <mergeCell ref="E94:J94"/>
    <mergeCell ref="B2:B5"/>
    <mergeCell ref="C2:C5"/>
    <mergeCell ref="D2:D5"/>
    <mergeCell ref="E2:F4"/>
    <mergeCell ref="G2:H4"/>
  </mergeCells>
  <pageMargins left="0.25" right="0.25" top="0.75" bottom="0.75" header="0.3" footer="0.3"/>
  <pageSetup paperSize="3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42"/>
  <sheetViews>
    <sheetView topLeftCell="C1" workbookViewId="0">
      <selection activeCell="I34" sqref="I34"/>
    </sheetView>
  </sheetViews>
  <sheetFormatPr defaultRowHeight="12.75" x14ac:dyDescent="0.2"/>
  <cols>
    <col min="2" max="2" width="118.140625" bestFit="1" customWidth="1"/>
    <col min="6" max="6" width="29.5703125" customWidth="1"/>
    <col min="7" max="7" width="25.140625" bestFit="1" customWidth="1"/>
    <col min="8" max="8" width="10.28515625" bestFit="1" customWidth="1"/>
    <col min="9" max="9" width="11.42578125" bestFit="1" customWidth="1"/>
  </cols>
  <sheetData>
    <row r="2" spans="1:12" x14ac:dyDescent="0.2">
      <c r="A2" s="164" t="s">
        <v>97</v>
      </c>
      <c r="B2" s="164"/>
    </row>
    <row r="3" spans="1:12" x14ac:dyDescent="0.2">
      <c r="B3" s="11"/>
    </row>
    <row r="4" spans="1:12" x14ac:dyDescent="0.2">
      <c r="B4" s="11"/>
    </row>
    <row r="5" spans="1:12" x14ac:dyDescent="0.2">
      <c r="B5" s="11"/>
    </row>
    <row r="6" spans="1:12" x14ac:dyDescent="0.2">
      <c r="B6" s="11"/>
    </row>
    <row r="7" spans="1:12" x14ac:dyDescent="0.2">
      <c r="B7" s="11"/>
    </row>
    <row r="8" spans="1:12" x14ac:dyDescent="0.2">
      <c r="B8" s="11"/>
      <c r="F8" s="50" t="s">
        <v>98</v>
      </c>
      <c r="H8" t="s">
        <v>99</v>
      </c>
      <c r="J8" t="s">
        <v>100</v>
      </c>
      <c r="K8" s="50">
        <f>SUM(K9:K17)</f>
        <v>79.13</v>
      </c>
      <c r="L8" s="50" t="s">
        <v>101</v>
      </c>
    </row>
    <row r="9" spans="1:12" x14ac:dyDescent="0.2">
      <c r="B9" s="11"/>
      <c r="F9">
        <v>441</v>
      </c>
      <c r="G9" t="s">
        <v>102</v>
      </c>
      <c r="H9">
        <v>3.5000000000000003E-2</v>
      </c>
      <c r="I9" t="s">
        <v>9</v>
      </c>
      <c r="J9">
        <v>250</v>
      </c>
      <c r="K9">
        <f t="shared" ref="K9:K15" si="0">J9*H9</f>
        <v>8.75</v>
      </c>
    </row>
    <row r="10" spans="1:12" x14ac:dyDescent="0.2">
      <c r="B10" s="11"/>
      <c r="F10">
        <v>407</v>
      </c>
      <c r="G10" t="s">
        <v>103</v>
      </c>
      <c r="H10">
        <v>5.5E-2</v>
      </c>
      <c r="I10" t="s">
        <v>104</v>
      </c>
      <c r="J10">
        <v>3</v>
      </c>
      <c r="K10">
        <f t="shared" si="0"/>
        <v>0.16500000000000001</v>
      </c>
    </row>
    <row r="11" spans="1:12" x14ac:dyDescent="0.2">
      <c r="F11">
        <v>441</v>
      </c>
      <c r="G11" t="s">
        <v>105</v>
      </c>
      <c r="H11">
        <v>0.05</v>
      </c>
      <c r="I11" t="s">
        <v>9</v>
      </c>
      <c r="J11">
        <v>250</v>
      </c>
      <c r="K11">
        <f t="shared" si="0"/>
        <v>12.5</v>
      </c>
    </row>
    <row r="12" spans="1:12" x14ac:dyDescent="0.2">
      <c r="F12">
        <v>407</v>
      </c>
      <c r="G12" t="s">
        <v>103</v>
      </c>
      <c r="H12">
        <v>5.5E-2</v>
      </c>
      <c r="I12" t="s">
        <v>104</v>
      </c>
      <c r="J12">
        <v>3</v>
      </c>
      <c r="K12">
        <f t="shared" si="0"/>
        <v>0.16500000000000001</v>
      </c>
    </row>
    <row r="13" spans="1:12" x14ac:dyDescent="0.2">
      <c r="F13">
        <v>301</v>
      </c>
      <c r="G13" t="s">
        <v>106</v>
      </c>
      <c r="H13">
        <v>0.22</v>
      </c>
      <c r="I13" t="s">
        <v>9</v>
      </c>
      <c r="J13">
        <v>200</v>
      </c>
      <c r="K13">
        <f t="shared" si="0"/>
        <v>44</v>
      </c>
    </row>
    <row r="14" spans="1:12" x14ac:dyDescent="0.2">
      <c r="F14">
        <v>304</v>
      </c>
      <c r="G14" t="s">
        <v>107</v>
      </c>
      <c r="H14">
        <v>0.17</v>
      </c>
      <c r="I14" t="s">
        <v>9</v>
      </c>
      <c r="J14">
        <v>65</v>
      </c>
      <c r="K14">
        <f t="shared" si="0"/>
        <v>11.05</v>
      </c>
    </row>
    <row r="15" spans="1:12" x14ac:dyDescent="0.2">
      <c r="F15">
        <v>204</v>
      </c>
      <c r="G15" t="s">
        <v>108</v>
      </c>
      <c r="H15">
        <v>1</v>
      </c>
      <c r="I15" t="s">
        <v>14</v>
      </c>
      <c r="J15">
        <v>2.5</v>
      </c>
      <c r="K15">
        <f t="shared" si="0"/>
        <v>2.5</v>
      </c>
    </row>
    <row r="16" spans="1:12" x14ac:dyDescent="0.2">
      <c r="F16" t="s">
        <v>109</v>
      </c>
    </row>
    <row r="18" spans="6:12" x14ac:dyDescent="0.2">
      <c r="F18">
        <v>254</v>
      </c>
      <c r="G18" t="s">
        <v>110</v>
      </c>
      <c r="H18">
        <v>1</v>
      </c>
      <c r="I18" t="s">
        <v>14</v>
      </c>
      <c r="J18">
        <v>4</v>
      </c>
      <c r="K18">
        <f>J18*H18</f>
        <v>4</v>
      </c>
    </row>
    <row r="21" spans="6:12" x14ac:dyDescent="0.2">
      <c r="F21" s="50" t="s">
        <v>32</v>
      </c>
      <c r="K21" s="50">
        <f>SUM(K22:K27)</f>
        <v>17.750000000000004</v>
      </c>
      <c r="L21" s="50" t="s">
        <v>101</v>
      </c>
    </row>
    <row r="22" spans="6:12" x14ac:dyDescent="0.2">
      <c r="F22">
        <v>204</v>
      </c>
      <c r="G22" t="s">
        <v>8</v>
      </c>
      <c r="H22">
        <v>0.4</v>
      </c>
      <c r="I22" t="s">
        <v>14</v>
      </c>
      <c r="J22">
        <v>16</v>
      </c>
      <c r="K22">
        <f>J22*H22</f>
        <v>6.4</v>
      </c>
    </row>
    <row r="23" spans="6:12" x14ac:dyDescent="0.2">
      <c r="F23">
        <v>206</v>
      </c>
      <c r="G23" t="s">
        <v>111</v>
      </c>
      <c r="H23">
        <v>3.5000000000000003E-2</v>
      </c>
      <c r="I23" t="s">
        <v>112</v>
      </c>
      <c r="J23">
        <v>150</v>
      </c>
      <c r="K23">
        <f>J23*H23</f>
        <v>5.2500000000000009</v>
      </c>
    </row>
    <row r="24" spans="6:12" x14ac:dyDescent="0.2">
      <c r="F24">
        <v>206</v>
      </c>
      <c r="G24" t="s">
        <v>113</v>
      </c>
      <c r="H24">
        <v>1</v>
      </c>
      <c r="I24" t="s">
        <v>14</v>
      </c>
      <c r="J24">
        <v>5</v>
      </c>
      <c r="K24">
        <f>J24*H24</f>
        <v>5</v>
      </c>
    </row>
    <row r="25" spans="6:12" x14ac:dyDescent="0.2">
      <c r="F25">
        <v>206</v>
      </c>
      <c r="G25" t="s">
        <v>114</v>
      </c>
      <c r="H25">
        <v>1</v>
      </c>
      <c r="I25" t="s">
        <v>14</v>
      </c>
      <c r="J25">
        <v>1</v>
      </c>
      <c r="K25">
        <f>J25*H25</f>
        <v>1</v>
      </c>
    </row>
    <row r="26" spans="6:12" x14ac:dyDescent="0.2">
      <c r="F26">
        <v>204</v>
      </c>
      <c r="G26" t="s">
        <v>115</v>
      </c>
      <c r="H26">
        <f>1/2000</f>
        <v>5.0000000000000001E-4</v>
      </c>
      <c r="I26" t="s">
        <v>116</v>
      </c>
      <c r="J26">
        <v>200</v>
      </c>
      <c r="K26">
        <f>J26*H26</f>
        <v>0.1</v>
      </c>
    </row>
    <row r="28" spans="6:12" x14ac:dyDescent="0.2">
      <c r="F28" s="50" t="s">
        <v>32</v>
      </c>
      <c r="K28">
        <f>SUM(K29:K34)</f>
        <v>31.4</v>
      </c>
    </row>
    <row r="29" spans="6:12" x14ac:dyDescent="0.2">
      <c r="F29">
        <v>204</v>
      </c>
      <c r="G29" t="s">
        <v>8</v>
      </c>
      <c r="H29">
        <v>0.4</v>
      </c>
      <c r="I29" t="s">
        <v>9</v>
      </c>
      <c r="J29">
        <v>16</v>
      </c>
      <c r="K29">
        <f>J29*H29</f>
        <v>6.4</v>
      </c>
    </row>
    <row r="30" spans="6:12" x14ac:dyDescent="0.2">
      <c r="F30">
        <v>204</v>
      </c>
      <c r="G30" t="s">
        <v>117</v>
      </c>
      <c r="H30">
        <v>0.4</v>
      </c>
      <c r="I30" t="s">
        <v>9</v>
      </c>
      <c r="J30">
        <v>55</v>
      </c>
      <c r="K30">
        <f>J30*H30</f>
        <v>22</v>
      </c>
    </row>
    <row r="31" spans="6:12" x14ac:dyDescent="0.2">
      <c r="F31">
        <v>206</v>
      </c>
      <c r="G31" t="s">
        <v>118</v>
      </c>
      <c r="H31">
        <v>1</v>
      </c>
      <c r="I31" t="s">
        <v>14</v>
      </c>
      <c r="J31">
        <v>3</v>
      </c>
      <c r="K31">
        <f>J31*H31</f>
        <v>3</v>
      </c>
    </row>
    <row r="34" spans="6:9" x14ac:dyDescent="0.2">
      <c r="F34" s="165" t="s">
        <v>142</v>
      </c>
      <c r="G34" s="165"/>
      <c r="H34" s="165"/>
      <c r="I34" s="82">
        <f>SUM(I35:I43)</f>
        <v>88850</v>
      </c>
    </row>
    <row r="35" spans="6:9" x14ac:dyDescent="0.2">
      <c r="F35" t="s">
        <v>143</v>
      </c>
      <c r="G35" s="2">
        <v>7000</v>
      </c>
      <c r="H35">
        <v>4</v>
      </c>
      <c r="I35" s="2">
        <f>G35*H35</f>
        <v>28000</v>
      </c>
    </row>
    <row r="36" spans="6:9" x14ac:dyDescent="0.2">
      <c r="F36" t="s">
        <v>144</v>
      </c>
      <c r="G36" s="2">
        <v>12000</v>
      </c>
      <c r="H36">
        <v>2</v>
      </c>
      <c r="I36" s="2">
        <f t="shared" ref="I36:I42" si="1">G36*H36</f>
        <v>24000</v>
      </c>
    </row>
    <row r="37" spans="6:9" x14ac:dyDescent="0.2">
      <c r="F37" t="s">
        <v>145</v>
      </c>
      <c r="G37" s="2">
        <v>1500</v>
      </c>
      <c r="H37">
        <v>13</v>
      </c>
      <c r="I37" s="2">
        <f t="shared" si="1"/>
        <v>19500</v>
      </c>
    </row>
    <row r="38" spans="6:9" x14ac:dyDescent="0.2">
      <c r="F38" t="s">
        <v>146</v>
      </c>
      <c r="G38" s="2">
        <v>4000</v>
      </c>
      <c r="H38">
        <v>2</v>
      </c>
      <c r="I38" s="2">
        <f t="shared" si="1"/>
        <v>8000</v>
      </c>
    </row>
    <row r="39" spans="6:9" x14ac:dyDescent="0.2">
      <c r="F39" s="11" t="s">
        <v>147</v>
      </c>
      <c r="G39" s="2">
        <v>5</v>
      </c>
      <c r="H39">
        <v>200</v>
      </c>
      <c r="I39" s="2">
        <f t="shared" si="1"/>
        <v>1000</v>
      </c>
    </row>
    <row r="40" spans="6:9" x14ac:dyDescent="0.2">
      <c r="F40" s="11" t="s">
        <v>148</v>
      </c>
      <c r="G40" s="2">
        <v>3</v>
      </c>
      <c r="H40">
        <v>2000</v>
      </c>
      <c r="I40" s="2">
        <f t="shared" si="1"/>
        <v>6000</v>
      </c>
    </row>
    <row r="41" spans="6:9" x14ac:dyDescent="0.2">
      <c r="F41" s="11" t="s">
        <v>149</v>
      </c>
      <c r="G41" s="83">
        <v>350</v>
      </c>
      <c r="H41">
        <v>1</v>
      </c>
      <c r="I41" s="2">
        <f t="shared" si="1"/>
        <v>350</v>
      </c>
    </row>
    <row r="42" spans="6:9" x14ac:dyDescent="0.2">
      <c r="F42" s="11" t="s">
        <v>150</v>
      </c>
      <c r="G42" s="2">
        <v>1000</v>
      </c>
      <c r="H42">
        <v>2</v>
      </c>
      <c r="I42" s="2">
        <f t="shared" si="1"/>
        <v>2000</v>
      </c>
    </row>
  </sheetData>
  <mergeCells count="2">
    <mergeCell ref="A2:B2"/>
    <mergeCell ref="F34:H3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B19EF-4C54-4BA8-8C86-B105778A264D}">
  <sheetPr>
    <pageSetUpPr fitToPage="1"/>
  </sheetPr>
  <dimension ref="A1:O62"/>
  <sheetViews>
    <sheetView topLeftCell="A33" zoomScale="90" zoomScaleNormal="90" workbookViewId="0">
      <selection activeCell="F21" sqref="F21"/>
    </sheetView>
  </sheetViews>
  <sheetFormatPr defaultColWidth="9.140625" defaultRowHeight="12.75" x14ac:dyDescent="0.2"/>
  <cols>
    <col min="1" max="1" width="1" customWidth="1"/>
    <col min="2" max="2" width="13.85546875" style="94" bestFit="1" customWidth="1"/>
    <col min="3" max="3" width="38.42578125" style="94" bestFit="1" customWidth="1"/>
    <col min="4" max="5" width="14" style="94" customWidth="1"/>
    <col min="6" max="6" width="13.7109375" style="8" customWidth="1"/>
    <col min="7" max="7" width="15.28515625" bestFit="1" customWidth="1"/>
    <col min="8" max="8" width="13.7109375" customWidth="1"/>
    <col min="9" max="9" width="23.7109375" customWidth="1"/>
    <col min="10" max="10" width="13.7109375" customWidth="1"/>
    <col min="11" max="11" width="15.28515625" bestFit="1" customWidth="1"/>
    <col min="12" max="13" width="15.28515625" customWidth="1"/>
    <col min="14" max="15" width="13.7109375" customWidth="1"/>
  </cols>
  <sheetData>
    <row r="1" spans="1:15" ht="74.45" customHeight="1" thickBot="1" x14ac:dyDescent="0.35">
      <c r="B1" s="90"/>
      <c r="C1" s="177" t="s">
        <v>160</v>
      </c>
      <c r="D1" s="178"/>
      <c r="E1" s="178"/>
      <c r="F1" s="178"/>
      <c r="G1" s="178"/>
      <c r="H1" s="178"/>
      <c r="I1" s="179"/>
      <c r="J1" s="91"/>
      <c r="K1" s="91"/>
      <c r="L1" s="91"/>
      <c r="M1" s="92"/>
    </row>
    <row r="2" spans="1:15" ht="18" customHeight="1" x14ac:dyDescent="0.25">
      <c r="B2" s="93"/>
      <c r="C2" s="132" t="s">
        <v>0</v>
      </c>
      <c r="D2" s="135" t="s">
        <v>1</v>
      </c>
      <c r="E2" s="138" t="s">
        <v>2</v>
      </c>
      <c r="F2" s="180" t="s">
        <v>156</v>
      </c>
      <c r="G2" s="180"/>
      <c r="H2" s="182" t="s">
        <v>157</v>
      </c>
      <c r="I2" s="183"/>
      <c r="J2" s="175"/>
      <c r="K2" s="176"/>
      <c r="L2" s="175"/>
      <c r="M2" s="176"/>
      <c r="N2" s="26"/>
      <c r="O2" s="27"/>
    </row>
    <row r="3" spans="1:15" ht="18" customHeight="1" x14ac:dyDescent="0.2">
      <c r="B3" s="93"/>
      <c r="C3" s="133"/>
      <c r="D3" s="136"/>
      <c r="E3" s="139"/>
      <c r="F3" s="181"/>
      <c r="G3" s="181"/>
      <c r="H3" s="184"/>
      <c r="I3" s="185"/>
      <c r="J3" s="176"/>
      <c r="K3" s="176"/>
      <c r="L3" s="176"/>
      <c r="M3" s="176"/>
      <c r="N3" s="27"/>
      <c r="O3" s="27"/>
    </row>
    <row r="4" spans="1:15" ht="18" customHeight="1" x14ac:dyDescent="0.2">
      <c r="B4" s="93"/>
      <c r="C4" s="133"/>
      <c r="D4" s="136"/>
      <c r="E4" s="139"/>
      <c r="F4" s="181"/>
      <c r="G4" s="181"/>
      <c r="H4" s="186"/>
      <c r="I4" s="187"/>
      <c r="J4" s="176"/>
      <c r="K4" s="176"/>
      <c r="L4" s="176"/>
      <c r="M4" s="176"/>
      <c r="N4" s="27"/>
      <c r="O4" s="27"/>
    </row>
    <row r="5" spans="1:15" ht="13.5" thickBot="1" x14ac:dyDescent="0.25">
      <c r="B5" s="59"/>
      <c r="C5" s="134"/>
      <c r="D5" s="137"/>
      <c r="E5" s="140"/>
      <c r="F5" s="40" t="s">
        <v>3</v>
      </c>
      <c r="G5" s="43" t="s">
        <v>4</v>
      </c>
      <c r="H5" s="44" t="s">
        <v>3</v>
      </c>
      <c r="I5" s="43" t="s">
        <v>4</v>
      </c>
      <c r="J5" s="58"/>
      <c r="K5" s="59"/>
      <c r="L5" s="58"/>
      <c r="M5" s="59"/>
    </row>
    <row r="6" spans="1:15" x14ac:dyDescent="0.2">
      <c r="C6" s="172" t="s">
        <v>5</v>
      </c>
      <c r="D6" s="173"/>
      <c r="E6" s="173"/>
      <c r="F6" s="173"/>
      <c r="G6" s="173"/>
      <c r="H6" s="173"/>
      <c r="I6" s="174"/>
    </row>
    <row r="7" spans="1:15" x14ac:dyDescent="0.2">
      <c r="A7" s="18"/>
      <c r="B7" s="62"/>
      <c r="C7" s="95" t="s">
        <v>154</v>
      </c>
      <c r="D7" s="96" t="s">
        <v>6</v>
      </c>
      <c r="E7" s="100">
        <v>6000</v>
      </c>
      <c r="F7" s="30">
        <v>2</v>
      </c>
      <c r="G7" s="28">
        <f>F7*E7</f>
        <v>12000</v>
      </c>
      <c r="H7" s="52">
        <v>2</v>
      </c>
      <c r="I7" s="28">
        <f>H7*E7</f>
        <v>12000</v>
      </c>
      <c r="J7" s="61"/>
      <c r="K7" s="62"/>
      <c r="L7" s="63"/>
      <c r="M7" s="62"/>
      <c r="N7" s="22"/>
      <c r="O7" s="23" t="s">
        <v>7</v>
      </c>
    </row>
    <row r="8" spans="1:15" x14ac:dyDescent="0.2">
      <c r="A8" s="18"/>
      <c r="B8" s="62"/>
      <c r="C8" s="95" t="s">
        <v>152</v>
      </c>
      <c r="D8" s="101" t="s">
        <v>20</v>
      </c>
      <c r="E8" s="100">
        <v>6</v>
      </c>
      <c r="F8" s="30">
        <v>0</v>
      </c>
      <c r="G8" s="28">
        <f t="shared" ref="G8:G17" si="0">F8*E8</f>
        <v>0</v>
      </c>
      <c r="H8" s="52">
        <v>7750</v>
      </c>
      <c r="I8" s="28">
        <f t="shared" ref="I8:I18" si="1">H8*E8</f>
        <v>46500</v>
      </c>
      <c r="J8" s="61"/>
      <c r="K8" s="62"/>
      <c r="L8" s="63"/>
      <c r="M8" s="62"/>
      <c r="N8" s="22"/>
      <c r="O8" s="23"/>
    </row>
    <row r="9" spans="1:15" x14ac:dyDescent="0.2">
      <c r="A9" s="18"/>
      <c r="B9" s="62"/>
      <c r="C9" s="95" t="s">
        <v>153</v>
      </c>
      <c r="D9" s="101" t="s">
        <v>17</v>
      </c>
      <c r="E9" s="100">
        <v>10</v>
      </c>
      <c r="F9" s="30">
        <v>100</v>
      </c>
      <c r="G9" s="28">
        <f t="shared" si="0"/>
        <v>1000</v>
      </c>
      <c r="H9" s="52">
        <v>1400</v>
      </c>
      <c r="I9" s="28">
        <f t="shared" si="1"/>
        <v>14000</v>
      </c>
      <c r="J9" s="61"/>
      <c r="K9" s="62"/>
      <c r="L9" s="63"/>
      <c r="M9" s="62"/>
      <c r="N9" s="22"/>
      <c r="O9" s="23"/>
    </row>
    <row r="10" spans="1:15" x14ac:dyDescent="0.2">
      <c r="A10" s="18"/>
      <c r="B10" s="62"/>
      <c r="C10" s="102" t="s">
        <v>8</v>
      </c>
      <c r="D10" s="96" t="s">
        <v>9</v>
      </c>
      <c r="E10" s="100">
        <v>30</v>
      </c>
      <c r="F10" s="30">
        <v>1200</v>
      </c>
      <c r="G10" s="28">
        <f t="shared" si="0"/>
        <v>36000</v>
      </c>
      <c r="H10" s="20">
        <v>700</v>
      </c>
      <c r="I10" s="28">
        <f t="shared" si="1"/>
        <v>21000</v>
      </c>
      <c r="J10" s="61"/>
      <c r="K10" s="62"/>
      <c r="L10" s="64"/>
      <c r="M10" s="62"/>
      <c r="N10" s="24"/>
      <c r="O10" s="23" t="s">
        <v>10</v>
      </c>
    </row>
    <row r="11" spans="1:15" x14ac:dyDescent="0.2">
      <c r="A11" s="18"/>
      <c r="B11" s="62"/>
      <c r="C11" s="102" t="s">
        <v>11</v>
      </c>
      <c r="D11" s="96" t="s">
        <v>9</v>
      </c>
      <c r="E11" s="100">
        <v>30</v>
      </c>
      <c r="F11" s="30">
        <v>4000</v>
      </c>
      <c r="G11" s="28">
        <f t="shared" si="0"/>
        <v>120000</v>
      </c>
      <c r="H11" s="20">
        <v>2500</v>
      </c>
      <c r="I11" s="28">
        <f t="shared" si="1"/>
        <v>75000</v>
      </c>
      <c r="J11" s="61"/>
      <c r="K11" s="62"/>
      <c r="L11" s="64"/>
      <c r="M11" s="62"/>
      <c r="N11" s="24"/>
      <c r="O11" s="23" t="s">
        <v>12</v>
      </c>
    </row>
    <row r="12" spans="1:15" x14ac:dyDescent="0.2">
      <c r="A12" s="18"/>
      <c r="B12" s="62"/>
      <c r="C12" s="102" t="s">
        <v>13</v>
      </c>
      <c r="D12" s="96" t="s">
        <v>14</v>
      </c>
      <c r="E12" s="100">
        <v>10</v>
      </c>
      <c r="F12" s="30">
        <v>3400</v>
      </c>
      <c r="G12" s="28">
        <f t="shared" si="0"/>
        <v>34000</v>
      </c>
      <c r="H12" s="20">
        <v>3000</v>
      </c>
      <c r="I12" s="28">
        <f t="shared" si="1"/>
        <v>30000</v>
      </c>
      <c r="J12" s="61"/>
      <c r="K12" s="62"/>
      <c r="L12" s="64"/>
      <c r="M12" s="62"/>
      <c r="N12" s="24"/>
      <c r="O12" s="23" t="s">
        <v>15</v>
      </c>
    </row>
    <row r="13" spans="1:15" x14ac:dyDescent="0.2">
      <c r="B13" s="62"/>
      <c r="C13" s="102" t="s">
        <v>19</v>
      </c>
      <c r="D13" s="101" t="s">
        <v>20</v>
      </c>
      <c r="E13" s="100">
        <v>15</v>
      </c>
      <c r="F13" s="30">
        <v>0</v>
      </c>
      <c r="G13" s="28">
        <f t="shared" si="0"/>
        <v>0</v>
      </c>
      <c r="H13" s="20">
        <v>70</v>
      </c>
      <c r="I13" s="28">
        <f t="shared" si="1"/>
        <v>1050</v>
      </c>
      <c r="J13" s="61"/>
      <c r="K13" s="62"/>
      <c r="L13" s="64"/>
      <c r="M13" s="62"/>
      <c r="N13" s="25"/>
      <c r="O13" s="23" t="s">
        <v>21</v>
      </c>
    </row>
    <row r="14" spans="1:15" x14ac:dyDescent="0.2">
      <c r="B14" s="62"/>
      <c r="C14" s="102" t="s">
        <v>130</v>
      </c>
      <c r="D14" s="101" t="s">
        <v>20</v>
      </c>
      <c r="E14" s="100">
        <v>25</v>
      </c>
      <c r="F14" s="30">
        <v>900</v>
      </c>
      <c r="G14" s="28">
        <f t="shared" si="0"/>
        <v>22500</v>
      </c>
      <c r="H14" s="20">
        <v>2300</v>
      </c>
      <c r="I14" s="28">
        <f t="shared" si="1"/>
        <v>57500</v>
      </c>
      <c r="J14" s="61"/>
      <c r="K14" s="62"/>
      <c r="L14" s="64"/>
      <c r="M14" s="62"/>
      <c r="N14" s="25"/>
      <c r="O14" s="23"/>
    </row>
    <row r="15" spans="1:15" x14ac:dyDescent="0.2">
      <c r="B15" s="62"/>
      <c r="C15" s="102" t="s">
        <v>134</v>
      </c>
      <c r="D15" s="96" t="s">
        <v>14</v>
      </c>
      <c r="E15" s="100">
        <v>50</v>
      </c>
      <c r="F15" s="30">
        <v>2900</v>
      </c>
      <c r="G15" s="28">
        <f t="shared" si="0"/>
        <v>145000</v>
      </c>
      <c r="H15" s="20">
        <v>2050</v>
      </c>
      <c r="I15" s="28">
        <f t="shared" si="1"/>
        <v>102500</v>
      </c>
      <c r="J15" s="61"/>
      <c r="K15" s="62"/>
      <c r="L15" s="64"/>
      <c r="M15" s="62"/>
      <c r="N15" s="24"/>
      <c r="O15" s="23" t="s">
        <v>21</v>
      </c>
    </row>
    <row r="16" spans="1:15" x14ac:dyDescent="0.2">
      <c r="A16" s="18"/>
      <c r="B16" s="62"/>
      <c r="C16" s="102" t="s">
        <v>22</v>
      </c>
      <c r="D16" s="96" t="s">
        <v>17</v>
      </c>
      <c r="E16" s="100">
        <v>45</v>
      </c>
      <c r="F16" s="30">
        <v>0</v>
      </c>
      <c r="G16" s="28">
        <f t="shared" si="0"/>
        <v>0</v>
      </c>
      <c r="H16" s="20">
        <v>1080</v>
      </c>
      <c r="I16" s="28">
        <f t="shared" si="1"/>
        <v>48600</v>
      </c>
      <c r="J16" s="61"/>
      <c r="K16" s="62"/>
      <c r="L16" s="64"/>
      <c r="M16" s="62"/>
      <c r="N16" s="24"/>
      <c r="O16" s="23" t="s">
        <v>23</v>
      </c>
    </row>
    <row r="17" spans="2:15" x14ac:dyDescent="0.2">
      <c r="B17" s="62"/>
      <c r="C17" s="95" t="s">
        <v>32</v>
      </c>
      <c r="D17" s="101" t="s">
        <v>14</v>
      </c>
      <c r="E17" s="100">
        <v>25</v>
      </c>
      <c r="F17" s="30">
        <f>F15</f>
        <v>2900</v>
      </c>
      <c r="G17" s="28">
        <f t="shared" si="0"/>
        <v>72500</v>
      </c>
      <c r="H17" s="20">
        <f>H15</f>
        <v>2050</v>
      </c>
      <c r="I17" s="28">
        <f t="shared" si="1"/>
        <v>51250</v>
      </c>
      <c r="J17" s="61"/>
      <c r="K17" s="62"/>
      <c r="L17" s="64"/>
      <c r="M17" s="62"/>
      <c r="N17" s="25"/>
      <c r="O17" s="23" t="s">
        <v>33</v>
      </c>
    </row>
    <row r="18" spans="2:15" x14ac:dyDescent="0.2">
      <c r="B18" s="62"/>
      <c r="C18" s="95" t="s">
        <v>30</v>
      </c>
      <c r="D18" s="101" t="s">
        <v>17</v>
      </c>
      <c r="E18" s="100">
        <v>110</v>
      </c>
      <c r="F18" s="30">
        <v>160</v>
      </c>
      <c r="G18" s="28">
        <f>F18*E18</f>
        <v>17600</v>
      </c>
      <c r="H18" s="20">
        <v>350</v>
      </c>
      <c r="I18" s="28">
        <f t="shared" si="1"/>
        <v>38500</v>
      </c>
      <c r="J18" s="61"/>
      <c r="K18" s="62"/>
      <c r="L18" s="64"/>
      <c r="M18" s="62"/>
      <c r="N18" s="25"/>
      <c r="O18" s="23"/>
    </row>
    <row r="19" spans="2:15" x14ac:dyDescent="0.2">
      <c r="B19" s="62"/>
      <c r="C19" s="172" t="s">
        <v>138</v>
      </c>
      <c r="D19" s="173"/>
      <c r="E19" s="173"/>
      <c r="F19" s="173"/>
      <c r="G19" s="173"/>
      <c r="H19" s="173"/>
      <c r="I19" s="174"/>
      <c r="J19" s="61"/>
      <c r="K19" s="62"/>
      <c r="L19" s="64"/>
      <c r="M19" s="62"/>
      <c r="N19" s="25"/>
      <c r="O19" s="23"/>
    </row>
    <row r="20" spans="2:15" x14ac:dyDescent="0.2">
      <c r="B20" s="62"/>
      <c r="C20" s="95" t="s">
        <v>155</v>
      </c>
      <c r="D20" s="101" t="s">
        <v>119</v>
      </c>
      <c r="E20" s="100">
        <v>600</v>
      </c>
      <c r="F20" s="30">
        <v>150</v>
      </c>
      <c r="G20" s="28">
        <f>F20*E20</f>
        <v>90000</v>
      </c>
      <c r="H20" s="20">
        <v>30</v>
      </c>
      <c r="I20" s="28">
        <f>H20*E20</f>
        <v>18000</v>
      </c>
      <c r="J20" s="61"/>
      <c r="K20" s="62"/>
      <c r="L20" s="64"/>
      <c r="M20" s="62"/>
      <c r="N20" s="25"/>
      <c r="O20" s="23"/>
    </row>
    <row r="21" spans="2:15" x14ac:dyDescent="0.2">
      <c r="B21" s="62"/>
      <c r="C21" s="95" t="s">
        <v>140</v>
      </c>
      <c r="D21" s="101" t="s">
        <v>119</v>
      </c>
      <c r="E21" s="100">
        <v>1</v>
      </c>
      <c r="F21" s="30">
        <v>36800</v>
      </c>
      <c r="G21" s="28">
        <f t="shared" ref="G21:G22" si="2">F21*E21</f>
        <v>36800</v>
      </c>
      <c r="H21" s="20">
        <v>25000</v>
      </c>
      <c r="I21" s="28">
        <f t="shared" ref="I21:I22" si="3">H21*E21</f>
        <v>25000</v>
      </c>
      <c r="J21" s="61"/>
      <c r="K21" s="62"/>
      <c r="L21" s="64"/>
      <c r="M21" s="62"/>
      <c r="N21" s="25"/>
      <c r="O21" s="23"/>
    </row>
    <row r="22" spans="2:15" x14ac:dyDescent="0.2">
      <c r="B22" s="62"/>
      <c r="C22" s="95" t="s">
        <v>141</v>
      </c>
      <c r="D22" s="101" t="s">
        <v>68</v>
      </c>
      <c r="E22" s="103">
        <v>0.03</v>
      </c>
      <c r="F22" s="98">
        <f>SUM(G20:G21)+SUM(G7:G18)+SUM(G24:G29)+SUM(G31:G32)+SUM(G39:G43)+SUM(G45:G47)</f>
        <v>1021710</v>
      </c>
      <c r="G22" s="28">
        <f t="shared" si="2"/>
        <v>30651.3</v>
      </c>
      <c r="H22" s="98">
        <f>SUM(I20:I21)+SUM(I7:I18)+SUM(I24:I29)+SUM(I31:I32)+SUM(I39:I43)+SUM(I45:I47)</f>
        <v>1086500</v>
      </c>
      <c r="I22" s="28">
        <f t="shared" si="3"/>
        <v>32595</v>
      </c>
      <c r="J22" s="61"/>
      <c r="K22" s="62"/>
      <c r="L22" s="64"/>
      <c r="M22" s="62"/>
      <c r="N22" s="22"/>
      <c r="O22" s="23"/>
    </row>
    <row r="23" spans="2:15" x14ac:dyDescent="0.2">
      <c r="B23" s="62"/>
      <c r="C23" s="172" t="s">
        <v>34</v>
      </c>
      <c r="D23" s="173"/>
      <c r="E23" s="173"/>
      <c r="F23" s="173"/>
      <c r="G23" s="173"/>
      <c r="H23" s="173"/>
      <c r="I23" s="174"/>
      <c r="J23" s="61"/>
      <c r="K23" s="62"/>
      <c r="L23" s="64"/>
      <c r="M23" s="62"/>
      <c r="N23" s="22"/>
      <c r="O23" s="23"/>
    </row>
    <row r="24" spans="2:15" x14ac:dyDescent="0.2">
      <c r="B24" s="62"/>
      <c r="C24" s="102" t="s">
        <v>35</v>
      </c>
      <c r="D24" s="96" t="s">
        <v>17</v>
      </c>
      <c r="E24" s="104">
        <v>15</v>
      </c>
      <c r="F24" s="30">
        <v>0</v>
      </c>
      <c r="G24" s="28">
        <f>F24*E24</f>
        <v>0</v>
      </c>
      <c r="H24" s="20">
        <v>1750</v>
      </c>
      <c r="I24" s="28">
        <f>H24*E24</f>
        <v>26250</v>
      </c>
      <c r="J24" s="61"/>
      <c r="K24" s="62"/>
      <c r="L24" s="64"/>
      <c r="M24" s="62"/>
      <c r="N24" s="22"/>
      <c r="O24" s="23"/>
    </row>
    <row r="25" spans="2:15" x14ac:dyDescent="0.2">
      <c r="B25" s="62"/>
      <c r="C25" s="102" t="s">
        <v>37</v>
      </c>
      <c r="D25" s="96" t="s">
        <v>17</v>
      </c>
      <c r="E25" s="104">
        <v>400</v>
      </c>
      <c r="F25" s="30">
        <v>25</v>
      </c>
      <c r="G25" s="28">
        <f t="shared" ref="G25:G29" si="4">F25*E25</f>
        <v>10000</v>
      </c>
      <c r="H25" s="20">
        <v>0</v>
      </c>
      <c r="I25" s="28">
        <f t="shared" ref="I25:I29" si="5">H25*E25</f>
        <v>0</v>
      </c>
      <c r="J25" s="61"/>
      <c r="K25" s="62"/>
      <c r="L25" s="64"/>
      <c r="M25" s="62"/>
      <c r="N25" s="25"/>
      <c r="O25" s="23" t="s">
        <v>38</v>
      </c>
    </row>
    <row r="26" spans="2:15" x14ac:dyDescent="0.2">
      <c r="B26" s="62"/>
      <c r="C26" s="102" t="s">
        <v>125</v>
      </c>
      <c r="D26" s="101" t="s">
        <v>51</v>
      </c>
      <c r="E26" s="104">
        <v>4000</v>
      </c>
      <c r="F26" s="71">
        <v>2</v>
      </c>
      <c r="G26" s="28">
        <f t="shared" si="4"/>
        <v>8000</v>
      </c>
      <c r="H26" s="20">
        <v>6</v>
      </c>
      <c r="I26" s="28">
        <f t="shared" si="5"/>
        <v>24000</v>
      </c>
      <c r="J26" s="61"/>
      <c r="K26" s="62"/>
      <c r="L26" s="64"/>
      <c r="M26" s="62"/>
      <c r="N26" s="25"/>
      <c r="O26" s="23" t="s">
        <v>38</v>
      </c>
    </row>
    <row r="27" spans="2:15" x14ac:dyDescent="0.2">
      <c r="B27" s="62"/>
      <c r="C27" s="102" t="s">
        <v>126</v>
      </c>
      <c r="D27" s="101" t="s">
        <v>51</v>
      </c>
      <c r="E27" s="104">
        <v>4500</v>
      </c>
      <c r="F27" s="71">
        <v>2</v>
      </c>
      <c r="G27" s="28">
        <f t="shared" si="4"/>
        <v>9000</v>
      </c>
      <c r="H27" s="20">
        <v>6</v>
      </c>
      <c r="I27" s="28">
        <f t="shared" si="5"/>
        <v>27000</v>
      </c>
      <c r="J27" s="61"/>
      <c r="K27" s="62"/>
      <c r="L27" s="64"/>
      <c r="M27" s="62"/>
      <c r="N27" s="25"/>
      <c r="O27" s="23"/>
    </row>
    <row r="28" spans="2:15" x14ac:dyDescent="0.2">
      <c r="B28" s="62"/>
      <c r="C28" s="102" t="s">
        <v>127</v>
      </c>
      <c r="D28" s="96" t="s">
        <v>17</v>
      </c>
      <c r="E28" s="104">
        <v>180</v>
      </c>
      <c r="F28" s="71">
        <v>200</v>
      </c>
      <c r="G28" s="28">
        <f t="shared" si="4"/>
        <v>36000</v>
      </c>
      <c r="H28" s="20">
        <v>60</v>
      </c>
      <c r="I28" s="28">
        <f t="shared" si="5"/>
        <v>10800</v>
      </c>
      <c r="J28" s="61"/>
      <c r="K28" s="62"/>
      <c r="L28" s="64"/>
      <c r="M28" s="62"/>
      <c r="N28" s="25"/>
      <c r="O28" s="23"/>
    </row>
    <row r="29" spans="2:15" x14ac:dyDescent="0.2">
      <c r="B29" s="62"/>
      <c r="C29" s="102" t="s">
        <v>133</v>
      </c>
      <c r="D29" s="96" t="s">
        <v>51</v>
      </c>
      <c r="E29" s="104">
        <v>10000</v>
      </c>
      <c r="F29" s="71">
        <v>1</v>
      </c>
      <c r="G29" s="28">
        <f t="shared" si="4"/>
        <v>10000</v>
      </c>
      <c r="H29" s="20"/>
      <c r="I29" s="28">
        <f t="shared" si="5"/>
        <v>0</v>
      </c>
      <c r="J29" s="61"/>
      <c r="K29" s="62"/>
      <c r="L29" s="64"/>
      <c r="M29" s="62"/>
      <c r="N29" s="25"/>
      <c r="O29" s="23"/>
    </row>
    <row r="30" spans="2:15" x14ac:dyDescent="0.2">
      <c r="B30" s="62"/>
      <c r="C30" s="172" t="s">
        <v>41</v>
      </c>
      <c r="D30" s="173"/>
      <c r="E30" s="173"/>
      <c r="F30" s="173"/>
      <c r="G30" s="173"/>
      <c r="H30" s="173"/>
      <c r="I30" s="174"/>
      <c r="J30" s="61"/>
      <c r="K30" s="62"/>
      <c r="L30" s="64"/>
      <c r="M30" s="62"/>
      <c r="N30" s="25"/>
      <c r="O30" s="23"/>
    </row>
    <row r="31" spans="2:15" x14ac:dyDescent="0.2">
      <c r="B31" s="62"/>
      <c r="C31" s="102" t="s">
        <v>42</v>
      </c>
      <c r="D31" s="96" t="s">
        <v>14</v>
      </c>
      <c r="E31" s="104">
        <f>1.3*110</f>
        <v>143</v>
      </c>
      <c r="F31" s="30">
        <v>170</v>
      </c>
      <c r="G31" s="28">
        <f>F31*E31</f>
        <v>24310</v>
      </c>
      <c r="H31" s="20">
        <v>150</v>
      </c>
      <c r="I31" s="28">
        <f>H31*E31</f>
        <v>21450</v>
      </c>
      <c r="J31" s="61"/>
      <c r="K31" s="62"/>
      <c r="L31" s="64"/>
      <c r="M31" s="62"/>
      <c r="N31" s="25"/>
      <c r="O31" s="23" t="s">
        <v>43</v>
      </c>
    </row>
    <row r="32" spans="2:15" x14ac:dyDescent="0.2">
      <c r="B32" s="62"/>
      <c r="C32" s="102" t="s">
        <v>46</v>
      </c>
      <c r="D32" s="96" t="s">
        <v>14</v>
      </c>
      <c r="E32" s="104">
        <f>1.3*110</f>
        <v>143</v>
      </c>
      <c r="F32" s="30">
        <v>0</v>
      </c>
      <c r="G32" s="28">
        <f>F32*E32</f>
        <v>0</v>
      </c>
      <c r="H32" s="20">
        <v>700</v>
      </c>
      <c r="I32" s="28">
        <f>H32*E32</f>
        <v>100100</v>
      </c>
      <c r="J32" s="61"/>
      <c r="K32" s="62"/>
      <c r="L32" s="64"/>
      <c r="M32" s="62"/>
      <c r="N32" s="25"/>
      <c r="O32" s="23"/>
    </row>
    <row r="33" spans="2:15" x14ac:dyDescent="0.2">
      <c r="B33" s="62"/>
      <c r="C33" s="172" t="s">
        <v>49</v>
      </c>
      <c r="D33" s="173"/>
      <c r="E33" s="173"/>
      <c r="F33" s="173"/>
      <c r="G33" s="173"/>
      <c r="H33" s="173"/>
      <c r="I33" s="174"/>
      <c r="J33" s="61"/>
      <c r="K33" s="62"/>
      <c r="L33" s="64"/>
      <c r="M33" s="62"/>
      <c r="N33" s="22"/>
      <c r="O33" s="23"/>
    </row>
    <row r="34" spans="2:15" x14ac:dyDescent="0.2">
      <c r="B34" s="62"/>
      <c r="C34" s="95" t="s">
        <v>55</v>
      </c>
      <c r="D34" s="101" t="s">
        <v>17</v>
      </c>
      <c r="E34" s="97">
        <v>250</v>
      </c>
      <c r="F34" s="30">
        <v>0</v>
      </c>
      <c r="G34" s="28">
        <f>F34*E34</f>
        <v>0</v>
      </c>
      <c r="H34" s="20">
        <v>800</v>
      </c>
      <c r="I34" s="28">
        <f>H34*E34</f>
        <v>200000</v>
      </c>
      <c r="J34" s="61"/>
      <c r="K34" s="62"/>
      <c r="L34" s="25"/>
      <c r="M34" s="62"/>
      <c r="N34" s="25"/>
      <c r="O34" s="23" t="s">
        <v>56</v>
      </c>
    </row>
    <row r="35" spans="2:15" x14ac:dyDescent="0.2">
      <c r="B35" s="62"/>
      <c r="C35" s="95" t="s">
        <v>57</v>
      </c>
      <c r="D35" s="101" t="s">
        <v>17</v>
      </c>
      <c r="E35" s="97">
        <v>500</v>
      </c>
      <c r="F35" s="30">
        <v>0</v>
      </c>
      <c r="G35" s="28">
        <f t="shared" ref="G35:G37" si="6">F35*E35</f>
        <v>0</v>
      </c>
      <c r="H35" s="20">
        <v>0</v>
      </c>
      <c r="I35" s="28">
        <f t="shared" ref="I35:I37" si="7">H35*E35</f>
        <v>0</v>
      </c>
      <c r="J35" s="61"/>
      <c r="K35" s="62"/>
      <c r="L35" s="25"/>
      <c r="M35" s="62"/>
      <c r="N35" s="25"/>
      <c r="O35" s="23"/>
    </row>
    <row r="36" spans="2:15" x14ac:dyDescent="0.2">
      <c r="B36" s="62"/>
      <c r="C36" s="95" t="s">
        <v>52</v>
      </c>
      <c r="D36" s="101" t="s">
        <v>17</v>
      </c>
      <c r="E36" s="97">
        <v>300</v>
      </c>
      <c r="F36" s="30">
        <v>0</v>
      </c>
      <c r="G36" s="28">
        <f t="shared" si="6"/>
        <v>0</v>
      </c>
      <c r="H36" s="20">
        <v>0</v>
      </c>
      <c r="I36" s="28">
        <f t="shared" si="7"/>
        <v>0</v>
      </c>
      <c r="J36" s="61"/>
      <c r="K36" s="62"/>
      <c r="L36" s="25"/>
      <c r="M36" s="62"/>
      <c r="N36" s="25"/>
      <c r="O36" s="23"/>
    </row>
    <row r="37" spans="2:15" x14ac:dyDescent="0.2">
      <c r="B37" s="62"/>
      <c r="C37" s="9" t="s">
        <v>131</v>
      </c>
      <c r="D37" s="96" t="s">
        <v>51</v>
      </c>
      <c r="E37" s="97">
        <v>3000</v>
      </c>
      <c r="F37" s="30">
        <v>0</v>
      </c>
      <c r="G37" s="28">
        <f t="shared" si="6"/>
        <v>0</v>
      </c>
      <c r="H37" s="20">
        <v>2</v>
      </c>
      <c r="I37" s="28">
        <f t="shared" si="7"/>
        <v>6000</v>
      </c>
      <c r="J37" s="61"/>
      <c r="K37" s="62"/>
      <c r="L37" s="25"/>
      <c r="M37" s="62"/>
      <c r="N37" s="25"/>
      <c r="O37" s="23"/>
    </row>
    <row r="38" spans="2:15" x14ac:dyDescent="0.2">
      <c r="B38" s="62"/>
      <c r="C38" s="172" t="s">
        <v>58</v>
      </c>
      <c r="D38" s="173"/>
      <c r="E38" s="173"/>
      <c r="F38" s="173"/>
      <c r="G38" s="173"/>
      <c r="H38" s="173"/>
      <c r="I38" s="174"/>
      <c r="J38" s="61"/>
      <c r="K38" s="62"/>
      <c r="L38" s="64"/>
      <c r="M38" s="62"/>
      <c r="N38" s="22"/>
      <c r="O38" s="23"/>
    </row>
    <row r="39" spans="2:15" x14ac:dyDescent="0.2">
      <c r="B39" s="62"/>
      <c r="C39" s="102" t="s">
        <v>135</v>
      </c>
      <c r="D39" s="96" t="s">
        <v>61</v>
      </c>
      <c r="E39" s="104">
        <v>100000</v>
      </c>
      <c r="F39" s="105">
        <v>0</v>
      </c>
      <c r="G39" s="28">
        <f>F39*E39</f>
        <v>0</v>
      </c>
      <c r="H39" s="20">
        <v>0.3</v>
      </c>
      <c r="I39" s="28">
        <f>H39*E39</f>
        <v>30000</v>
      </c>
      <c r="J39" s="61"/>
      <c r="K39" s="62"/>
      <c r="L39" s="67"/>
      <c r="M39" s="62"/>
      <c r="N39" s="25"/>
      <c r="O39" s="23" t="s">
        <v>62</v>
      </c>
    </row>
    <row r="40" spans="2:15" x14ac:dyDescent="0.2">
      <c r="B40" s="106"/>
      <c r="C40" s="102" t="s">
        <v>136</v>
      </c>
      <c r="D40" s="96" t="s">
        <v>68</v>
      </c>
      <c r="E40" s="97">
        <v>10000</v>
      </c>
      <c r="F40" s="77">
        <v>1</v>
      </c>
      <c r="G40" s="57">
        <v>10000</v>
      </c>
      <c r="H40" s="46">
        <v>1</v>
      </c>
      <c r="I40" s="28">
        <v>10000</v>
      </c>
      <c r="J40" s="107"/>
      <c r="K40" s="62"/>
      <c r="L40" s="67"/>
      <c r="M40" s="106"/>
      <c r="N40" s="108"/>
      <c r="O40" s="23"/>
    </row>
    <row r="41" spans="2:15" x14ac:dyDescent="0.2">
      <c r="B41" s="62"/>
      <c r="C41" s="102" t="s">
        <v>128</v>
      </c>
      <c r="D41" s="96" t="s">
        <v>51</v>
      </c>
      <c r="E41" s="104">
        <v>130000</v>
      </c>
      <c r="F41" s="77">
        <v>1</v>
      </c>
      <c r="G41" s="28">
        <f t="shared" ref="G41:G43" si="8">F41*E41</f>
        <v>130000</v>
      </c>
      <c r="H41" s="46">
        <v>0</v>
      </c>
      <c r="I41" s="28">
        <f t="shared" ref="I41:I43" si="9">H41*E41</f>
        <v>0</v>
      </c>
      <c r="J41" s="61"/>
      <c r="K41" s="62"/>
      <c r="L41" s="67"/>
      <c r="M41" s="62"/>
      <c r="N41" s="25"/>
      <c r="O41" s="23" t="s">
        <v>63</v>
      </c>
    </row>
    <row r="42" spans="2:15" x14ac:dyDescent="0.2">
      <c r="B42" s="62"/>
      <c r="C42" s="95" t="s">
        <v>64</v>
      </c>
      <c r="D42" s="101" t="s">
        <v>65</v>
      </c>
      <c r="E42" s="104">
        <v>30000</v>
      </c>
      <c r="F42" s="105">
        <v>0.4</v>
      </c>
      <c r="G42" s="28">
        <f t="shared" si="8"/>
        <v>12000</v>
      </c>
      <c r="H42" s="52">
        <v>0.7</v>
      </c>
      <c r="I42" s="28">
        <f t="shared" si="9"/>
        <v>21000</v>
      </c>
      <c r="J42" s="61"/>
      <c r="K42" s="62"/>
      <c r="L42" s="67"/>
      <c r="M42" s="62"/>
      <c r="N42" s="25"/>
      <c r="O42" s="23" t="s">
        <v>66</v>
      </c>
    </row>
    <row r="43" spans="2:15" x14ac:dyDescent="0.2">
      <c r="B43" s="62"/>
      <c r="C43" s="118" t="s">
        <v>59</v>
      </c>
      <c r="D43" s="109" t="s">
        <v>68</v>
      </c>
      <c r="E43" s="104">
        <v>25000</v>
      </c>
      <c r="F43" s="105">
        <v>1</v>
      </c>
      <c r="G43" s="28">
        <f t="shared" si="8"/>
        <v>25000</v>
      </c>
      <c r="H43" s="52">
        <v>0</v>
      </c>
      <c r="I43" s="28">
        <f t="shared" si="9"/>
        <v>0</v>
      </c>
      <c r="J43" s="61"/>
      <c r="K43" s="62"/>
      <c r="L43" s="67"/>
      <c r="M43" s="62"/>
      <c r="N43" s="25"/>
      <c r="O43" s="23"/>
    </row>
    <row r="44" spans="2:15" x14ac:dyDescent="0.2">
      <c r="B44" s="62"/>
      <c r="C44" s="172" t="s">
        <v>67</v>
      </c>
      <c r="D44" s="173"/>
      <c r="E44" s="173"/>
      <c r="F44" s="173"/>
      <c r="G44" s="173"/>
      <c r="H44" s="173"/>
      <c r="I44" s="174"/>
      <c r="J44" s="61"/>
      <c r="K44" s="62"/>
      <c r="L44" s="64"/>
      <c r="M44" s="62"/>
      <c r="N44" s="22"/>
      <c r="O44" s="23"/>
    </row>
    <row r="45" spans="2:15" x14ac:dyDescent="0.2">
      <c r="B45" s="62"/>
      <c r="C45" s="102" t="s">
        <v>132</v>
      </c>
      <c r="D45" s="96" t="s">
        <v>68</v>
      </c>
      <c r="E45" s="99"/>
      <c r="F45" s="30">
        <v>1</v>
      </c>
      <c r="G45" s="28">
        <v>150000</v>
      </c>
      <c r="H45" s="20">
        <v>1</v>
      </c>
      <c r="I45" s="28">
        <v>150000</v>
      </c>
      <c r="J45" s="61"/>
      <c r="K45" s="62"/>
      <c r="L45" s="64"/>
      <c r="M45" s="70"/>
      <c r="N45" s="22"/>
      <c r="O45" s="23"/>
    </row>
    <row r="46" spans="2:15" x14ac:dyDescent="0.2">
      <c r="B46" s="62"/>
      <c r="C46" s="102" t="s">
        <v>71</v>
      </c>
      <c r="D46" s="96" t="s">
        <v>68</v>
      </c>
      <c r="E46" s="99"/>
      <c r="F46" s="30">
        <v>1</v>
      </c>
      <c r="G46" s="57">
        <v>10000</v>
      </c>
      <c r="H46" s="20">
        <v>1</v>
      </c>
      <c r="I46" s="28">
        <v>125000</v>
      </c>
      <c r="J46" s="61"/>
      <c r="K46" s="62"/>
      <c r="L46" s="64"/>
      <c r="M46" s="62"/>
      <c r="N46" s="25"/>
      <c r="O46" s="23"/>
    </row>
    <row r="47" spans="2:15" x14ac:dyDescent="0.2">
      <c r="B47" s="62"/>
      <c r="C47" s="102" t="s">
        <v>72</v>
      </c>
      <c r="D47" s="96" t="s">
        <v>68</v>
      </c>
      <c r="E47" s="99"/>
      <c r="F47" s="30"/>
      <c r="G47" s="28"/>
      <c r="H47" s="20">
        <v>0</v>
      </c>
      <c r="I47" s="28">
        <v>0</v>
      </c>
      <c r="J47" s="61"/>
      <c r="K47" s="62"/>
      <c r="L47" s="64"/>
      <c r="M47" s="62"/>
      <c r="N47" s="25"/>
      <c r="O47" s="23"/>
    </row>
    <row r="48" spans="2:15" x14ac:dyDescent="0.2">
      <c r="C48" s="172" t="s">
        <v>82</v>
      </c>
      <c r="D48" s="173"/>
      <c r="E48" s="173"/>
      <c r="F48" s="173"/>
      <c r="G48" s="173"/>
      <c r="H48" s="173"/>
      <c r="I48" s="174"/>
      <c r="J48" s="61"/>
      <c r="K48" s="62"/>
      <c r="L48" s="64"/>
      <c r="M48" s="62"/>
      <c r="N48" s="22"/>
      <c r="O48" s="23"/>
    </row>
    <row r="49" spans="2:15" x14ac:dyDescent="0.2">
      <c r="B49" s="62"/>
      <c r="C49" s="102" t="s">
        <v>83</v>
      </c>
      <c r="D49" s="96" t="s">
        <v>84</v>
      </c>
      <c r="E49" s="100">
        <v>2500</v>
      </c>
      <c r="F49" s="77">
        <v>5</v>
      </c>
      <c r="G49" s="57">
        <f>F49*E49</f>
        <v>12500</v>
      </c>
      <c r="H49" s="46">
        <v>9</v>
      </c>
      <c r="I49" s="57">
        <f>H49*E49</f>
        <v>22500</v>
      </c>
      <c r="J49" s="61"/>
      <c r="K49" s="62"/>
      <c r="L49" s="64"/>
      <c r="M49" s="62"/>
      <c r="N49" s="25"/>
      <c r="O49" s="23" t="s">
        <v>85</v>
      </c>
    </row>
    <row r="50" spans="2:15" x14ac:dyDescent="0.2">
      <c r="B50" s="62"/>
      <c r="C50" s="102" t="s">
        <v>86</v>
      </c>
      <c r="D50" s="101" t="s">
        <v>68</v>
      </c>
      <c r="E50" s="110"/>
      <c r="F50" s="30">
        <v>1</v>
      </c>
      <c r="G50" s="28">
        <v>45000</v>
      </c>
      <c r="H50" s="20">
        <v>1</v>
      </c>
      <c r="I50" s="28">
        <v>45000</v>
      </c>
      <c r="J50" s="61"/>
      <c r="K50" s="62"/>
      <c r="L50" s="64"/>
      <c r="M50" s="62"/>
      <c r="N50" s="25"/>
      <c r="O50" s="23" t="s">
        <v>87</v>
      </c>
    </row>
    <row r="51" spans="2:15" x14ac:dyDescent="0.2">
      <c r="B51" s="62"/>
      <c r="C51" s="102" t="s">
        <v>88</v>
      </c>
      <c r="D51" s="101" t="s">
        <v>68</v>
      </c>
      <c r="E51" s="110">
        <v>7.4999999999999997E-3</v>
      </c>
      <c r="F51" s="30">
        <f>SUM(G7:G47)+G53</f>
        <v>1262833.56</v>
      </c>
      <c r="G51" s="28">
        <f>F51*E51</f>
        <v>9471.2517000000007</v>
      </c>
      <c r="H51" s="30">
        <f>SUM(I7:I47)+I53</f>
        <v>1590114</v>
      </c>
      <c r="I51" s="28">
        <f>H51*$E51</f>
        <v>11925.855</v>
      </c>
      <c r="J51" s="61"/>
      <c r="K51" s="62"/>
      <c r="L51" s="25"/>
      <c r="M51" s="62"/>
      <c r="N51" s="25"/>
      <c r="O51" s="23" t="s">
        <v>89</v>
      </c>
    </row>
    <row r="52" spans="2:15" x14ac:dyDescent="0.2">
      <c r="B52" s="62"/>
      <c r="C52" s="102" t="s">
        <v>90</v>
      </c>
      <c r="D52" s="101" t="s">
        <v>68</v>
      </c>
      <c r="E52" s="111"/>
      <c r="F52" s="112">
        <v>1</v>
      </c>
      <c r="G52" s="28">
        <v>15000</v>
      </c>
      <c r="H52" s="20">
        <v>1</v>
      </c>
      <c r="I52" s="28">
        <v>50000</v>
      </c>
      <c r="J52" s="61"/>
      <c r="K52" s="62"/>
      <c r="L52" s="25"/>
      <c r="M52" s="62"/>
      <c r="N52" s="25"/>
      <c r="O52" s="23" t="s">
        <v>91</v>
      </c>
    </row>
    <row r="53" spans="2:15" x14ac:dyDescent="0.2">
      <c r="B53" s="106"/>
      <c r="C53" s="95" t="s">
        <v>92</v>
      </c>
      <c r="D53" s="101" t="s">
        <v>68</v>
      </c>
      <c r="E53" s="113">
        <v>0.2</v>
      </c>
      <c r="F53" s="77">
        <f>SUM(G7:G47)</f>
        <v>1052361.3</v>
      </c>
      <c r="G53" s="114">
        <f>F53*E53</f>
        <v>210472.26</v>
      </c>
      <c r="H53" s="46">
        <f>SUM(I7:I47)</f>
        <v>1325095</v>
      </c>
      <c r="I53" s="57">
        <f>H53*$E53</f>
        <v>265019</v>
      </c>
      <c r="J53" s="107"/>
      <c r="K53" s="106"/>
      <c r="L53" s="108"/>
      <c r="M53" s="106"/>
      <c r="N53" s="108"/>
      <c r="O53" s="47">
        <v>0.3</v>
      </c>
    </row>
    <row r="54" spans="2:15" x14ac:dyDescent="0.2">
      <c r="B54" s="106"/>
      <c r="C54" s="95" t="s">
        <v>137</v>
      </c>
      <c r="D54" s="101" t="s">
        <v>68</v>
      </c>
      <c r="E54" s="113">
        <v>7.0000000000000007E-2</v>
      </c>
      <c r="F54" s="115">
        <f>SUM(G6:G53)</f>
        <v>1344804.8117</v>
      </c>
      <c r="G54" s="57">
        <f>F54*0.07</f>
        <v>94136.336819000004</v>
      </c>
      <c r="H54" s="77">
        <f>SUM(I6:I53)</f>
        <v>1719539.855</v>
      </c>
      <c r="I54" s="116">
        <f>H54*0.07</f>
        <v>120367.78985000002</v>
      </c>
      <c r="J54" s="107"/>
      <c r="K54" s="106"/>
      <c r="L54" s="108"/>
      <c r="M54" s="106"/>
      <c r="N54" s="108"/>
      <c r="O54" s="47"/>
    </row>
    <row r="55" spans="2:15" ht="13.5" thickBot="1" x14ac:dyDescent="0.25">
      <c r="B55" s="106"/>
      <c r="C55" s="130" t="s">
        <v>158</v>
      </c>
      <c r="D55" s="125"/>
      <c r="E55" s="126">
        <v>0.15564</v>
      </c>
      <c r="F55" s="127">
        <f>SUM(G6:G54)</f>
        <v>1438941.148519</v>
      </c>
      <c r="G55" s="114">
        <f>F55*E55</f>
        <v>223956.80035549717</v>
      </c>
      <c r="H55" s="128">
        <f>SUM(I7:I54)</f>
        <v>1839907.64485</v>
      </c>
      <c r="I55" s="114">
        <f>H55*E55</f>
        <v>286363.22584445402</v>
      </c>
      <c r="J55" s="107"/>
      <c r="K55" s="106"/>
      <c r="L55" s="108"/>
      <c r="M55" s="106"/>
      <c r="N55" s="108"/>
      <c r="O55" s="47"/>
    </row>
    <row r="56" spans="2:15" ht="18.75" thickBot="1" x14ac:dyDescent="0.25">
      <c r="B56" s="88"/>
      <c r="C56" s="166" t="s">
        <v>93</v>
      </c>
      <c r="D56" s="167"/>
      <c r="E56" s="168"/>
      <c r="F56" s="169">
        <f>SUM(G6:G55)</f>
        <v>1662897.9488744973</v>
      </c>
      <c r="G56" s="170"/>
      <c r="H56" s="171">
        <f>SUM(I6:I55)</f>
        <v>2126270.8706944538</v>
      </c>
      <c r="I56" s="170"/>
      <c r="J56" s="162"/>
      <c r="K56" s="162"/>
      <c r="L56" s="162"/>
      <c r="M56" s="162"/>
      <c r="N56" s="163"/>
      <c r="O56" s="163"/>
    </row>
    <row r="62" spans="2:15" x14ac:dyDescent="0.2">
      <c r="F62" s="15"/>
    </row>
  </sheetData>
  <mergeCells count="22">
    <mergeCell ref="C1:I1"/>
    <mergeCell ref="C2:C5"/>
    <mergeCell ref="D2:D5"/>
    <mergeCell ref="E2:E5"/>
    <mergeCell ref="F2:G4"/>
    <mergeCell ref="H2:I4"/>
    <mergeCell ref="J2:K4"/>
    <mergeCell ref="L2:M4"/>
    <mergeCell ref="C6:I6"/>
    <mergeCell ref="C19:I19"/>
    <mergeCell ref="C23:I23"/>
    <mergeCell ref="C30:I30"/>
    <mergeCell ref="C33:I33"/>
    <mergeCell ref="C38:I38"/>
    <mergeCell ref="C44:I44"/>
    <mergeCell ref="C48:I48"/>
    <mergeCell ref="N56:O56"/>
    <mergeCell ref="C56:E56"/>
    <mergeCell ref="F56:G56"/>
    <mergeCell ref="H56:I56"/>
    <mergeCell ref="J56:K56"/>
    <mergeCell ref="L56:M56"/>
  </mergeCells>
  <conditionalFormatting sqref="D5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{D3CEB866-1DD8-45F0-B893-BFF2D56E0BEC}</x14:id>
        </ext>
      </extLst>
    </cfRule>
  </conditionalFormatting>
  <pageMargins left="0.7" right="0.7" top="0.75" bottom="0.75" header="0.3" footer="0.3"/>
  <pageSetup scale="6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3CEB866-1DD8-45F0-B893-BFF2D56E0B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D54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6A312-C640-4506-82E8-DF2B58D02BB1}">
  <sheetPr>
    <pageSetUpPr fitToPage="1"/>
  </sheetPr>
  <dimension ref="A1:O62"/>
  <sheetViews>
    <sheetView zoomScale="80" zoomScaleNormal="80" workbookViewId="0">
      <selection activeCell="C10" sqref="C10:I10"/>
    </sheetView>
  </sheetViews>
  <sheetFormatPr defaultColWidth="9.140625" defaultRowHeight="12.75" x14ac:dyDescent="0.2"/>
  <cols>
    <col min="1" max="1" width="1" customWidth="1"/>
    <col min="2" max="2" width="13.85546875" style="94" bestFit="1" customWidth="1"/>
    <col min="3" max="3" width="38.42578125" style="94" bestFit="1" customWidth="1"/>
    <col min="4" max="5" width="14" style="94" customWidth="1"/>
    <col min="6" max="6" width="13.7109375" style="8" customWidth="1"/>
    <col min="7" max="7" width="15.28515625" bestFit="1" customWidth="1"/>
    <col min="8" max="8" width="13.7109375" customWidth="1"/>
    <col min="9" max="9" width="23.7109375" customWidth="1"/>
    <col min="10" max="10" width="13.7109375" customWidth="1"/>
    <col min="11" max="11" width="15.28515625" bestFit="1" customWidth="1"/>
    <col min="12" max="13" width="15.28515625" customWidth="1"/>
    <col min="14" max="15" width="13.7109375" customWidth="1"/>
  </cols>
  <sheetData>
    <row r="1" spans="1:15" ht="74.45" customHeight="1" thickBot="1" x14ac:dyDescent="0.35">
      <c r="B1" s="90"/>
      <c r="C1" s="177" t="s">
        <v>159</v>
      </c>
      <c r="D1" s="178"/>
      <c r="E1" s="178"/>
      <c r="F1" s="178"/>
      <c r="G1" s="178"/>
      <c r="H1" s="178"/>
      <c r="I1" s="179"/>
      <c r="J1" s="91"/>
      <c r="K1" s="91"/>
      <c r="L1" s="91"/>
      <c r="M1" s="92"/>
    </row>
    <row r="2" spans="1:15" ht="18" customHeight="1" x14ac:dyDescent="0.25">
      <c r="B2" s="93"/>
      <c r="C2" s="132" t="s">
        <v>0</v>
      </c>
      <c r="D2" s="135" t="s">
        <v>1</v>
      </c>
      <c r="E2" s="138" t="s">
        <v>2</v>
      </c>
      <c r="F2" s="180" t="s">
        <v>156</v>
      </c>
      <c r="G2" s="180"/>
      <c r="H2" s="182" t="s">
        <v>157</v>
      </c>
      <c r="I2" s="183"/>
      <c r="J2" s="175"/>
      <c r="K2" s="176"/>
      <c r="L2" s="175"/>
      <c r="M2" s="176"/>
      <c r="N2" s="26"/>
      <c r="O2" s="27"/>
    </row>
    <row r="3" spans="1:15" ht="18" customHeight="1" x14ac:dyDescent="0.2">
      <c r="B3" s="93"/>
      <c r="C3" s="133"/>
      <c r="D3" s="136"/>
      <c r="E3" s="139"/>
      <c r="F3" s="181"/>
      <c r="G3" s="181"/>
      <c r="H3" s="184"/>
      <c r="I3" s="185"/>
      <c r="J3" s="176"/>
      <c r="K3" s="176"/>
      <c r="L3" s="176"/>
      <c r="M3" s="176"/>
      <c r="N3" s="27"/>
      <c r="O3" s="27"/>
    </row>
    <row r="4" spans="1:15" ht="18" customHeight="1" x14ac:dyDescent="0.2">
      <c r="B4" s="93"/>
      <c r="C4" s="133"/>
      <c r="D4" s="136"/>
      <c r="E4" s="139"/>
      <c r="F4" s="181"/>
      <c r="G4" s="181"/>
      <c r="H4" s="186"/>
      <c r="I4" s="187"/>
      <c r="J4" s="176"/>
      <c r="K4" s="176"/>
      <c r="L4" s="176"/>
      <c r="M4" s="176"/>
      <c r="N4" s="27"/>
      <c r="O4" s="27"/>
    </row>
    <row r="5" spans="1:15" ht="13.5" thickBot="1" x14ac:dyDescent="0.25">
      <c r="B5" s="59"/>
      <c r="C5" s="134"/>
      <c r="D5" s="137"/>
      <c r="E5" s="140"/>
      <c r="F5" s="40" t="s">
        <v>3</v>
      </c>
      <c r="G5" s="43" t="s">
        <v>4</v>
      </c>
      <c r="H5" s="44" t="s">
        <v>3</v>
      </c>
      <c r="I5" s="43" t="s">
        <v>4</v>
      </c>
      <c r="J5" s="58"/>
      <c r="K5" s="59"/>
      <c r="L5" s="58"/>
      <c r="M5" s="59"/>
    </row>
    <row r="6" spans="1:15" x14ac:dyDescent="0.2">
      <c r="C6" s="172" t="s">
        <v>5</v>
      </c>
      <c r="D6" s="173"/>
      <c r="E6" s="173"/>
      <c r="F6" s="173"/>
      <c r="G6" s="173"/>
      <c r="H6" s="173"/>
      <c r="I6" s="174"/>
    </row>
    <row r="7" spans="1:15" x14ac:dyDescent="0.2">
      <c r="A7" s="18"/>
      <c r="B7" s="62"/>
      <c r="C7" s="95" t="s">
        <v>154</v>
      </c>
      <c r="D7" s="96" t="s">
        <v>6</v>
      </c>
      <c r="E7" s="100">
        <v>6000</v>
      </c>
      <c r="F7" s="30">
        <v>2</v>
      </c>
      <c r="G7" s="28">
        <f>F7*E7</f>
        <v>12000</v>
      </c>
      <c r="H7" s="52">
        <v>2</v>
      </c>
      <c r="I7" s="28">
        <f>H7*E7</f>
        <v>12000</v>
      </c>
      <c r="J7" s="61"/>
      <c r="K7" s="62"/>
      <c r="L7" s="63"/>
      <c r="M7" s="62"/>
      <c r="N7" s="22"/>
      <c r="O7" s="23" t="s">
        <v>7</v>
      </c>
    </row>
    <row r="8" spans="1:15" x14ac:dyDescent="0.2">
      <c r="A8" s="18"/>
      <c r="B8" s="62"/>
      <c r="C8" s="95" t="s">
        <v>152</v>
      </c>
      <c r="D8" s="101" t="s">
        <v>20</v>
      </c>
      <c r="E8" s="100">
        <v>6</v>
      </c>
      <c r="F8" s="30">
        <v>4500</v>
      </c>
      <c r="G8" s="28">
        <f t="shared" ref="G8:G17" si="0">F8*E8</f>
        <v>27000</v>
      </c>
      <c r="H8" s="52">
        <v>7400</v>
      </c>
      <c r="I8" s="28">
        <f t="shared" ref="I8:I18" si="1">H8*E8</f>
        <v>44400</v>
      </c>
      <c r="J8" s="61"/>
      <c r="K8" s="62"/>
      <c r="L8" s="63"/>
      <c r="M8" s="62"/>
      <c r="N8" s="22"/>
      <c r="O8" s="23"/>
    </row>
    <row r="9" spans="1:15" x14ac:dyDescent="0.2">
      <c r="A9" s="18"/>
      <c r="B9" s="62"/>
      <c r="C9" s="95" t="s">
        <v>153</v>
      </c>
      <c r="D9" s="101" t="s">
        <v>17</v>
      </c>
      <c r="E9" s="100">
        <v>10</v>
      </c>
      <c r="F9" s="30">
        <v>200</v>
      </c>
      <c r="G9" s="28">
        <f t="shared" si="0"/>
        <v>2000</v>
      </c>
      <c r="H9" s="52">
        <v>175</v>
      </c>
      <c r="I9" s="28">
        <f t="shared" si="1"/>
        <v>1750</v>
      </c>
      <c r="J9" s="61"/>
      <c r="K9" s="62"/>
      <c r="L9" s="63"/>
      <c r="M9" s="62"/>
      <c r="N9" s="22"/>
      <c r="O9" s="23"/>
    </row>
    <row r="10" spans="1:15" x14ac:dyDescent="0.2">
      <c r="A10" s="18"/>
      <c r="B10" s="62"/>
      <c r="C10" s="102" t="s">
        <v>8</v>
      </c>
      <c r="D10" s="96" t="s">
        <v>9</v>
      </c>
      <c r="E10" s="100">
        <v>30</v>
      </c>
      <c r="F10" s="30">
        <v>2200</v>
      </c>
      <c r="G10" s="28">
        <f t="shared" si="0"/>
        <v>66000</v>
      </c>
      <c r="H10" s="20">
        <v>3000</v>
      </c>
      <c r="I10" s="28">
        <f t="shared" si="1"/>
        <v>90000</v>
      </c>
      <c r="J10" s="61"/>
      <c r="K10" s="62"/>
      <c r="L10" s="64"/>
      <c r="M10" s="62"/>
      <c r="N10" s="24"/>
      <c r="O10" s="23" t="s">
        <v>10</v>
      </c>
    </row>
    <row r="11" spans="1:15" x14ac:dyDescent="0.2">
      <c r="A11" s="18"/>
      <c r="B11" s="62"/>
      <c r="C11" s="102" t="s">
        <v>11</v>
      </c>
      <c r="D11" s="96" t="s">
        <v>9</v>
      </c>
      <c r="E11" s="100">
        <v>30</v>
      </c>
      <c r="F11" s="30">
        <v>1700</v>
      </c>
      <c r="G11" s="28">
        <f t="shared" si="0"/>
        <v>51000</v>
      </c>
      <c r="H11" s="20">
        <v>600</v>
      </c>
      <c r="I11" s="28">
        <f t="shared" si="1"/>
        <v>18000</v>
      </c>
      <c r="J11" s="61"/>
      <c r="K11" s="62"/>
      <c r="L11" s="64"/>
      <c r="M11" s="62"/>
      <c r="N11" s="24"/>
      <c r="O11" s="23" t="s">
        <v>12</v>
      </c>
    </row>
    <row r="12" spans="1:15" x14ac:dyDescent="0.2">
      <c r="A12" s="18"/>
      <c r="B12" s="62"/>
      <c r="C12" s="102" t="s">
        <v>13</v>
      </c>
      <c r="D12" s="96" t="s">
        <v>14</v>
      </c>
      <c r="E12" s="100">
        <v>10</v>
      </c>
      <c r="F12" s="30">
        <v>5300</v>
      </c>
      <c r="G12" s="28">
        <f t="shared" si="0"/>
        <v>53000</v>
      </c>
      <c r="H12" s="20">
        <v>5300</v>
      </c>
      <c r="I12" s="28">
        <f t="shared" si="1"/>
        <v>53000</v>
      </c>
      <c r="J12" s="61"/>
      <c r="K12" s="62"/>
      <c r="L12" s="64"/>
      <c r="M12" s="62"/>
      <c r="N12" s="24"/>
      <c r="O12" s="23" t="s">
        <v>15</v>
      </c>
    </row>
    <row r="13" spans="1:15" x14ac:dyDescent="0.2">
      <c r="B13" s="62"/>
      <c r="C13" s="102" t="s">
        <v>19</v>
      </c>
      <c r="D13" s="101" t="s">
        <v>20</v>
      </c>
      <c r="E13" s="100">
        <v>15</v>
      </c>
      <c r="F13" s="30">
        <v>820</v>
      </c>
      <c r="G13" s="28">
        <f t="shared" si="0"/>
        <v>12300</v>
      </c>
      <c r="H13" s="20">
        <v>260</v>
      </c>
      <c r="I13" s="28">
        <f t="shared" si="1"/>
        <v>3900</v>
      </c>
      <c r="J13" s="61"/>
      <c r="K13" s="62"/>
      <c r="L13" s="64"/>
      <c r="M13" s="62"/>
      <c r="N13" s="25"/>
      <c r="O13" s="23" t="s">
        <v>21</v>
      </c>
    </row>
    <row r="14" spans="1:15" x14ac:dyDescent="0.2">
      <c r="B14" s="62"/>
      <c r="C14" s="102" t="s">
        <v>130</v>
      </c>
      <c r="D14" s="101" t="s">
        <v>20</v>
      </c>
      <c r="E14" s="100">
        <v>25</v>
      </c>
      <c r="F14" s="30">
        <v>1150</v>
      </c>
      <c r="G14" s="28">
        <f t="shared" si="0"/>
        <v>28750</v>
      </c>
      <c r="H14" s="20">
        <v>1150</v>
      </c>
      <c r="I14" s="28">
        <f t="shared" si="1"/>
        <v>28750</v>
      </c>
      <c r="J14" s="61"/>
      <c r="K14" s="62"/>
      <c r="L14" s="64"/>
      <c r="M14" s="62"/>
      <c r="N14" s="25"/>
      <c r="O14" s="23"/>
    </row>
    <row r="15" spans="1:15" x14ac:dyDescent="0.2">
      <c r="B15" s="62"/>
      <c r="C15" s="102" t="s">
        <v>134</v>
      </c>
      <c r="D15" s="96" t="s">
        <v>14</v>
      </c>
      <c r="E15" s="100">
        <v>50</v>
      </c>
      <c r="F15" s="30">
        <v>2850</v>
      </c>
      <c r="G15" s="28">
        <f t="shared" si="0"/>
        <v>142500</v>
      </c>
      <c r="H15" s="20">
        <v>2800</v>
      </c>
      <c r="I15" s="28">
        <f t="shared" si="1"/>
        <v>140000</v>
      </c>
      <c r="J15" s="61"/>
      <c r="K15" s="62"/>
      <c r="L15" s="64"/>
      <c r="M15" s="62"/>
      <c r="N15" s="24"/>
      <c r="O15" s="23" t="s">
        <v>21</v>
      </c>
    </row>
    <row r="16" spans="1:15" x14ac:dyDescent="0.2">
      <c r="A16" s="18"/>
      <c r="B16" s="62"/>
      <c r="C16" s="102" t="s">
        <v>22</v>
      </c>
      <c r="D16" s="96" t="s">
        <v>17</v>
      </c>
      <c r="E16" s="100">
        <v>45</v>
      </c>
      <c r="F16" s="30">
        <v>180</v>
      </c>
      <c r="G16" s="28">
        <f t="shared" si="0"/>
        <v>8100</v>
      </c>
      <c r="H16" s="20">
        <v>50</v>
      </c>
      <c r="I16" s="28">
        <f t="shared" si="1"/>
        <v>2250</v>
      </c>
      <c r="J16" s="61"/>
      <c r="K16" s="62"/>
      <c r="L16" s="64"/>
      <c r="M16" s="62"/>
      <c r="N16" s="24"/>
      <c r="O16" s="23" t="s">
        <v>23</v>
      </c>
    </row>
    <row r="17" spans="2:15" x14ac:dyDescent="0.2">
      <c r="B17" s="62"/>
      <c r="C17" s="95" t="s">
        <v>32</v>
      </c>
      <c r="D17" s="101" t="s">
        <v>14</v>
      </c>
      <c r="E17" s="100">
        <v>25</v>
      </c>
      <c r="F17" s="30">
        <f>F15</f>
        <v>2850</v>
      </c>
      <c r="G17" s="28">
        <f t="shared" si="0"/>
        <v>71250</v>
      </c>
      <c r="H17" s="20">
        <f>H15</f>
        <v>2800</v>
      </c>
      <c r="I17" s="28">
        <f t="shared" si="1"/>
        <v>70000</v>
      </c>
      <c r="J17" s="61"/>
      <c r="K17" s="62"/>
      <c r="L17" s="64"/>
      <c r="M17" s="62"/>
      <c r="N17" s="25"/>
      <c r="O17" s="23" t="s">
        <v>33</v>
      </c>
    </row>
    <row r="18" spans="2:15" x14ac:dyDescent="0.2">
      <c r="B18" s="62"/>
      <c r="C18" s="95" t="s">
        <v>30</v>
      </c>
      <c r="D18" s="101" t="s">
        <v>17</v>
      </c>
      <c r="E18" s="100">
        <v>110</v>
      </c>
      <c r="F18" s="30">
        <v>400</v>
      </c>
      <c r="G18" s="28">
        <f>F18*E18</f>
        <v>44000</v>
      </c>
      <c r="H18" s="20">
        <v>150</v>
      </c>
      <c r="I18" s="28">
        <f t="shared" si="1"/>
        <v>16500</v>
      </c>
      <c r="J18" s="61"/>
      <c r="K18" s="62"/>
      <c r="L18" s="64"/>
      <c r="M18" s="62"/>
      <c r="N18" s="25"/>
      <c r="O18" s="23"/>
    </row>
    <row r="19" spans="2:15" x14ac:dyDescent="0.2">
      <c r="B19" s="62"/>
      <c r="C19" s="172" t="s">
        <v>138</v>
      </c>
      <c r="D19" s="173"/>
      <c r="E19" s="173"/>
      <c r="F19" s="173"/>
      <c r="G19" s="173"/>
      <c r="H19" s="173"/>
      <c r="I19" s="174"/>
      <c r="J19" s="61"/>
      <c r="K19" s="62"/>
      <c r="L19" s="64"/>
      <c r="M19" s="62"/>
      <c r="N19" s="25"/>
      <c r="O19" s="23"/>
    </row>
    <row r="20" spans="2:15" x14ac:dyDescent="0.2">
      <c r="B20" s="62"/>
      <c r="C20" s="95" t="s">
        <v>155</v>
      </c>
      <c r="D20" s="101" t="s">
        <v>119</v>
      </c>
      <c r="E20" s="100">
        <v>600</v>
      </c>
      <c r="F20" s="30">
        <v>165</v>
      </c>
      <c r="G20" s="28">
        <f>F20*E20</f>
        <v>99000</v>
      </c>
      <c r="H20" s="20">
        <v>115</v>
      </c>
      <c r="I20" s="28">
        <f>H20*E20</f>
        <v>69000</v>
      </c>
      <c r="J20" s="61"/>
      <c r="K20" s="62"/>
      <c r="L20" s="64"/>
      <c r="M20" s="62"/>
      <c r="N20" s="25"/>
      <c r="O20" s="23"/>
    </row>
    <row r="21" spans="2:15" x14ac:dyDescent="0.2">
      <c r="B21" s="62"/>
      <c r="C21" s="95" t="s">
        <v>140</v>
      </c>
      <c r="D21" s="101" t="s">
        <v>119</v>
      </c>
      <c r="E21" s="100">
        <v>1</v>
      </c>
      <c r="F21" s="30">
        <v>43200</v>
      </c>
      <c r="G21" s="28">
        <f t="shared" ref="G21:G22" si="2">F21*E21</f>
        <v>43200</v>
      </c>
      <c r="H21" s="20">
        <v>36600</v>
      </c>
      <c r="I21" s="28">
        <f t="shared" ref="I21:I22" si="3">H21*E21</f>
        <v>36600</v>
      </c>
      <c r="J21" s="61"/>
      <c r="K21" s="62"/>
      <c r="L21" s="64"/>
      <c r="M21" s="62"/>
      <c r="N21" s="25"/>
      <c r="O21" s="23"/>
    </row>
    <row r="22" spans="2:15" x14ac:dyDescent="0.2">
      <c r="B22" s="62"/>
      <c r="C22" s="95" t="s">
        <v>141</v>
      </c>
      <c r="D22" s="101" t="s">
        <v>68</v>
      </c>
      <c r="E22" s="103">
        <v>0.03</v>
      </c>
      <c r="F22" s="98">
        <f>SUM(G20:G21)+SUM(G7:G18)+SUM(G24:G29)+SUM(G31:G32)+SUM(G39:G43)+SUM(G45:G47)</f>
        <v>1269350</v>
      </c>
      <c r="G22" s="28">
        <f t="shared" si="2"/>
        <v>38080.5</v>
      </c>
      <c r="H22" s="98">
        <f>SUM(I20:I21)+SUM(I7:I18)+SUM(I24:I29)+SUM(I31:I32)+SUM(I39:I43)+SUM(I45:I47)</f>
        <v>3537900</v>
      </c>
      <c r="I22" s="28">
        <f t="shared" si="3"/>
        <v>106137</v>
      </c>
      <c r="J22" s="61"/>
      <c r="K22" s="62"/>
      <c r="L22" s="64"/>
      <c r="M22" s="62"/>
      <c r="N22" s="22"/>
      <c r="O22" s="23"/>
    </row>
    <row r="23" spans="2:15" x14ac:dyDescent="0.2">
      <c r="B23" s="62"/>
      <c r="C23" s="172" t="s">
        <v>34</v>
      </c>
      <c r="D23" s="173"/>
      <c r="E23" s="173"/>
      <c r="F23" s="173"/>
      <c r="G23" s="173"/>
      <c r="H23" s="173"/>
      <c r="I23" s="174"/>
      <c r="J23" s="61"/>
      <c r="K23" s="62"/>
      <c r="L23" s="64"/>
      <c r="M23" s="62"/>
      <c r="N23" s="22"/>
      <c r="O23" s="23"/>
    </row>
    <row r="24" spans="2:15" x14ac:dyDescent="0.2">
      <c r="B24" s="62"/>
      <c r="C24" s="102" t="s">
        <v>35</v>
      </c>
      <c r="D24" s="96" t="s">
        <v>17</v>
      </c>
      <c r="E24" s="104">
        <v>15</v>
      </c>
      <c r="F24" s="30">
        <v>0</v>
      </c>
      <c r="G24" s="28">
        <f>F24*E24</f>
        <v>0</v>
      </c>
      <c r="H24" s="20">
        <v>0</v>
      </c>
      <c r="I24" s="28">
        <f>H24*E24</f>
        <v>0</v>
      </c>
      <c r="J24" s="61"/>
      <c r="K24" s="62"/>
      <c r="L24" s="64"/>
      <c r="M24" s="62"/>
      <c r="N24" s="22"/>
      <c r="O24" s="23"/>
    </row>
    <row r="25" spans="2:15" x14ac:dyDescent="0.2">
      <c r="B25" s="62"/>
      <c r="C25" s="102" t="s">
        <v>37</v>
      </c>
      <c r="D25" s="96" t="s">
        <v>17</v>
      </c>
      <c r="E25" s="104">
        <v>400</v>
      </c>
      <c r="F25" s="30">
        <v>0</v>
      </c>
      <c r="G25" s="28">
        <f t="shared" ref="G25:G29" si="4">F25*E25</f>
        <v>0</v>
      </c>
      <c r="H25" s="20">
        <v>0</v>
      </c>
      <c r="I25" s="28">
        <f t="shared" ref="I25:I29" si="5">H25*E25</f>
        <v>0</v>
      </c>
      <c r="J25" s="61"/>
      <c r="K25" s="62"/>
      <c r="L25" s="64"/>
      <c r="M25" s="62"/>
      <c r="N25" s="25"/>
      <c r="O25" s="23" t="s">
        <v>38</v>
      </c>
    </row>
    <row r="26" spans="2:15" x14ac:dyDescent="0.2">
      <c r="B26" s="62"/>
      <c r="C26" s="102" t="s">
        <v>125</v>
      </c>
      <c r="D26" s="101" t="s">
        <v>51</v>
      </c>
      <c r="E26" s="104">
        <v>4000</v>
      </c>
      <c r="F26" s="71">
        <v>2</v>
      </c>
      <c r="G26" s="28">
        <f t="shared" si="4"/>
        <v>8000</v>
      </c>
      <c r="H26" s="20">
        <v>2</v>
      </c>
      <c r="I26" s="28">
        <f t="shared" si="5"/>
        <v>8000</v>
      </c>
      <c r="J26" s="61"/>
      <c r="K26" s="62"/>
      <c r="L26" s="64"/>
      <c r="M26" s="62"/>
      <c r="N26" s="25"/>
      <c r="O26" s="23" t="s">
        <v>38</v>
      </c>
    </row>
    <row r="27" spans="2:15" x14ac:dyDescent="0.2">
      <c r="B27" s="62"/>
      <c r="C27" s="102" t="s">
        <v>126</v>
      </c>
      <c r="D27" s="101" t="s">
        <v>51</v>
      </c>
      <c r="E27" s="104">
        <v>4500</v>
      </c>
      <c r="F27" s="71">
        <v>1</v>
      </c>
      <c r="G27" s="28">
        <f t="shared" si="4"/>
        <v>4500</v>
      </c>
      <c r="H27" s="20">
        <v>6</v>
      </c>
      <c r="I27" s="28">
        <f t="shared" si="5"/>
        <v>27000</v>
      </c>
      <c r="J27" s="61"/>
      <c r="K27" s="62"/>
      <c r="L27" s="64"/>
      <c r="M27" s="62"/>
      <c r="N27" s="25"/>
      <c r="O27" s="23"/>
    </row>
    <row r="28" spans="2:15" x14ac:dyDescent="0.2">
      <c r="B28" s="62"/>
      <c r="C28" s="102" t="s">
        <v>127</v>
      </c>
      <c r="D28" s="96" t="s">
        <v>17</v>
      </c>
      <c r="E28" s="104">
        <v>180</v>
      </c>
      <c r="F28" s="71">
        <v>320</v>
      </c>
      <c r="G28" s="28">
        <f t="shared" si="4"/>
        <v>57600</v>
      </c>
      <c r="H28" s="20">
        <v>320</v>
      </c>
      <c r="I28" s="28">
        <f t="shared" si="5"/>
        <v>57600</v>
      </c>
      <c r="J28" s="61"/>
      <c r="K28" s="62"/>
      <c r="L28" s="64"/>
      <c r="M28" s="62"/>
      <c r="N28" s="25"/>
      <c r="O28" s="23"/>
    </row>
    <row r="29" spans="2:15" x14ac:dyDescent="0.2">
      <c r="B29" s="62"/>
      <c r="C29" s="102" t="s">
        <v>133</v>
      </c>
      <c r="D29" s="96" t="s">
        <v>51</v>
      </c>
      <c r="E29" s="104">
        <v>10000</v>
      </c>
      <c r="F29" s="71">
        <v>0</v>
      </c>
      <c r="G29" s="28">
        <f t="shared" si="4"/>
        <v>0</v>
      </c>
      <c r="H29" s="20">
        <v>0</v>
      </c>
      <c r="I29" s="28">
        <f t="shared" si="5"/>
        <v>0</v>
      </c>
      <c r="J29" s="61"/>
      <c r="K29" s="62"/>
      <c r="L29" s="64"/>
      <c r="M29" s="62"/>
      <c r="N29" s="25"/>
      <c r="O29" s="23"/>
    </row>
    <row r="30" spans="2:15" x14ac:dyDescent="0.2">
      <c r="B30" s="62"/>
      <c r="C30" s="172" t="s">
        <v>41</v>
      </c>
      <c r="D30" s="173"/>
      <c r="E30" s="173"/>
      <c r="F30" s="173"/>
      <c r="G30" s="173"/>
      <c r="H30" s="173"/>
      <c r="I30" s="174"/>
      <c r="J30" s="61"/>
      <c r="K30" s="62"/>
      <c r="L30" s="64"/>
      <c r="M30" s="62"/>
      <c r="N30" s="25"/>
      <c r="O30" s="23"/>
    </row>
    <row r="31" spans="2:15" x14ac:dyDescent="0.2">
      <c r="B31" s="62"/>
      <c r="C31" s="102" t="s">
        <v>42</v>
      </c>
      <c r="D31" s="96" t="s">
        <v>14</v>
      </c>
      <c r="E31" s="104">
        <f>1.3*110</f>
        <v>143</v>
      </c>
      <c r="F31" s="30">
        <v>50</v>
      </c>
      <c r="G31" s="28">
        <f>F31*E31</f>
        <v>7150</v>
      </c>
      <c r="H31" s="20">
        <v>50</v>
      </c>
      <c r="I31" s="28">
        <f>H31*E31</f>
        <v>7150</v>
      </c>
      <c r="J31" s="61"/>
      <c r="K31" s="62"/>
      <c r="L31" s="64"/>
      <c r="M31" s="62"/>
      <c r="N31" s="25"/>
      <c r="O31" s="23" t="s">
        <v>43</v>
      </c>
    </row>
    <row r="32" spans="2:15" x14ac:dyDescent="0.2">
      <c r="B32" s="62"/>
      <c r="C32" s="102" t="s">
        <v>46</v>
      </c>
      <c r="D32" s="96" t="s">
        <v>14</v>
      </c>
      <c r="E32" s="104">
        <f>1.3*110</f>
        <v>143</v>
      </c>
      <c r="F32" s="30">
        <v>0</v>
      </c>
      <c r="G32" s="28">
        <f>F32*E32</f>
        <v>0</v>
      </c>
      <c r="H32" s="20">
        <v>0</v>
      </c>
      <c r="I32" s="28">
        <f>H32*E32</f>
        <v>0</v>
      </c>
      <c r="J32" s="61"/>
      <c r="K32" s="62"/>
      <c r="L32" s="64"/>
      <c r="M32" s="62"/>
      <c r="N32" s="25"/>
      <c r="O32" s="23"/>
    </row>
    <row r="33" spans="2:15" x14ac:dyDescent="0.2">
      <c r="B33" s="62"/>
      <c r="C33" s="172" t="s">
        <v>49</v>
      </c>
      <c r="D33" s="173"/>
      <c r="E33" s="173"/>
      <c r="F33" s="173"/>
      <c r="G33" s="173"/>
      <c r="H33" s="173"/>
      <c r="I33" s="174"/>
      <c r="J33" s="61"/>
      <c r="K33" s="62"/>
      <c r="L33" s="64"/>
      <c r="M33" s="62"/>
      <c r="N33" s="22"/>
      <c r="O33" s="23"/>
    </row>
    <row r="34" spans="2:15" x14ac:dyDescent="0.2">
      <c r="B34" s="62"/>
      <c r="C34" s="95" t="s">
        <v>55</v>
      </c>
      <c r="D34" s="101" t="s">
        <v>17</v>
      </c>
      <c r="E34" s="97">
        <v>250</v>
      </c>
      <c r="F34" s="30">
        <v>225</v>
      </c>
      <c r="G34" s="28">
        <f>F34*E34</f>
        <v>56250</v>
      </c>
      <c r="H34" s="20">
        <v>0</v>
      </c>
      <c r="I34" s="28">
        <f>H34*E34</f>
        <v>0</v>
      </c>
      <c r="J34" s="61"/>
      <c r="K34" s="62"/>
      <c r="L34" s="25"/>
      <c r="M34" s="62"/>
      <c r="N34" s="25"/>
      <c r="O34" s="23" t="s">
        <v>56</v>
      </c>
    </row>
    <row r="35" spans="2:15" x14ac:dyDescent="0.2">
      <c r="B35" s="62"/>
      <c r="C35" s="95" t="s">
        <v>57</v>
      </c>
      <c r="D35" s="101" t="s">
        <v>17</v>
      </c>
      <c r="E35" s="97">
        <v>500</v>
      </c>
      <c r="F35" s="30">
        <v>0</v>
      </c>
      <c r="G35" s="28">
        <f t="shared" ref="G35:G37" si="6">F35*E35</f>
        <v>0</v>
      </c>
      <c r="H35" s="20">
        <v>500</v>
      </c>
      <c r="I35" s="28">
        <f t="shared" ref="I35:I37" si="7">H35*E35</f>
        <v>250000</v>
      </c>
      <c r="J35" s="61"/>
      <c r="K35" s="62"/>
      <c r="L35" s="25"/>
      <c r="M35" s="62"/>
      <c r="N35" s="25"/>
      <c r="O35" s="23"/>
    </row>
    <row r="36" spans="2:15" x14ac:dyDescent="0.2">
      <c r="B36" s="62"/>
      <c r="C36" s="95" t="s">
        <v>52</v>
      </c>
      <c r="D36" s="101" t="s">
        <v>17</v>
      </c>
      <c r="E36" s="97">
        <v>300</v>
      </c>
      <c r="F36" s="30" t="s">
        <v>68</v>
      </c>
      <c r="G36" s="28">
        <v>10000</v>
      </c>
      <c r="H36" s="20">
        <v>0</v>
      </c>
      <c r="I36" s="28">
        <f t="shared" si="7"/>
        <v>0</v>
      </c>
      <c r="J36" s="61"/>
      <c r="K36" s="62"/>
      <c r="L36" s="25"/>
      <c r="M36" s="62"/>
      <c r="N36" s="25"/>
      <c r="O36" s="23"/>
    </row>
    <row r="37" spans="2:15" x14ac:dyDescent="0.2">
      <c r="B37" s="62"/>
      <c r="C37" s="118" t="s">
        <v>131</v>
      </c>
      <c r="D37" s="119" t="s">
        <v>51</v>
      </c>
      <c r="E37" s="97">
        <v>3000</v>
      </c>
      <c r="F37" s="30">
        <v>0</v>
      </c>
      <c r="G37" s="28">
        <f t="shared" si="6"/>
        <v>0</v>
      </c>
      <c r="H37" s="20">
        <v>2</v>
      </c>
      <c r="I37" s="28">
        <f t="shared" si="7"/>
        <v>6000</v>
      </c>
      <c r="J37" s="61"/>
      <c r="K37" s="62"/>
      <c r="L37" s="25"/>
      <c r="M37" s="62"/>
      <c r="N37" s="25"/>
      <c r="O37" s="23"/>
    </row>
    <row r="38" spans="2:15" x14ac:dyDescent="0.2">
      <c r="B38" s="62"/>
      <c r="C38" s="172" t="s">
        <v>58</v>
      </c>
      <c r="D38" s="173"/>
      <c r="E38" s="173"/>
      <c r="F38" s="173"/>
      <c r="G38" s="173"/>
      <c r="H38" s="173"/>
      <c r="I38" s="174"/>
      <c r="J38" s="61"/>
      <c r="K38" s="62"/>
      <c r="L38" s="64"/>
      <c r="M38" s="62"/>
      <c r="N38" s="22"/>
      <c r="O38" s="23"/>
    </row>
    <row r="39" spans="2:15" x14ac:dyDescent="0.2">
      <c r="B39" s="62"/>
      <c r="C39" s="102" t="s">
        <v>135</v>
      </c>
      <c r="D39" s="96" t="s">
        <v>61</v>
      </c>
      <c r="E39" s="104">
        <v>100000</v>
      </c>
      <c r="F39" s="105">
        <v>0.2</v>
      </c>
      <c r="G39" s="28">
        <f>F39*E39</f>
        <v>20000</v>
      </c>
      <c r="H39" s="117">
        <v>0.2</v>
      </c>
      <c r="I39" s="28">
        <f>H39*E39</f>
        <v>20000</v>
      </c>
      <c r="J39" s="61"/>
      <c r="K39" s="62"/>
      <c r="L39" s="67"/>
      <c r="M39" s="62"/>
      <c r="N39" s="25"/>
      <c r="O39" s="23" t="s">
        <v>62</v>
      </c>
    </row>
    <row r="40" spans="2:15" x14ac:dyDescent="0.2">
      <c r="B40" s="106"/>
      <c r="C40" s="102" t="s">
        <v>136</v>
      </c>
      <c r="D40" s="96" t="s">
        <v>68</v>
      </c>
      <c r="E40" s="97">
        <v>10000</v>
      </c>
      <c r="F40" s="77">
        <v>1</v>
      </c>
      <c r="G40" s="57">
        <v>10000</v>
      </c>
      <c r="H40" s="46">
        <v>1</v>
      </c>
      <c r="I40" s="28">
        <v>10000</v>
      </c>
      <c r="J40" s="107"/>
      <c r="K40" s="62"/>
      <c r="L40" s="67"/>
      <c r="M40" s="106"/>
      <c r="N40" s="108"/>
      <c r="O40" s="23"/>
    </row>
    <row r="41" spans="2:15" x14ac:dyDescent="0.2">
      <c r="B41" s="62"/>
      <c r="C41" s="102" t="s">
        <v>128</v>
      </c>
      <c r="D41" s="96" t="s">
        <v>51</v>
      </c>
      <c r="E41" s="104">
        <v>130000</v>
      </c>
      <c r="F41" s="77">
        <v>2</v>
      </c>
      <c r="G41" s="28">
        <f t="shared" ref="G41:G43" si="8">F41*E41</f>
        <v>260000</v>
      </c>
      <c r="H41" s="46">
        <v>2</v>
      </c>
      <c r="I41" s="28">
        <f t="shared" ref="I41:I43" si="9">H41*E41</f>
        <v>260000</v>
      </c>
      <c r="J41" s="61"/>
      <c r="K41" s="62"/>
      <c r="L41" s="67"/>
      <c r="M41" s="62"/>
      <c r="N41" s="25"/>
      <c r="O41" s="23" t="s">
        <v>63</v>
      </c>
    </row>
    <row r="42" spans="2:15" x14ac:dyDescent="0.2">
      <c r="B42" s="62"/>
      <c r="C42" s="95" t="s">
        <v>64</v>
      </c>
      <c r="D42" s="101" t="s">
        <v>65</v>
      </c>
      <c r="E42" s="104">
        <v>30000</v>
      </c>
      <c r="F42" s="105">
        <v>0.4</v>
      </c>
      <c r="G42" s="28">
        <f t="shared" si="8"/>
        <v>12000</v>
      </c>
      <c r="H42" s="52">
        <v>0.4</v>
      </c>
      <c r="I42" s="28">
        <f t="shared" si="9"/>
        <v>12000</v>
      </c>
      <c r="J42" s="61"/>
      <c r="K42" s="62"/>
      <c r="L42" s="67"/>
      <c r="M42" s="62"/>
      <c r="N42" s="25"/>
      <c r="O42" s="23" t="s">
        <v>66</v>
      </c>
    </row>
    <row r="43" spans="2:15" x14ac:dyDescent="0.2">
      <c r="B43" s="62"/>
      <c r="C43" s="118" t="s">
        <v>59</v>
      </c>
      <c r="D43" s="109" t="s">
        <v>68</v>
      </c>
      <c r="E43" s="104">
        <v>25000</v>
      </c>
      <c r="F43" s="105">
        <v>0</v>
      </c>
      <c r="G43" s="28">
        <f t="shared" si="8"/>
        <v>0</v>
      </c>
      <c r="H43" s="52">
        <v>0</v>
      </c>
      <c r="I43" s="28">
        <f t="shared" si="9"/>
        <v>0</v>
      </c>
      <c r="J43" s="61"/>
      <c r="K43" s="62"/>
      <c r="L43" s="67"/>
      <c r="M43" s="62"/>
      <c r="N43" s="25"/>
      <c r="O43" s="23"/>
    </row>
    <row r="44" spans="2:15" x14ac:dyDescent="0.2">
      <c r="B44" s="62"/>
      <c r="C44" s="172" t="s">
        <v>67</v>
      </c>
      <c r="D44" s="173"/>
      <c r="E44" s="173"/>
      <c r="F44" s="173"/>
      <c r="G44" s="173"/>
      <c r="H44" s="173"/>
      <c r="I44" s="174"/>
      <c r="J44" s="61"/>
      <c r="K44" s="62"/>
      <c r="L44" s="64"/>
      <c r="M44" s="62"/>
      <c r="N44" s="22"/>
      <c r="O44" s="23"/>
    </row>
    <row r="45" spans="2:15" x14ac:dyDescent="0.2">
      <c r="B45" s="62"/>
      <c r="C45" s="102" t="s">
        <v>132</v>
      </c>
      <c r="D45" s="96" t="s">
        <v>68</v>
      </c>
      <c r="E45" s="99"/>
      <c r="F45" s="30">
        <v>0</v>
      </c>
      <c r="G45" s="28">
        <v>0</v>
      </c>
      <c r="H45" s="20">
        <v>0</v>
      </c>
      <c r="I45" s="28">
        <v>0</v>
      </c>
      <c r="J45" s="61"/>
      <c r="K45" s="62"/>
      <c r="L45" s="64"/>
      <c r="M45" s="70"/>
      <c r="N45" s="22"/>
      <c r="O45" s="23"/>
    </row>
    <row r="46" spans="2:15" x14ac:dyDescent="0.2">
      <c r="B46" s="62"/>
      <c r="C46" s="102" t="s">
        <v>71</v>
      </c>
      <c r="D46" s="96" t="s">
        <v>68</v>
      </c>
      <c r="E46" s="99"/>
      <c r="F46" s="30">
        <v>0</v>
      </c>
      <c r="G46" s="57">
        <v>0</v>
      </c>
      <c r="H46" s="20">
        <v>0</v>
      </c>
      <c r="I46" s="28">
        <v>0</v>
      </c>
      <c r="J46" s="61"/>
      <c r="K46" s="62"/>
      <c r="L46" s="64"/>
      <c r="M46" s="62"/>
      <c r="N46" s="25"/>
      <c r="O46" s="23"/>
    </row>
    <row r="47" spans="2:15" x14ac:dyDescent="0.2">
      <c r="B47" s="62"/>
      <c r="C47" s="102" t="s">
        <v>72</v>
      </c>
      <c r="D47" s="96" t="s">
        <v>68</v>
      </c>
      <c r="E47" s="99"/>
      <c r="F47" s="30">
        <v>1</v>
      </c>
      <c r="G47" s="28">
        <v>230000</v>
      </c>
      <c r="H47" s="20">
        <v>1</v>
      </c>
      <c r="I47" s="28">
        <v>2550000</v>
      </c>
      <c r="J47" s="61"/>
      <c r="K47" s="62"/>
      <c r="L47" s="64"/>
      <c r="M47" s="62"/>
      <c r="N47" s="25"/>
      <c r="O47" s="23"/>
    </row>
    <row r="48" spans="2:15" x14ac:dyDescent="0.2">
      <c r="C48" s="172" t="s">
        <v>82</v>
      </c>
      <c r="D48" s="173"/>
      <c r="E48" s="173"/>
      <c r="F48" s="173"/>
      <c r="G48" s="173"/>
      <c r="H48" s="173"/>
      <c r="I48" s="174"/>
      <c r="J48" s="61"/>
      <c r="K48" s="62"/>
      <c r="L48" s="64"/>
      <c r="M48" s="62"/>
      <c r="N48" s="22"/>
      <c r="O48" s="23"/>
    </row>
    <row r="49" spans="2:15" x14ac:dyDescent="0.2">
      <c r="B49" s="62"/>
      <c r="C49" s="102" t="s">
        <v>83</v>
      </c>
      <c r="D49" s="96" t="s">
        <v>84</v>
      </c>
      <c r="E49" s="100">
        <v>2500</v>
      </c>
      <c r="F49" s="77">
        <v>7</v>
      </c>
      <c r="G49" s="57">
        <f>F49*E49</f>
        <v>17500</v>
      </c>
      <c r="H49" s="46">
        <v>7</v>
      </c>
      <c r="I49" s="57">
        <f>H49*E49</f>
        <v>17500</v>
      </c>
      <c r="J49" s="61"/>
      <c r="K49" s="62"/>
      <c r="L49" s="64"/>
      <c r="M49" s="62"/>
      <c r="N49" s="25"/>
      <c r="O49" s="23" t="s">
        <v>85</v>
      </c>
    </row>
    <row r="50" spans="2:15" x14ac:dyDescent="0.2">
      <c r="B50" s="62"/>
      <c r="C50" s="102" t="s">
        <v>86</v>
      </c>
      <c r="D50" s="101" t="s">
        <v>68</v>
      </c>
      <c r="E50" s="110"/>
      <c r="F50" s="30">
        <v>1</v>
      </c>
      <c r="G50" s="28">
        <v>55000</v>
      </c>
      <c r="H50" s="20">
        <v>1</v>
      </c>
      <c r="I50" s="28">
        <v>55000</v>
      </c>
      <c r="J50" s="61"/>
      <c r="K50" s="62"/>
      <c r="L50" s="64"/>
      <c r="M50" s="62"/>
      <c r="N50" s="25"/>
      <c r="O50" s="23" t="s">
        <v>87</v>
      </c>
    </row>
    <row r="51" spans="2:15" x14ac:dyDescent="0.2">
      <c r="B51" s="62"/>
      <c r="C51" s="102" t="s">
        <v>88</v>
      </c>
      <c r="D51" s="101" t="s">
        <v>68</v>
      </c>
      <c r="E51" s="110">
        <v>7.4999999999999997E-3</v>
      </c>
      <c r="F51" s="30">
        <f>SUM(G7:G47)+G53</f>
        <v>1648416.6</v>
      </c>
      <c r="G51" s="28">
        <f>F51*E51</f>
        <v>12363.1245</v>
      </c>
      <c r="H51" s="30">
        <f>SUM(I7:I47)+I53</f>
        <v>4680044.4000000004</v>
      </c>
      <c r="I51" s="28">
        <f>H51*$E51</f>
        <v>35100.332999999999</v>
      </c>
      <c r="J51" s="61"/>
      <c r="K51" s="62"/>
      <c r="L51" s="25"/>
      <c r="M51" s="62"/>
      <c r="N51" s="25"/>
      <c r="O51" s="23" t="s">
        <v>89</v>
      </c>
    </row>
    <row r="52" spans="2:15" x14ac:dyDescent="0.2">
      <c r="B52" s="62"/>
      <c r="C52" s="102" t="s">
        <v>90</v>
      </c>
      <c r="D52" s="101" t="s">
        <v>68</v>
      </c>
      <c r="E52" s="111"/>
      <c r="F52" s="20">
        <v>1</v>
      </c>
      <c r="G52" s="28">
        <v>65000</v>
      </c>
      <c r="H52" s="20">
        <v>1</v>
      </c>
      <c r="I52" s="28">
        <v>65000</v>
      </c>
      <c r="J52" s="61"/>
      <c r="K52" s="62"/>
      <c r="L52" s="25"/>
      <c r="M52" s="62"/>
      <c r="N52" s="25"/>
      <c r="O52" s="23" t="s">
        <v>91</v>
      </c>
    </row>
    <row r="53" spans="2:15" x14ac:dyDescent="0.2">
      <c r="B53" s="106"/>
      <c r="C53" s="95" t="s">
        <v>92</v>
      </c>
      <c r="D53" s="101" t="s">
        <v>68</v>
      </c>
      <c r="E53" s="113">
        <v>0.2</v>
      </c>
      <c r="F53" s="77">
        <f>SUM(G7:G47)</f>
        <v>1373680.5</v>
      </c>
      <c r="G53" s="114">
        <f>F53*E53</f>
        <v>274736.10000000003</v>
      </c>
      <c r="H53" s="46">
        <f>SUM(I7:I47)</f>
        <v>3900037</v>
      </c>
      <c r="I53" s="57">
        <f>H53*$E53</f>
        <v>780007.4</v>
      </c>
      <c r="J53" s="107"/>
      <c r="K53" s="106"/>
      <c r="L53" s="108"/>
      <c r="M53" s="106"/>
      <c r="N53" s="108"/>
      <c r="O53" s="47">
        <v>0.3</v>
      </c>
    </row>
    <row r="54" spans="2:15" x14ac:dyDescent="0.2">
      <c r="B54" s="106"/>
      <c r="C54" s="121" t="s">
        <v>137</v>
      </c>
      <c r="D54" s="122" t="s">
        <v>68</v>
      </c>
      <c r="E54" s="123">
        <v>7.0000000000000007E-2</v>
      </c>
      <c r="F54" s="115">
        <f>SUM(G6:G53)</f>
        <v>1798279.7245</v>
      </c>
      <c r="G54" s="57">
        <f>F54*0.07</f>
        <v>125879.58071500002</v>
      </c>
      <c r="H54" s="77">
        <f>SUM(I5:I53)</f>
        <v>4852644.733</v>
      </c>
      <c r="I54" s="116">
        <f>H54*0.07</f>
        <v>339685.13131000003</v>
      </c>
      <c r="J54" s="107"/>
      <c r="K54" s="106"/>
      <c r="L54" s="108"/>
      <c r="M54" s="106"/>
      <c r="N54" s="108"/>
      <c r="O54" s="47"/>
    </row>
    <row r="55" spans="2:15" ht="13.5" thickBot="1" x14ac:dyDescent="0.25">
      <c r="B55" s="106"/>
      <c r="C55" s="124" t="s">
        <v>158</v>
      </c>
      <c r="D55" s="125"/>
      <c r="E55" s="126">
        <v>0.15564</v>
      </c>
      <c r="F55" s="127">
        <f>SUM(G6:G54)</f>
        <v>1924159.3052149999</v>
      </c>
      <c r="G55" s="114">
        <f>F55*E55</f>
        <v>299476.15426366258</v>
      </c>
      <c r="H55" s="128">
        <f>SUM(I6:I54)</f>
        <v>5192329.8643100001</v>
      </c>
      <c r="I55" s="129">
        <f>H55*E55</f>
        <v>808134.22008120839</v>
      </c>
      <c r="J55" s="107"/>
      <c r="K55" s="106"/>
      <c r="L55" s="108"/>
      <c r="M55" s="106"/>
      <c r="N55" s="108"/>
      <c r="O55" s="47"/>
    </row>
    <row r="56" spans="2:15" ht="18.75" thickBot="1" x14ac:dyDescent="0.25">
      <c r="B56" s="88"/>
      <c r="C56" s="166" t="s">
        <v>93</v>
      </c>
      <c r="D56" s="167"/>
      <c r="E56" s="168"/>
      <c r="F56" s="188">
        <f>SUM(G6:G55)</f>
        <v>2223635.4594786623</v>
      </c>
      <c r="G56" s="189"/>
      <c r="H56" s="190">
        <f>SUM(I6:I55)</f>
        <v>6000464.0843912084</v>
      </c>
      <c r="I56" s="189"/>
      <c r="J56" s="162"/>
      <c r="K56" s="162"/>
      <c r="L56" s="162"/>
      <c r="M56" s="162"/>
      <c r="N56" s="163"/>
      <c r="O56" s="163"/>
    </row>
    <row r="62" spans="2:15" x14ac:dyDescent="0.2">
      <c r="F62" s="15"/>
    </row>
  </sheetData>
  <mergeCells count="22">
    <mergeCell ref="C1:I1"/>
    <mergeCell ref="C2:C5"/>
    <mergeCell ref="D2:D5"/>
    <mergeCell ref="E2:E5"/>
    <mergeCell ref="F2:G4"/>
    <mergeCell ref="H2:I4"/>
    <mergeCell ref="J2:K4"/>
    <mergeCell ref="L2:M4"/>
    <mergeCell ref="C6:I6"/>
    <mergeCell ref="C23:I23"/>
    <mergeCell ref="C30:I30"/>
    <mergeCell ref="C19:I19"/>
    <mergeCell ref="C33:I33"/>
    <mergeCell ref="C38:I38"/>
    <mergeCell ref="C44:I44"/>
    <mergeCell ref="C48:I48"/>
    <mergeCell ref="L56:M56"/>
    <mergeCell ref="N56:O56"/>
    <mergeCell ref="C56:E56"/>
    <mergeCell ref="F56:G56"/>
    <mergeCell ref="H56:I56"/>
    <mergeCell ref="J56:K56"/>
  </mergeCells>
  <pageMargins left="0.7" right="0.7" top="0.75" bottom="0.75" header="0.3" footer="0.3"/>
  <pageSetup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E5892-290A-46DD-A8E4-82E285907938}">
  <sheetPr>
    <pageSetUpPr fitToPage="1"/>
  </sheetPr>
  <dimension ref="A1:M63"/>
  <sheetViews>
    <sheetView tabSelected="1"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6" sqref="H6"/>
    </sheetView>
  </sheetViews>
  <sheetFormatPr defaultColWidth="9.140625" defaultRowHeight="12.75" x14ac:dyDescent="0.2"/>
  <cols>
    <col min="1" max="1" width="1" customWidth="1"/>
    <col min="2" max="2" width="13.85546875" style="94" bestFit="1" customWidth="1"/>
    <col min="3" max="3" width="46.42578125" style="94" bestFit="1" customWidth="1"/>
    <col min="4" max="5" width="14" style="94" customWidth="1"/>
    <col min="6" max="6" width="13.7109375" style="8" customWidth="1"/>
    <col min="7" max="7" width="15.28515625" bestFit="1" customWidth="1"/>
    <col min="8" max="8" width="13.7109375" customWidth="1"/>
    <col min="9" max="9" width="15.28515625" bestFit="1" customWidth="1"/>
    <col min="10" max="11" width="15.28515625" customWidth="1"/>
    <col min="12" max="13" width="13.7109375" customWidth="1"/>
  </cols>
  <sheetData>
    <row r="1" spans="1:13" ht="74.45" customHeight="1" thickBot="1" x14ac:dyDescent="0.35">
      <c r="B1" s="90"/>
      <c r="C1" s="177" t="s">
        <v>159</v>
      </c>
      <c r="D1" s="178"/>
      <c r="E1" s="178"/>
      <c r="F1" s="178"/>
      <c r="G1" s="178"/>
      <c r="H1" s="91"/>
      <c r="I1" s="91"/>
      <c r="J1" s="91"/>
      <c r="K1" s="92"/>
    </row>
    <row r="2" spans="1:13" ht="18" customHeight="1" x14ac:dyDescent="0.25">
      <c r="B2" s="93"/>
      <c r="C2" s="132" t="s">
        <v>0</v>
      </c>
      <c r="D2" s="135" t="s">
        <v>1</v>
      </c>
      <c r="E2" s="138" t="s">
        <v>2</v>
      </c>
      <c r="F2" s="180" t="s">
        <v>156</v>
      </c>
      <c r="G2" s="180"/>
      <c r="H2" s="175"/>
      <c r="I2" s="176"/>
      <c r="J2" s="175"/>
      <c r="K2" s="176"/>
      <c r="L2" s="26"/>
      <c r="M2" s="27"/>
    </row>
    <row r="3" spans="1:13" ht="18" customHeight="1" x14ac:dyDescent="0.2">
      <c r="B3" s="93"/>
      <c r="C3" s="133"/>
      <c r="D3" s="136"/>
      <c r="E3" s="139"/>
      <c r="F3" s="181"/>
      <c r="G3" s="181"/>
      <c r="H3" s="176"/>
      <c r="I3" s="176"/>
      <c r="J3" s="176"/>
      <c r="K3" s="176"/>
      <c r="L3" s="27"/>
      <c r="M3" s="27"/>
    </row>
    <row r="4" spans="1:13" ht="18" customHeight="1" x14ac:dyDescent="0.2">
      <c r="B4" s="93"/>
      <c r="C4" s="133"/>
      <c r="D4" s="136"/>
      <c r="E4" s="139"/>
      <c r="F4" s="181"/>
      <c r="G4" s="181"/>
      <c r="H4" s="176"/>
      <c r="I4" s="176"/>
      <c r="J4" s="176"/>
      <c r="K4" s="176"/>
      <c r="L4" s="27"/>
      <c r="M4" s="27"/>
    </row>
    <row r="5" spans="1:13" ht="13.5" thickBot="1" x14ac:dyDescent="0.25">
      <c r="B5" s="59"/>
      <c r="C5" s="134"/>
      <c r="D5" s="137"/>
      <c r="E5" s="140"/>
      <c r="F5" s="40" t="s">
        <v>3</v>
      </c>
      <c r="G5" s="43" t="s">
        <v>4</v>
      </c>
      <c r="H5" s="58"/>
      <c r="I5" s="59"/>
      <c r="J5" s="58"/>
      <c r="K5" s="59"/>
    </row>
    <row r="6" spans="1:13" x14ac:dyDescent="0.2">
      <c r="C6" s="172" t="s">
        <v>5</v>
      </c>
      <c r="D6" s="173"/>
      <c r="E6" s="173"/>
      <c r="F6" s="173"/>
      <c r="G6" s="173"/>
    </row>
    <row r="7" spans="1:13" x14ac:dyDescent="0.2">
      <c r="A7" s="18"/>
      <c r="B7" s="62"/>
      <c r="C7" s="95" t="s">
        <v>154</v>
      </c>
      <c r="D7" s="96" t="s">
        <v>6</v>
      </c>
      <c r="E7" s="100">
        <v>6000</v>
      </c>
      <c r="F7" s="30">
        <f>65654.342/43560</f>
        <v>1.5072162993572085</v>
      </c>
      <c r="G7" s="28">
        <f>F7*E7</f>
        <v>9043.2977961432516</v>
      </c>
      <c r="H7" s="61"/>
      <c r="I7" s="62"/>
      <c r="J7" s="63"/>
      <c r="K7" s="62"/>
      <c r="L7" s="22"/>
      <c r="M7" s="23" t="s">
        <v>7</v>
      </c>
    </row>
    <row r="8" spans="1:13" x14ac:dyDescent="0.2">
      <c r="A8" s="18"/>
      <c r="B8" s="62"/>
      <c r="C8" s="95" t="s">
        <v>152</v>
      </c>
      <c r="D8" s="101" t="s">
        <v>20</v>
      </c>
      <c r="E8" s="100">
        <v>6</v>
      </c>
      <c r="F8" s="30">
        <v>200</v>
      </c>
      <c r="G8" s="28">
        <f t="shared" ref="G8:G18" si="0">F8*E8</f>
        <v>1200</v>
      </c>
      <c r="H8" s="61"/>
      <c r="I8" s="62"/>
      <c r="J8" s="63"/>
      <c r="K8" s="62"/>
      <c r="L8" s="22"/>
      <c r="M8" s="23"/>
    </row>
    <row r="9" spans="1:13" x14ac:dyDescent="0.2">
      <c r="A9" s="18"/>
      <c r="B9" s="62"/>
      <c r="C9" s="95" t="s">
        <v>153</v>
      </c>
      <c r="D9" s="101" t="s">
        <v>17</v>
      </c>
      <c r="E9" s="100">
        <v>10</v>
      </c>
      <c r="F9" s="30">
        <v>200</v>
      </c>
      <c r="G9" s="28">
        <f t="shared" si="0"/>
        <v>2000</v>
      </c>
      <c r="H9" s="191"/>
      <c r="I9" s="62"/>
      <c r="J9" s="63"/>
      <c r="K9" s="62"/>
      <c r="L9" s="22"/>
      <c r="M9" s="23"/>
    </row>
    <row r="10" spans="1:13" x14ac:dyDescent="0.2">
      <c r="A10" s="18"/>
      <c r="B10" s="62"/>
      <c r="C10" s="95" t="s">
        <v>162</v>
      </c>
      <c r="D10" s="101" t="s">
        <v>68</v>
      </c>
      <c r="E10" s="100">
        <v>30000</v>
      </c>
      <c r="F10" s="30">
        <v>1</v>
      </c>
      <c r="G10" s="28">
        <f t="shared" si="0"/>
        <v>30000</v>
      </c>
      <c r="H10" s="61"/>
      <c r="I10" s="62"/>
      <c r="J10" s="64"/>
      <c r="K10" s="62"/>
      <c r="L10" s="24"/>
      <c r="M10" s="23" t="s">
        <v>10</v>
      </c>
    </row>
    <row r="11" spans="1:13" x14ac:dyDescent="0.2">
      <c r="A11" s="18"/>
      <c r="B11" s="62"/>
      <c r="C11" s="102" t="s">
        <v>8</v>
      </c>
      <c r="D11" s="96" t="s">
        <v>9</v>
      </c>
      <c r="E11" s="100">
        <v>30</v>
      </c>
      <c r="F11" s="77">
        <v>6760.1062000000002</v>
      </c>
      <c r="G11" s="28">
        <f t="shared" si="0"/>
        <v>202803.18600000002</v>
      </c>
      <c r="H11" s="61"/>
      <c r="I11" s="62"/>
      <c r="J11" s="64"/>
      <c r="K11" s="62"/>
      <c r="L11" s="24"/>
      <c r="M11" s="23" t="s">
        <v>12</v>
      </c>
    </row>
    <row r="12" spans="1:13" x14ac:dyDescent="0.2">
      <c r="A12" s="18"/>
      <c r="B12" s="62"/>
      <c r="C12" s="102" t="s">
        <v>11</v>
      </c>
      <c r="D12" s="96" t="s">
        <v>9</v>
      </c>
      <c r="E12" s="100">
        <v>30</v>
      </c>
      <c r="F12" s="77">
        <v>922.45169999999996</v>
      </c>
      <c r="G12" s="28">
        <f t="shared" si="0"/>
        <v>27673.550999999999</v>
      </c>
      <c r="H12" s="61"/>
      <c r="I12" s="62"/>
      <c r="J12" s="64"/>
      <c r="K12" s="62"/>
      <c r="L12" s="24"/>
      <c r="M12" s="23" t="s">
        <v>15</v>
      </c>
    </row>
    <row r="13" spans="1:13" x14ac:dyDescent="0.2">
      <c r="B13" s="62"/>
      <c r="C13" s="102" t="s">
        <v>13</v>
      </c>
      <c r="D13" s="96" t="s">
        <v>14</v>
      </c>
      <c r="E13" s="100">
        <v>10</v>
      </c>
      <c r="F13" s="30">
        <f>(65654.342-13744.558)/9</f>
        <v>5767.7537777777779</v>
      </c>
      <c r="G13" s="28">
        <f t="shared" si="0"/>
        <v>57677.537777777776</v>
      </c>
      <c r="H13" s="61"/>
      <c r="I13" s="62"/>
      <c r="J13" s="64"/>
      <c r="K13" s="62"/>
      <c r="L13" s="25"/>
      <c r="M13" s="23" t="s">
        <v>21</v>
      </c>
    </row>
    <row r="14" spans="1:13" x14ac:dyDescent="0.2">
      <c r="B14" s="62"/>
      <c r="C14" s="102" t="s">
        <v>19</v>
      </c>
      <c r="D14" s="101" t="s">
        <v>20</v>
      </c>
      <c r="E14" s="100">
        <v>100</v>
      </c>
      <c r="F14" s="30">
        <v>500</v>
      </c>
      <c r="G14" s="28">
        <f t="shared" si="0"/>
        <v>50000</v>
      </c>
      <c r="H14" s="191"/>
      <c r="I14" s="62"/>
      <c r="J14" s="64"/>
      <c r="K14" s="62"/>
      <c r="L14" s="25"/>
      <c r="M14" s="23"/>
    </row>
    <row r="15" spans="1:13" x14ac:dyDescent="0.2">
      <c r="B15" s="62"/>
      <c r="C15" s="102" t="s">
        <v>130</v>
      </c>
      <c r="D15" s="101" t="s">
        <v>20</v>
      </c>
      <c r="E15" s="100">
        <v>25</v>
      </c>
      <c r="F15" s="30">
        <v>1200</v>
      </c>
      <c r="G15" s="28">
        <f t="shared" si="0"/>
        <v>30000</v>
      </c>
      <c r="H15" s="191"/>
      <c r="I15" s="62"/>
      <c r="J15" s="64"/>
      <c r="K15" s="62"/>
      <c r="L15" s="24"/>
      <c r="M15" s="23" t="s">
        <v>21</v>
      </c>
    </row>
    <row r="16" spans="1:13" x14ac:dyDescent="0.2">
      <c r="A16" s="18"/>
      <c r="B16" s="62"/>
      <c r="C16" s="102" t="s">
        <v>134</v>
      </c>
      <c r="D16" s="96" t="s">
        <v>14</v>
      </c>
      <c r="E16" s="100">
        <v>50</v>
      </c>
      <c r="F16" s="30">
        <f>(6329.588+1987.004+13769.242)/9</f>
        <v>2453.981555555556</v>
      </c>
      <c r="G16" s="28">
        <f t="shared" si="0"/>
        <v>122699.0777777778</v>
      </c>
      <c r="H16" s="191"/>
      <c r="I16" s="62"/>
      <c r="J16" s="64"/>
      <c r="K16" s="62"/>
      <c r="L16" s="24"/>
      <c r="M16" s="23" t="s">
        <v>23</v>
      </c>
    </row>
    <row r="17" spans="2:13" x14ac:dyDescent="0.2">
      <c r="B17" s="62"/>
      <c r="C17" s="102" t="s">
        <v>22</v>
      </c>
      <c r="D17" s="96" t="s">
        <v>17</v>
      </c>
      <c r="E17" s="100">
        <v>45</v>
      </c>
      <c r="F17" s="30">
        <v>200</v>
      </c>
      <c r="G17" s="28">
        <f t="shared" si="0"/>
        <v>9000</v>
      </c>
      <c r="H17" s="191"/>
      <c r="I17" s="62"/>
      <c r="J17" s="64"/>
      <c r="K17" s="62"/>
      <c r="L17" s="25"/>
      <c r="M17" s="23" t="s">
        <v>33</v>
      </c>
    </row>
    <row r="18" spans="2:13" x14ac:dyDescent="0.2">
      <c r="B18" s="62"/>
      <c r="C18" s="95" t="s">
        <v>32</v>
      </c>
      <c r="D18" s="101" t="s">
        <v>14</v>
      </c>
      <c r="E18" s="100">
        <v>25</v>
      </c>
      <c r="F18" s="30">
        <f>F16</f>
        <v>2453.981555555556</v>
      </c>
      <c r="G18" s="28">
        <f t="shared" si="0"/>
        <v>61349.538888888899</v>
      </c>
      <c r="H18" s="61"/>
      <c r="I18" s="62"/>
      <c r="J18" s="64"/>
      <c r="K18" s="62"/>
      <c r="L18" s="25"/>
      <c r="M18" s="23"/>
    </row>
    <row r="19" spans="2:13" x14ac:dyDescent="0.2">
      <c r="B19" s="62"/>
      <c r="C19" s="95" t="s">
        <v>30</v>
      </c>
      <c r="D19" s="101" t="s">
        <v>17</v>
      </c>
      <c r="E19" s="100">
        <v>110</v>
      </c>
      <c r="F19" s="30">
        <v>0</v>
      </c>
      <c r="G19" s="28">
        <f>F19*E19</f>
        <v>0</v>
      </c>
      <c r="H19" s="61"/>
      <c r="I19" s="62"/>
      <c r="J19" s="64"/>
      <c r="K19" s="62"/>
      <c r="L19" s="25"/>
      <c r="M19" s="23"/>
    </row>
    <row r="20" spans="2:13" x14ac:dyDescent="0.2">
      <c r="B20" s="62"/>
      <c r="C20" s="172" t="s">
        <v>138</v>
      </c>
      <c r="D20" s="173"/>
      <c r="E20" s="173"/>
      <c r="F20" s="173"/>
      <c r="G20" s="173"/>
      <c r="H20" s="61"/>
      <c r="I20" s="62"/>
      <c r="J20" s="64"/>
      <c r="K20" s="62"/>
      <c r="L20" s="25"/>
      <c r="M20" s="23"/>
    </row>
    <row r="21" spans="2:13" x14ac:dyDescent="0.2">
      <c r="B21" s="62"/>
      <c r="C21" s="95" t="s">
        <v>155</v>
      </c>
      <c r="D21" s="101" t="s">
        <v>119</v>
      </c>
      <c r="E21" s="100">
        <v>600</v>
      </c>
      <c r="F21" s="30">
        <v>40</v>
      </c>
      <c r="G21" s="28">
        <f>F21*E21</f>
        <v>24000</v>
      </c>
      <c r="H21" s="61"/>
      <c r="I21" s="62"/>
      <c r="J21" s="64"/>
      <c r="K21" s="62"/>
      <c r="L21" s="25"/>
      <c r="M21" s="23"/>
    </row>
    <row r="22" spans="2:13" x14ac:dyDescent="0.2">
      <c r="B22" s="62"/>
      <c r="C22" s="95" t="s">
        <v>140</v>
      </c>
      <c r="D22" s="101" t="s">
        <v>119</v>
      </c>
      <c r="E22" s="100">
        <v>1</v>
      </c>
      <c r="F22" s="30">
        <v>17112</v>
      </c>
      <c r="G22" s="28">
        <f t="shared" ref="G22:G23" si="1">F22*E22</f>
        <v>17112</v>
      </c>
      <c r="H22" s="61"/>
      <c r="I22" s="62"/>
      <c r="J22" s="64"/>
      <c r="K22" s="62"/>
      <c r="L22" s="22"/>
      <c r="M22" s="23"/>
    </row>
    <row r="23" spans="2:13" x14ac:dyDescent="0.2">
      <c r="B23" s="62"/>
      <c r="C23" s="95" t="s">
        <v>141</v>
      </c>
      <c r="D23" s="101" t="s">
        <v>68</v>
      </c>
      <c r="E23" s="103">
        <v>0.03</v>
      </c>
      <c r="F23" s="98">
        <f>SUM(G21:G22)+SUM(G7:G19)+SUM(G25:G30)+SUM(G32:G33)+SUM(G40:G44)+SUM(G46:G48)</f>
        <v>2156058.1892405879</v>
      </c>
      <c r="G23" s="28">
        <f t="shared" si="1"/>
        <v>64681.745677217637</v>
      </c>
      <c r="H23" s="61"/>
      <c r="I23" s="62"/>
      <c r="J23" s="64"/>
      <c r="K23" s="62"/>
      <c r="L23" s="22"/>
      <c r="M23" s="23"/>
    </row>
    <row r="24" spans="2:13" x14ac:dyDescent="0.2">
      <c r="B24" s="62"/>
      <c r="C24" s="172" t="s">
        <v>34</v>
      </c>
      <c r="D24" s="173"/>
      <c r="E24" s="173"/>
      <c r="F24" s="173"/>
      <c r="G24" s="173"/>
      <c r="H24" s="61"/>
      <c r="I24" s="62"/>
      <c r="J24" s="64"/>
      <c r="K24" s="62"/>
      <c r="L24" s="22"/>
      <c r="M24" s="23"/>
    </row>
    <row r="25" spans="2:13" x14ac:dyDescent="0.2">
      <c r="B25" s="62"/>
      <c r="C25" s="102" t="s">
        <v>161</v>
      </c>
      <c r="D25" s="101" t="s">
        <v>68</v>
      </c>
      <c r="E25" s="97">
        <v>50000</v>
      </c>
      <c r="F25" s="30">
        <v>1</v>
      </c>
      <c r="G25" s="28">
        <f>F25*E25</f>
        <v>50000</v>
      </c>
      <c r="H25" s="61"/>
      <c r="I25" s="62"/>
      <c r="J25" s="64"/>
      <c r="K25" s="62"/>
      <c r="L25" s="25"/>
      <c r="M25" s="23" t="s">
        <v>38</v>
      </c>
    </row>
    <row r="26" spans="2:13" x14ac:dyDescent="0.2">
      <c r="B26" s="62"/>
      <c r="C26" s="102" t="s">
        <v>37</v>
      </c>
      <c r="D26" s="96" t="s">
        <v>17</v>
      </c>
      <c r="E26" s="104">
        <v>400</v>
      </c>
      <c r="F26" s="30">
        <v>80</v>
      </c>
      <c r="G26" s="28">
        <f t="shared" ref="G26:G30" si="2">F26*E26</f>
        <v>32000</v>
      </c>
      <c r="H26" s="191"/>
      <c r="I26" s="62"/>
      <c r="J26" s="64"/>
      <c r="K26" s="62"/>
      <c r="L26" s="25"/>
      <c r="M26" s="23" t="s">
        <v>38</v>
      </c>
    </row>
    <row r="27" spans="2:13" x14ac:dyDescent="0.2">
      <c r="B27" s="62"/>
      <c r="C27" s="102" t="s">
        <v>125</v>
      </c>
      <c r="D27" s="101" t="s">
        <v>51</v>
      </c>
      <c r="E27" s="104">
        <v>4000</v>
      </c>
      <c r="F27" s="71">
        <v>2</v>
      </c>
      <c r="G27" s="28">
        <f t="shared" si="2"/>
        <v>8000</v>
      </c>
      <c r="H27" s="191"/>
      <c r="I27" s="62"/>
      <c r="J27" s="64"/>
      <c r="K27" s="62"/>
      <c r="L27" s="25"/>
      <c r="M27" s="23"/>
    </row>
    <row r="28" spans="2:13" x14ac:dyDescent="0.2">
      <c r="B28" s="62"/>
      <c r="C28" s="102" t="s">
        <v>126</v>
      </c>
      <c r="D28" s="101" t="s">
        <v>51</v>
      </c>
      <c r="E28" s="104">
        <v>4500</v>
      </c>
      <c r="F28" s="71">
        <v>1</v>
      </c>
      <c r="G28" s="28">
        <f t="shared" si="2"/>
        <v>4500</v>
      </c>
      <c r="H28" s="61"/>
      <c r="I28" s="62"/>
      <c r="J28" s="64"/>
      <c r="K28" s="62"/>
      <c r="L28" s="25"/>
      <c r="M28" s="23"/>
    </row>
    <row r="29" spans="2:13" x14ac:dyDescent="0.2">
      <c r="B29" s="62"/>
      <c r="C29" s="102" t="s">
        <v>127</v>
      </c>
      <c r="D29" s="96" t="s">
        <v>17</v>
      </c>
      <c r="E29" s="104">
        <v>180</v>
      </c>
      <c r="F29" s="71">
        <v>200</v>
      </c>
      <c r="G29" s="28">
        <f t="shared" si="2"/>
        <v>36000</v>
      </c>
      <c r="H29" s="191"/>
      <c r="I29" s="62"/>
      <c r="J29" s="64"/>
      <c r="K29" s="62"/>
      <c r="L29" s="25"/>
      <c r="M29" s="23"/>
    </row>
    <row r="30" spans="2:13" x14ac:dyDescent="0.2">
      <c r="B30" s="62"/>
      <c r="C30" s="102" t="s">
        <v>133</v>
      </c>
      <c r="D30" s="96" t="s">
        <v>51</v>
      </c>
      <c r="E30" s="104">
        <v>10000</v>
      </c>
      <c r="F30" s="71">
        <v>0</v>
      </c>
      <c r="G30" s="28">
        <f t="shared" si="2"/>
        <v>0</v>
      </c>
      <c r="H30" s="61"/>
      <c r="I30" s="62"/>
      <c r="J30" s="64"/>
      <c r="K30" s="62"/>
      <c r="L30" s="25"/>
      <c r="M30" s="23"/>
    </row>
    <row r="31" spans="2:13" x14ac:dyDescent="0.2">
      <c r="B31" s="62"/>
      <c r="C31" s="172" t="s">
        <v>41</v>
      </c>
      <c r="D31" s="173"/>
      <c r="E31" s="173"/>
      <c r="F31" s="173"/>
      <c r="G31" s="173"/>
      <c r="H31" s="61"/>
      <c r="I31" s="62"/>
      <c r="J31" s="64"/>
      <c r="K31" s="62"/>
      <c r="L31" s="25"/>
      <c r="M31" s="23" t="s">
        <v>43</v>
      </c>
    </row>
    <row r="32" spans="2:13" x14ac:dyDescent="0.2">
      <c r="B32" s="62"/>
      <c r="C32" s="102" t="s">
        <v>42</v>
      </c>
      <c r="D32" s="96" t="s">
        <v>14</v>
      </c>
      <c r="E32" s="104">
        <f>1.3*110</f>
        <v>143</v>
      </c>
      <c r="F32" s="30">
        <v>0</v>
      </c>
      <c r="G32" s="28">
        <f>F32*E32</f>
        <v>0</v>
      </c>
      <c r="H32" s="61"/>
      <c r="I32" s="62"/>
      <c r="J32" s="64"/>
      <c r="K32" s="62"/>
      <c r="L32" s="25"/>
      <c r="M32" s="23"/>
    </row>
    <row r="33" spans="2:13" x14ac:dyDescent="0.2">
      <c r="B33" s="62"/>
      <c r="C33" s="102" t="s">
        <v>46</v>
      </c>
      <c r="D33" s="96" t="s">
        <v>14</v>
      </c>
      <c r="E33" s="104">
        <f>1.3*110</f>
        <v>143</v>
      </c>
      <c r="F33" s="30">
        <v>0</v>
      </c>
      <c r="G33" s="28">
        <f>F33*E33</f>
        <v>0</v>
      </c>
      <c r="H33" s="61"/>
      <c r="I33" s="62"/>
      <c r="J33" s="64"/>
      <c r="K33" s="62"/>
      <c r="L33" s="22"/>
      <c r="M33" s="23"/>
    </row>
    <row r="34" spans="2:13" x14ac:dyDescent="0.2">
      <c r="B34" s="62"/>
      <c r="C34" s="172" t="s">
        <v>49</v>
      </c>
      <c r="D34" s="173"/>
      <c r="E34" s="173"/>
      <c r="F34" s="173"/>
      <c r="G34" s="173"/>
      <c r="H34" s="61"/>
      <c r="I34" s="62"/>
      <c r="J34" s="25"/>
      <c r="K34" s="62"/>
      <c r="L34" s="25"/>
      <c r="M34" s="23" t="s">
        <v>56</v>
      </c>
    </row>
    <row r="35" spans="2:13" x14ac:dyDescent="0.2">
      <c r="B35" s="62"/>
      <c r="C35" s="95" t="s">
        <v>55</v>
      </c>
      <c r="D35" s="101" t="s">
        <v>17</v>
      </c>
      <c r="E35" s="97">
        <v>250</v>
      </c>
      <c r="F35" s="30">
        <v>0</v>
      </c>
      <c r="G35" s="28">
        <f>F35*E35</f>
        <v>0</v>
      </c>
      <c r="H35" s="61"/>
      <c r="I35" s="62"/>
      <c r="J35" s="25"/>
      <c r="K35" s="62"/>
      <c r="L35" s="25"/>
      <c r="M35" s="23"/>
    </row>
    <row r="36" spans="2:13" x14ac:dyDescent="0.2">
      <c r="B36" s="62"/>
      <c r="C36" s="95" t="s">
        <v>57</v>
      </c>
      <c r="D36" s="101" t="s">
        <v>17</v>
      </c>
      <c r="E36" s="97">
        <v>500</v>
      </c>
      <c r="F36" s="30">
        <v>0</v>
      </c>
      <c r="G36" s="28">
        <f t="shared" ref="G36:G38" si="3">F36*E36</f>
        <v>0</v>
      </c>
      <c r="H36" s="61"/>
      <c r="I36" s="62"/>
      <c r="J36" s="25"/>
      <c r="K36" s="62"/>
      <c r="L36" s="25"/>
      <c r="M36" s="23"/>
    </row>
    <row r="37" spans="2:13" x14ac:dyDescent="0.2">
      <c r="B37" s="62"/>
      <c r="C37" s="95" t="s">
        <v>52</v>
      </c>
      <c r="D37" s="101" t="s">
        <v>17</v>
      </c>
      <c r="E37" s="97">
        <v>300</v>
      </c>
      <c r="F37" s="30">
        <v>0</v>
      </c>
      <c r="G37" s="28">
        <v>0</v>
      </c>
      <c r="H37" s="61"/>
      <c r="I37" s="62"/>
      <c r="J37" s="25"/>
      <c r="K37" s="62"/>
      <c r="L37" s="25"/>
      <c r="M37" s="23"/>
    </row>
    <row r="38" spans="2:13" x14ac:dyDescent="0.2">
      <c r="B38" s="62"/>
      <c r="C38" s="118" t="s">
        <v>131</v>
      </c>
      <c r="D38" s="119" t="s">
        <v>51</v>
      </c>
      <c r="E38" s="97">
        <v>3000</v>
      </c>
      <c r="F38" s="30">
        <v>0</v>
      </c>
      <c r="G38" s="28">
        <f t="shared" si="3"/>
        <v>0</v>
      </c>
      <c r="H38" s="61"/>
      <c r="I38" s="62"/>
      <c r="J38" s="64"/>
      <c r="K38" s="62"/>
      <c r="L38" s="22"/>
      <c r="M38" s="23"/>
    </row>
    <row r="39" spans="2:13" x14ac:dyDescent="0.2">
      <c r="B39" s="62"/>
      <c r="C39" s="172" t="s">
        <v>58</v>
      </c>
      <c r="D39" s="173"/>
      <c r="E39" s="173"/>
      <c r="F39" s="173"/>
      <c r="G39" s="173"/>
      <c r="H39" s="61"/>
      <c r="I39" s="62"/>
      <c r="J39" s="67"/>
      <c r="K39" s="62"/>
      <c r="L39" s="25"/>
      <c r="M39" s="23" t="s">
        <v>62</v>
      </c>
    </row>
    <row r="40" spans="2:13" x14ac:dyDescent="0.2">
      <c r="B40" s="106"/>
      <c r="C40" s="102" t="s">
        <v>135</v>
      </c>
      <c r="D40" s="96" t="s">
        <v>61</v>
      </c>
      <c r="E40" s="104">
        <v>100000</v>
      </c>
      <c r="F40" s="105">
        <v>0.01</v>
      </c>
      <c r="G40" s="28">
        <f>F40*E40</f>
        <v>1000</v>
      </c>
      <c r="H40" s="107"/>
      <c r="I40" s="62"/>
      <c r="J40" s="67"/>
      <c r="K40" s="106"/>
      <c r="L40" s="108"/>
      <c r="M40" s="23"/>
    </row>
    <row r="41" spans="2:13" x14ac:dyDescent="0.2">
      <c r="B41" s="62"/>
      <c r="C41" s="102" t="s">
        <v>136</v>
      </c>
      <c r="D41" s="96" t="s">
        <v>68</v>
      </c>
      <c r="E41" s="97">
        <v>10000</v>
      </c>
      <c r="F41" s="77">
        <v>1</v>
      </c>
      <c r="G41" s="57">
        <v>10000</v>
      </c>
      <c r="H41" s="61"/>
      <c r="I41" s="62"/>
      <c r="J41" s="67"/>
      <c r="K41" s="62"/>
      <c r="L41" s="25"/>
      <c r="M41" s="23" t="s">
        <v>63</v>
      </c>
    </row>
    <row r="42" spans="2:13" x14ac:dyDescent="0.2">
      <c r="B42" s="62"/>
      <c r="C42" s="102" t="s">
        <v>128</v>
      </c>
      <c r="D42" s="96" t="s">
        <v>51</v>
      </c>
      <c r="E42" s="104">
        <v>130000</v>
      </c>
      <c r="F42" s="77">
        <v>2</v>
      </c>
      <c r="G42" s="28">
        <f t="shared" ref="G42:G44" si="4">F42*E42</f>
        <v>260000</v>
      </c>
      <c r="H42" s="61"/>
      <c r="I42" s="62"/>
      <c r="J42" s="67"/>
      <c r="K42" s="62"/>
      <c r="L42" s="25"/>
      <c r="M42" s="23" t="s">
        <v>66</v>
      </c>
    </row>
    <row r="43" spans="2:13" x14ac:dyDescent="0.2">
      <c r="B43" s="62"/>
      <c r="C43" s="95" t="s">
        <v>64</v>
      </c>
      <c r="D43" s="101" t="s">
        <v>65</v>
      </c>
      <c r="E43" s="104">
        <v>30000</v>
      </c>
      <c r="F43" s="105">
        <v>1</v>
      </c>
      <c r="G43" s="28">
        <f t="shared" si="4"/>
        <v>30000</v>
      </c>
      <c r="H43" s="61"/>
      <c r="I43" s="62"/>
      <c r="J43" s="67"/>
      <c r="K43" s="62"/>
      <c r="L43" s="25"/>
      <c r="M43" s="23"/>
    </row>
    <row r="44" spans="2:13" x14ac:dyDescent="0.2">
      <c r="B44" s="62"/>
      <c r="C44" s="118" t="s">
        <v>59</v>
      </c>
      <c r="D44" s="109" t="s">
        <v>68</v>
      </c>
      <c r="E44" s="104">
        <v>25000</v>
      </c>
      <c r="F44" s="105">
        <v>0</v>
      </c>
      <c r="G44" s="28">
        <f t="shared" si="4"/>
        <v>0</v>
      </c>
      <c r="H44" s="61"/>
      <c r="I44" s="62"/>
      <c r="J44" s="64"/>
      <c r="K44" s="62"/>
      <c r="L44" s="22"/>
      <c r="M44" s="23"/>
    </row>
    <row r="45" spans="2:13" x14ac:dyDescent="0.2">
      <c r="B45" s="62"/>
      <c r="C45" s="172" t="s">
        <v>67</v>
      </c>
      <c r="D45" s="173"/>
      <c r="E45" s="173"/>
      <c r="F45" s="173"/>
      <c r="G45" s="173"/>
      <c r="H45" s="61"/>
      <c r="I45" s="62"/>
      <c r="J45" s="64"/>
      <c r="K45" s="70"/>
      <c r="L45" s="22"/>
      <c r="M45" s="23"/>
    </row>
    <row r="46" spans="2:13" x14ac:dyDescent="0.2">
      <c r="B46" s="62"/>
      <c r="C46" s="102" t="s">
        <v>132</v>
      </c>
      <c r="D46" s="96" t="s">
        <v>68</v>
      </c>
      <c r="E46" s="99"/>
      <c r="F46" s="30">
        <v>0</v>
      </c>
      <c r="G46" s="28">
        <v>0</v>
      </c>
      <c r="H46" s="61"/>
      <c r="I46" s="62"/>
      <c r="J46" s="64"/>
      <c r="K46" s="62"/>
      <c r="L46" s="25"/>
      <c r="M46" s="23"/>
    </row>
    <row r="47" spans="2:13" x14ac:dyDescent="0.2">
      <c r="B47" s="62"/>
      <c r="C47" s="102" t="s">
        <v>71</v>
      </c>
      <c r="D47" s="96" t="s">
        <v>68</v>
      </c>
      <c r="E47" s="99"/>
      <c r="F47" s="30">
        <v>0</v>
      </c>
      <c r="G47" s="57">
        <v>0</v>
      </c>
      <c r="H47" s="61"/>
      <c r="I47" s="62"/>
      <c r="J47" s="64"/>
      <c r="K47" s="62"/>
      <c r="L47" s="25"/>
      <c r="M47" s="23"/>
    </row>
    <row r="48" spans="2:13" x14ac:dyDescent="0.2">
      <c r="C48" s="102" t="s">
        <v>72</v>
      </c>
      <c r="D48" s="96" t="s">
        <v>68</v>
      </c>
      <c r="E48" s="99"/>
      <c r="F48" s="30">
        <v>1</v>
      </c>
      <c r="G48" s="28">
        <f>(90+450)*2000</f>
        <v>1080000</v>
      </c>
      <c r="H48" s="191"/>
      <c r="I48" s="62"/>
      <c r="J48" s="64"/>
      <c r="K48" s="62"/>
      <c r="L48" s="22"/>
      <c r="M48" s="23"/>
    </row>
    <row r="49" spans="2:13" x14ac:dyDescent="0.2">
      <c r="B49" s="62"/>
      <c r="C49" s="172" t="s">
        <v>82</v>
      </c>
      <c r="D49" s="173"/>
      <c r="E49" s="173"/>
      <c r="F49" s="173"/>
      <c r="G49" s="173"/>
      <c r="H49" s="61"/>
      <c r="I49" s="62"/>
      <c r="J49" s="64"/>
      <c r="K49" s="62"/>
      <c r="L49" s="25"/>
      <c r="M49" s="23" t="s">
        <v>85</v>
      </c>
    </row>
    <row r="50" spans="2:13" x14ac:dyDescent="0.2">
      <c r="B50" s="62"/>
      <c r="C50" s="102" t="s">
        <v>83</v>
      </c>
      <c r="D50" s="96" t="s">
        <v>84</v>
      </c>
      <c r="E50" s="100">
        <v>2500</v>
      </c>
      <c r="F50" s="77">
        <v>7</v>
      </c>
      <c r="G50" s="57">
        <f>F50*E50</f>
        <v>17500</v>
      </c>
      <c r="H50" s="61"/>
      <c r="I50" s="62"/>
      <c r="J50" s="64"/>
      <c r="K50" s="62"/>
      <c r="L50" s="25"/>
      <c r="M50" s="23" t="s">
        <v>87</v>
      </c>
    </row>
    <row r="51" spans="2:13" x14ac:dyDescent="0.2">
      <c r="B51" s="62"/>
      <c r="C51" s="102" t="s">
        <v>86</v>
      </c>
      <c r="D51" s="101" t="s">
        <v>68</v>
      </c>
      <c r="E51" s="110"/>
      <c r="F51" s="30">
        <v>1</v>
      </c>
      <c r="G51" s="28">
        <v>55000</v>
      </c>
      <c r="H51" s="61"/>
      <c r="I51" s="62"/>
      <c r="J51" s="25"/>
      <c r="K51" s="62"/>
      <c r="L51" s="25"/>
      <c r="M51" s="23" t="s">
        <v>89</v>
      </c>
    </row>
    <row r="52" spans="2:13" x14ac:dyDescent="0.2">
      <c r="B52" s="62"/>
      <c r="C52" s="102" t="s">
        <v>88</v>
      </c>
      <c r="D52" s="101" t="s">
        <v>68</v>
      </c>
      <c r="E52" s="110">
        <v>7.4999999999999997E-3</v>
      </c>
      <c r="F52" s="30">
        <f>SUM(G7:G48)+G54</f>
        <v>2664887.9219013662</v>
      </c>
      <c r="G52" s="28">
        <f>F52*E52</f>
        <v>19986.659414260244</v>
      </c>
      <c r="H52" s="61"/>
      <c r="I52" s="62"/>
      <c r="J52" s="25"/>
      <c r="K52" s="62"/>
      <c r="L52" s="25"/>
      <c r="M52" s="23" t="s">
        <v>91</v>
      </c>
    </row>
    <row r="53" spans="2:13" x14ac:dyDescent="0.2">
      <c r="B53" s="106"/>
      <c r="C53" s="102" t="s">
        <v>90</v>
      </c>
      <c r="D53" s="101" t="s">
        <v>68</v>
      </c>
      <c r="E53" s="111"/>
      <c r="F53" s="20">
        <v>1</v>
      </c>
      <c r="G53" s="28">
        <v>10000</v>
      </c>
      <c r="H53" s="107"/>
      <c r="I53" s="106"/>
      <c r="J53" s="108"/>
      <c r="K53" s="106"/>
      <c r="L53" s="108"/>
      <c r="M53" s="47">
        <v>0.3</v>
      </c>
    </row>
    <row r="54" spans="2:13" x14ac:dyDescent="0.2">
      <c r="B54" s="106"/>
      <c r="C54" s="95" t="s">
        <v>92</v>
      </c>
      <c r="D54" s="101" t="s">
        <v>68</v>
      </c>
      <c r="E54" s="113">
        <v>0.2</v>
      </c>
      <c r="F54" s="77">
        <f>SUM(G7:G48)</f>
        <v>2220739.9349178053</v>
      </c>
      <c r="G54" s="114">
        <f>F54*E54</f>
        <v>444147.98698356107</v>
      </c>
      <c r="H54" s="107"/>
      <c r="I54" s="106"/>
      <c r="J54" s="108"/>
      <c r="K54" s="106"/>
      <c r="L54" s="108"/>
      <c r="M54" s="47"/>
    </row>
    <row r="55" spans="2:13" x14ac:dyDescent="0.2">
      <c r="B55" s="106"/>
      <c r="C55" s="121" t="s">
        <v>137</v>
      </c>
      <c r="D55" s="122" t="s">
        <v>68</v>
      </c>
      <c r="E55" s="123">
        <v>7.0000000000000007E-2</v>
      </c>
      <c r="F55" s="115">
        <f>SUM(G6:G54)</f>
        <v>2767374.5813156264</v>
      </c>
      <c r="G55" s="57">
        <f>F55*0.07</f>
        <v>193716.22069209386</v>
      </c>
      <c r="H55" s="107"/>
      <c r="I55" s="106"/>
      <c r="J55" s="108"/>
      <c r="K55" s="106"/>
      <c r="L55" s="108"/>
      <c r="M55" s="47"/>
    </row>
    <row r="56" spans="2:13" ht="13.5" thickBot="1" x14ac:dyDescent="0.25">
      <c r="B56" s="120"/>
      <c r="C56" s="124" t="s">
        <v>158</v>
      </c>
      <c r="D56" s="125"/>
      <c r="E56" s="126">
        <v>0.15564</v>
      </c>
      <c r="F56" s="127">
        <f>SUM(G6:G55)</f>
        <v>2961090.8020077203</v>
      </c>
      <c r="G56" s="114">
        <f>F56*E56</f>
        <v>460864.1724244816</v>
      </c>
      <c r="H56" s="162"/>
      <c r="I56" s="162"/>
      <c r="J56" s="162"/>
      <c r="K56" s="162"/>
      <c r="L56" s="163"/>
      <c r="M56" s="163"/>
    </row>
    <row r="57" spans="2:13" ht="18.75" thickBot="1" x14ac:dyDescent="0.25">
      <c r="C57" s="166" t="s">
        <v>93</v>
      </c>
      <c r="D57" s="167"/>
      <c r="E57" s="168"/>
      <c r="F57" s="188">
        <f>SUM(G6:G56)</f>
        <v>3421954.9744322021</v>
      </c>
      <c r="G57" s="189"/>
    </row>
    <row r="59" spans="2:13" x14ac:dyDescent="0.2">
      <c r="G59" s="17">
        <f>SUM(G7:G48)-G22</f>
        <v>2203627.9349178053</v>
      </c>
    </row>
    <row r="63" spans="2:13" x14ac:dyDescent="0.2">
      <c r="F63" s="15"/>
    </row>
  </sheetData>
  <mergeCells count="20">
    <mergeCell ref="C57:E57"/>
    <mergeCell ref="F57:G57"/>
    <mergeCell ref="H56:I56"/>
    <mergeCell ref="J56:K56"/>
    <mergeCell ref="L56:M56"/>
    <mergeCell ref="C34:G34"/>
    <mergeCell ref="C39:G39"/>
    <mergeCell ref="C45:G45"/>
    <mergeCell ref="C49:G49"/>
    <mergeCell ref="H2:I4"/>
    <mergeCell ref="J2:K4"/>
    <mergeCell ref="C6:G6"/>
    <mergeCell ref="C20:G20"/>
    <mergeCell ref="C24:G24"/>
    <mergeCell ref="C31:G31"/>
    <mergeCell ref="C1:G1"/>
    <mergeCell ref="C2:C5"/>
    <mergeCell ref="D2:D5"/>
    <mergeCell ref="E2:E5"/>
    <mergeCell ref="F2:G4"/>
  </mergeCells>
  <pageMargins left="0.7" right="0.7" top="0.75" bottom="0.75" header="0.3" footer="0.3"/>
  <pageSetup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C6F2B-5244-4B07-B75F-C9C167C29B12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Spring Hill Cost Estimates</vt:lpstr>
      <vt:lpstr>Notes</vt:lpstr>
      <vt:lpstr>114496</vt:lpstr>
      <vt:lpstr>114497</vt:lpstr>
      <vt:lpstr>Utility Strip</vt:lpstr>
      <vt:lpstr>Sheet1</vt:lpstr>
      <vt:lpstr>'114496'!Print_Area</vt:lpstr>
      <vt:lpstr>'114497'!Print_Area</vt:lpstr>
      <vt:lpstr>'Utility Strip'!Print_Area</vt:lpstr>
    </vt:vector>
  </TitlesOfParts>
  <Manager/>
  <Company>Hamilton County Park District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tpalmeter</dc:creator>
  <cp:keywords/>
  <dc:description/>
  <cp:lastModifiedBy>Brown, Greg (Cincinnati)</cp:lastModifiedBy>
  <cp:revision/>
  <cp:lastPrinted>2022-08-10T20:45:53Z</cp:lastPrinted>
  <dcterms:created xsi:type="dcterms:W3CDTF">2003-04-21T17:06:43Z</dcterms:created>
  <dcterms:modified xsi:type="dcterms:W3CDTF">2022-12-15T14:18:54Z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