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736\active\173620147\engineering\114496\400-Engineering\Roadway\EngData\Eng Estimates\"/>
    </mc:Choice>
  </mc:AlternateContent>
  <xr:revisionPtr revIDLastSave="0" documentId="13_ncr:1_{73003D82-DE62-4DBA-B8F5-F2ABE90C006F}" xr6:coauthVersionLast="47" xr6:coauthVersionMax="47" xr10:uidLastSave="{00000000-0000-0000-0000-000000000000}"/>
  <bookViews>
    <workbookView xWindow="-96" yWindow="-96" windowWidth="23232" windowHeight="13992" activeTab="5" xr2:uid="{0BAA0A61-6931-409E-931E-577EBA8C973A}"/>
  </bookViews>
  <sheets>
    <sheet name="S&amp;M seg 1" sheetId="1" r:id="rId1"/>
    <sheet name="Pavement seg 1" sheetId="3" r:id="rId2"/>
    <sheet name="S&amp;M seg 2" sheetId="4" r:id="rId3"/>
    <sheet name="Pavement seg 2" sheetId="5" r:id="rId4"/>
    <sheet name="S&amp;M seg 3" sheetId="6" r:id="rId5"/>
    <sheet name="Pavement seg 3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7" l="1"/>
  <c r="G9" i="7"/>
  <c r="G8" i="7"/>
  <c r="G13" i="7" s="1"/>
  <c r="G7" i="7"/>
  <c r="G8" i="5"/>
  <c r="G7" i="5"/>
  <c r="G8" i="3"/>
  <c r="G7" i="3"/>
  <c r="G6" i="3"/>
  <c r="E9" i="7"/>
  <c r="F9" i="7"/>
  <c r="F13" i="7" s="1"/>
  <c r="H9" i="7"/>
  <c r="D9" i="7"/>
  <c r="E10" i="7"/>
  <c r="F10" i="7"/>
  <c r="H10" i="7"/>
  <c r="D10" i="7"/>
  <c r="H8" i="7"/>
  <c r="D8" i="7"/>
  <c r="D13" i="7" s="1"/>
  <c r="E8" i="7"/>
  <c r="E13" i="7" s="1"/>
  <c r="L11" i="3"/>
  <c r="K11" i="3"/>
  <c r="M11" i="3"/>
  <c r="N11" i="3"/>
  <c r="O11" i="3"/>
  <c r="K10" i="3"/>
  <c r="K13" i="3"/>
  <c r="L13" i="3"/>
  <c r="M13" i="3"/>
  <c r="N13" i="3"/>
  <c r="O13" i="3"/>
  <c r="H13" i="7" l="1"/>
  <c r="O10" i="7" l="1"/>
  <c r="O9" i="7"/>
  <c r="O8" i="7"/>
  <c r="N8" i="7"/>
  <c r="M8" i="7"/>
  <c r="L8" i="7"/>
  <c r="K8" i="7"/>
  <c r="O7" i="7"/>
  <c r="H7" i="7"/>
  <c r="N6" i="7"/>
  <c r="N9" i="7" s="1"/>
  <c r="M6" i="7"/>
  <c r="M9" i="7" s="1"/>
  <c r="L6" i="7"/>
  <c r="L7" i="7" s="1"/>
  <c r="K6" i="7"/>
  <c r="K7" i="7" s="1"/>
  <c r="G6" i="7"/>
  <c r="E6" i="7"/>
  <c r="E7" i="7" s="1"/>
  <c r="D6" i="7"/>
  <c r="D7" i="7" s="1"/>
  <c r="B13" i="6"/>
  <c r="E13" i="6" s="1"/>
  <c r="B11" i="6"/>
  <c r="E11" i="6" s="1"/>
  <c r="B9" i="6"/>
  <c r="E9" i="6" s="1"/>
  <c r="B7" i="6"/>
  <c r="E7" i="6" s="1"/>
  <c r="B5" i="6"/>
  <c r="E5" i="6" s="1"/>
  <c r="F13" i="5"/>
  <c r="O10" i="5"/>
  <c r="N10" i="5"/>
  <c r="M10" i="5"/>
  <c r="L10" i="5"/>
  <c r="O9" i="5"/>
  <c r="O8" i="5"/>
  <c r="N8" i="5"/>
  <c r="M8" i="5"/>
  <c r="L8" i="5"/>
  <c r="K8" i="5"/>
  <c r="H8" i="5"/>
  <c r="O7" i="5"/>
  <c r="M7" i="5"/>
  <c r="H7" i="5"/>
  <c r="N6" i="5"/>
  <c r="N9" i="5" s="1"/>
  <c r="M6" i="5"/>
  <c r="M9" i="5" s="1"/>
  <c r="L6" i="5"/>
  <c r="L9" i="5" s="1"/>
  <c r="K6" i="5"/>
  <c r="K9" i="5" s="1"/>
  <c r="G6" i="5"/>
  <c r="E6" i="5"/>
  <c r="E7" i="5" s="1"/>
  <c r="D6" i="5"/>
  <c r="D7" i="5" s="1"/>
  <c r="B13" i="4"/>
  <c r="E13" i="4" s="1"/>
  <c r="B11" i="4"/>
  <c r="E11" i="4" s="1"/>
  <c r="B9" i="4"/>
  <c r="E9" i="4" s="1"/>
  <c r="B7" i="4"/>
  <c r="E7" i="4" s="1"/>
  <c r="B5" i="4"/>
  <c r="E5" i="4" s="1"/>
  <c r="H17" i="3"/>
  <c r="E17" i="3"/>
  <c r="F17" i="3"/>
  <c r="D17" i="3"/>
  <c r="F13" i="3"/>
  <c r="G13" i="3"/>
  <c r="G17" i="3" s="1"/>
  <c r="H13" i="3"/>
  <c r="O10" i="3"/>
  <c r="O8" i="3"/>
  <c r="O9" i="3"/>
  <c r="O7" i="3"/>
  <c r="L6" i="3"/>
  <c r="L10" i="3" s="1"/>
  <c r="M6" i="3"/>
  <c r="M7" i="3" s="1"/>
  <c r="N6" i="3"/>
  <c r="N10" i="3" s="1"/>
  <c r="K6" i="3"/>
  <c r="K7" i="3" s="1"/>
  <c r="E6" i="3"/>
  <c r="D6" i="3"/>
  <c r="D8" i="3" s="1"/>
  <c r="E8" i="3"/>
  <c r="H8" i="3"/>
  <c r="H7" i="3"/>
  <c r="B13" i="1"/>
  <c r="E13" i="1" s="1"/>
  <c r="B11" i="1"/>
  <c r="E11" i="1" s="1"/>
  <c r="B9" i="1"/>
  <c r="E9" i="1" s="1"/>
  <c r="B7" i="1"/>
  <c r="E7" i="1" s="1"/>
  <c r="B5" i="1"/>
  <c r="E5" i="1" s="1"/>
  <c r="H13" i="5" l="1"/>
  <c r="O13" i="7"/>
  <c r="H17" i="7"/>
  <c r="M13" i="5"/>
  <c r="F17" i="5" s="1"/>
  <c r="O13" i="5"/>
  <c r="H17" i="5" s="1"/>
  <c r="G13" i="5"/>
  <c r="L9" i="7"/>
  <c r="L13" i="7" s="1"/>
  <c r="L10" i="7"/>
  <c r="K9" i="7"/>
  <c r="K10" i="7"/>
  <c r="M10" i="7"/>
  <c r="M7" i="7"/>
  <c r="M13" i="7" s="1"/>
  <c r="F17" i="7" s="1"/>
  <c r="N10" i="7"/>
  <c r="N7" i="7"/>
  <c r="K10" i="5"/>
  <c r="K7" i="5"/>
  <c r="K13" i="5" s="1"/>
  <c r="L7" i="5"/>
  <c r="L13" i="5" s="1"/>
  <c r="N7" i="5"/>
  <c r="N13" i="5" s="1"/>
  <c r="D8" i="5"/>
  <c r="D13" i="5" s="1"/>
  <c r="E8" i="5"/>
  <c r="E13" i="5" s="1"/>
  <c r="N7" i="3"/>
  <c r="L7" i="3"/>
  <c r="K8" i="3"/>
  <c r="K9" i="3"/>
  <c r="N8" i="3"/>
  <c r="M8" i="3"/>
  <c r="L8" i="3"/>
  <c r="N9" i="3"/>
  <c r="M9" i="3"/>
  <c r="L9" i="3"/>
  <c r="M10" i="3"/>
  <c r="D7" i="3"/>
  <c r="D13" i="3" s="1"/>
  <c r="E7" i="3"/>
  <c r="E13" i="3" s="1"/>
  <c r="G17" i="5" l="1"/>
  <c r="N13" i="7"/>
  <c r="K13" i="7"/>
  <c r="D17" i="7" s="1"/>
  <c r="E17" i="7"/>
  <c r="E17" i="5"/>
  <c r="D17" i="5"/>
  <c r="G17" i="7"/>
</calcChain>
</file>

<file path=xl/sharedStrings.xml><?xml version="1.0" encoding="utf-8"?>
<sst xmlns="http://schemas.openxmlformats.org/spreadsheetml/2006/main" count="120" uniqueCount="29">
  <si>
    <t>SEEDING AND MULCHING CALCS</t>
  </si>
  <si>
    <t xml:space="preserve">S&amp;M </t>
  </si>
  <si>
    <t>SY</t>
  </si>
  <si>
    <t>SOIL TEST</t>
  </si>
  <si>
    <t>EACH</t>
  </si>
  <si>
    <t xml:space="preserve">USE </t>
  </si>
  <si>
    <t>TOPSOIL</t>
  </si>
  <si>
    <t>CY</t>
  </si>
  <si>
    <t>FERTILIZER</t>
  </si>
  <si>
    <t>TONS</t>
  </si>
  <si>
    <t>USE</t>
  </si>
  <si>
    <t>LIME</t>
  </si>
  <si>
    <t>ACRES</t>
  </si>
  <si>
    <t>WATER</t>
  </si>
  <si>
    <t>M GAL</t>
  </si>
  <si>
    <t xml:space="preserve">PAVEMENT AREA </t>
  </si>
  <si>
    <t>TACK COAT</t>
  </si>
  <si>
    <t>SURFACE</t>
  </si>
  <si>
    <t>INTERMEDIATE</t>
  </si>
  <si>
    <t>AGGREGATE</t>
  </si>
  <si>
    <t xml:space="preserve">SURFACE </t>
  </si>
  <si>
    <t>ASPHALT CONCRTE</t>
  </si>
  <si>
    <t xml:space="preserve">TACK COAT </t>
  </si>
  <si>
    <t xml:space="preserve">BIKE PATH </t>
  </si>
  <si>
    <t xml:space="preserve">ROAD REPAIR </t>
  </si>
  <si>
    <t xml:space="preserve">TOTAL </t>
  </si>
  <si>
    <t>SF</t>
  </si>
  <si>
    <t xml:space="preserve">GRAND TOTAL </t>
  </si>
  <si>
    <t>ASPHALT CONCRETE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</si>
</sst>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4E95D-3462-4070-B9CA-F36A2EDC0419}">
  <dimension ref="A1:G13"/>
  <sheetViews>
    <sheetView workbookViewId="0">
      <selection activeCell="B4" sqref="B4"/>
    </sheetView>
  </sheetViews>
  <sheetFormatPr defaultRowHeight="14.4" x14ac:dyDescent="0.55000000000000004"/>
  <cols>
    <col min="1" max="1" width="28.15625" bestFit="1" customWidth="1"/>
  </cols>
  <sheetData>
    <row r="1" spans="1:7" x14ac:dyDescent="0.55000000000000004">
      <c r="A1" t="s">
        <v>0</v>
      </c>
    </row>
    <row r="3" spans="1:7" x14ac:dyDescent="0.55000000000000004">
      <c r="A3" t="s">
        <v>1</v>
      </c>
      <c r="B3" s="4">
        <v>1700</v>
      </c>
      <c r="C3" t="s">
        <v>2</v>
      </c>
    </row>
    <row r="4" spans="1:7" x14ac:dyDescent="0.55000000000000004">
      <c r="B4" s="2"/>
    </row>
    <row r="5" spans="1:7" x14ac:dyDescent="0.55000000000000004">
      <c r="A5" t="s">
        <v>3</v>
      </c>
      <c r="B5" s="2">
        <f>B3*9/43560*1/10</f>
        <v>3.5123966942148761E-2</v>
      </c>
      <c r="C5" t="s">
        <v>4</v>
      </c>
      <c r="D5" t="s">
        <v>5</v>
      </c>
      <c r="E5" s="1">
        <f>ROUNDUP(B5,0)</f>
        <v>1</v>
      </c>
      <c r="F5" t="s">
        <v>4</v>
      </c>
      <c r="G5">
        <v>2</v>
      </c>
    </row>
    <row r="6" spans="1:7" x14ac:dyDescent="0.55000000000000004">
      <c r="B6" s="2"/>
      <c r="E6" s="2"/>
    </row>
    <row r="7" spans="1:7" x14ac:dyDescent="0.55000000000000004">
      <c r="A7" t="s">
        <v>6</v>
      </c>
      <c r="B7" s="2">
        <f>B3*111/1000</f>
        <v>188.7</v>
      </c>
      <c r="C7" t="s">
        <v>7</v>
      </c>
      <c r="D7" t="s">
        <v>5</v>
      </c>
      <c r="E7" s="1">
        <f t="shared" ref="E7:E13" si="0">ROUNDUP(B7,0)</f>
        <v>189</v>
      </c>
      <c r="F7" t="s">
        <v>7</v>
      </c>
    </row>
    <row r="8" spans="1:7" x14ac:dyDescent="0.55000000000000004">
      <c r="B8" s="2"/>
      <c r="E8" s="2"/>
    </row>
    <row r="9" spans="1:7" x14ac:dyDescent="0.55000000000000004">
      <c r="A9" t="s">
        <v>8</v>
      </c>
      <c r="B9" s="2">
        <f>B3*1/7410</f>
        <v>0.22941970310391363</v>
      </c>
      <c r="C9" t="s">
        <v>9</v>
      </c>
      <c r="D9" t="s">
        <v>10</v>
      </c>
      <c r="E9" s="3">
        <f>B9</f>
        <v>0.22941970310391363</v>
      </c>
    </row>
    <row r="10" spans="1:7" x14ac:dyDescent="0.55000000000000004">
      <c r="B10" s="2"/>
      <c r="E10" s="2"/>
    </row>
    <row r="11" spans="1:7" x14ac:dyDescent="0.55000000000000004">
      <c r="A11" t="s">
        <v>11</v>
      </c>
      <c r="B11" s="2">
        <f>B3*9*1/43560</f>
        <v>0.3512396694214876</v>
      </c>
      <c r="C11" t="s">
        <v>12</v>
      </c>
      <c r="D11" t="s">
        <v>10</v>
      </c>
      <c r="E11" s="3">
        <f>B11</f>
        <v>0.3512396694214876</v>
      </c>
      <c r="F11" t="s">
        <v>12</v>
      </c>
    </row>
    <row r="12" spans="1:7" x14ac:dyDescent="0.55000000000000004">
      <c r="B12" s="2"/>
      <c r="E12" s="2"/>
    </row>
    <row r="13" spans="1:7" x14ac:dyDescent="0.55000000000000004">
      <c r="A13" t="s">
        <v>13</v>
      </c>
      <c r="B13" s="2">
        <f>B3*0.0027*2</f>
        <v>9.18</v>
      </c>
      <c r="C13" t="s">
        <v>14</v>
      </c>
      <c r="D13" t="s">
        <v>10</v>
      </c>
      <c r="E13" s="1">
        <f t="shared" si="0"/>
        <v>10</v>
      </c>
      <c r="F13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5095E-6401-4482-BF0F-FC137A2BBE1A}">
  <dimension ref="C2:O17"/>
  <sheetViews>
    <sheetView workbookViewId="0">
      <selection activeCell="G9" sqref="G9"/>
    </sheetView>
  </sheetViews>
  <sheetFormatPr defaultRowHeight="14.4" x14ac:dyDescent="0.55000000000000004"/>
  <cols>
    <col min="3" max="3" width="16.578125" bestFit="1" customWidth="1"/>
    <col min="4" max="4" width="8.83984375" bestFit="1" customWidth="1"/>
    <col min="5" max="5" width="14.15625" bestFit="1" customWidth="1"/>
    <col min="6" max="6" width="18.83984375" bestFit="1" customWidth="1"/>
    <col min="7" max="7" width="11.578125" bestFit="1" customWidth="1"/>
    <col min="8" max="8" width="10.83984375" bestFit="1" customWidth="1"/>
    <col min="9" max="9" width="10.83984375" customWidth="1"/>
    <col min="10" max="10" width="16.578125" bestFit="1" customWidth="1"/>
    <col min="11" max="11" width="9.26171875" bestFit="1" customWidth="1"/>
    <col min="12" max="12" width="14.15625" bestFit="1" customWidth="1"/>
    <col min="13" max="13" width="17.83984375" bestFit="1" customWidth="1"/>
    <col min="14" max="14" width="11.578125" bestFit="1" customWidth="1"/>
  </cols>
  <sheetData>
    <row r="2" spans="3:15" x14ac:dyDescent="0.55000000000000004">
      <c r="E2" t="s">
        <v>23</v>
      </c>
      <c r="M2" t="s">
        <v>24</v>
      </c>
    </row>
    <row r="4" spans="3:15" x14ac:dyDescent="0.55000000000000004">
      <c r="C4" t="s">
        <v>15</v>
      </c>
      <c r="D4" t="s">
        <v>17</v>
      </c>
      <c r="E4" t="s">
        <v>18</v>
      </c>
      <c r="F4" t="s">
        <v>28</v>
      </c>
      <c r="G4" t="s">
        <v>19</v>
      </c>
      <c r="H4" t="s">
        <v>16</v>
      </c>
      <c r="J4" t="s">
        <v>15</v>
      </c>
      <c r="K4" t="s">
        <v>20</v>
      </c>
      <c r="L4" t="s">
        <v>18</v>
      </c>
      <c r="M4" t="s">
        <v>21</v>
      </c>
      <c r="N4" t="s">
        <v>19</v>
      </c>
      <c r="O4" t="s">
        <v>22</v>
      </c>
    </row>
    <row r="5" spans="3:15" x14ac:dyDescent="0.55000000000000004">
      <c r="D5">
        <v>1.5</v>
      </c>
      <c r="E5">
        <v>2.5</v>
      </c>
      <c r="F5">
        <v>0</v>
      </c>
      <c r="G5">
        <v>8</v>
      </c>
      <c r="K5">
        <v>1.5</v>
      </c>
      <c r="L5">
        <v>1.5</v>
      </c>
      <c r="M5">
        <v>9</v>
      </c>
      <c r="N5">
        <v>6</v>
      </c>
    </row>
    <row r="6" spans="3:15" x14ac:dyDescent="0.55000000000000004">
      <c r="C6" t="s">
        <v>26</v>
      </c>
      <c r="D6">
        <f>D5/12</f>
        <v>0.125</v>
      </c>
      <c r="E6">
        <f t="shared" ref="E6:G6" si="0">E5/12</f>
        <v>0.20833333333333334</v>
      </c>
      <c r="F6">
        <v>0</v>
      </c>
      <c r="G6">
        <f>G5/12</f>
        <v>0.66666666666666663</v>
      </c>
      <c r="H6">
        <v>5.5E-2</v>
      </c>
      <c r="J6" t="s">
        <v>26</v>
      </c>
      <c r="K6">
        <f>K5/12</f>
        <v>0.125</v>
      </c>
      <c r="L6">
        <f t="shared" ref="L6:N6" si="1">L5/12</f>
        <v>0.125</v>
      </c>
      <c r="M6">
        <f t="shared" si="1"/>
        <v>0.75</v>
      </c>
      <c r="N6">
        <f t="shared" si="1"/>
        <v>0.5</v>
      </c>
      <c r="O6">
        <v>5.5E-2</v>
      </c>
    </row>
    <row r="7" spans="3:15" x14ac:dyDescent="0.55000000000000004">
      <c r="C7">
        <v>2700</v>
      </c>
      <c r="D7">
        <f>(D6*$C$7)/27</f>
        <v>12.5</v>
      </c>
      <c r="E7">
        <f>(E6*$C$7)/27</f>
        <v>20.833333333333332</v>
      </c>
      <c r="F7">
        <v>0</v>
      </c>
      <c r="G7">
        <f>(G6*(340+$C$7)/27)</f>
        <v>75.061728395061721</v>
      </c>
      <c r="H7">
        <f>(C7/9)*H6</f>
        <v>16.5</v>
      </c>
      <c r="J7">
        <v>36</v>
      </c>
      <c r="K7">
        <f>($J$7*K6)/27</f>
        <v>0.16666666666666666</v>
      </c>
      <c r="L7">
        <f>($J$7*L6)/27</f>
        <v>0.16666666666666666</v>
      </c>
      <c r="M7">
        <f>($J$7*M6)/27</f>
        <v>1</v>
      </c>
      <c r="N7">
        <f>($J$7*N6)/27</f>
        <v>0.66666666666666663</v>
      </c>
      <c r="O7">
        <f>(J7/9)*$O$6</f>
        <v>0.22</v>
      </c>
    </row>
    <row r="8" spans="3:15" x14ac:dyDescent="0.55000000000000004">
      <c r="C8">
        <v>6864</v>
      </c>
      <c r="D8">
        <f>(D6*$C$8)/27</f>
        <v>31.777777777777779</v>
      </c>
      <c r="E8">
        <f>(E6*$C$8)/27</f>
        <v>52.962962962962962</v>
      </c>
      <c r="F8">
        <v>0</v>
      </c>
      <c r="G8">
        <f>(G6*($C$8+860))/27</f>
        <v>190.71604938271605</v>
      </c>
      <c r="H8">
        <f>(C8/9)*H6</f>
        <v>41.946666666666665</v>
      </c>
      <c r="J8">
        <v>100</v>
      </c>
      <c r="K8">
        <f>($J$8*K6)/27</f>
        <v>0.46296296296296297</v>
      </c>
      <c r="L8">
        <f t="shared" ref="L8:N8" si="2">($J$8*L6)/27</f>
        <v>0.46296296296296297</v>
      </c>
      <c r="M8">
        <f t="shared" si="2"/>
        <v>2.7777777777777777</v>
      </c>
      <c r="N8">
        <f t="shared" si="2"/>
        <v>1.8518518518518519</v>
      </c>
      <c r="O8">
        <f>(J8/9)*$O$6</f>
        <v>0.61111111111111105</v>
      </c>
    </row>
    <row r="9" spans="3:15" x14ac:dyDescent="0.55000000000000004">
      <c r="J9">
        <v>70</v>
      </c>
      <c r="K9">
        <f>($J$9*K6)/27</f>
        <v>0.32407407407407407</v>
      </c>
      <c r="L9">
        <f t="shared" ref="L9:N9" si="3">($J$9*L6)/27</f>
        <v>0.32407407407407407</v>
      </c>
      <c r="M9">
        <f t="shared" si="3"/>
        <v>1.9444444444444444</v>
      </c>
      <c r="N9">
        <f t="shared" si="3"/>
        <v>1.2962962962962963</v>
      </c>
      <c r="O9">
        <f>(J9/9)*$O$6</f>
        <v>0.42777777777777776</v>
      </c>
    </row>
    <row r="10" spans="3:15" x14ac:dyDescent="0.55000000000000004">
      <c r="J10">
        <v>37</v>
      </c>
      <c r="K10">
        <f>($J$10*K6)/27</f>
        <v>0.17129629629629631</v>
      </c>
      <c r="L10">
        <f t="shared" ref="L10:N11" si="4">($J$10*L6)/27</f>
        <v>0.17129629629629631</v>
      </c>
      <c r="M10">
        <f t="shared" si="4"/>
        <v>1.0277777777777777</v>
      </c>
      <c r="N10">
        <f t="shared" si="4"/>
        <v>0.68518518518518523</v>
      </c>
      <c r="O10">
        <f>(J10/9)*$O$6</f>
        <v>0.2261111111111111</v>
      </c>
    </row>
    <row r="11" spans="3:15" x14ac:dyDescent="0.55000000000000004">
      <c r="J11">
        <v>165</v>
      </c>
      <c r="K11">
        <f>($J$11*K6)/27</f>
        <v>0.76388888888888884</v>
      </c>
      <c r="L11">
        <f>($J$11*L6)/27</f>
        <v>0.76388888888888884</v>
      </c>
      <c r="M11">
        <f t="shared" ref="L11:O11" si="5">($J$11*M6)/27</f>
        <v>4.583333333333333</v>
      </c>
      <c r="N11">
        <f t="shared" si="5"/>
        <v>3.0555555555555554</v>
      </c>
      <c r="O11">
        <f t="shared" si="5"/>
        <v>0.33611111111111108</v>
      </c>
    </row>
    <row r="13" spans="3:15" x14ac:dyDescent="0.55000000000000004">
      <c r="C13" t="s">
        <v>25</v>
      </c>
      <c r="D13">
        <f>SUM(D7:D8)</f>
        <v>44.277777777777779</v>
      </c>
      <c r="E13">
        <f t="shared" ref="E13:H13" si="6">SUM(E7:E8)</f>
        <v>73.796296296296291</v>
      </c>
      <c r="F13">
        <f t="shared" si="6"/>
        <v>0</v>
      </c>
      <c r="G13">
        <f t="shared" si="6"/>
        <v>265.77777777777777</v>
      </c>
      <c r="H13">
        <f t="shared" si="6"/>
        <v>58.446666666666665</v>
      </c>
      <c r="K13">
        <f>SUM(K7:K11)</f>
        <v>1.8888888888888888</v>
      </c>
      <c r="L13">
        <f t="shared" ref="L13:O13" si="7">SUM(L7:L11)</f>
        <v>1.8888888888888888</v>
      </c>
      <c r="M13">
        <f t="shared" si="7"/>
        <v>11.333333333333332</v>
      </c>
      <c r="N13">
        <f t="shared" si="7"/>
        <v>7.5555555555555554</v>
      </c>
      <c r="O13">
        <f t="shared" si="7"/>
        <v>1.8211111111111109</v>
      </c>
    </row>
    <row r="17" spans="3:8" x14ac:dyDescent="0.55000000000000004">
      <c r="C17" t="s">
        <v>27</v>
      </c>
      <c r="D17">
        <f>D13+K13</f>
        <v>46.166666666666664</v>
      </c>
      <c r="E17">
        <f t="shared" ref="E17:G17" si="8">E13+L13</f>
        <v>75.685185185185176</v>
      </c>
      <c r="F17">
        <f t="shared" si="8"/>
        <v>11.333333333333332</v>
      </c>
      <c r="G17">
        <f t="shared" si="8"/>
        <v>273.33333333333331</v>
      </c>
      <c r="H17">
        <f>H13+O13</f>
        <v>60.267777777777773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3F4B-90BB-473A-8005-D4C168C38B2B}">
  <dimension ref="A1:G13"/>
  <sheetViews>
    <sheetView workbookViewId="0">
      <selection activeCell="B4" sqref="B4"/>
    </sheetView>
  </sheetViews>
  <sheetFormatPr defaultRowHeight="14.4" x14ac:dyDescent="0.55000000000000004"/>
  <cols>
    <col min="1" max="1" width="28.15625" bestFit="1" customWidth="1"/>
  </cols>
  <sheetData>
    <row r="1" spans="1:7" x14ac:dyDescent="0.55000000000000004">
      <c r="A1" t="s">
        <v>0</v>
      </c>
    </row>
    <row r="3" spans="1:7" x14ac:dyDescent="0.55000000000000004">
      <c r="A3" t="s">
        <v>1</v>
      </c>
      <c r="B3" s="4">
        <v>1400</v>
      </c>
      <c r="C3" t="s">
        <v>2</v>
      </c>
    </row>
    <row r="4" spans="1:7" x14ac:dyDescent="0.55000000000000004">
      <c r="B4" s="2"/>
    </row>
    <row r="5" spans="1:7" x14ac:dyDescent="0.55000000000000004">
      <c r="A5" t="s">
        <v>3</v>
      </c>
      <c r="B5" s="2">
        <f>B3*9/43560*1/10</f>
        <v>2.8925619834710741E-2</v>
      </c>
      <c r="C5" t="s">
        <v>4</v>
      </c>
      <c r="D5" t="s">
        <v>5</v>
      </c>
      <c r="E5" s="1">
        <f>ROUNDUP(B5,0)</f>
        <v>1</v>
      </c>
      <c r="F5" t="s">
        <v>4</v>
      </c>
      <c r="G5">
        <v>2</v>
      </c>
    </row>
    <row r="6" spans="1:7" x14ac:dyDescent="0.55000000000000004">
      <c r="B6" s="2"/>
      <c r="E6" s="2"/>
    </row>
    <row r="7" spans="1:7" x14ac:dyDescent="0.55000000000000004">
      <c r="A7" t="s">
        <v>6</v>
      </c>
      <c r="B7" s="2">
        <f>B3*111/1000</f>
        <v>155.4</v>
      </c>
      <c r="C7" t="s">
        <v>7</v>
      </c>
      <c r="D7" t="s">
        <v>5</v>
      </c>
      <c r="E7" s="1">
        <f t="shared" ref="E7:E13" si="0">ROUNDUP(B7,0)</f>
        <v>156</v>
      </c>
      <c r="F7" t="s">
        <v>7</v>
      </c>
    </row>
    <row r="8" spans="1:7" x14ac:dyDescent="0.55000000000000004">
      <c r="B8" s="2"/>
      <c r="E8" s="2"/>
    </row>
    <row r="9" spans="1:7" x14ac:dyDescent="0.55000000000000004">
      <c r="A9" t="s">
        <v>8</v>
      </c>
      <c r="B9" s="2">
        <f>B3*1/7410</f>
        <v>0.18893387314439947</v>
      </c>
      <c r="C9" t="s">
        <v>9</v>
      </c>
      <c r="D9" t="s">
        <v>10</v>
      </c>
      <c r="E9" s="3">
        <f>B9</f>
        <v>0.18893387314439947</v>
      </c>
    </row>
    <row r="10" spans="1:7" x14ac:dyDescent="0.55000000000000004">
      <c r="B10" s="2"/>
      <c r="E10" s="2"/>
    </row>
    <row r="11" spans="1:7" x14ac:dyDescent="0.55000000000000004">
      <c r="A11" t="s">
        <v>11</v>
      </c>
      <c r="B11" s="2">
        <f>B3*9*1/43560</f>
        <v>0.28925619834710742</v>
      </c>
      <c r="C11" t="s">
        <v>12</v>
      </c>
      <c r="D11" t="s">
        <v>10</v>
      </c>
      <c r="E11" s="3">
        <f>B11</f>
        <v>0.28925619834710742</v>
      </c>
      <c r="F11" t="s">
        <v>12</v>
      </c>
    </row>
    <row r="12" spans="1:7" x14ac:dyDescent="0.55000000000000004">
      <c r="B12" s="2"/>
      <c r="E12" s="2"/>
    </row>
    <row r="13" spans="1:7" x14ac:dyDescent="0.55000000000000004">
      <c r="A13" t="s">
        <v>13</v>
      </c>
      <c r="B13" s="2">
        <f>B3*0.0027*2</f>
        <v>7.5600000000000005</v>
      </c>
      <c r="C13" t="s">
        <v>14</v>
      </c>
      <c r="D13" t="s">
        <v>10</v>
      </c>
      <c r="E13" s="1">
        <f t="shared" si="0"/>
        <v>8</v>
      </c>
      <c r="F13" t="s">
        <v>14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D81B-0B33-46C8-9CEB-5D73A706A914}">
  <dimension ref="C2:O17"/>
  <sheetViews>
    <sheetView workbookViewId="0">
      <selection activeCell="G9" sqref="G9"/>
    </sheetView>
  </sheetViews>
  <sheetFormatPr defaultRowHeight="14.4" x14ac:dyDescent="0.55000000000000004"/>
  <cols>
    <col min="3" max="3" width="16.578125" bestFit="1" customWidth="1"/>
    <col min="4" max="4" width="8.83984375" bestFit="1" customWidth="1"/>
    <col min="5" max="5" width="14.15625" bestFit="1" customWidth="1"/>
    <col min="6" max="6" width="18.83984375" bestFit="1" customWidth="1"/>
    <col min="7" max="7" width="11.578125" bestFit="1" customWidth="1"/>
    <col min="8" max="8" width="10.83984375" bestFit="1" customWidth="1"/>
    <col min="9" max="9" width="10.83984375" customWidth="1"/>
    <col min="10" max="10" width="16.578125" bestFit="1" customWidth="1"/>
    <col min="11" max="11" width="9.26171875" bestFit="1" customWidth="1"/>
    <col min="12" max="12" width="14.15625" bestFit="1" customWidth="1"/>
    <col min="13" max="13" width="17.83984375" bestFit="1" customWidth="1"/>
    <col min="14" max="14" width="11.578125" bestFit="1" customWidth="1"/>
  </cols>
  <sheetData>
    <row r="2" spans="3:15" x14ac:dyDescent="0.55000000000000004">
      <c r="E2" t="s">
        <v>23</v>
      </c>
      <c r="M2" t="s">
        <v>24</v>
      </c>
    </row>
    <row r="4" spans="3:15" x14ac:dyDescent="0.55000000000000004">
      <c r="C4" t="s">
        <v>15</v>
      </c>
      <c r="D4" t="s">
        <v>17</v>
      </c>
      <c r="E4" t="s">
        <v>18</v>
      </c>
      <c r="F4" t="s">
        <v>28</v>
      </c>
      <c r="G4" t="s">
        <v>19</v>
      </c>
      <c r="H4" t="s">
        <v>16</v>
      </c>
      <c r="J4" t="s">
        <v>15</v>
      </c>
      <c r="K4" t="s">
        <v>20</v>
      </c>
      <c r="L4" t="s">
        <v>18</v>
      </c>
      <c r="M4" t="s">
        <v>21</v>
      </c>
      <c r="N4" t="s">
        <v>19</v>
      </c>
      <c r="O4" t="s">
        <v>22</v>
      </c>
    </row>
    <row r="5" spans="3:15" x14ac:dyDescent="0.55000000000000004">
      <c r="D5">
        <v>1.5</v>
      </c>
      <c r="E5">
        <v>2.5</v>
      </c>
      <c r="F5">
        <v>0</v>
      </c>
      <c r="G5">
        <v>8</v>
      </c>
      <c r="K5">
        <v>1.5</v>
      </c>
      <c r="L5">
        <v>1.5</v>
      </c>
      <c r="M5">
        <v>9</v>
      </c>
      <c r="N5">
        <v>6</v>
      </c>
    </row>
    <row r="6" spans="3:15" x14ac:dyDescent="0.55000000000000004">
      <c r="C6" t="s">
        <v>26</v>
      </c>
      <c r="D6">
        <f>D5/12</f>
        <v>0.125</v>
      </c>
      <c r="E6">
        <f t="shared" ref="E6:G6" si="0">E5/12</f>
        <v>0.20833333333333334</v>
      </c>
      <c r="F6">
        <v>0</v>
      </c>
      <c r="G6">
        <f t="shared" si="0"/>
        <v>0.66666666666666663</v>
      </c>
      <c r="H6">
        <v>5.5E-2</v>
      </c>
      <c r="J6" t="s">
        <v>26</v>
      </c>
      <c r="K6">
        <f>K5/12</f>
        <v>0.125</v>
      </c>
      <c r="L6">
        <f t="shared" ref="L6:N6" si="1">L5/12</f>
        <v>0.125</v>
      </c>
      <c r="M6">
        <f t="shared" si="1"/>
        <v>0.75</v>
      </c>
      <c r="N6">
        <f t="shared" si="1"/>
        <v>0.5</v>
      </c>
      <c r="O6">
        <v>5.5E-2</v>
      </c>
    </row>
    <row r="7" spans="3:15" x14ac:dyDescent="0.55000000000000004">
      <c r="C7">
        <v>3550</v>
      </c>
      <c r="D7">
        <f>(D6*$C$7)/27</f>
        <v>16.435185185185187</v>
      </c>
      <c r="E7">
        <f>(E6*$C$7)/27</f>
        <v>27.391975308641978</v>
      </c>
      <c r="F7">
        <v>0</v>
      </c>
      <c r="G7">
        <f>(G6*($C$7+300))/27</f>
        <v>95.061728395061721</v>
      </c>
      <c r="H7">
        <f>(C7/9)*H6</f>
        <v>21.694444444444446</v>
      </c>
      <c r="J7">
        <v>95</v>
      </c>
      <c r="K7">
        <f>($J$7*K6)/27</f>
        <v>0.43981481481481483</v>
      </c>
      <c r="L7">
        <f>($J$7*L6)/27</f>
        <v>0.43981481481481483</v>
      </c>
      <c r="M7">
        <f>($J$7*M6)/27</f>
        <v>2.6388888888888888</v>
      </c>
      <c r="N7">
        <f>($J$7*N6)/27</f>
        <v>1.7592592592592593</v>
      </c>
      <c r="O7">
        <f>(J7/9)*$O$6</f>
        <v>0.5805555555555556</v>
      </c>
    </row>
    <row r="8" spans="3:15" x14ac:dyDescent="0.55000000000000004">
      <c r="C8">
        <v>6750</v>
      </c>
      <c r="D8">
        <f>(D6*$C$8)/27</f>
        <v>31.25</v>
      </c>
      <c r="E8">
        <f>(E6*$C$8)/27</f>
        <v>52.083333333333336</v>
      </c>
      <c r="F8">
        <v>0</v>
      </c>
      <c r="G8">
        <f>(G6*($C$8+850))/27</f>
        <v>187.6543209876543</v>
      </c>
      <c r="H8">
        <f>(C8/9)*H6</f>
        <v>41.25</v>
      </c>
      <c r="J8">
        <v>50</v>
      </c>
      <c r="K8">
        <f>($J$8*K6)/27</f>
        <v>0.23148148148148148</v>
      </c>
      <c r="L8">
        <f t="shared" ref="L8:N8" si="2">($J$8*L6)/27</f>
        <v>0.23148148148148148</v>
      </c>
      <c r="M8">
        <f t="shared" si="2"/>
        <v>1.3888888888888888</v>
      </c>
      <c r="N8">
        <f t="shared" si="2"/>
        <v>0.92592592592592593</v>
      </c>
      <c r="O8">
        <f>(J8/9)*$O$6</f>
        <v>0.30555555555555552</v>
      </c>
    </row>
    <row r="9" spans="3:15" x14ac:dyDescent="0.55000000000000004">
      <c r="J9">
        <v>50</v>
      </c>
      <c r="K9">
        <f>($J$9*K6)/27</f>
        <v>0.23148148148148148</v>
      </c>
      <c r="L9">
        <f t="shared" ref="L9:N9" si="3">($J$9*L6)/27</f>
        <v>0.23148148148148148</v>
      </c>
      <c r="M9">
        <f t="shared" si="3"/>
        <v>1.3888888888888888</v>
      </c>
      <c r="N9">
        <f t="shared" si="3"/>
        <v>0.92592592592592593</v>
      </c>
      <c r="O9">
        <f>(J9/9)*$O$6</f>
        <v>0.30555555555555552</v>
      </c>
    </row>
    <row r="10" spans="3:15" x14ac:dyDescent="0.55000000000000004">
      <c r="J10">
        <v>0</v>
      </c>
      <c r="K10">
        <f>($J$10*K6)/27</f>
        <v>0</v>
      </c>
      <c r="L10">
        <f t="shared" ref="L10:N10" si="4">($J$10*L6)/27</f>
        <v>0</v>
      </c>
      <c r="M10">
        <f t="shared" si="4"/>
        <v>0</v>
      </c>
      <c r="N10">
        <f t="shared" si="4"/>
        <v>0</v>
      </c>
      <c r="O10">
        <f>(J10/9)*$O$6</f>
        <v>0</v>
      </c>
    </row>
    <row r="13" spans="3:15" x14ac:dyDescent="0.55000000000000004">
      <c r="C13" t="s">
        <v>25</v>
      </c>
      <c r="D13">
        <f>SUM(D7:D8)</f>
        <v>47.68518518518519</v>
      </c>
      <c r="E13">
        <f t="shared" ref="E13:H13" si="5">SUM(E7:E8)</f>
        <v>79.475308641975317</v>
      </c>
      <c r="F13">
        <f t="shared" si="5"/>
        <v>0</v>
      </c>
      <c r="G13">
        <f t="shared" si="5"/>
        <v>282.71604938271605</v>
      </c>
      <c r="H13">
        <f t="shared" si="5"/>
        <v>62.944444444444443</v>
      </c>
      <c r="K13">
        <f>SUM(K7:K10)</f>
        <v>0.90277777777777779</v>
      </c>
      <c r="L13">
        <f t="shared" ref="L13:O13" si="6">SUM(L7:L10)</f>
        <v>0.90277777777777779</v>
      </c>
      <c r="M13">
        <f t="shared" si="6"/>
        <v>5.4166666666666661</v>
      </c>
      <c r="N13">
        <f t="shared" si="6"/>
        <v>3.6111111111111112</v>
      </c>
      <c r="O13">
        <f t="shared" si="6"/>
        <v>1.1916666666666667</v>
      </c>
    </row>
    <row r="17" spans="3:8" x14ac:dyDescent="0.55000000000000004">
      <c r="C17" t="s">
        <v>27</v>
      </c>
      <c r="D17">
        <f>D13+K13</f>
        <v>48.587962962962969</v>
      </c>
      <c r="E17">
        <f t="shared" ref="E17:G17" si="7">E13+L13</f>
        <v>80.378086419753089</v>
      </c>
      <c r="F17">
        <f t="shared" si="7"/>
        <v>5.4166666666666661</v>
      </c>
      <c r="G17">
        <f t="shared" si="7"/>
        <v>286.32716049382714</v>
      </c>
      <c r="H17">
        <f>H13+O13</f>
        <v>64.136111111111106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222BF-FE86-46BA-B61D-19B550F3DC78}">
  <dimension ref="A1:G13"/>
  <sheetViews>
    <sheetView workbookViewId="0">
      <selection activeCell="B4" sqref="B4"/>
    </sheetView>
  </sheetViews>
  <sheetFormatPr defaultRowHeight="14.4" x14ac:dyDescent="0.55000000000000004"/>
  <cols>
    <col min="1" max="1" width="28.15625" bestFit="1" customWidth="1"/>
  </cols>
  <sheetData>
    <row r="1" spans="1:7" x14ac:dyDescent="0.55000000000000004">
      <c r="A1" t="s">
        <v>0</v>
      </c>
    </row>
    <row r="3" spans="1:7" x14ac:dyDescent="0.55000000000000004">
      <c r="A3" t="s">
        <v>1</v>
      </c>
      <c r="B3" s="4">
        <v>3500</v>
      </c>
      <c r="C3" t="s">
        <v>2</v>
      </c>
    </row>
    <row r="4" spans="1:7" x14ac:dyDescent="0.55000000000000004">
      <c r="B4" s="2"/>
    </row>
    <row r="5" spans="1:7" x14ac:dyDescent="0.55000000000000004">
      <c r="A5" t="s">
        <v>3</v>
      </c>
      <c r="B5" s="2">
        <f>B3*9/43560*1/10</f>
        <v>7.2314049586776868E-2</v>
      </c>
      <c r="C5" t="s">
        <v>4</v>
      </c>
      <c r="D5" t="s">
        <v>5</v>
      </c>
      <c r="E5" s="1">
        <f>ROUNDUP(B5,0)</f>
        <v>1</v>
      </c>
      <c r="F5" t="s">
        <v>4</v>
      </c>
      <c r="G5">
        <v>2</v>
      </c>
    </row>
    <row r="6" spans="1:7" x14ac:dyDescent="0.55000000000000004">
      <c r="B6" s="2"/>
      <c r="E6" s="2"/>
    </row>
    <row r="7" spans="1:7" x14ac:dyDescent="0.55000000000000004">
      <c r="A7" t="s">
        <v>6</v>
      </c>
      <c r="B7" s="2">
        <f>B3*111/1000</f>
        <v>388.5</v>
      </c>
      <c r="C7" t="s">
        <v>7</v>
      </c>
      <c r="D7" t="s">
        <v>5</v>
      </c>
      <c r="E7" s="1">
        <f t="shared" ref="E7:E13" si="0">ROUNDUP(B7,0)</f>
        <v>389</v>
      </c>
      <c r="F7" t="s">
        <v>7</v>
      </c>
    </row>
    <row r="8" spans="1:7" x14ac:dyDescent="0.55000000000000004">
      <c r="B8" s="2"/>
      <c r="E8" s="2"/>
    </row>
    <row r="9" spans="1:7" x14ac:dyDescent="0.55000000000000004">
      <c r="A9" t="s">
        <v>8</v>
      </c>
      <c r="B9" s="2">
        <f>B3*1/7410</f>
        <v>0.47233468286099867</v>
      </c>
      <c r="C9" t="s">
        <v>9</v>
      </c>
      <c r="D9" t="s">
        <v>10</v>
      </c>
      <c r="E9" s="3">
        <f>B9</f>
        <v>0.47233468286099867</v>
      </c>
    </row>
    <row r="10" spans="1:7" x14ac:dyDescent="0.55000000000000004">
      <c r="B10" s="2"/>
      <c r="E10" s="2"/>
    </row>
    <row r="11" spans="1:7" x14ac:dyDescent="0.55000000000000004">
      <c r="A11" t="s">
        <v>11</v>
      </c>
      <c r="B11" s="2">
        <f>B3*9*1/43560</f>
        <v>0.72314049586776863</v>
      </c>
      <c r="C11" t="s">
        <v>12</v>
      </c>
      <c r="D11" t="s">
        <v>10</v>
      </c>
      <c r="E11" s="3">
        <f>B11</f>
        <v>0.72314049586776863</v>
      </c>
      <c r="F11" t="s">
        <v>12</v>
      </c>
    </row>
    <row r="12" spans="1:7" x14ac:dyDescent="0.55000000000000004">
      <c r="B12" s="2"/>
      <c r="E12" s="2"/>
    </row>
    <row r="13" spans="1:7" x14ac:dyDescent="0.55000000000000004">
      <c r="A13" t="s">
        <v>13</v>
      </c>
      <c r="B13" s="2">
        <f>B3*0.0027*2</f>
        <v>18.900000000000002</v>
      </c>
      <c r="C13" t="s">
        <v>14</v>
      </c>
      <c r="D13" t="s">
        <v>10</v>
      </c>
      <c r="E13" s="1">
        <f t="shared" si="0"/>
        <v>19</v>
      </c>
      <c r="F13" t="s">
        <v>14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375CC-B851-47DB-AF46-6FD9E4BCE00B}">
  <dimension ref="C2:O17"/>
  <sheetViews>
    <sheetView tabSelected="1" workbookViewId="0">
      <selection activeCell="G11" sqref="G11"/>
    </sheetView>
  </sheetViews>
  <sheetFormatPr defaultRowHeight="14.4" x14ac:dyDescent="0.55000000000000004"/>
  <cols>
    <col min="3" max="3" width="16.578125" bestFit="1" customWidth="1"/>
    <col min="4" max="4" width="8.83984375" bestFit="1" customWidth="1"/>
    <col min="5" max="5" width="14.15625" bestFit="1" customWidth="1"/>
    <col min="6" max="6" width="18.83984375" bestFit="1" customWidth="1"/>
    <col min="7" max="7" width="11.578125" bestFit="1" customWidth="1"/>
    <col min="8" max="8" width="10.83984375" bestFit="1" customWidth="1"/>
    <col min="9" max="9" width="10.83984375" customWidth="1"/>
    <col min="10" max="10" width="16.578125" bestFit="1" customWidth="1"/>
    <col min="11" max="11" width="9.26171875" bestFit="1" customWidth="1"/>
    <col min="12" max="12" width="14.15625" bestFit="1" customWidth="1"/>
    <col min="13" max="13" width="17.83984375" bestFit="1" customWidth="1"/>
    <col min="14" max="14" width="11.578125" bestFit="1" customWidth="1"/>
  </cols>
  <sheetData>
    <row r="2" spans="3:15" x14ac:dyDescent="0.55000000000000004">
      <c r="E2" t="s">
        <v>23</v>
      </c>
      <c r="M2" t="s">
        <v>24</v>
      </c>
    </row>
    <row r="4" spans="3:15" x14ac:dyDescent="0.55000000000000004">
      <c r="C4" t="s">
        <v>15</v>
      </c>
      <c r="D4" t="s">
        <v>17</v>
      </c>
      <c r="E4" t="s">
        <v>18</v>
      </c>
      <c r="F4" t="s">
        <v>28</v>
      </c>
      <c r="G4" t="s">
        <v>19</v>
      </c>
      <c r="H4" t="s">
        <v>16</v>
      </c>
      <c r="J4" t="s">
        <v>15</v>
      </c>
      <c r="K4" t="s">
        <v>20</v>
      </c>
      <c r="L4" t="s">
        <v>18</v>
      </c>
      <c r="M4" t="s">
        <v>21</v>
      </c>
      <c r="N4" t="s">
        <v>19</v>
      </c>
      <c r="O4" t="s">
        <v>22</v>
      </c>
    </row>
    <row r="5" spans="3:15" x14ac:dyDescent="0.55000000000000004">
      <c r="D5">
        <v>1.5</v>
      </c>
      <c r="E5">
        <v>2.5</v>
      </c>
      <c r="F5">
        <v>0</v>
      </c>
      <c r="G5">
        <v>8</v>
      </c>
      <c r="K5">
        <v>1.5</v>
      </c>
      <c r="L5">
        <v>1.5</v>
      </c>
      <c r="M5">
        <v>9</v>
      </c>
      <c r="N5">
        <v>6</v>
      </c>
    </row>
    <row r="6" spans="3:15" x14ac:dyDescent="0.55000000000000004">
      <c r="C6" t="s">
        <v>26</v>
      </c>
      <c r="D6">
        <f>D5/12</f>
        <v>0.125</v>
      </c>
      <c r="E6">
        <f t="shared" ref="E6:G6" si="0">E5/12</f>
        <v>0.20833333333333334</v>
      </c>
      <c r="F6">
        <v>0</v>
      </c>
      <c r="G6">
        <f t="shared" si="0"/>
        <v>0.66666666666666663</v>
      </c>
      <c r="H6">
        <v>5.5E-2</v>
      </c>
      <c r="J6" t="s">
        <v>26</v>
      </c>
      <c r="K6">
        <f>K5/12</f>
        <v>0.125</v>
      </c>
      <c r="L6">
        <f t="shared" ref="L6:N6" si="1">L5/12</f>
        <v>0.125</v>
      </c>
      <c r="M6">
        <f t="shared" si="1"/>
        <v>0.75</v>
      </c>
      <c r="N6">
        <f t="shared" si="1"/>
        <v>0.5</v>
      </c>
      <c r="O6">
        <v>5.5E-2</v>
      </c>
    </row>
    <row r="7" spans="3:15" x14ac:dyDescent="0.55000000000000004">
      <c r="C7">
        <v>240</v>
      </c>
      <c r="D7">
        <f>(D6*$C$7)/27</f>
        <v>1.1111111111111112</v>
      </c>
      <c r="E7">
        <f>(E6*$C$7)/27</f>
        <v>1.8518518518518519</v>
      </c>
      <c r="F7">
        <v>0</v>
      </c>
      <c r="G7">
        <f>(G6*($C$7+50))/27</f>
        <v>7.1604938271604928</v>
      </c>
      <c r="H7">
        <f>(C7/9)*H6</f>
        <v>1.4666666666666668</v>
      </c>
      <c r="J7">
        <v>45</v>
      </c>
      <c r="K7">
        <f>($J$7*K6)/27</f>
        <v>0.20833333333333334</v>
      </c>
      <c r="L7">
        <f>($J$7*L6)/27</f>
        <v>0.20833333333333334</v>
      </c>
      <c r="M7">
        <f>($J$7*M6)/27</f>
        <v>1.25</v>
      </c>
      <c r="N7">
        <f>($J$7*N6)/27</f>
        <v>0.83333333333333337</v>
      </c>
      <c r="O7">
        <f>(J7/9)*$O$6</f>
        <v>0.27500000000000002</v>
      </c>
    </row>
    <row r="8" spans="3:15" x14ac:dyDescent="0.55000000000000004">
      <c r="C8">
        <v>600</v>
      </c>
      <c r="D8">
        <f>(D6*$C$8)/27</f>
        <v>2.7777777777777777</v>
      </c>
      <c r="E8">
        <f>(E6*$C$8)/27</f>
        <v>4.6296296296296298</v>
      </c>
      <c r="F8">
        <v>0</v>
      </c>
      <c r="G8">
        <f>(G6*($C$8+100))/27</f>
        <v>17.283950617283949</v>
      </c>
      <c r="H8">
        <f>(C8/9)*H6</f>
        <v>3.666666666666667</v>
      </c>
      <c r="J8">
        <v>40</v>
      </c>
      <c r="K8">
        <f>($J$8*K6)/27</f>
        <v>0.18518518518518517</v>
      </c>
      <c r="L8">
        <f t="shared" ref="L8:N8" si="2">($J$8*L6)/27</f>
        <v>0.18518518518518517</v>
      </c>
      <c r="M8">
        <f t="shared" si="2"/>
        <v>1.1111111111111112</v>
      </c>
      <c r="N8">
        <f t="shared" si="2"/>
        <v>0.7407407407407407</v>
      </c>
      <c r="O8">
        <f>(J8/9)*$O$6</f>
        <v>0.24444444444444446</v>
      </c>
    </row>
    <row r="9" spans="3:15" x14ac:dyDescent="0.55000000000000004">
      <c r="C9">
        <v>18680</v>
      </c>
      <c r="D9">
        <f>(D6*$C$9)/27</f>
        <v>86.481481481481481</v>
      </c>
      <c r="E9">
        <f t="shared" ref="E9:H9" si="3">(E6*$C$9)/27</f>
        <v>144.13580246913583</v>
      </c>
      <c r="F9">
        <f t="shared" si="3"/>
        <v>0</v>
      </c>
      <c r="G9">
        <f>(G6*($C$9+2350))/27</f>
        <v>519.25925925925924</v>
      </c>
      <c r="H9">
        <f t="shared" si="3"/>
        <v>38.051851851851858</v>
      </c>
      <c r="J9">
        <v>35</v>
      </c>
      <c r="K9">
        <f>($J$9*K6)/27</f>
        <v>0.16203703703703703</v>
      </c>
      <c r="L9">
        <f t="shared" ref="L9:N9" si="4">($J$9*L6)/27</f>
        <v>0.16203703703703703</v>
      </c>
      <c r="M9">
        <f t="shared" si="4"/>
        <v>0.97222222222222221</v>
      </c>
      <c r="N9">
        <f t="shared" si="4"/>
        <v>0.64814814814814814</v>
      </c>
      <c r="O9">
        <f>(J9/9)*$O$6</f>
        <v>0.21388888888888888</v>
      </c>
    </row>
    <row r="10" spans="3:15" x14ac:dyDescent="0.55000000000000004">
      <c r="C10">
        <v>750</v>
      </c>
      <c r="D10">
        <f>(D6*$C$10)/27</f>
        <v>3.4722222222222223</v>
      </c>
      <c r="E10">
        <f t="shared" ref="E10:H10" si="5">(E6*$C$10)/27</f>
        <v>5.7870370370370372</v>
      </c>
      <c r="F10">
        <f t="shared" si="5"/>
        <v>0</v>
      </c>
      <c r="G10">
        <f>(G6*($C$10+100))/27</f>
        <v>20.987654320987652</v>
      </c>
      <c r="H10">
        <f t="shared" si="5"/>
        <v>1.5277777777777777</v>
      </c>
      <c r="J10">
        <v>30</v>
      </c>
      <c r="K10">
        <f>($J$10*K6)/27</f>
        <v>0.1388888888888889</v>
      </c>
      <c r="L10">
        <f t="shared" ref="L10:N10" si="6">($J$10*L6)/27</f>
        <v>0.1388888888888889</v>
      </c>
      <c r="M10">
        <f t="shared" si="6"/>
        <v>0.83333333333333337</v>
      </c>
      <c r="N10">
        <f t="shared" si="6"/>
        <v>0.55555555555555558</v>
      </c>
      <c r="O10">
        <f>(J10/9)*$O$6</f>
        <v>0.18333333333333335</v>
      </c>
    </row>
    <row r="13" spans="3:15" x14ac:dyDescent="0.55000000000000004">
      <c r="C13" t="s">
        <v>25</v>
      </c>
      <c r="D13">
        <f>SUM(D7:D10)</f>
        <v>93.842592592592595</v>
      </c>
      <c r="E13">
        <f>SUM(E7:E10)</f>
        <v>156.40432098765436</v>
      </c>
      <c r="F13">
        <f t="shared" ref="E13:H13" si="7">SUM(F7:F10)</f>
        <v>0</v>
      </c>
      <c r="G13">
        <f t="shared" si="7"/>
        <v>564.69135802469134</v>
      </c>
      <c r="H13">
        <f t="shared" si="7"/>
        <v>44.712962962962969</v>
      </c>
      <c r="K13">
        <f>SUM(K7:K10)</f>
        <v>0.69444444444444442</v>
      </c>
      <c r="L13">
        <f t="shared" ref="L13:O13" si="8">SUM(L7:L10)</f>
        <v>0.69444444444444442</v>
      </c>
      <c r="M13">
        <f t="shared" si="8"/>
        <v>4.166666666666667</v>
      </c>
      <c r="N13">
        <f t="shared" si="8"/>
        <v>2.7777777777777777</v>
      </c>
      <c r="O13">
        <f t="shared" si="8"/>
        <v>0.91666666666666674</v>
      </c>
    </row>
    <row r="17" spans="3:8" x14ac:dyDescent="0.55000000000000004">
      <c r="C17" t="s">
        <v>27</v>
      </c>
      <c r="D17">
        <f>D13+K13</f>
        <v>94.537037037037038</v>
      </c>
      <c r="E17">
        <f t="shared" ref="E17:G17" si="9">E13+L13</f>
        <v>157.09876543209882</v>
      </c>
      <c r="F17">
        <f t="shared" si="9"/>
        <v>4.166666666666667</v>
      </c>
      <c r="G17">
        <f t="shared" si="9"/>
        <v>567.46913580246917</v>
      </c>
      <c r="H17">
        <f>H13+O13</f>
        <v>45.629629629629633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S&amp;M seg 1</vt:lpstr>
      <vt:lpstr>Pavement seg 1</vt:lpstr>
      <vt:lpstr>S&amp;M seg 2</vt:lpstr>
      <vt:lpstr>Pavement seg 2</vt:lpstr>
      <vt:lpstr>S&amp;M seg 3</vt:lpstr>
      <vt:lpstr>Pavement seg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Morman, Zach</dc:creator>
  <cp:lastModifiedBy>Morman, Zach</cp:lastModifiedBy>
  <dcterms:created xsi:type="dcterms:W3CDTF">2022-08-26T16:34:12Z</dcterms:created>
  <dcterms:modified xsi:type="dcterms:W3CDTF">2024-05-31T04:46:21Z</dcterms:modified>
</cp:coreProperties>
</file>