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w_work\arcadispw01\tetyana.buniak\d0150852\"/>
    </mc:Choice>
  </mc:AlternateContent>
  <xr:revisionPtr revIDLastSave="0" documentId="13_ncr:1_{B0D2E4EB-9BA7-4E20-9438-190877AEEDB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avement Calcs" sheetId="1" r:id="rId1"/>
  </sheets>
  <externalReferences>
    <externalReference r:id="rId2"/>
  </externalReferences>
  <definedNames>
    <definedName name="_xlnm._FilterDatabase" localSheetId="0" hidden="1">'Pavement Calcs'!$K$29:$AL$200</definedName>
    <definedName name="ITEM">[1]QryItemAddIn2!$A:$A</definedName>
    <definedName name="_xlnm.Print_Area" localSheetId="0">'Pavement Calcs'!$A$1:$AP$1233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50" i="1" l="1"/>
  <c r="Y150" i="1"/>
  <c r="AH150" i="1"/>
  <c r="AM148" i="1"/>
  <c r="AM147" i="1"/>
  <c r="AM143" i="1"/>
  <c r="AM145" i="1"/>
  <c r="AM142" i="1"/>
  <c r="AM140" i="1"/>
  <c r="AM141" i="1"/>
  <c r="AM138" i="1"/>
  <c r="AM137" i="1"/>
  <c r="AM129" i="1"/>
  <c r="AM130" i="1"/>
  <c r="AM131" i="1"/>
  <c r="AM132" i="1"/>
  <c r="AM134" i="1"/>
  <c r="AM135" i="1"/>
  <c r="AM128" i="1"/>
  <c r="AM124" i="1"/>
  <c r="AM123" i="1"/>
  <c r="AM119" i="1"/>
  <c r="AM120" i="1"/>
  <c r="AM121" i="1"/>
  <c r="AM118" i="1"/>
  <c r="AM112" i="1"/>
  <c r="AM113" i="1"/>
  <c r="AM111" i="1"/>
  <c r="AM100" i="1"/>
  <c r="AM101" i="1"/>
  <c r="AM102" i="1"/>
  <c r="AM104" i="1"/>
  <c r="AM105" i="1"/>
  <c r="AM106" i="1"/>
  <c r="AM99" i="1"/>
  <c r="AM87" i="1"/>
  <c r="AM97" i="1"/>
  <c r="AM92" i="1"/>
  <c r="AM89" i="1"/>
  <c r="AM90" i="1"/>
  <c r="AM75" i="1"/>
  <c r="AM76" i="1"/>
  <c r="AM77" i="1"/>
  <c r="AM79" i="1"/>
  <c r="AM80" i="1"/>
  <c r="AM81" i="1"/>
  <c r="AM83" i="1"/>
  <c r="AM84" i="1"/>
  <c r="AM85" i="1"/>
  <c r="AM86" i="1"/>
  <c r="AM74" i="1"/>
  <c r="AM58" i="1"/>
  <c r="AM59" i="1"/>
  <c r="AM61" i="1"/>
  <c r="AM62" i="1"/>
  <c r="AM63" i="1"/>
  <c r="AM64" i="1"/>
  <c r="AM66" i="1"/>
  <c r="AM67" i="1"/>
  <c r="AM68" i="1"/>
  <c r="AM69" i="1"/>
  <c r="AM57" i="1"/>
  <c r="AM55" i="1"/>
  <c r="AM52" i="1"/>
  <c r="AM53" i="1"/>
  <c r="AM51" i="1"/>
  <c r="AM49" i="1"/>
  <c r="AM47" i="1"/>
  <c r="AM48" i="1"/>
  <c r="AM46" i="1"/>
  <c r="AM44" i="1"/>
  <c r="AM39" i="1"/>
  <c r="AM38" i="1"/>
  <c r="AM37" i="1"/>
  <c r="AM36" i="1"/>
  <c r="AM33" i="1"/>
  <c r="AM32" i="1"/>
  <c r="AM31" i="1"/>
  <c r="AM30" i="1"/>
  <c r="AL28" i="1"/>
  <c r="AN28" i="1"/>
  <c r="AO28" i="1"/>
  <c r="AP28" i="1"/>
  <c r="AM16" i="1"/>
  <c r="AN16" i="1"/>
  <c r="AO16" i="1"/>
  <c r="AP16" i="1"/>
  <c r="AM15" i="1"/>
  <c r="AL31" i="1" l="1"/>
  <c r="AL32" i="1"/>
  <c r="AL33" i="1"/>
  <c r="AL36" i="1"/>
  <c r="AL37" i="1"/>
  <c r="AL38" i="1"/>
  <c r="AL39" i="1"/>
  <c r="AL42" i="1"/>
  <c r="AL44" i="1"/>
  <c r="AL46" i="1"/>
  <c r="AL47" i="1"/>
  <c r="AL48" i="1"/>
  <c r="AL49" i="1"/>
  <c r="AL51" i="1"/>
  <c r="AL52" i="1"/>
  <c r="AL53" i="1"/>
  <c r="AL55" i="1"/>
  <c r="AL57" i="1"/>
  <c r="AL58" i="1"/>
  <c r="AL59" i="1"/>
  <c r="AL61" i="1"/>
  <c r="AL62" i="1"/>
  <c r="AL63" i="1"/>
  <c r="AL64" i="1"/>
  <c r="AL66" i="1"/>
  <c r="AL67" i="1"/>
  <c r="AL68" i="1"/>
  <c r="AL69" i="1"/>
  <c r="AL71" i="1"/>
  <c r="AL72" i="1"/>
  <c r="AL74" i="1"/>
  <c r="AL75" i="1"/>
  <c r="AL76" i="1"/>
  <c r="AL77" i="1"/>
  <c r="AL79" i="1"/>
  <c r="AL80" i="1"/>
  <c r="AL81" i="1"/>
  <c r="AL83" i="1"/>
  <c r="AL84" i="1"/>
  <c r="AL85" i="1"/>
  <c r="AL86" i="1"/>
  <c r="AL87" i="1"/>
  <c r="AL89" i="1"/>
  <c r="AL90" i="1"/>
  <c r="AL92" i="1"/>
  <c r="AL94" i="1"/>
  <c r="AL95" i="1"/>
  <c r="AL97" i="1"/>
  <c r="AL99" i="1"/>
  <c r="AL100" i="1"/>
  <c r="AL101" i="1"/>
  <c r="AL102" i="1"/>
  <c r="AL104" i="1"/>
  <c r="AL105" i="1"/>
  <c r="AL106" i="1"/>
  <c r="AL108" i="1"/>
  <c r="AL110" i="1"/>
  <c r="AL111" i="1"/>
  <c r="AL112" i="1"/>
  <c r="AL113" i="1"/>
  <c r="AL115" i="1"/>
  <c r="AL116" i="1"/>
  <c r="AL118" i="1"/>
  <c r="AL119" i="1"/>
  <c r="AL120" i="1"/>
  <c r="AL121" i="1"/>
  <c r="AL123" i="1"/>
  <c r="AL124" i="1"/>
  <c r="AL126" i="1"/>
  <c r="AL128" i="1"/>
  <c r="AL129" i="1"/>
  <c r="AL130" i="1"/>
  <c r="AL131" i="1"/>
  <c r="AL132" i="1"/>
  <c r="AL134" i="1"/>
  <c r="AL135" i="1"/>
  <c r="AL137" i="1"/>
  <c r="AL138" i="1"/>
  <c r="AL140" i="1"/>
  <c r="AL141" i="1"/>
  <c r="AL142" i="1"/>
  <c r="AL143" i="1"/>
  <c r="AL145" i="1"/>
  <c r="AL147" i="1"/>
  <c r="AL148" i="1"/>
  <c r="AL153" i="1"/>
  <c r="AL154" i="1"/>
  <c r="AL157" i="1"/>
  <c r="AL158" i="1"/>
  <c r="AL159" i="1"/>
  <c r="AL160" i="1"/>
  <c r="AL162" i="1"/>
  <c r="AL163" i="1"/>
  <c r="AL164" i="1"/>
  <c r="AL165" i="1"/>
  <c r="AL166" i="1"/>
  <c r="AL167" i="1"/>
  <c r="AL168" i="1"/>
  <c r="AL171" i="1"/>
  <c r="AL172" i="1"/>
  <c r="AL173" i="1"/>
  <c r="AL174" i="1"/>
  <c r="AL175" i="1"/>
  <c r="AL176" i="1"/>
  <c r="AL179" i="1"/>
  <c r="AL180" i="1"/>
  <c r="AL181" i="1"/>
  <c r="AL182" i="1"/>
  <c r="AL185" i="1"/>
  <c r="AL186" i="1"/>
  <c r="AL187" i="1"/>
  <c r="AL190" i="1"/>
  <c r="AL191" i="1"/>
  <c r="AL192" i="1"/>
  <c r="AL193" i="1"/>
  <c r="AL194" i="1"/>
  <c r="AL197" i="1"/>
  <c r="AL198" i="1"/>
  <c r="AL199" i="1"/>
  <c r="AL30" i="1"/>
  <c r="Y30" i="1"/>
  <c r="AL15" i="1"/>
  <c r="AL16" i="1"/>
  <c r="V150" i="1"/>
  <c r="X199" i="1"/>
  <c r="AJ198" i="1"/>
  <c r="M198" i="1"/>
  <c r="K198" i="1"/>
  <c r="AJ194" i="1"/>
  <c r="W193" i="1"/>
  <c r="AG193" i="1" s="1"/>
  <c r="X193" i="1"/>
  <c r="X192" i="1"/>
  <c r="AJ192" i="1" s="1"/>
  <c r="W192" i="1"/>
  <c r="AG192" i="1" s="1"/>
  <c r="W191" i="1"/>
  <c r="AG191" i="1" s="1"/>
  <c r="X185" i="1"/>
  <c r="AJ185" i="1" s="1"/>
  <c r="AJ186" i="1"/>
  <c r="M186" i="1"/>
  <c r="K186" i="1"/>
  <c r="K185" i="1"/>
  <c r="Q185" i="1" s="1"/>
  <c r="Y185" i="1" s="1"/>
  <c r="M185" i="1"/>
  <c r="W181" i="1"/>
  <c r="AG181" i="1" s="1"/>
  <c r="W174" i="1"/>
  <c r="AG174" i="1" s="1"/>
  <c r="W180" i="1"/>
  <c r="AG180" i="1" s="1"/>
  <c r="W173" i="1"/>
  <c r="AG173" i="1" s="1"/>
  <c r="X180" i="1"/>
  <c r="AJ179" i="1"/>
  <c r="X176" i="1"/>
  <c r="AJ176" i="1" s="1"/>
  <c r="K176" i="1"/>
  <c r="K175" i="1"/>
  <c r="M176" i="1"/>
  <c r="X173" i="1"/>
  <c r="AJ173" i="1" s="1"/>
  <c r="X172" i="1"/>
  <c r="AJ172" i="1" s="1"/>
  <c r="X171" i="1"/>
  <c r="AJ171" i="1" s="1"/>
  <c r="AJ164" i="1"/>
  <c r="X159" i="1"/>
  <c r="AJ159" i="1" s="1"/>
  <c r="X158" i="1"/>
  <c r="AJ158" i="1" s="1"/>
  <c r="X157" i="1"/>
  <c r="AJ157" i="1" s="1"/>
  <c r="AJ153" i="1"/>
  <c r="AJ145" i="1"/>
  <c r="K153" i="1"/>
  <c r="X148" i="1"/>
  <c r="AJ148" i="1" s="1"/>
  <c r="X147" i="1"/>
  <c r="AJ147" i="1" s="1"/>
  <c r="X143" i="1"/>
  <c r="AJ143" i="1" s="1"/>
  <c r="X141" i="1"/>
  <c r="AJ141" i="1" s="1"/>
  <c r="X138" i="1"/>
  <c r="AJ138" i="1" s="1"/>
  <c r="X137" i="1"/>
  <c r="AJ137" i="1" s="1"/>
  <c r="X134" i="1"/>
  <c r="AJ134" i="1" s="1"/>
  <c r="X132" i="1"/>
  <c r="AJ132" i="1" s="1"/>
  <c r="X130" i="1"/>
  <c r="AJ130" i="1" s="1"/>
  <c r="X128" i="1"/>
  <c r="AJ128" i="1" s="1"/>
  <c r="AJ124" i="1"/>
  <c r="X123" i="1"/>
  <c r="AJ123" i="1" s="1"/>
  <c r="X111" i="1"/>
  <c r="AJ111" i="1" s="1"/>
  <c r="AJ110" i="1"/>
  <c r="X106" i="1"/>
  <c r="AJ106" i="1" s="1"/>
  <c r="X102" i="1"/>
  <c r="AJ102" i="1" s="1"/>
  <c r="X99" i="1"/>
  <c r="AJ99" i="1" s="1"/>
  <c r="X97" i="1"/>
  <c r="AJ95" i="1"/>
  <c r="AJ94" i="1"/>
  <c r="X92" i="1"/>
  <c r="AJ92" i="1" s="1"/>
  <c r="X86" i="1"/>
  <c r="AJ86" i="1" s="1"/>
  <c r="X85" i="1"/>
  <c r="AJ85" i="1" s="1"/>
  <c r="X84" i="1"/>
  <c r="AJ84" i="1" s="1"/>
  <c r="X80" i="1"/>
  <c r="AJ80" i="1" s="1"/>
  <c r="X77" i="1"/>
  <c r="AJ77" i="1" s="1"/>
  <c r="X74" i="1"/>
  <c r="AJ74" i="1" s="1"/>
  <c r="X69" i="1"/>
  <c r="AJ69" i="1" s="1"/>
  <c r="X66" i="1"/>
  <c r="AJ66" i="1" s="1"/>
  <c r="X64" i="1"/>
  <c r="AJ64" i="1" s="1"/>
  <c r="X62" i="1"/>
  <c r="AJ62" i="1" s="1"/>
  <c r="X58" i="1"/>
  <c r="AJ58" i="1" s="1"/>
  <c r="X55" i="1"/>
  <c r="AJ55" i="1" s="1"/>
  <c r="X52" i="1"/>
  <c r="AJ52" i="1" s="1"/>
  <c r="X44" i="1"/>
  <c r="AJ44" i="1" s="1"/>
  <c r="X49" i="1"/>
  <c r="AJ49" i="1" s="1"/>
  <c r="X47" i="1"/>
  <c r="AJ47" i="1" s="1"/>
  <c r="X38" i="1"/>
  <c r="AJ38" i="1" s="1"/>
  <c r="X37" i="1"/>
  <c r="AJ37" i="1" s="1"/>
  <c r="X32" i="1"/>
  <c r="AJ32" i="1" s="1"/>
  <c r="X31" i="1"/>
  <c r="AJ31" i="1" s="1"/>
  <c r="AK28" i="1"/>
  <c r="AK126" i="1"/>
  <c r="AK108" i="1"/>
  <c r="AK16" i="1"/>
  <c r="AK15" i="1"/>
  <c r="AJ36" i="1"/>
  <c r="AJ39" i="1"/>
  <c r="AJ46" i="1"/>
  <c r="AJ48" i="1"/>
  <c r="AJ51" i="1"/>
  <c r="AJ53" i="1"/>
  <c r="AJ57" i="1"/>
  <c r="AJ59" i="1"/>
  <c r="AJ61" i="1"/>
  <c r="AJ63" i="1"/>
  <c r="AJ67" i="1"/>
  <c r="AJ68" i="1"/>
  <c r="AJ75" i="1"/>
  <c r="AJ76" i="1"/>
  <c r="AJ79" i="1"/>
  <c r="AJ81" i="1"/>
  <c r="AJ83" i="1"/>
  <c r="AJ87" i="1"/>
  <c r="AJ90" i="1"/>
  <c r="AJ97" i="1"/>
  <c r="AJ100" i="1"/>
  <c r="AJ101" i="1"/>
  <c r="AJ104" i="1"/>
  <c r="AJ105" i="1"/>
  <c r="AJ112" i="1"/>
  <c r="AJ113" i="1"/>
  <c r="AJ118" i="1"/>
  <c r="AJ119" i="1"/>
  <c r="AJ120" i="1"/>
  <c r="AJ121" i="1"/>
  <c r="AJ129" i="1"/>
  <c r="AJ131" i="1"/>
  <c r="AJ135" i="1"/>
  <c r="AJ140" i="1"/>
  <c r="AJ142" i="1"/>
  <c r="AJ154" i="1"/>
  <c r="AJ160" i="1"/>
  <c r="AJ162" i="1"/>
  <c r="AJ163" i="1"/>
  <c r="AJ167" i="1"/>
  <c r="AJ168" i="1"/>
  <c r="AJ174" i="1"/>
  <c r="AJ175" i="1"/>
  <c r="AJ180" i="1"/>
  <c r="AJ181" i="1"/>
  <c r="AJ182" i="1"/>
  <c r="AJ187" i="1"/>
  <c r="AJ190" i="1"/>
  <c r="AJ191" i="1"/>
  <c r="AJ193" i="1"/>
  <c r="AJ197" i="1"/>
  <c r="AJ199" i="1"/>
  <c r="AJ33" i="1"/>
  <c r="AJ30" i="1"/>
  <c r="AJ28" i="1"/>
  <c r="AJ16" i="1"/>
  <c r="AJ15" i="1"/>
  <c r="AI28" i="1"/>
  <c r="AI16" i="1"/>
  <c r="AI15" i="1"/>
  <c r="AC15" i="1"/>
  <c r="AD15" i="1"/>
  <c r="AE15" i="1"/>
  <c r="AF15" i="1"/>
  <c r="AG15" i="1"/>
  <c r="AH15" i="1"/>
  <c r="AB15" i="1"/>
  <c r="AD16" i="1"/>
  <c r="AE16" i="1"/>
  <c r="AF16" i="1"/>
  <c r="AG16" i="1"/>
  <c r="AH16" i="1"/>
  <c r="AC16" i="1"/>
  <c r="AC28" i="1"/>
  <c r="AD28" i="1"/>
  <c r="AE28" i="1"/>
  <c r="AF28" i="1"/>
  <c r="AG28" i="1"/>
  <c r="AH28" i="1"/>
  <c r="AB28" i="1"/>
  <c r="AB16" i="1"/>
  <c r="Y15" i="1"/>
  <c r="AO185" i="1" l="1"/>
  <c r="R198" i="1"/>
  <c r="Z198" i="1" s="1"/>
  <c r="R185" i="1"/>
  <c r="Z185" i="1" s="1"/>
  <c r="Q198" i="1"/>
  <c r="R186" i="1"/>
  <c r="Z186" i="1" s="1"/>
  <c r="Q186" i="1"/>
  <c r="AK201" i="1"/>
  <c r="R176" i="1"/>
  <c r="Z176" i="1" s="1"/>
  <c r="Q175" i="1"/>
  <c r="Q176" i="1"/>
  <c r="Y16" i="1"/>
  <c r="Y28" i="1"/>
  <c r="AH201" i="1"/>
  <c r="AH202" i="1" s="1"/>
  <c r="AG201" i="1"/>
  <c r="AG202" i="1" s="1"/>
  <c r="AJ201" i="1"/>
  <c r="AJ202" i="1" s="1"/>
  <c r="L132" i="1"/>
  <c r="M132" i="1" s="1"/>
  <c r="K132" i="1"/>
  <c r="L131" i="1"/>
  <c r="K126" i="1"/>
  <c r="Q126" i="1" s="1"/>
  <c r="M126" i="1"/>
  <c r="K110" i="1"/>
  <c r="M110" i="1"/>
  <c r="K108" i="1"/>
  <c r="M108" i="1"/>
  <c r="AN15" i="1"/>
  <c r="AO15" i="1"/>
  <c r="AP15" i="1"/>
  <c r="AD185" i="1" l="1"/>
  <c r="AD198" i="1"/>
  <c r="Y198" i="1"/>
  <c r="Y186" i="1"/>
  <c r="AD186" i="1"/>
  <c r="Y176" i="1"/>
  <c r="AD176" i="1"/>
  <c r="Q132" i="1"/>
  <c r="Y132" i="1" s="1"/>
  <c r="R126" i="1"/>
  <c r="R132" i="1"/>
  <c r="Z132" i="1" s="1"/>
  <c r="R110" i="1"/>
  <c r="Z110" i="1" s="1"/>
  <c r="Q110" i="1"/>
  <c r="Q108" i="1"/>
  <c r="R108" i="1"/>
  <c r="AD110" i="1" l="1"/>
  <c r="AD132" i="1"/>
  <c r="Y110" i="1"/>
  <c r="K106" i="1" l="1"/>
  <c r="Q106" i="1" s="1"/>
  <c r="K102" i="1"/>
  <c r="K95" i="1"/>
  <c r="V95" i="1"/>
  <c r="K94" i="1"/>
  <c r="V94" i="1"/>
  <c r="L89" i="1"/>
  <c r="M89" i="1" s="1"/>
  <c r="L87" i="1"/>
  <c r="M87" i="1" s="1"/>
  <c r="L86" i="1"/>
  <c r="M86" i="1" s="1"/>
  <c r="L85" i="1"/>
  <c r="L84" i="1"/>
  <c r="M84" i="1" s="1"/>
  <c r="K87" i="1"/>
  <c r="K85" i="1"/>
  <c r="K80" i="1"/>
  <c r="K77" i="1"/>
  <c r="Q77" i="1" s="1"/>
  <c r="L74" i="1"/>
  <c r="M74" i="1" s="1"/>
  <c r="K62" i="1"/>
  <c r="K49" i="1"/>
  <c r="AO49" i="1" s="1"/>
  <c r="K39" i="1"/>
  <c r="M39" i="1"/>
  <c r="L38" i="1"/>
  <c r="M38" i="1" s="1"/>
  <c r="L32" i="1"/>
  <c r="M32" i="1" s="1"/>
  <c r="L37" i="1"/>
  <c r="M37" i="1" s="1"/>
  <c r="L31" i="1"/>
  <c r="M31" i="1" s="1"/>
  <c r="M33" i="1"/>
  <c r="K33" i="1"/>
  <c r="Q33" i="1" s="1"/>
  <c r="L172" i="1"/>
  <c r="M172" i="1" s="1"/>
  <c r="L171" i="1"/>
  <c r="M171" i="1" s="1"/>
  <c r="L157" i="1"/>
  <c r="M157" i="1" s="1"/>
  <c r="K194" i="1"/>
  <c r="AO194" i="1" s="1"/>
  <c r="K192" i="1"/>
  <c r="Q192" i="1" s="1"/>
  <c r="Y192" i="1" s="1"/>
  <c r="M192" i="1"/>
  <c r="K190" i="1"/>
  <c r="M199" i="1"/>
  <c r="K199" i="1"/>
  <c r="AO199" i="1" s="1"/>
  <c r="M197" i="1"/>
  <c r="K197" i="1"/>
  <c r="AO196" i="1"/>
  <c r="M194" i="1"/>
  <c r="M193" i="1"/>
  <c r="K193" i="1"/>
  <c r="M191" i="1"/>
  <c r="K191" i="1"/>
  <c r="AO191" i="1" s="1"/>
  <c r="M190" i="1"/>
  <c r="AO189" i="1"/>
  <c r="M187" i="1"/>
  <c r="K187" i="1"/>
  <c r="AO187" i="1" s="1"/>
  <c r="AO184" i="1"/>
  <c r="K179" i="1"/>
  <c r="AO179" i="1" s="1"/>
  <c r="M182" i="1"/>
  <c r="K182" i="1"/>
  <c r="M181" i="1"/>
  <c r="K181" i="1"/>
  <c r="AO181" i="1" s="1"/>
  <c r="M180" i="1"/>
  <c r="K180" i="1"/>
  <c r="M179" i="1"/>
  <c r="AO178" i="1"/>
  <c r="M175" i="1"/>
  <c r="R175" i="1" s="1"/>
  <c r="M174" i="1"/>
  <c r="K174" i="1"/>
  <c r="AO174" i="1" s="1"/>
  <c r="M173" i="1"/>
  <c r="K173" i="1"/>
  <c r="K171" i="1"/>
  <c r="AO171" i="1" s="1"/>
  <c r="K172" i="1"/>
  <c r="AO172" i="1" s="1"/>
  <c r="AO170" i="1"/>
  <c r="V159" i="1"/>
  <c r="K159" i="1"/>
  <c r="K164" i="1"/>
  <c r="K162" i="1"/>
  <c r="L159" i="1"/>
  <c r="M159" i="1" s="1"/>
  <c r="M164" i="1"/>
  <c r="M163" i="1"/>
  <c r="K163" i="1"/>
  <c r="M162" i="1"/>
  <c r="M160" i="1"/>
  <c r="K160" i="1"/>
  <c r="L158" i="1"/>
  <c r="M158" i="1" s="1"/>
  <c r="K158" i="1"/>
  <c r="AO153" i="1"/>
  <c r="K141" i="1"/>
  <c r="M141" i="1"/>
  <c r="K130" i="1"/>
  <c r="M130" i="1"/>
  <c r="K128" i="1"/>
  <c r="Q128" i="1" s="1"/>
  <c r="M128" i="1"/>
  <c r="K115" i="1"/>
  <c r="Q115" i="1" s="1"/>
  <c r="K116" i="1"/>
  <c r="Q116" i="1" s="1"/>
  <c r="M106" i="1"/>
  <c r="M116" i="1"/>
  <c r="M115" i="1"/>
  <c r="M102" i="1"/>
  <c r="M101" i="1"/>
  <c r="K101" i="1"/>
  <c r="M95" i="1"/>
  <c r="M94" i="1"/>
  <c r="M168" i="1"/>
  <c r="K168" i="1"/>
  <c r="AO168" i="1" s="1"/>
  <c r="M167" i="1"/>
  <c r="K167" i="1"/>
  <c r="K157" i="1"/>
  <c r="AO157" i="1" s="1"/>
  <c r="M154" i="1"/>
  <c r="K154" i="1"/>
  <c r="AO154" i="1" s="1"/>
  <c r="M153" i="1"/>
  <c r="M148" i="1"/>
  <c r="K148" i="1"/>
  <c r="AO148" i="1" s="1"/>
  <c r="M147" i="1"/>
  <c r="K147" i="1"/>
  <c r="M145" i="1"/>
  <c r="K145" i="1"/>
  <c r="AO145" i="1" s="1"/>
  <c r="L143" i="1"/>
  <c r="M143" i="1" s="1"/>
  <c r="K143" i="1"/>
  <c r="AO143" i="1" s="1"/>
  <c r="M142" i="1"/>
  <c r="K142" i="1"/>
  <c r="L140" i="1"/>
  <c r="M140" i="1" s="1"/>
  <c r="K140" i="1"/>
  <c r="AO140" i="1" s="1"/>
  <c r="M138" i="1"/>
  <c r="K138" i="1"/>
  <c r="AO138" i="1" s="1"/>
  <c r="M137" i="1"/>
  <c r="K137" i="1"/>
  <c r="M135" i="1"/>
  <c r="K135" i="1"/>
  <c r="AO135" i="1" s="1"/>
  <c r="L134" i="1"/>
  <c r="M134" i="1" s="1"/>
  <c r="K134" i="1"/>
  <c r="AO134" i="1" s="1"/>
  <c r="M131" i="1"/>
  <c r="K131" i="1"/>
  <c r="M129" i="1"/>
  <c r="K129" i="1"/>
  <c r="AO129" i="1" s="1"/>
  <c r="M124" i="1"/>
  <c r="K124" i="1"/>
  <c r="L123" i="1"/>
  <c r="M123" i="1" s="1"/>
  <c r="K123" i="1"/>
  <c r="AO123" i="1" s="1"/>
  <c r="M121" i="1"/>
  <c r="K121" i="1"/>
  <c r="L120" i="1"/>
  <c r="M120" i="1" s="1"/>
  <c r="K120" i="1"/>
  <c r="AO120" i="1" s="1"/>
  <c r="L119" i="1"/>
  <c r="M119" i="1" s="1"/>
  <c r="K119" i="1"/>
  <c r="AO119" i="1" s="1"/>
  <c r="M118" i="1"/>
  <c r="K118" i="1"/>
  <c r="L113" i="1"/>
  <c r="M113" i="1" s="1"/>
  <c r="K113" i="1"/>
  <c r="AO113" i="1" s="1"/>
  <c r="M112" i="1"/>
  <c r="K112" i="1"/>
  <c r="AO112" i="1" s="1"/>
  <c r="L111" i="1"/>
  <c r="M111" i="1" s="1"/>
  <c r="K111" i="1"/>
  <c r="M105" i="1"/>
  <c r="K105" i="1"/>
  <c r="AO105" i="1" s="1"/>
  <c r="L104" i="1"/>
  <c r="M104" i="1" s="1"/>
  <c r="K104" i="1"/>
  <c r="M100" i="1"/>
  <c r="K100" i="1"/>
  <c r="AO100" i="1" s="1"/>
  <c r="L99" i="1"/>
  <c r="M99" i="1" s="1"/>
  <c r="K99" i="1"/>
  <c r="AO99" i="1" s="1"/>
  <c r="M97" i="1"/>
  <c r="K97" i="1"/>
  <c r="AO97" i="1" s="1"/>
  <c r="M92" i="1"/>
  <c r="K92" i="1"/>
  <c r="AO92" i="1" s="1"/>
  <c r="M80" i="1"/>
  <c r="L66" i="1"/>
  <c r="M66" i="1" s="1"/>
  <c r="M77" i="1"/>
  <c r="M90" i="1"/>
  <c r="K90" i="1"/>
  <c r="AO90" i="1" s="1"/>
  <c r="K89" i="1"/>
  <c r="K86" i="1"/>
  <c r="AO86" i="1" s="1"/>
  <c r="K84" i="1"/>
  <c r="M83" i="1"/>
  <c r="K83" i="1"/>
  <c r="M81" i="1"/>
  <c r="K81" i="1"/>
  <c r="M79" i="1"/>
  <c r="K79" i="1"/>
  <c r="AO79" i="1" s="1"/>
  <c r="L76" i="1"/>
  <c r="M76" i="1" s="1"/>
  <c r="K76" i="1"/>
  <c r="K72" i="1"/>
  <c r="Q72" i="1" s="1"/>
  <c r="K71" i="1"/>
  <c r="M72" i="1"/>
  <c r="M71" i="1"/>
  <c r="L69" i="1"/>
  <c r="M69" i="1" s="1"/>
  <c r="K69" i="1"/>
  <c r="AO69" i="1" s="1"/>
  <c r="M68" i="1"/>
  <c r="K68" i="1"/>
  <c r="K64" i="1"/>
  <c r="AO64" i="1" s="1"/>
  <c r="M62" i="1"/>
  <c r="M67" i="1"/>
  <c r="K67" i="1"/>
  <c r="AO67" i="1" s="1"/>
  <c r="K66" i="1"/>
  <c r="M64" i="1"/>
  <c r="M63" i="1"/>
  <c r="K63" i="1"/>
  <c r="L61" i="1"/>
  <c r="M61" i="1" s="1"/>
  <c r="K61" i="1"/>
  <c r="AO61" i="1" s="1"/>
  <c r="M59" i="1"/>
  <c r="K59" i="1"/>
  <c r="AO59" i="1" s="1"/>
  <c r="M75" i="1"/>
  <c r="K75" i="1"/>
  <c r="AO75" i="1" s="1"/>
  <c r="K74" i="1"/>
  <c r="AO74" i="1" s="1"/>
  <c r="L58" i="1"/>
  <c r="M58" i="1" s="1"/>
  <c r="K58" i="1"/>
  <c r="AO58" i="1" s="1"/>
  <c r="M57" i="1"/>
  <c r="K57" i="1"/>
  <c r="M55" i="1"/>
  <c r="K55" i="1"/>
  <c r="AO55" i="1" s="1"/>
  <c r="M53" i="1"/>
  <c r="K53" i="1"/>
  <c r="AO53" i="1" s="1"/>
  <c r="L52" i="1"/>
  <c r="M52" i="1" s="1"/>
  <c r="K52" i="1"/>
  <c r="AO52" i="1" s="1"/>
  <c r="M51" i="1"/>
  <c r="K51" i="1"/>
  <c r="AO51" i="1" s="1"/>
  <c r="M49" i="1"/>
  <c r="M48" i="1"/>
  <c r="K48" i="1"/>
  <c r="AO48" i="1" s="1"/>
  <c r="L47" i="1"/>
  <c r="M47" i="1" s="1"/>
  <c r="K47" i="1"/>
  <c r="M46" i="1"/>
  <c r="K46" i="1"/>
  <c r="AO46" i="1" s="1"/>
  <c r="M44" i="1"/>
  <c r="K44" i="1"/>
  <c r="AO44" i="1" s="1"/>
  <c r="M42" i="1"/>
  <c r="AO42" i="1"/>
  <c r="K38" i="1"/>
  <c r="AO38" i="1" s="1"/>
  <c r="K37" i="1"/>
  <c r="M36" i="1"/>
  <c r="K36" i="1"/>
  <c r="AO36" i="1" s="1"/>
  <c r="P12" i="1"/>
  <c r="K31" i="1"/>
  <c r="O12" i="1"/>
  <c r="N12" i="1"/>
  <c r="M30" i="1"/>
  <c r="AO844" i="1"/>
  <c r="AO886" i="1"/>
  <c r="AO884" i="1"/>
  <c r="AO848" i="1"/>
  <c r="AO842" i="1"/>
  <c r="AO836" i="1"/>
  <c r="AO835" i="1"/>
  <c r="AO834" i="1"/>
  <c r="AO627" i="1"/>
  <c r="AO626" i="1"/>
  <c r="AO625" i="1"/>
  <c r="AO543" i="1"/>
  <c r="AO542" i="1"/>
  <c r="AO541" i="1"/>
  <c r="AO540" i="1"/>
  <c r="AN747" i="1"/>
  <c r="AN706" i="1"/>
  <c r="N186" i="1" l="1"/>
  <c r="O186" i="1" s="1"/>
  <c r="N198" i="1"/>
  <c r="N176" i="1"/>
  <c r="O176" i="1" s="1"/>
  <c r="N185" i="1"/>
  <c r="N126" i="1"/>
  <c r="O126" i="1" s="1"/>
  <c r="N132" i="1"/>
  <c r="N108" i="1"/>
  <c r="N110" i="1"/>
  <c r="R87" i="1"/>
  <c r="Z87" i="1" s="1"/>
  <c r="Q87" i="1"/>
  <c r="Q85" i="1"/>
  <c r="Y85" i="1" s="1"/>
  <c r="M85" i="1"/>
  <c r="R85" i="1" s="1"/>
  <c r="Z85" i="1" s="1"/>
  <c r="N87" i="1"/>
  <c r="N39" i="1"/>
  <c r="O39" i="1" s="1"/>
  <c r="T39" i="1" s="1"/>
  <c r="AB39" i="1" s="1"/>
  <c r="R33" i="1"/>
  <c r="Z33" i="1" s="1"/>
  <c r="N33" i="1"/>
  <c r="O33" i="1" s="1"/>
  <c r="T33" i="1" s="1"/>
  <c r="AB33" i="1" s="1"/>
  <c r="Q39" i="1"/>
  <c r="Y39" i="1" s="1"/>
  <c r="R39" i="1"/>
  <c r="Z39" i="1" s="1"/>
  <c r="Y33" i="1"/>
  <c r="N192" i="1"/>
  <c r="O192" i="1" s="1"/>
  <c r="R192" i="1"/>
  <c r="Z192" i="1" s="1"/>
  <c r="N194" i="1"/>
  <c r="O194" i="1" s="1"/>
  <c r="N197" i="1"/>
  <c r="O197" i="1" s="1"/>
  <c r="P197" i="1" s="1"/>
  <c r="U197" i="1" s="1"/>
  <c r="AC197" i="1" s="1"/>
  <c r="N199" i="1"/>
  <c r="O199" i="1" s="1"/>
  <c r="N190" i="1"/>
  <c r="O190" i="1" s="1"/>
  <c r="R190" i="1"/>
  <c r="Z190" i="1" s="1"/>
  <c r="Q199" i="1"/>
  <c r="Y199" i="1" s="1"/>
  <c r="Q194" i="1"/>
  <c r="R191" i="1"/>
  <c r="Z191" i="1" s="1"/>
  <c r="Q191" i="1"/>
  <c r="Y191" i="1" s="1"/>
  <c r="R194" i="1"/>
  <c r="Z194" i="1" s="1"/>
  <c r="N191" i="1"/>
  <c r="S191" i="1" s="1"/>
  <c r="AA191" i="1" s="1"/>
  <c r="R199" i="1"/>
  <c r="Z199" i="1" s="1"/>
  <c r="N193" i="1"/>
  <c r="O193" i="1" s="1"/>
  <c r="P193" i="1" s="1"/>
  <c r="U193" i="1" s="1"/>
  <c r="AC193" i="1" s="1"/>
  <c r="AO197" i="1"/>
  <c r="AO193" i="1"/>
  <c r="Q197" i="1"/>
  <c r="Q193" i="1"/>
  <c r="Y193" i="1" s="1"/>
  <c r="R197" i="1"/>
  <c r="Z197" i="1" s="1"/>
  <c r="AO190" i="1"/>
  <c r="R193" i="1"/>
  <c r="Z193" i="1" s="1"/>
  <c r="Q190" i="1"/>
  <c r="Q187" i="1"/>
  <c r="Y187" i="1" s="1"/>
  <c r="R187" i="1"/>
  <c r="Z187" i="1" s="1"/>
  <c r="N175" i="1"/>
  <c r="N187" i="1"/>
  <c r="N181" i="1"/>
  <c r="O181" i="1" s="1"/>
  <c r="T181" i="1" s="1"/>
  <c r="AB181" i="1" s="1"/>
  <c r="Q181" i="1"/>
  <c r="Y181" i="1" s="1"/>
  <c r="R181" i="1"/>
  <c r="Z181" i="1" s="1"/>
  <c r="R179" i="1"/>
  <c r="Z179" i="1" s="1"/>
  <c r="Q179" i="1"/>
  <c r="Y179" i="1" s="1"/>
  <c r="N182" i="1"/>
  <c r="O182" i="1" s="1"/>
  <c r="P182" i="1" s="1"/>
  <c r="U182" i="1" s="1"/>
  <c r="AC182" i="1" s="1"/>
  <c r="N173" i="1"/>
  <c r="O173" i="1" s="1"/>
  <c r="P173" i="1" s="1"/>
  <c r="U173" i="1" s="1"/>
  <c r="AC173" i="1" s="1"/>
  <c r="N180" i="1"/>
  <c r="O180" i="1" s="1"/>
  <c r="R180" i="1"/>
  <c r="Z180" i="1" s="1"/>
  <c r="N179" i="1"/>
  <c r="Q174" i="1"/>
  <c r="Y174" i="1" s="1"/>
  <c r="AO182" i="1"/>
  <c r="Q182" i="1"/>
  <c r="AO180" i="1"/>
  <c r="R182" i="1"/>
  <c r="Z182" i="1" s="1"/>
  <c r="N171" i="1"/>
  <c r="O171" i="1" s="1"/>
  <c r="P171" i="1" s="1"/>
  <c r="U171" i="1" s="1"/>
  <c r="AC171" i="1" s="1"/>
  <c r="Q180" i="1"/>
  <c r="Y180" i="1" s="1"/>
  <c r="Z175" i="1"/>
  <c r="Y175" i="1"/>
  <c r="N174" i="1"/>
  <c r="O174" i="1" s="1"/>
  <c r="R174" i="1"/>
  <c r="Z174" i="1" s="1"/>
  <c r="Q172" i="1"/>
  <c r="Y172" i="1" s="1"/>
  <c r="R172" i="1"/>
  <c r="Z172" i="1" s="1"/>
  <c r="N172" i="1"/>
  <c r="AO173" i="1"/>
  <c r="R171" i="1"/>
  <c r="Z171" i="1" s="1"/>
  <c r="Q173" i="1"/>
  <c r="Y173" i="1" s="1"/>
  <c r="Q171" i="1"/>
  <c r="R173" i="1"/>
  <c r="Z173" i="1" s="1"/>
  <c r="N159" i="1"/>
  <c r="O159" i="1" s="1"/>
  <c r="P159" i="1" s="1"/>
  <c r="U159" i="1" s="1"/>
  <c r="AC159" i="1" s="1"/>
  <c r="N160" i="1"/>
  <c r="O160" i="1" s="1"/>
  <c r="P160" i="1" s="1"/>
  <c r="U160" i="1" s="1"/>
  <c r="AC160" i="1" s="1"/>
  <c r="N162" i="1"/>
  <c r="O162" i="1" s="1"/>
  <c r="P162" i="1" s="1"/>
  <c r="U162" i="1" s="1"/>
  <c r="AC162" i="1" s="1"/>
  <c r="N163" i="1"/>
  <c r="O163" i="1" s="1"/>
  <c r="P163" i="1" s="1"/>
  <c r="U163" i="1" s="1"/>
  <c r="AC163" i="1" s="1"/>
  <c r="N164" i="1"/>
  <c r="O164" i="1" s="1"/>
  <c r="P164" i="1" s="1"/>
  <c r="U164" i="1" s="1"/>
  <c r="AC164" i="1" s="1"/>
  <c r="Q164" i="1"/>
  <c r="R164" i="1"/>
  <c r="Z164" i="1" s="1"/>
  <c r="Q163" i="1"/>
  <c r="Q162" i="1"/>
  <c r="R163" i="1"/>
  <c r="Z163" i="1" s="1"/>
  <c r="R162" i="1"/>
  <c r="Z162" i="1" s="1"/>
  <c r="Q160" i="1"/>
  <c r="Q159" i="1"/>
  <c r="R160" i="1"/>
  <c r="Z160" i="1" s="1"/>
  <c r="R159" i="1"/>
  <c r="Z159" i="1" s="1"/>
  <c r="Q141" i="1"/>
  <c r="Y141" i="1" s="1"/>
  <c r="N158" i="1"/>
  <c r="O158" i="1" s="1"/>
  <c r="R158" i="1"/>
  <c r="Z158" i="1" s="1"/>
  <c r="Q158" i="1"/>
  <c r="Y158" i="1" s="1"/>
  <c r="R128" i="1"/>
  <c r="Z128" i="1" s="1"/>
  <c r="R130" i="1"/>
  <c r="Z130" i="1" s="1"/>
  <c r="N141" i="1"/>
  <c r="R141" i="1"/>
  <c r="Z141" i="1" s="1"/>
  <c r="N128" i="1"/>
  <c r="O128" i="1" s="1"/>
  <c r="P128" i="1" s="1"/>
  <c r="U128" i="1" s="1"/>
  <c r="AC128" i="1" s="1"/>
  <c r="N130" i="1"/>
  <c r="O130" i="1" s="1"/>
  <c r="Q130" i="1"/>
  <c r="Y128" i="1"/>
  <c r="N101" i="1"/>
  <c r="O101" i="1" s="1"/>
  <c r="P101" i="1" s="1"/>
  <c r="U101" i="1" s="1"/>
  <c r="AC101" i="1" s="1"/>
  <c r="N102" i="1"/>
  <c r="O102" i="1" s="1"/>
  <c r="P102" i="1" s="1"/>
  <c r="U102" i="1" s="1"/>
  <c r="AC102" i="1" s="1"/>
  <c r="N106" i="1"/>
  <c r="S106" i="1" s="1"/>
  <c r="AA106" i="1" s="1"/>
  <c r="R106" i="1"/>
  <c r="Z106" i="1" s="1"/>
  <c r="Y106" i="1"/>
  <c r="N116" i="1"/>
  <c r="R116" i="1"/>
  <c r="Z116" i="1" s="1"/>
  <c r="Y116" i="1"/>
  <c r="N115" i="1"/>
  <c r="O115" i="1" s="1"/>
  <c r="P115" i="1" s="1"/>
  <c r="U115" i="1" s="1"/>
  <c r="AC115" i="1" s="1"/>
  <c r="R115" i="1"/>
  <c r="Z115" i="1" s="1"/>
  <c r="Y115" i="1"/>
  <c r="R102" i="1"/>
  <c r="Z102" i="1" s="1"/>
  <c r="Q102" i="1"/>
  <c r="Q101" i="1"/>
  <c r="R101" i="1"/>
  <c r="Z101" i="1" s="1"/>
  <c r="Q168" i="1"/>
  <c r="Y168" i="1" s="1"/>
  <c r="R168" i="1"/>
  <c r="Z168" i="1" s="1"/>
  <c r="N94" i="1"/>
  <c r="O94" i="1" s="1"/>
  <c r="N95" i="1"/>
  <c r="O95" i="1" s="1"/>
  <c r="P95" i="1" s="1"/>
  <c r="U95" i="1" s="1"/>
  <c r="AC95" i="1" s="1"/>
  <c r="Q95" i="1"/>
  <c r="R95" i="1"/>
  <c r="Z95" i="1" s="1"/>
  <c r="Q94" i="1"/>
  <c r="R94" i="1"/>
  <c r="Z94" i="1" s="1"/>
  <c r="N167" i="1"/>
  <c r="O167" i="1" s="1"/>
  <c r="P167" i="1" s="1"/>
  <c r="U167" i="1" s="1"/>
  <c r="AC167" i="1" s="1"/>
  <c r="N168" i="1"/>
  <c r="O168" i="1" s="1"/>
  <c r="AO167" i="1"/>
  <c r="Q167" i="1"/>
  <c r="R167" i="1"/>
  <c r="Z167" i="1" s="1"/>
  <c r="N154" i="1"/>
  <c r="O154" i="1" s="1"/>
  <c r="Q154" i="1"/>
  <c r="Y154" i="1" s="1"/>
  <c r="R154" i="1"/>
  <c r="Z154" i="1" s="1"/>
  <c r="Q157" i="1"/>
  <c r="Y157" i="1" s="1"/>
  <c r="N157" i="1"/>
  <c r="R157" i="1"/>
  <c r="Z157" i="1" s="1"/>
  <c r="Q153" i="1"/>
  <c r="Y153" i="1" s="1"/>
  <c r="N153" i="1"/>
  <c r="O153" i="1" s="1"/>
  <c r="R153" i="1"/>
  <c r="Z153" i="1" s="1"/>
  <c r="N147" i="1"/>
  <c r="S147" i="1" s="1"/>
  <c r="AA147" i="1" s="1"/>
  <c r="N148" i="1"/>
  <c r="O148" i="1" s="1"/>
  <c r="P148" i="1" s="1"/>
  <c r="U148" i="1" s="1"/>
  <c r="AC148" i="1" s="1"/>
  <c r="Q148" i="1"/>
  <c r="Y148" i="1" s="1"/>
  <c r="R148" i="1"/>
  <c r="Z148" i="1" s="1"/>
  <c r="AO147" i="1"/>
  <c r="Q147" i="1"/>
  <c r="R147" i="1"/>
  <c r="Z147" i="1" s="1"/>
  <c r="Q145" i="1"/>
  <c r="Y145" i="1" s="1"/>
  <c r="N145" i="1"/>
  <c r="O145" i="1" s="1"/>
  <c r="P145" i="1" s="1"/>
  <c r="U145" i="1" s="1"/>
  <c r="AC145" i="1" s="1"/>
  <c r="R145" i="1"/>
  <c r="Z145" i="1" s="1"/>
  <c r="Q140" i="1"/>
  <c r="Y140" i="1" s="1"/>
  <c r="N142" i="1"/>
  <c r="O142" i="1" s="1"/>
  <c r="P142" i="1" s="1"/>
  <c r="U142" i="1" s="1"/>
  <c r="AC142" i="1" s="1"/>
  <c r="Q143" i="1"/>
  <c r="Y143" i="1" s="1"/>
  <c r="R140" i="1"/>
  <c r="Z140" i="1" s="1"/>
  <c r="N140" i="1"/>
  <c r="N143" i="1"/>
  <c r="R143" i="1"/>
  <c r="Z143" i="1" s="1"/>
  <c r="AO142" i="1"/>
  <c r="Q142" i="1"/>
  <c r="R142" i="1"/>
  <c r="Z142" i="1" s="1"/>
  <c r="N137" i="1"/>
  <c r="O137" i="1" s="1"/>
  <c r="P137" i="1" s="1"/>
  <c r="U137" i="1" s="1"/>
  <c r="AC137" i="1" s="1"/>
  <c r="N138" i="1"/>
  <c r="O138" i="1" s="1"/>
  <c r="Q138" i="1"/>
  <c r="Y138" i="1" s="1"/>
  <c r="R138" i="1"/>
  <c r="Z138" i="1" s="1"/>
  <c r="AO137" i="1"/>
  <c r="Q137" i="1"/>
  <c r="R137" i="1"/>
  <c r="Z137" i="1" s="1"/>
  <c r="N135" i="1"/>
  <c r="O135" i="1" s="1"/>
  <c r="P135" i="1" s="1"/>
  <c r="U135" i="1" s="1"/>
  <c r="AC135" i="1" s="1"/>
  <c r="Q135" i="1"/>
  <c r="R135" i="1"/>
  <c r="Z135" i="1" s="1"/>
  <c r="Q123" i="1"/>
  <c r="Y123" i="1" s="1"/>
  <c r="N124" i="1"/>
  <c r="S124" i="1" s="1"/>
  <c r="AA124" i="1" s="1"/>
  <c r="Q129" i="1"/>
  <c r="Y129" i="1" s="1"/>
  <c r="Q120" i="1"/>
  <c r="Y120" i="1" s="1"/>
  <c r="N131" i="1"/>
  <c r="O131" i="1" s="1"/>
  <c r="P131" i="1" s="1"/>
  <c r="U131" i="1" s="1"/>
  <c r="AC131" i="1" s="1"/>
  <c r="N129" i="1"/>
  <c r="O129" i="1" s="1"/>
  <c r="R129" i="1"/>
  <c r="Z129" i="1" s="1"/>
  <c r="N121" i="1"/>
  <c r="O121" i="1" s="1"/>
  <c r="P121" i="1" s="1"/>
  <c r="U121" i="1" s="1"/>
  <c r="AC121" i="1" s="1"/>
  <c r="Q134" i="1"/>
  <c r="Y134" i="1" s="1"/>
  <c r="R120" i="1"/>
  <c r="Z120" i="1" s="1"/>
  <c r="N120" i="1"/>
  <c r="O120" i="1" s="1"/>
  <c r="N123" i="1"/>
  <c r="R123" i="1"/>
  <c r="Z123" i="1" s="1"/>
  <c r="N134" i="1"/>
  <c r="R134" i="1"/>
  <c r="Z134" i="1" s="1"/>
  <c r="AO131" i="1"/>
  <c r="AO124" i="1"/>
  <c r="Q131" i="1"/>
  <c r="AO121" i="1"/>
  <c r="Q124" i="1"/>
  <c r="R131" i="1"/>
  <c r="Z131" i="1" s="1"/>
  <c r="Q119" i="1"/>
  <c r="Y119" i="1" s="1"/>
  <c r="Q121" i="1"/>
  <c r="R124" i="1"/>
  <c r="Z124" i="1" s="1"/>
  <c r="R121" i="1"/>
  <c r="Z121" i="1" s="1"/>
  <c r="N118" i="1"/>
  <c r="O118" i="1" s="1"/>
  <c r="P118" i="1" s="1"/>
  <c r="U118" i="1" s="1"/>
  <c r="AC118" i="1" s="1"/>
  <c r="R119" i="1"/>
  <c r="Z119" i="1" s="1"/>
  <c r="N119" i="1"/>
  <c r="AO118" i="1"/>
  <c r="Q118" i="1"/>
  <c r="R118" i="1"/>
  <c r="Z118" i="1" s="1"/>
  <c r="N105" i="1"/>
  <c r="O105" i="1" s="1"/>
  <c r="N104" i="1"/>
  <c r="O104" i="1" s="1"/>
  <c r="P104" i="1" s="1"/>
  <c r="U104" i="1" s="1"/>
  <c r="AC104" i="1" s="1"/>
  <c r="Q105" i="1"/>
  <c r="Y105" i="1" s="1"/>
  <c r="Q113" i="1"/>
  <c r="Y113" i="1" s="1"/>
  <c r="N113" i="1"/>
  <c r="R113" i="1"/>
  <c r="Z113" i="1" s="1"/>
  <c r="N100" i="1"/>
  <c r="O100" i="1" s="1"/>
  <c r="Q100" i="1"/>
  <c r="N111" i="1"/>
  <c r="O111" i="1" s="1"/>
  <c r="P111" i="1" s="1"/>
  <c r="U111" i="1" s="1"/>
  <c r="AC111" i="1" s="1"/>
  <c r="R100" i="1"/>
  <c r="Z100" i="1" s="1"/>
  <c r="R105" i="1"/>
  <c r="Z105" i="1" s="1"/>
  <c r="N112" i="1"/>
  <c r="O112" i="1" s="1"/>
  <c r="Q112" i="1"/>
  <c r="R112" i="1"/>
  <c r="Z112" i="1" s="1"/>
  <c r="AO111" i="1"/>
  <c r="AO104" i="1"/>
  <c r="Q111" i="1"/>
  <c r="Q104" i="1"/>
  <c r="R111" i="1"/>
  <c r="Z111" i="1" s="1"/>
  <c r="R104" i="1"/>
  <c r="Z104" i="1" s="1"/>
  <c r="Q99" i="1"/>
  <c r="Y99" i="1" s="1"/>
  <c r="N99" i="1"/>
  <c r="R99" i="1"/>
  <c r="Z99" i="1" s="1"/>
  <c r="N97" i="1"/>
  <c r="S97" i="1" s="1"/>
  <c r="AA97" i="1" s="1"/>
  <c r="Q97" i="1"/>
  <c r="Y97" i="1" s="1"/>
  <c r="R97" i="1"/>
  <c r="Z97" i="1" s="1"/>
  <c r="Q92" i="1"/>
  <c r="Y92" i="1" s="1"/>
  <c r="R92" i="1"/>
  <c r="Z92" i="1" s="1"/>
  <c r="N92" i="1"/>
  <c r="S92" i="1" s="1"/>
  <c r="AA92" i="1" s="1"/>
  <c r="R76" i="1"/>
  <c r="Z76" i="1" s="1"/>
  <c r="N80" i="1"/>
  <c r="O80" i="1" s="1"/>
  <c r="P80" i="1" s="1"/>
  <c r="U80" i="1" s="1"/>
  <c r="AC80" i="1" s="1"/>
  <c r="Q80" i="1"/>
  <c r="Y80" i="1" s="1"/>
  <c r="R80" i="1"/>
  <c r="Z80" i="1" s="1"/>
  <c r="N77" i="1"/>
  <c r="O77" i="1" s="1"/>
  <c r="R77" i="1"/>
  <c r="Z77" i="1" s="1"/>
  <c r="Y77" i="1"/>
  <c r="N76" i="1"/>
  <c r="S76" i="1" s="1"/>
  <c r="AA76" i="1" s="1"/>
  <c r="N84" i="1"/>
  <c r="O84" i="1" s="1"/>
  <c r="N79" i="1"/>
  <c r="S79" i="1" s="1"/>
  <c r="AA79" i="1" s="1"/>
  <c r="Q86" i="1"/>
  <c r="Q79" i="1"/>
  <c r="R79" i="1"/>
  <c r="Z79" i="1" s="1"/>
  <c r="N83" i="1"/>
  <c r="O83" i="1" s="1"/>
  <c r="P83" i="1" s="1"/>
  <c r="U83" i="1" s="1"/>
  <c r="AC83" i="1" s="1"/>
  <c r="N89" i="1"/>
  <c r="O89" i="1" s="1"/>
  <c r="P89" i="1" s="1"/>
  <c r="U89" i="1" s="1"/>
  <c r="AC89" i="1" s="1"/>
  <c r="AF89" i="1" s="1"/>
  <c r="N90" i="1"/>
  <c r="S90" i="1" s="1"/>
  <c r="AA90" i="1" s="1"/>
  <c r="N81" i="1"/>
  <c r="O81" i="1" s="1"/>
  <c r="P81" i="1" s="1"/>
  <c r="U81" i="1" s="1"/>
  <c r="AC81" i="1" s="1"/>
  <c r="Q90" i="1"/>
  <c r="Y90" i="1" s="1"/>
  <c r="R90" i="1"/>
  <c r="Z90" i="1" s="1"/>
  <c r="N86" i="1"/>
  <c r="R86" i="1"/>
  <c r="Z86" i="1" s="1"/>
  <c r="AO83" i="1"/>
  <c r="AO84" i="1"/>
  <c r="AO89" i="1"/>
  <c r="AO81" i="1"/>
  <c r="Q83" i="1"/>
  <c r="Q84" i="1"/>
  <c r="Q89" i="1"/>
  <c r="Q81" i="1"/>
  <c r="R83" i="1"/>
  <c r="Z83" i="1" s="1"/>
  <c r="R84" i="1"/>
  <c r="Z84" i="1" s="1"/>
  <c r="R89" i="1"/>
  <c r="Z89" i="1" s="1"/>
  <c r="AO76" i="1"/>
  <c r="R81" i="1"/>
  <c r="Z81" i="1" s="1"/>
  <c r="Q76" i="1"/>
  <c r="N71" i="1"/>
  <c r="O71" i="1" s="1"/>
  <c r="P71" i="1" s="1"/>
  <c r="U71" i="1" s="1"/>
  <c r="AC71" i="1" s="1"/>
  <c r="N72" i="1"/>
  <c r="O72" i="1" s="1"/>
  <c r="P72" i="1" s="1"/>
  <c r="U72" i="1" s="1"/>
  <c r="AC72" i="1" s="1"/>
  <c r="R71" i="1"/>
  <c r="Z71" i="1" s="1"/>
  <c r="Q71" i="1"/>
  <c r="Y72" i="1"/>
  <c r="R72" i="1"/>
  <c r="Z72" i="1" s="1"/>
  <c r="R62" i="1"/>
  <c r="Z62" i="1" s="1"/>
  <c r="R68" i="1"/>
  <c r="Z68" i="1" s="1"/>
  <c r="Q69" i="1"/>
  <c r="Y69" i="1" s="1"/>
  <c r="R69" i="1"/>
  <c r="Z69" i="1" s="1"/>
  <c r="N69" i="1"/>
  <c r="N68" i="1"/>
  <c r="O68" i="1" s="1"/>
  <c r="P68" i="1" s="1"/>
  <c r="U68" i="1" s="1"/>
  <c r="AC68" i="1" s="1"/>
  <c r="AO68" i="1"/>
  <c r="Q62" i="1"/>
  <c r="Q68" i="1"/>
  <c r="N62" i="1"/>
  <c r="Q61" i="1"/>
  <c r="Y61" i="1" s="1"/>
  <c r="N63" i="1"/>
  <c r="O63" i="1" s="1"/>
  <c r="P63" i="1" s="1"/>
  <c r="U63" i="1" s="1"/>
  <c r="AC63" i="1" s="1"/>
  <c r="N59" i="1"/>
  <c r="S59" i="1" s="1"/>
  <c r="AA59" i="1" s="1"/>
  <c r="Q59" i="1"/>
  <c r="Y59" i="1" s="1"/>
  <c r="R59" i="1"/>
  <c r="Z59" i="1" s="1"/>
  <c r="Q64" i="1"/>
  <c r="Y64" i="1" s="1"/>
  <c r="N66" i="1"/>
  <c r="O66" i="1" s="1"/>
  <c r="P66" i="1" s="1"/>
  <c r="U66" i="1" s="1"/>
  <c r="AC66" i="1" s="1"/>
  <c r="Q67" i="1"/>
  <c r="N64" i="1"/>
  <c r="R64" i="1"/>
  <c r="Z64" i="1" s="1"/>
  <c r="N67" i="1"/>
  <c r="R67" i="1"/>
  <c r="Z67" i="1" s="1"/>
  <c r="N61" i="1"/>
  <c r="R61" i="1"/>
  <c r="Z61" i="1" s="1"/>
  <c r="AO63" i="1"/>
  <c r="AO66" i="1"/>
  <c r="Q63" i="1"/>
  <c r="Q66" i="1"/>
  <c r="R63" i="1"/>
  <c r="Z63" i="1" s="1"/>
  <c r="R66" i="1"/>
  <c r="Z66" i="1" s="1"/>
  <c r="N74" i="1"/>
  <c r="O74" i="1" s="1"/>
  <c r="N75" i="1"/>
  <c r="O75" i="1" s="1"/>
  <c r="P75" i="1" s="1"/>
  <c r="U75" i="1" s="1"/>
  <c r="AC75" i="1" s="1"/>
  <c r="Q75" i="1"/>
  <c r="R75" i="1"/>
  <c r="Z75" i="1" s="1"/>
  <c r="Q74" i="1"/>
  <c r="Y74" i="1" s="1"/>
  <c r="R74" i="1"/>
  <c r="Z74" i="1" s="1"/>
  <c r="N55" i="1"/>
  <c r="O55" i="1" s="1"/>
  <c r="Q55" i="1"/>
  <c r="Y55" i="1" s="1"/>
  <c r="N57" i="1"/>
  <c r="O57" i="1" s="1"/>
  <c r="P57" i="1" s="1"/>
  <c r="U57" i="1" s="1"/>
  <c r="AC57" i="1" s="1"/>
  <c r="Q58" i="1"/>
  <c r="Y58" i="1" s="1"/>
  <c r="N58" i="1"/>
  <c r="R58" i="1"/>
  <c r="Z58" i="1" s="1"/>
  <c r="AO57" i="1"/>
  <c r="Q57" i="1"/>
  <c r="R57" i="1"/>
  <c r="Z57" i="1" s="1"/>
  <c r="R55" i="1"/>
  <c r="Z55" i="1" s="1"/>
  <c r="N53" i="1"/>
  <c r="O53" i="1" s="1"/>
  <c r="Q53" i="1"/>
  <c r="Y53" i="1" s="1"/>
  <c r="R53" i="1"/>
  <c r="Z53" i="1" s="1"/>
  <c r="N51" i="1"/>
  <c r="O51" i="1" s="1"/>
  <c r="P51" i="1" s="1"/>
  <c r="U51" i="1" s="1"/>
  <c r="AC51" i="1" s="1"/>
  <c r="Q52" i="1"/>
  <c r="Y52" i="1" s="1"/>
  <c r="N52" i="1"/>
  <c r="R52" i="1"/>
  <c r="Z52" i="1" s="1"/>
  <c r="R51" i="1"/>
  <c r="Z51" i="1" s="1"/>
  <c r="Q51" i="1"/>
  <c r="Q44" i="1"/>
  <c r="Y44" i="1" s="1"/>
  <c r="N49" i="1"/>
  <c r="S49" i="1" s="1"/>
  <c r="AA49" i="1" s="1"/>
  <c r="Q49" i="1"/>
  <c r="Y49" i="1" s="1"/>
  <c r="R49" i="1"/>
  <c r="Z49" i="1" s="1"/>
  <c r="N47" i="1"/>
  <c r="O47" i="1" s="1"/>
  <c r="P47" i="1" s="1"/>
  <c r="U47" i="1" s="1"/>
  <c r="AC47" i="1" s="1"/>
  <c r="N48" i="1"/>
  <c r="O48" i="1" s="1"/>
  <c r="Q48" i="1"/>
  <c r="R48" i="1"/>
  <c r="Z48" i="1" s="1"/>
  <c r="AO47" i="1"/>
  <c r="Q47" i="1"/>
  <c r="R47" i="1"/>
  <c r="Z47" i="1" s="1"/>
  <c r="Q46" i="1"/>
  <c r="Y46" i="1" s="1"/>
  <c r="N46" i="1"/>
  <c r="O46" i="1" s="1"/>
  <c r="R46" i="1"/>
  <c r="Z46" i="1" s="1"/>
  <c r="N42" i="1"/>
  <c r="O42" i="1" s="1"/>
  <c r="N44" i="1"/>
  <c r="O44" i="1" s="1"/>
  <c r="R44" i="1"/>
  <c r="Z44" i="1" s="1"/>
  <c r="R42" i="1"/>
  <c r="Z42" i="1" s="1"/>
  <c r="Q42" i="1"/>
  <c r="N36" i="1"/>
  <c r="S36" i="1" s="1"/>
  <c r="AA36" i="1" s="1"/>
  <c r="Q36" i="1"/>
  <c r="Y36" i="1" s="1"/>
  <c r="R36" i="1"/>
  <c r="Z36" i="1" s="1"/>
  <c r="N37" i="1"/>
  <c r="O37" i="1" s="1"/>
  <c r="P37" i="1" s="1"/>
  <c r="U37" i="1" s="1"/>
  <c r="AC37" i="1" s="1"/>
  <c r="Q38" i="1"/>
  <c r="Y38" i="1" s="1"/>
  <c r="R38" i="1"/>
  <c r="Z38" i="1" s="1"/>
  <c r="N38" i="1"/>
  <c r="Q37" i="1"/>
  <c r="R37" i="1"/>
  <c r="Z37" i="1" s="1"/>
  <c r="N30" i="1"/>
  <c r="O30" i="1" s="1"/>
  <c r="P30" i="1" s="1"/>
  <c r="Q31" i="1"/>
  <c r="N32" i="1"/>
  <c r="O32" i="1" s="1"/>
  <c r="P32" i="1" s="1"/>
  <c r="R31" i="1"/>
  <c r="N31" i="1"/>
  <c r="O31" i="1" s="1"/>
  <c r="T31" i="1" s="1"/>
  <c r="AB31" i="1" s="1"/>
  <c r="AO846" i="1"/>
  <c r="AO539" i="1"/>
  <c r="S186" i="1" l="1"/>
  <c r="AA186" i="1" s="1"/>
  <c r="S176" i="1"/>
  <c r="AA176" i="1" s="1"/>
  <c r="O198" i="1"/>
  <c r="S198" i="1"/>
  <c r="AA198" i="1" s="1"/>
  <c r="T186" i="1"/>
  <c r="AB186" i="1" s="1"/>
  <c r="P186" i="1"/>
  <c r="U186" i="1" s="1"/>
  <c r="AC186" i="1" s="1"/>
  <c r="AD193" i="1"/>
  <c r="AD192" i="1"/>
  <c r="O185" i="1"/>
  <c r="S185" i="1"/>
  <c r="AA185" i="1" s="1"/>
  <c r="O175" i="1"/>
  <c r="P175" i="1" s="1"/>
  <c r="S175" i="1"/>
  <c r="AA175" i="1" s="1"/>
  <c r="P176" i="1"/>
  <c r="U176" i="1" s="1"/>
  <c r="AC176" i="1" s="1"/>
  <c r="T176" i="1"/>
  <c r="AB176" i="1" s="1"/>
  <c r="AF37" i="1"/>
  <c r="AI37" i="1"/>
  <c r="AI68" i="1"/>
  <c r="AF68" i="1"/>
  <c r="AF104" i="1"/>
  <c r="AI104" i="1"/>
  <c r="AF57" i="1"/>
  <c r="AI57" i="1"/>
  <c r="AF121" i="1"/>
  <c r="AI121" i="1"/>
  <c r="AI148" i="1"/>
  <c r="AF148" i="1"/>
  <c r="AF135" i="1"/>
  <c r="AI135" i="1"/>
  <c r="AF102" i="1"/>
  <c r="AI102" i="1"/>
  <c r="AF164" i="1"/>
  <c r="AI164" i="1"/>
  <c r="AF197" i="1"/>
  <c r="AI197" i="1"/>
  <c r="AI142" i="1"/>
  <c r="AF142" i="1"/>
  <c r="AI101" i="1"/>
  <c r="AF101" i="1"/>
  <c r="AI163" i="1"/>
  <c r="AF163" i="1"/>
  <c r="AI193" i="1"/>
  <c r="AF193" i="1"/>
  <c r="AI51" i="1"/>
  <c r="AF51" i="1"/>
  <c r="AI63" i="1"/>
  <c r="AF63" i="1"/>
  <c r="AI81" i="1"/>
  <c r="AF81" i="1"/>
  <c r="AI131" i="1"/>
  <c r="AF131" i="1"/>
  <c r="AI167" i="1"/>
  <c r="AF167" i="1"/>
  <c r="AF162" i="1"/>
  <c r="AI162" i="1"/>
  <c r="AI66" i="1"/>
  <c r="AF66" i="1"/>
  <c r="AF111" i="1"/>
  <c r="AI111" i="1"/>
  <c r="AF160" i="1"/>
  <c r="AI160" i="1"/>
  <c r="AI173" i="1"/>
  <c r="AF173" i="1"/>
  <c r="AF137" i="1"/>
  <c r="AI137" i="1"/>
  <c r="AI145" i="1"/>
  <c r="AF145" i="1"/>
  <c r="AF159" i="1"/>
  <c r="AI159" i="1"/>
  <c r="AI182" i="1"/>
  <c r="AF182" i="1"/>
  <c r="AF83" i="1"/>
  <c r="AI83" i="1"/>
  <c r="AI80" i="1"/>
  <c r="AF80" i="1"/>
  <c r="AI118" i="1"/>
  <c r="AF118" i="1"/>
  <c r="AI115" i="1"/>
  <c r="AF115" i="1"/>
  <c r="AF128" i="1"/>
  <c r="AI128" i="1"/>
  <c r="AF75" i="1"/>
  <c r="AI75" i="1"/>
  <c r="AF72" i="1"/>
  <c r="AI72" i="1"/>
  <c r="AI171" i="1"/>
  <c r="AF171" i="1"/>
  <c r="AI47" i="1"/>
  <c r="AF47" i="1"/>
  <c r="AF71" i="1"/>
  <c r="AI71" i="1"/>
  <c r="AI95" i="1"/>
  <c r="AF95" i="1"/>
  <c r="S126" i="1"/>
  <c r="S132" i="1"/>
  <c r="AA132" i="1" s="1"/>
  <c r="O132" i="1"/>
  <c r="T126" i="1"/>
  <c r="AB126" i="1" s="1"/>
  <c r="P126" i="1"/>
  <c r="U126" i="1" s="1"/>
  <c r="S110" i="1"/>
  <c r="AA110" i="1" s="1"/>
  <c r="O110" i="1"/>
  <c r="O108" i="1"/>
  <c r="S108" i="1"/>
  <c r="AD87" i="1"/>
  <c r="T94" i="1"/>
  <c r="AB94" i="1" s="1"/>
  <c r="P94" i="1"/>
  <c r="U94" i="1" s="1"/>
  <c r="AC94" i="1" s="1"/>
  <c r="Y87" i="1"/>
  <c r="N85" i="1"/>
  <c r="S85" i="1" s="1"/>
  <c r="AA85" i="1" s="1"/>
  <c r="O87" i="1"/>
  <c r="S87" i="1"/>
  <c r="AA87" i="1" s="1"/>
  <c r="AD85" i="1"/>
  <c r="S199" i="1"/>
  <c r="AA199" i="1" s="1"/>
  <c r="S33" i="1"/>
  <c r="AA33" i="1" s="1"/>
  <c r="P39" i="1"/>
  <c r="U39" i="1" s="1"/>
  <c r="AC39" i="1" s="1"/>
  <c r="S39" i="1"/>
  <c r="AA39" i="1" s="1"/>
  <c r="P33" i="1"/>
  <c r="U33" i="1" s="1"/>
  <c r="AC33" i="1" s="1"/>
  <c r="AD33" i="1"/>
  <c r="S194" i="1"/>
  <c r="AA194" i="1" s="1"/>
  <c r="AD39" i="1"/>
  <c r="S192" i="1"/>
  <c r="AA192" i="1" s="1"/>
  <c r="AD194" i="1"/>
  <c r="T197" i="1"/>
  <c r="AB197" i="1" s="1"/>
  <c r="S190" i="1"/>
  <c r="AA190" i="1" s="1"/>
  <c r="S197" i="1"/>
  <c r="AA197" i="1" s="1"/>
  <c r="T192" i="1"/>
  <c r="AB192" i="1" s="1"/>
  <c r="P192" i="1"/>
  <c r="U192" i="1" s="1"/>
  <c r="AC192" i="1" s="1"/>
  <c r="S181" i="1"/>
  <c r="AA181" i="1" s="1"/>
  <c r="S193" i="1"/>
  <c r="AA193" i="1" s="1"/>
  <c r="AD191" i="1"/>
  <c r="Y194" i="1"/>
  <c r="AD199" i="1"/>
  <c r="O191" i="1"/>
  <c r="P191" i="1" s="1"/>
  <c r="U191" i="1" s="1"/>
  <c r="AC191" i="1" s="1"/>
  <c r="AD190" i="1"/>
  <c r="Y190" i="1"/>
  <c r="P199" i="1"/>
  <c r="U199" i="1" s="1"/>
  <c r="AC199" i="1" s="1"/>
  <c r="T199" i="1"/>
  <c r="AB199" i="1" s="1"/>
  <c r="T193" i="1"/>
  <c r="AB193" i="1" s="1"/>
  <c r="T190" i="1"/>
  <c r="AB190" i="1" s="1"/>
  <c r="P190" i="1"/>
  <c r="U190" i="1" s="1"/>
  <c r="AC190" i="1" s="1"/>
  <c r="AD197" i="1"/>
  <c r="Y197" i="1"/>
  <c r="P194" i="1"/>
  <c r="U194" i="1" s="1"/>
  <c r="AC194" i="1" s="1"/>
  <c r="T194" i="1"/>
  <c r="AB194" i="1" s="1"/>
  <c r="AD187" i="1"/>
  <c r="O187" i="1"/>
  <c r="S187" i="1"/>
  <c r="AA187" i="1" s="1"/>
  <c r="P181" i="1"/>
  <c r="U181" i="1" s="1"/>
  <c r="AC181" i="1" s="1"/>
  <c r="S173" i="1"/>
  <c r="AA173" i="1" s="1"/>
  <c r="T182" i="1"/>
  <c r="AB182" i="1" s="1"/>
  <c r="AD179" i="1"/>
  <c r="S182" i="1"/>
  <c r="AA182" i="1" s="1"/>
  <c r="T171" i="1"/>
  <c r="AB171" i="1" s="1"/>
  <c r="S180" i="1"/>
  <c r="AA180" i="1" s="1"/>
  <c r="S174" i="1"/>
  <c r="AA174" i="1" s="1"/>
  <c r="T173" i="1"/>
  <c r="AB173" i="1" s="1"/>
  <c r="AD181" i="1"/>
  <c r="AD180" i="1"/>
  <c r="T180" i="1"/>
  <c r="AB180" i="1" s="1"/>
  <c r="P180" i="1"/>
  <c r="U180" i="1" s="1"/>
  <c r="AC180" i="1" s="1"/>
  <c r="S179" i="1"/>
  <c r="AA179" i="1" s="1"/>
  <c r="O179" i="1"/>
  <c r="AD182" i="1"/>
  <c r="Y182" i="1"/>
  <c r="T159" i="1"/>
  <c r="AB159" i="1" s="1"/>
  <c r="S160" i="1"/>
  <c r="AA160" i="1" s="1"/>
  <c r="S171" i="1"/>
  <c r="AA171" i="1" s="1"/>
  <c r="AD175" i="1"/>
  <c r="AD174" i="1"/>
  <c r="AD172" i="1"/>
  <c r="AD173" i="1"/>
  <c r="O172" i="1"/>
  <c r="S172" i="1"/>
  <c r="AA172" i="1" s="1"/>
  <c r="S164" i="1"/>
  <c r="AA164" i="1" s="1"/>
  <c r="P174" i="1"/>
  <c r="U174" i="1" s="1"/>
  <c r="AC174" i="1" s="1"/>
  <c r="T174" i="1"/>
  <c r="AB174" i="1" s="1"/>
  <c r="T160" i="1"/>
  <c r="AB160" i="1" s="1"/>
  <c r="AD171" i="1"/>
  <c r="Y171" i="1"/>
  <c r="T164" i="1"/>
  <c r="AB164" i="1" s="1"/>
  <c r="T163" i="1"/>
  <c r="AB163" i="1" s="1"/>
  <c r="S163" i="1"/>
  <c r="AA163" i="1" s="1"/>
  <c r="S162" i="1"/>
  <c r="AA162" i="1" s="1"/>
  <c r="AD164" i="1"/>
  <c r="Y164" i="1"/>
  <c r="T162" i="1"/>
  <c r="AB162" i="1" s="1"/>
  <c r="S159" i="1"/>
  <c r="AA159" i="1" s="1"/>
  <c r="Y163" i="1"/>
  <c r="AD163" i="1"/>
  <c r="AD162" i="1"/>
  <c r="Y162" i="1"/>
  <c r="Y160" i="1"/>
  <c r="AD160" i="1"/>
  <c r="AD159" i="1"/>
  <c r="Y159" i="1"/>
  <c r="AD128" i="1"/>
  <c r="S158" i="1"/>
  <c r="AA158" i="1" s="1"/>
  <c r="AD158" i="1"/>
  <c r="P158" i="1"/>
  <c r="U158" i="1" s="1"/>
  <c r="AC158" i="1" s="1"/>
  <c r="T158" i="1"/>
  <c r="AB158" i="1" s="1"/>
  <c r="S102" i="1"/>
  <c r="AA102" i="1" s="1"/>
  <c r="AD130" i="1"/>
  <c r="AD141" i="1"/>
  <c r="O141" i="1"/>
  <c r="S141" i="1"/>
  <c r="AA141" i="1" s="1"/>
  <c r="T128" i="1"/>
  <c r="AB128" i="1" s="1"/>
  <c r="S128" i="1"/>
  <c r="AA128" i="1" s="1"/>
  <c r="S130" i="1"/>
  <c r="AA130" i="1" s="1"/>
  <c r="T101" i="1"/>
  <c r="AB101" i="1" s="1"/>
  <c r="Y130" i="1"/>
  <c r="S101" i="1"/>
  <c r="AA101" i="1" s="1"/>
  <c r="T130" i="1"/>
  <c r="AB130" i="1" s="1"/>
  <c r="P130" i="1"/>
  <c r="U130" i="1" s="1"/>
  <c r="AC130" i="1" s="1"/>
  <c r="S95" i="1"/>
  <c r="AA95" i="1" s="1"/>
  <c r="O106" i="1"/>
  <c r="P106" i="1" s="1"/>
  <c r="U106" i="1" s="1"/>
  <c r="AC106" i="1" s="1"/>
  <c r="S168" i="1"/>
  <c r="AA168" i="1" s="1"/>
  <c r="AD101" i="1"/>
  <c r="Y101" i="1"/>
  <c r="T102" i="1"/>
  <c r="AB102" i="1" s="1"/>
  <c r="AD168" i="1"/>
  <c r="Y102" i="1"/>
  <c r="AD102" i="1"/>
  <c r="AD106" i="1"/>
  <c r="S115" i="1"/>
  <c r="AA115" i="1" s="1"/>
  <c r="T115" i="1"/>
  <c r="AB115" i="1" s="1"/>
  <c r="AD116" i="1"/>
  <c r="O116" i="1"/>
  <c r="S116" i="1"/>
  <c r="AA116" i="1" s="1"/>
  <c r="AD115" i="1"/>
  <c r="S94" i="1"/>
  <c r="AA94" i="1" s="1"/>
  <c r="T95" i="1"/>
  <c r="AB95" i="1" s="1"/>
  <c r="AD94" i="1"/>
  <c r="Y94" i="1"/>
  <c r="AD95" i="1"/>
  <c r="Y95" i="1"/>
  <c r="T167" i="1"/>
  <c r="AB167" i="1" s="1"/>
  <c r="S154" i="1"/>
  <c r="AA154" i="1" s="1"/>
  <c r="S167" i="1"/>
  <c r="AA167" i="1" s="1"/>
  <c r="AD167" i="1"/>
  <c r="Y167" i="1"/>
  <c r="P168" i="1"/>
  <c r="U168" i="1" s="1"/>
  <c r="AC168" i="1" s="1"/>
  <c r="T168" i="1"/>
  <c r="AB168" i="1" s="1"/>
  <c r="AD154" i="1"/>
  <c r="O157" i="1"/>
  <c r="S157" i="1"/>
  <c r="AA157" i="1" s="1"/>
  <c r="AD157" i="1"/>
  <c r="P154" i="1"/>
  <c r="U154" i="1" s="1"/>
  <c r="AC154" i="1" s="1"/>
  <c r="T154" i="1"/>
  <c r="AB154" i="1" s="1"/>
  <c r="S153" i="1"/>
  <c r="AA153" i="1" s="1"/>
  <c r="AD153" i="1"/>
  <c r="P153" i="1"/>
  <c r="U153" i="1" s="1"/>
  <c r="AC153" i="1" s="1"/>
  <c r="T153" i="1"/>
  <c r="AB153" i="1" s="1"/>
  <c r="O147" i="1"/>
  <c r="T147" i="1" s="1"/>
  <c r="AB147" i="1" s="1"/>
  <c r="S148" i="1"/>
  <c r="AA148" i="1" s="1"/>
  <c r="AD148" i="1"/>
  <c r="T148" i="1"/>
  <c r="AB148" i="1" s="1"/>
  <c r="AD147" i="1"/>
  <c r="Y147" i="1"/>
  <c r="T145" i="1"/>
  <c r="AB145" i="1" s="1"/>
  <c r="S145" i="1"/>
  <c r="AA145" i="1" s="1"/>
  <c r="AD145" i="1"/>
  <c r="S137" i="1"/>
  <c r="AA137" i="1" s="1"/>
  <c r="S142" i="1"/>
  <c r="AA142" i="1" s="1"/>
  <c r="AD143" i="1"/>
  <c r="T142" i="1"/>
  <c r="AB142" i="1" s="1"/>
  <c r="O143" i="1"/>
  <c r="S143" i="1"/>
  <c r="AA143" i="1" s="1"/>
  <c r="O140" i="1"/>
  <c r="S140" i="1"/>
  <c r="AA140" i="1" s="1"/>
  <c r="Y142" i="1"/>
  <c r="AD142" i="1"/>
  <c r="AD140" i="1"/>
  <c r="T137" i="1"/>
  <c r="AB137" i="1" s="1"/>
  <c r="S138" i="1"/>
  <c r="AA138" i="1" s="1"/>
  <c r="AD138" i="1"/>
  <c r="P138" i="1"/>
  <c r="U138" i="1" s="1"/>
  <c r="AC138" i="1" s="1"/>
  <c r="T138" i="1"/>
  <c r="AB138" i="1" s="1"/>
  <c r="Y137" i="1"/>
  <c r="AD137" i="1"/>
  <c r="S135" i="1"/>
  <c r="AA135" i="1" s="1"/>
  <c r="O124" i="1"/>
  <c r="P124" i="1" s="1"/>
  <c r="U124" i="1" s="1"/>
  <c r="AC124" i="1" s="1"/>
  <c r="T135" i="1"/>
  <c r="AB135" i="1" s="1"/>
  <c r="AD135" i="1"/>
  <c r="S131" i="1"/>
  <c r="AA131" i="1" s="1"/>
  <c r="Y135" i="1"/>
  <c r="AD123" i="1"/>
  <c r="AD129" i="1"/>
  <c r="S129" i="1"/>
  <c r="AA129" i="1" s="1"/>
  <c r="S121" i="1"/>
  <c r="AA121" i="1" s="1"/>
  <c r="T131" i="1"/>
  <c r="AB131" i="1" s="1"/>
  <c r="AD134" i="1"/>
  <c r="T121" i="1"/>
  <c r="AB121" i="1" s="1"/>
  <c r="AD119" i="1"/>
  <c r="S134" i="1"/>
  <c r="AA134" i="1" s="1"/>
  <c r="O134" i="1"/>
  <c r="Y131" i="1"/>
  <c r="AD131" i="1"/>
  <c r="S123" i="1"/>
  <c r="AA123" i="1" s="1"/>
  <c r="O123" i="1"/>
  <c r="P120" i="1"/>
  <c r="U120" i="1" s="1"/>
  <c r="AC120" i="1" s="1"/>
  <c r="T120" i="1"/>
  <c r="AB120" i="1" s="1"/>
  <c r="AD121" i="1"/>
  <c r="Y121" i="1"/>
  <c r="AD124" i="1"/>
  <c r="Y124" i="1"/>
  <c r="S120" i="1"/>
  <c r="AA120" i="1" s="1"/>
  <c r="AD120" i="1"/>
  <c r="P129" i="1"/>
  <c r="U129" i="1" s="1"/>
  <c r="AC129" i="1" s="1"/>
  <c r="T129" i="1"/>
  <c r="AB129" i="1" s="1"/>
  <c r="T118" i="1"/>
  <c r="AB118" i="1" s="1"/>
  <c r="S118" i="1"/>
  <c r="AA118" i="1" s="1"/>
  <c r="S104" i="1"/>
  <c r="AA104" i="1" s="1"/>
  <c r="O119" i="1"/>
  <c r="S119" i="1"/>
  <c r="AA119" i="1" s="1"/>
  <c r="Y118" i="1"/>
  <c r="AD118" i="1"/>
  <c r="O97" i="1"/>
  <c r="T97" i="1" s="1"/>
  <c r="AB97" i="1" s="1"/>
  <c r="T104" i="1"/>
  <c r="AB104" i="1" s="1"/>
  <c r="S105" i="1"/>
  <c r="AA105" i="1" s="1"/>
  <c r="T111" i="1"/>
  <c r="AB111" i="1" s="1"/>
  <c r="S100" i="1"/>
  <c r="AA100" i="1" s="1"/>
  <c r="S111" i="1"/>
  <c r="AA111" i="1" s="1"/>
  <c r="AD113" i="1"/>
  <c r="O113" i="1"/>
  <c r="S113" i="1"/>
  <c r="AA113" i="1" s="1"/>
  <c r="AD112" i="1"/>
  <c r="Y112" i="1"/>
  <c r="Y100" i="1"/>
  <c r="AD100" i="1"/>
  <c r="S112" i="1"/>
  <c r="AA112" i="1" s="1"/>
  <c r="AD105" i="1"/>
  <c r="AD111" i="1"/>
  <c r="Y111" i="1"/>
  <c r="P105" i="1"/>
  <c r="U105" i="1" s="1"/>
  <c r="AC105" i="1" s="1"/>
  <c r="T105" i="1"/>
  <c r="AB105" i="1" s="1"/>
  <c r="P112" i="1"/>
  <c r="U112" i="1" s="1"/>
  <c r="AC112" i="1" s="1"/>
  <c r="T112" i="1"/>
  <c r="AB112" i="1" s="1"/>
  <c r="AD104" i="1"/>
  <c r="Y104" i="1"/>
  <c r="P100" i="1"/>
  <c r="U100" i="1" s="1"/>
  <c r="AC100" i="1" s="1"/>
  <c r="T100" i="1"/>
  <c r="AB100" i="1" s="1"/>
  <c r="AD99" i="1"/>
  <c r="S99" i="1"/>
  <c r="AA99" i="1" s="1"/>
  <c r="O99" i="1"/>
  <c r="AD97" i="1"/>
  <c r="AD92" i="1"/>
  <c r="O92" i="1"/>
  <c r="P92" i="1" s="1"/>
  <c r="U92" i="1" s="1"/>
  <c r="AC92" i="1" s="1"/>
  <c r="S80" i="1"/>
  <c r="AA80" i="1" s="1"/>
  <c r="T80" i="1"/>
  <c r="AB80" i="1" s="1"/>
  <c r="S71" i="1"/>
  <c r="AA71" i="1" s="1"/>
  <c r="AD80" i="1"/>
  <c r="S81" i="1"/>
  <c r="AA81" i="1" s="1"/>
  <c r="S77" i="1"/>
  <c r="AA77" i="1" s="1"/>
  <c r="O76" i="1"/>
  <c r="P76" i="1" s="1"/>
  <c r="U76" i="1" s="1"/>
  <c r="AC76" i="1" s="1"/>
  <c r="AD77" i="1"/>
  <c r="T81" i="1"/>
  <c r="AB81" i="1" s="1"/>
  <c r="P77" i="1"/>
  <c r="U77" i="1" s="1"/>
  <c r="AC77" i="1" s="1"/>
  <c r="T77" i="1"/>
  <c r="AB77" i="1" s="1"/>
  <c r="O90" i="1"/>
  <c r="P90" i="1" s="1"/>
  <c r="U90" i="1" s="1"/>
  <c r="AC90" i="1" s="1"/>
  <c r="AD86" i="1"/>
  <c r="T83" i="1"/>
  <c r="AB83" i="1" s="1"/>
  <c r="O79" i="1"/>
  <c r="P79" i="1" s="1"/>
  <c r="U79" i="1" s="1"/>
  <c r="AC79" i="1" s="1"/>
  <c r="S83" i="1"/>
  <c r="AA83" i="1" s="1"/>
  <c r="P84" i="1"/>
  <c r="U84" i="1" s="1"/>
  <c r="AC84" i="1" s="1"/>
  <c r="T84" i="1"/>
  <c r="AB84" i="1" s="1"/>
  <c r="S89" i="1"/>
  <c r="AA89" i="1" s="1"/>
  <c r="S84" i="1"/>
  <c r="AA84" i="1" s="1"/>
  <c r="AD71" i="1"/>
  <c r="Y86" i="1"/>
  <c r="T89" i="1"/>
  <c r="AB89" i="1" s="1"/>
  <c r="Y79" i="1"/>
  <c r="AD79" i="1"/>
  <c r="AD90" i="1"/>
  <c r="AD81" i="1"/>
  <c r="Y81" i="1"/>
  <c r="AD83" i="1"/>
  <c r="Y83" i="1"/>
  <c r="AD89" i="1"/>
  <c r="Y89" i="1"/>
  <c r="Y84" i="1"/>
  <c r="AD84" i="1"/>
  <c r="AD76" i="1"/>
  <c r="Y76" i="1"/>
  <c r="O86" i="1"/>
  <c r="S86" i="1"/>
  <c r="AA86" i="1" s="1"/>
  <c r="T71" i="1"/>
  <c r="AB71" i="1" s="1"/>
  <c r="S68" i="1"/>
  <c r="AA68" i="1" s="1"/>
  <c r="T72" i="1"/>
  <c r="AB72" i="1" s="1"/>
  <c r="S72" i="1"/>
  <c r="AA72" i="1" s="1"/>
  <c r="AD62" i="1"/>
  <c r="AD72" i="1"/>
  <c r="Y71" i="1"/>
  <c r="AD68" i="1"/>
  <c r="Y68" i="1"/>
  <c r="O69" i="1"/>
  <c r="S69" i="1"/>
  <c r="AA69" i="1" s="1"/>
  <c r="AD69" i="1"/>
  <c r="T63" i="1"/>
  <c r="AB63" i="1" s="1"/>
  <c r="T68" i="1"/>
  <c r="AB68" i="1" s="1"/>
  <c r="Y62" i="1"/>
  <c r="O62" i="1"/>
  <c r="S62" i="1"/>
  <c r="AA62" i="1" s="1"/>
  <c r="S66" i="1"/>
  <c r="AA66" i="1" s="1"/>
  <c r="O59" i="1"/>
  <c r="T59" i="1" s="1"/>
  <c r="AB59" i="1" s="1"/>
  <c r="AD67" i="1"/>
  <c r="Y67" i="1"/>
  <c r="S74" i="1"/>
  <c r="AA74" i="1" s="1"/>
  <c r="S63" i="1"/>
  <c r="AA63" i="1" s="1"/>
  <c r="AD59" i="1"/>
  <c r="T66" i="1"/>
  <c r="AB66" i="1" s="1"/>
  <c r="O67" i="1"/>
  <c r="S67" i="1"/>
  <c r="AA67" i="1" s="1"/>
  <c r="O64" i="1"/>
  <c r="S64" i="1"/>
  <c r="AA64" i="1" s="1"/>
  <c r="Y66" i="1"/>
  <c r="AD66" i="1"/>
  <c r="AD61" i="1"/>
  <c r="AD64" i="1"/>
  <c r="O61" i="1"/>
  <c r="S61" i="1"/>
  <c r="AA61" i="1" s="1"/>
  <c r="Y63" i="1"/>
  <c r="AD63" i="1"/>
  <c r="T75" i="1"/>
  <c r="AB75" i="1" s="1"/>
  <c r="S75" i="1"/>
  <c r="AA75" i="1" s="1"/>
  <c r="AD75" i="1"/>
  <c r="Y75" i="1"/>
  <c r="AD74" i="1"/>
  <c r="P74" i="1"/>
  <c r="U74" i="1" s="1"/>
  <c r="AC74" i="1" s="1"/>
  <c r="T74" i="1"/>
  <c r="AB74" i="1" s="1"/>
  <c r="S53" i="1"/>
  <c r="AA53" i="1" s="1"/>
  <c r="S55" i="1"/>
  <c r="AA55" i="1" s="1"/>
  <c r="AD58" i="1"/>
  <c r="T57" i="1"/>
  <c r="AB57" i="1" s="1"/>
  <c r="S57" i="1"/>
  <c r="AA57" i="1" s="1"/>
  <c r="Y57" i="1"/>
  <c r="AD57" i="1"/>
  <c r="O58" i="1"/>
  <c r="S58" i="1"/>
  <c r="AA58" i="1" s="1"/>
  <c r="S48" i="1"/>
  <c r="AA48" i="1" s="1"/>
  <c r="AD55" i="1"/>
  <c r="P55" i="1"/>
  <c r="U55" i="1" s="1"/>
  <c r="AC55" i="1" s="1"/>
  <c r="T55" i="1"/>
  <c r="AB55" i="1" s="1"/>
  <c r="T51" i="1"/>
  <c r="AB51" i="1" s="1"/>
  <c r="S51" i="1"/>
  <c r="AA51" i="1" s="1"/>
  <c r="AD53" i="1"/>
  <c r="P53" i="1"/>
  <c r="U53" i="1" s="1"/>
  <c r="AC53" i="1" s="1"/>
  <c r="T53" i="1"/>
  <c r="AB53" i="1" s="1"/>
  <c r="AD52" i="1"/>
  <c r="Y51" i="1"/>
  <c r="AD51" i="1"/>
  <c r="O52" i="1"/>
  <c r="S52" i="1"/>
  <c r="AA52" i="1" s="1"/>
  <c r="O49" i="1"/>
  <c r="P49" i="1" s="1"/>
  <c r="U49" i="1" s="1"/>
  <c r="AC49" i="1" s="1"/>
  <c r="AD48" i="1"/>
  <c r="S47" i="1"/>
  <c r="AA47" i="1" s="1"/>
  <c r="AD49" i="1"/>
  <c r="Y48" i="1"/>
  <c r="T47" i="1"/>
  <c r="AB47" i="1" s="1"/>
  <c r="AD47" i="1"/>
  <c r="Y47" i="1"/>
  <c r="P48" i="1"/>
  <c r="U48" i="1" s="1"/>
  <c r="AC48" i="1" s="1"/>
  <c r="T48" i="1"/>
  <c r="AB48" i="1" s="1"/>
  <c r="O36" i="1"/>
  <c r="T36" i="1" s="1"/>
  <c r="AB36" i="1" s="1"/>
  <c r="S44" i="1"/>
  <c r="AA44" i="1" s="1"/>
  <c r="AD44" i="1"/>
  <c r="S46" i="1"/>
  <c r="AA46" i="1" s="1"/>
  <c r="S42" i="1"/>
  <c r="AA42" i="1" s="1"/>
  <c r="AD42" i="1"/>
  <c r="AD46" i="1"/>
  <c r="P46" i="1"/>
  <c r="U46" i="1" s="1"/>
  <c r="AC46" i="1" s="1"/>
  <c r="T46" i="1"/>
  <c r="AB46" i="1" s="1"/>
  <c r="AD38" i="1"/>
  <c r="Y42" i="1"/>
  <c r="P44" i="1"/>
  <c r="U44" i="1" s="1"/>
  <c r="AC44" i="1" s="1"/>
  <c r="T44" i="1"/>
  <c r="AB44" i="1" s="1"/>
  <c r="P42" i="1"/>
  <c r="T42" i="1"/>
  <c r="AB42" i="1" s="1"/>
  <c r="T37" i="1"/>
  <c r="AB37" i="1" s="1"/>
  <c r="S37" i="1"/>
  <c r="AA37" i="1" s="1"/>
  <c r="AD36" i="1"/>
  <c r="Y37" i="1"/>
  <c r="AD37" i="1"/>
  <c r="O38" i="1"/>
  <c r="S38" i="1"/>
  <c r="AA38" i="1" s="1"/>
  <c r="Y31" i="1"/>
  <c r="AD31" i="1"/>
  <c r="Z31" i="1"/>
  <c r="P31" i="1"/>
  <c r="U31" i="1" s="1"/>
  <c r="AC31" i="1" s="1"/>
  <c r="S31" i="1"/>
  <c r="AA31" i="1" s="1"/>
  <c r="P198" i="1" l="1"/>
  <c r="U198" i="1" s="1"/>
  <c r="AC198" i="1" s="1"/>
  <c r="T198" i="1"/>
  <c r="AB198" i="1" s="1"/>
  <c r="AI186" i="1"/>
  <c r="AF186" i="1"/>
  <c r="P185" i="1"/>
  <c r="U185" i="1" s="1"/>
  <c r="AC185" i="1" s="1"/>
  <c r="T185" i="1"/>
  <c r="AB185" i="1" s="1"/>
  <c r="U175" i="1"/>
  <c r="AC175" i="1" s="1"/>
  <c r="AF176" i="1"/>
  <c r="AI176" i="1"/>
  <c r="T175" i="1"/>
  <c r="AB175" i="1" s="1"/>
  <c r="AI84" i="1"/>
  <c r="AF84" i="1"/>
  <c r="AF100" i="1"/>
  <c r="AI100" i="1"/>
  <c r="AF53" i="1"/>
  <c r="AI53" i="1"/>
  <c r="AI190" i="1"/>
  <c r="AF190" i="1"/>
  <c r="AI79" i="1"/>
  <c r="AF79" i="1"/>
  <c r="AI168" i="1"/>
  <c r="AF168" i="1"/>
  <c r="AF46" i="1"/>
  <c r="AI46" i="1"/>
  <c r="AF120" i="1"/>
  <c r="AI120" i="1"/>
  <c r="AF138" i="1"/>
  <c r="AI138" i="1"/>
  <c r="AF192" i="1"/>
  <c r="AI192" i="1"/>
  <c r="AF94" i="1"/>
  <c r="AI94" i="1"/>
  <c r="AI92" i="1"/>
  <c r="AF92" i="1"/>
  <c r="AF153" i="1"/>
  <c r="AI153" i="1"/>
  <c r="AF106" i="1"/>
  <c r="AI106" i="1"/>
  <c r="AF181" i="1"/>
  <c r="AI181" i="1"/>
  <c r="AF105" i="1"/>
  <c r="AI105" i="1"/>
  <c r="AI33" i="1"/>
  <c r="AF33" i="1"/>
  <c r="AF90" i="1"/>
  <c r="AI90" i="1"/>
  <c r="AF55" i="1"/>
  <c r="AI55" i="1"/>
  <c r="AF77" i="1"/>
  <c r="AI77" i="1"/>
  <c r="AI130" i="1"/>
  <c r="AF130" i="1"/>
  <c r="AF199" i="1"/>
  <c r="AI199" i="1"/>
  <c r="AI49" i="1"/>
  <c r="AF49" i="1"/>
  <c r="AI129" i="1"/>
  <c r="AF129" i="1"/>
  <c r="AF39" i="1"/>
  <c r="AI39" i="1"/>
  <c r="AF180" i="1"/>
  <c r="AI180" i="1"/>
  <c r="AF74" i="1"/>
  <c r="AI74" i="1"/>
  <c r="AI154" i="1"/>
  <c r="AF154" i="1"/>
  <c r="AF158" i="1"/>
  <c r="AI158" i="1"/>
  <c r="AF174" i="1"/>
  <c r="AI174" i="1"/>
  <c r="AI112" i="1"/>
  <c r="AF112" i="1"/>
  <c r="AI44" i="1"/>
  <c r="AF44" i="1"/>
  <c r="AI76" i="1"/>
  <c r="AF76" i="1"/>
  <c r="AF194" i="1"/>
  <c r="AI194" i="1"/>
  <c r="AI191" i="1"/>
  <c r="AF191" i="1"/>
  <c r="AF31" i="1"/>
  <c r="AI31" i="1"/>
  <c r="AF48" i="1"/>
  <c r="AI48" i="1"/>
  <c r="AF124" i="1"/>
  <c r="AI124" i="1"/>
  <c r="P132" i="1"/>
  <c r="U132" i="1" s="1"/>
  <c r="AC132" i="1" s="1"/>
  <c r="T132" i="1"/>
  <c r="AB132" i="1" s="1"/>
  <c r="T108" i="1"/>
  <c r="AB108" i="1" s="1"/>
  <c r="P108" i="1"/>
  <c r="U108" i="1" s="1"/>
  <c r="T110" i="1"/>
  <c r="AB110" i="1" s="1"/>
  <c r="P110" i="1"/>
  <c r="U110" i="1" s="1"/>
  <c r="AC110" i="1" s="1"/>
  <c r="O85" i="1"/>
  <c r="P85" i="1" s="1"/>
  <c r="U85" i="1" s="1"/>
  <c r="AC85" i="1" s="1"/>
  <c r="P87" i="1"/>
  <c r="U87" i="1" s="1"/>
  <c r="AC87" i="1" s="1"/>
  <c r="T87" i="1"/>
  <c r="AB87" i="1" s="1"/>
  <c r="T191" i="1"/>
  <c r="AB191" i="1" s="1"/>
  <c r="P187" i="1"/>
  <c r="U187" i="1" s="1"/>
  <c r="AC187" i="1" s="1"/>
  <c r="T187" i="1"/>
  <c r="AB187" i="1" s="1"/>
  <c r="P179" i="1"/>
  <c r="U179" i="1" s="1"/>
  <c r="AC179" i="1" s="1"/>
  <c r="T179" i="1"/>
  <c r="AB179" i="1" s="1"/>
  <c r="T172" i="1"/>
  <c r="AB172" i="1" s="1"/>
  <c r="P172" i="1"/>
  <c r="U172" i="1" s="1"/>
  <c r="AC172" i="1" s="1"/>
  <c r="P141" i="1"/>
  <c r="U141" i="1" s="1"/>
  <c r="AC141" i="1" s="1"/>
  <c r="T141" i="1"/>
  <c r="AB141" i="1" s="1"/>
  <c r="T106" i="1"/>
  <c r="AB106" i="1" s="1"/>
  <c r="P116" i="1"/>
  <c r="U116" i="1" s="1"/>
  <c r="AC116" i="1" s="1"/>
  <c r="T116" i="1"/>
  <c r="AB116" i="1" s="1"/>
  <c r="P147" i="1"/>
  <c r="U147" i="1" s="1"/>
  <c r="AC147" i="1" s="1"/>
  <c r="P157" i="1"/>
  <c r="U157" i="1" s="1"/>
  <c r="AC157" i="1" s="1"/>
  <c r="T157" i="1"/>
  <c r="AB157" i="1" s="1"/>
  <c r="T140" i="1"/>
  <c r="AB140" i="1" s="1"/>
  <c r="P140" i="1"/>
  <c r="U140" i="1" s="1"/>
  <c r="AC140" i="1" s="1"/>
  <c r="P143" i="1"/>
  <c r="U143" i="1" s="1"/>
  <c r="AC143" i="1" s="1"/>
  <c r="T143" i="1"/>
  <c r="AB143" i="1" s="1"/>
  <c r="T124" i="1"/>
  <c r="AB124" i="1" s="1"/>
  <c r="T123" i="1"/>
  <c r="AB123" i="1" s="1"/>
  <c r="P123" i="1"/>
  <c r="U123" i="1" s="1"/>
  <c r="AC123" i="1" s="1"/>
  <c r="P134" i="1"/>
  <c r="U134" i="1" s="1"/>
  <c r="AC134" i="1" s="1"/>
  <c r="T134" i="1"/>
  <c r="AB134" i="1" s="1"/>
  <c r="P119" i="1"/>
  <c r="U119" i="1" s="1"/>
  <c r="AC119" i="1" s="1"/>
  <c r="T119" i="1"/>
  <c r="AB119" i="1" s="1"/>
  <c r="P97" i="1"/>
  <c r="U97" i="1" s="1"/>
  <c r="AC97" i="1" s="1"/>
  <c r="P113" i="1"/>
  <c r="U113" i="1" s="1"/>
  <c r="AC113" i="1" s="1"/>
  <c r="T113" i="1"/>
  <c r="AB113" i="1" s="1"/>
  <c r="P99" i="1"/>
  <c r="U99" i="1" s="1"/>
  <c r="AC99" i="1" s="1"/>
  <c r="T99" i="1"/>
  <c r="AB99" i="1" s="1"/>
  <c r="T92" i="1"/>
  <c r="AB92" i="1" s="1"/>
  <c r="T90" i="1"/>
  <c r="AB90" i="1" s="1"/>
  <c r="T76" i="1"/>
  <c r="AB76" i="1" s="1"/>
  <c r="T79" i="1"/>
  <c r="AB79" i="1" s="1"/>
  <c r="T86" i="1"/>
  <c r="AB86" i="1" s="1"/>
  <c r="P86" i="1"/>
  <c r="U86" i="1" s="1"/>
  <c r="AC86" i="1" s="1"/>
  <c r="P69" i="1"/>
  <c r="U69" i="1" s="1"/>
  <c r="AC69" i="1" s="1"/>
  <c r="T69" i="1"/>
  <c r="AB69" i="1" s="1"/>
  <c r="P62" i="1"/>
  <c r="U62" i="1" s="1"/>
  <c r="AC62" i="1" s="1"/>
  <c r="T62" i="1"/>
  <c r="AB62" i="1" s="1"/>
  <c r="P59" i="1"/>
  <c r="U59" i="1" s="1"/>
  <c r="AC59" i="1" s="1"/>
  <c r="P61" i="1"/>
  <c r="U61" i="1" s="1"/>
  <c r="AC61" i="1" s="1"/>
  <c r="T61" i="1"/>
  <c r="AB61" i="1" s="1"/>
  <c r="P64" i="1"/>
  <c r="U64" i="1" s="1"/>
  <c r="AC64" i="1" s="1"/>
  <c r="T64" i="1"/>
  <c r="AB64" i="1" s="1"/>
  <c r="P67" i="1"/>
  <c r="U67" i="1" s="1"/>
  <c r="AC67" i="1" s="1"/>
  <c r="T67" i="1"/>
  <c r="AB67" i="1" s="1"/>
  <c r="P58" i="1"/>
  <c r="U58" i="1" s="1"/>
  <c r="AC58" i="1" s="1"/>
  <c r="T58" i="1"/>
  <c r="AB58" i="1" s="1"/>
  <c r="P52" i="1"/>
  <c r="U52" i="1" s="1"/>
  <c r="AC52" i="1" s="1"/>
  <c r="T52" i="1"/>
  <c r="AB52" i="1" s="1"/>
  <c r="T49" i="1"/>
  <c r="AB49" i="1" s="1"/>
  <c r="P36" i="1"/>
  <c r="U36" i="1" s="1"/>
  <c r="AC36" i="1" s="1"/>
  <c r="U42" i="1"/>
  <c r="AC42" i="1" s="1"/>
  <c r="P38" i="1"/>
  <c r="U38" i="1" s="1"/>
  <c r="AC38" i="1" s="1"/>
  <c r="T38" i="1"/>
  <c r="AB38" i="1" s="1"/>
  <c r="AO318" i="1"/>
  <c r="AO703" i="1"/>
  <c r="AO705" i="1"/>
  <c r="AO464" i="1"/>
  <c r="AO463" i="1"/>
  <c r="AI198" i="1" l="1"/>
  <c r="AF198" i="1"/>
  <c r="AF185" i="1"/>
  <c r="AI185" i="1"/>
  <c r="AF175" i="1"/>
  <c r="AI175" i="1"/>
  <c r="AI61" i="1"/>
  <c r="AF61" i="1"/>
  <c r="AF143" i="1"/>
  <c r="AI143" i="1"/>
  <c r="AF157" i="1"/>
  <c r="AI157" i="1"/>
  <c r="AI52" i="1"/>
  <c r="AF52" i="1"/>
  <c r="AF140" i="1"/>
  <c r="AI140" i="1"/>
  <c r="AF179" i="1"/>
  <c r="AI179" i="1"/>
  <c r="AF86" i="1"/>
  <c r="AI86" i="1"/>
  <c r="AF172" i="1"/>
  <c r="AI172" i="1"/>
  <c r="AI99" i="1"/>
  <c r="AF99" i="1"/>
  <c r="AF132" i="1"/>
  <c r="AI132" i="1"/>
  <c r="AF69" i="1"/>
  <c r="AI69" i="1"/>
  <c r="AF58" i="1"/>
  <c r="AI58" i="1"/>
  <c r="AI134" i="1"/>
  <c r="AF134" i="1"/>
  <c r="AF36" i="1"/>
  <c r="AI36" i="1"/>
  <c r="AI97" i="1"/>
  <c r="AF97" i="1"/>
  <c r="AF87" i="1"/>
  <c r="AI87" i="1"/>
  <c r="AF42" i="1"/>
  <c r="AI42" i="1"/>
  <c r="AI59" i="1"/>
  <c r="AF59" i="1"/>
  <c r="AF62" i="1"/>
  <c r="AI62" i="1"/>
  <c r="AI187" i="1"/>
  <c r="AF187" i="1"/>
  <c r="AI147" i="1"/>
  <c r="AF147" i="1"/>
  <c r="AF67" i="1"/>
  <c r="AI67" i="1"/>
  <c r="AF116" i="1"/>
  <c r="AI116" i="1"/>
  <c r="AF85" i="1"/>
  <c r="AI85" i="1"/>
  <c r="AI64" i="1"/>
  <c r="AF64" i="1"/>
  <c r="AI110" i="1"/>
  <c r="AF110" i="1"/>
  <c r="AI113" i="1"/>
  <c r="AF113" i="1"/>
  <c r="AF119" i="1"/>
  <c r="AI119" i="1"/>
  <c r="AF123" i="1"/>
  <c r="AI123" i="1"/>
  <c r="AF38" i="1"/>
  <c r="AI38" i="1"/>
  <c r="AF141" i="1"/>
  <c r="AI141" i="1"/>
  <c r="T85" i="1"/>
  <c r="AB85" i="1" s="1"/>
  <c r="AO465" i="1"/>
  <c r="AO462" i="1"/>
  <c r="AD880" i="1" l="1"/>
  <c r="AD868" i="1"/>
  <c r="AD770" i="1"/>
  <c r="AD758" i="1"/>
  <c r="AD507" i="1"/>
  <c r="AD495" i="1"/>
  <c r="AD412" i="1"/>
  <c r="AD400" i="1"/>
  <c r="AD315" i="1"/>
  <c r="AD303" i="1"/>
  <c r="AD222" i="1"/>
  <c r="AD210" i="1"/>
  <c r="AP667" i="1"/>
  <c r="AO667" i="1"/>
  <c r="AN592" i="1"/>
  <c r="AL209" i="1"/>
  <c r="AK209" i="1"/>
  <c r="AJ867" i="1"/>
  <c r="AI867" i="1"/>
  <c r="AH867" i="1"/>
  <c r="AF757" i="1"/>
  <c r="AE757" i="1"/>
  <c r="AD757" i="1"/>
  <c r="AC757" i="1"/>
  <c r="AP866" i="1"/>
  <c r="AO866" i="1"/>
  <c r="AN866" i="1"/>
  <c r="AM866" i="1"/>
  <c r="AL866" i="1"/>
  <c r="AK866" i="1"/>
  <c r="AJ866" i="1"/>
  <c r="AI866" i="1"/>
  <c r="AH866" i="1"/>
  <c r="AG866" i="1"/>
  <c r="AF866" i="1"/>
  <c r="AE866" i="1"/>
  <c r="AD866" i="1"/>
  <c r="AC866" i="1"/>
  <c r="AB866" i="1"/>
  <c r="AA866" i="1"/>
  <c r="Z866" i="1"/>
  <c r="Y866" i="1"/>
  <c r="AP865" i="1"/>
  <c r="AO865" i="1"/>
  <c r="AN865" i="1"/>
  <c r="AM865" i="1"/>
  <c r="AL865" i="1"/>
  <c r="AK865" i="1"/>
  <c r="AJ865" i="1"/>
  <c r="AI865" i="1"/>
  <c r="AH865" i="1"/>
  <c r="AG865" i="1"/>
  <c r="AF865" i="1"/>
  <c r="AE865" i="1"/>
  <c r="AD865" i="1"/>
  <c r="AC865" i="1"/>
  <c r="AB865" i="1"/>
  <c r="AA865" i="1"/>
  <c r="Z865" i="1"/>
  <c r="Y865" i="1"/>
  <c r="AP864" i="1"/>
  <c r="AO864" i="1"/>
  <c r="AN864" i="1"/>
  <c r="AM864" i="1"/>
  <c r="AL864" i="1"/>
  <c r="AK864" i="1"/>
  <c r="AJ864" i="1"/>
  <c r="AI864" i="1"/>
  <c r="AH864" i="1"/>
  <c r="AG864" i="1"/>
  <c r="AF864" i="1"/>
  <c r="AE864" i="1"/>
  <c r="AD864" i="1"/>
  <c r="AC864" i="1"/>
  <c r="AB864" i="1"/>
  <c r="AA864" i="1"/>
  <c r="Z864" i="1"/>
  <c r="Y864" i="1"/>
  <c r="AP863" i="1"/>
  <c r="AO863" i="1"/>
  <c r="AN863" i="1"/>
  <c r="AM863" i="1"/>
  <c r="AL863" i="1"/>
  <c r="AK863" i="1"/>
  <c r="AJ863" i="1"/>
  <c r="AI863" i="1"/>
  <c r="AH863" i="1"/>
  <c r="AG863" i="1"/>
  <c r="AF863" i="1"/>
  <c r="AE863" i="1"/>
  <c r="AD863" i="1"/>
  <c r="AC863" i="1"/>
  <c r="AB863" i="1"/>
  <c r="AA863" i="1"/>
  <c r="Z863" i="1"/>
  <c r="Y863" i="1"/>
  <c r="AP756" i="1"/>
  <c r="AO756" i="1"/>
  <c r="AN756" i="1"/>
  <c r="AM756" i="1"/>
  <c r="AL756" i="1"/>
  <c r="AK756" i="1"/>
  <c r="AJ756" i="1"/>
  <c r="AI756" i="1"/>
  <c r="AH756" i="1"/>
  <c r="AG756" i="1"/>
  <c r="AF756" i="1"/>
  <c r="AE756" i="1"/>
  <c r="AD756" i="1"/>
  <c r="AC756" i="1"/>
  <c r="AB756" i="1"/>
  <c r="AA756" i="1"/>
  <c r="Z756" i="1"/>
  <c r="Y756" i="1"/>
  <c r="AP755" i="1"/>
  <c r="AO755" i="1"/>
  <c r="AN755" i="1"/>
  <c r="AM755" i="1"/>
  <c r="AL755" i="1"/>
  <c r="AK755" i="1"/>
  <c r="AJ755" i="1"/>
  <c r="AI755" i="1"/>
  <c r="AH755" i="1"/>
  <c r="AG755" i="1"/>
  <c r="AF755" i="1"/>
  <c r="AE755" i="1"/>
  <c r="AD755" i="1"/>
  <c r="AC755" i="1"/>
  <c r="AB755" i="1"/>
  <c r="AA755" i="1"/>
  <c r="Z755" i="1"/>
  <c r="Y755" i="1"/>
  <c r="AP754" i="1"/>
  <c r="AO754" i="1"/>
  <c r="AN754" i="1"/>
  <c r="AM754" i="1"/>
  <c r="AL754" i="1"/>
  <c r="AK754" i="1"/>
  <c r="AJ754" i="1"/>
  <c r="AI754" i="1"/>
  <c r="AH754" i="1"/>
  <c r="AG754" i="1"/>
  <c r="AF754" i="1"/>
  <c r="AE754" i="1"/>
  <c r="AD754" i="1"/>
  <c r="AC754" i="1"/>
  <c r="AB754" i="1"/>
  <c r="AA754" i="1"/>
  <c r="Z754" i="1"/>
  <c r="Y754" i="1"/>
  <c r="AP753" i="1"/>
  <c r="AO753" i="1"/>
  <c r="AN753" i="1"/>
  <c r="AM753" i="1"/>
  <c r="AL753" i="1"/>
  <c r="AK753" i="1"/>
  <c r="AJ753" i="1"/>
  <c r="AI753" i="1"/>
  <c r="AH753" i="1"/>
  <c r="AG753" i="1"/>
  <c r="AF753" i="1"/>
  <c r="AE753" i="1"/>
  <c r="AD753" i="1"/>
  <c r="AC753" i="1"/>
  <c r="AB753" i="1"/>
  <c r="AA753" i="1"/>
  <c r="Z753" i="1"/>
  <c r="Y753" i="1"/>
  <c r="AP666" i="1"/>
  <c r="AO666" i="1"/>
  <c r="AN666" i="1"/>
  <c r="AM666" i="1"/>
  <c r="AL666" i="1"/>
  <c r="AK666" i="1"/>
  <c r="AJ666" i="1"/>
  <c r="AI666" i="1"/>
  <c r="AH666" i="1"/>
  <c r="AG666" i="1"/>
  <c r="AF666" i="1"/>
  <c r="AE666" i="1"/>
  <c r="AD666" i="1"/>
  <c r="AC666" i="1"/>
  <c r="AB666" i="1"/>
  <c r="AA666" i="1"/>
  <c r="Z666" i="1"/>
  <c r="Y666" i="1"/>
  <c r="AP665" i="1"/>
  <c r="AO665" i="1"/>
  <c r="AN665" i="1"/>
  <c r="AM665" i="1"/>
  <c r="AL665" i="1"/>
  <c r="AK665" i="1"/>
  <c r="AJ665" i="1"/>
  <c r="AI665" i="1"/>
  <c r="AH665" i="1"/>
  <c r="AG665" i="1"/>
  <c r="AF665" i="1"/>
  <c r="AE665" i="1"/>
  <c r="AD665" i="1"/>
  <c r="AC665" i="1"/>
  <c r="AB665" i="1"/>
  <c r="AA665" i="1"/>
  <c r="Z665" i="1"/>
  <c r="Y665" i="1"/>
  <c r="AP664" i="1"/>
  <c r="AO664" i="1"/>
  <c r="AN664" i="1"/>
  <c r="AM664" i="1"/>
  <c r="AL664" i="1"/>
  <c r="AK664" i="1"/>
  <c r="AJ664" i="1"/>
  <c r="AI664" i="1"/>
  <c r="AH664" i="1"/>
  <c r="AG664" i="1"/>
  <c r="AF664" i="1"/>
  <c r="AE664" i="1"/>
  <c r="AD664" i="1"/>
  <c r="AC664" i="1"/>
  <c r="AB664" i="1"/>
  <c r="AA664" i="1"/>
  <c r="Z664" i="1"/>
  <c r="Y664" i="1"/>
  <c r="AP663" i="1"/>
  <c r="AO663" i="1"/>
  <c r="AN663" i="1"/>
  <c r="AM663" i="1"/>
  <c r="AL663" i="1"/>
  <c r="AK663" i="1"/>
  <c r="AJ663" i="1"/>
  <c r="AI663" i="1"/>
  <c r="AH663" i="1"/>
  <c r="AG663" i="1"/>
  <c r="AF663" i="1"/>
  <c r="AE663" i="1"/>
  <c r="AD663" i="1"/>
  <c r="AC663" i="1"/>
  <c r="AB663" i="1"/>
  <c r="AA663" i="1"/>
  <c r="Z663" i="1"/>
  <c r="Y663" i="1"/>
  <c r="AP591" i="1"/>
  <c r="AO591" i="1"/>
  <c r="AN591" i="1"/>
  <c r="AM591" i="1"/>
  <c r="AL591" i="1"/>
  <c r="AK591" i="1"/>
  <c r="AJ591" i="1"/>
  <c r="AI591" i="1"/>
  <c r="AH591" i="1"/>
  <c r="AG591" i="1"/>
  <c r="AF591" i="1"/>
  <c r="AE591" i="1"/>
  <c r="AD591" i="1"/>
  <c r="AC591" i="1"/>
  <c r="AB591" i="1"/>
  <c r="AA591" i="1"/>
  <c r="Z591" i="1"/>
  <c r="Y591" i="1"/>
  <c r="AP590" i="1"/>
  <c r="AO590" i="1"/>
  <c r="AN590" i="1"/>
  <c r="AM590" i="1"/>
  <c r="AL590" i="1"/>
  <c r="AK590" i="1"/>
  <c r="AJ590" i="1"/>
  <c r="AI590" i="1"/>
  <c r="AH590" i="1"/>
  <c r="AG590" i="1"/>
  <c r="AF590" i="1"/>
  <c r="AE590" i="1"/>
  <c r="AD590" i="1"/>
  <c r="AC590" i="1"/>
  <c r="AB590" i="1"/>
  <c r="AA590" i="1"/>
  <c r="Z590" i="1"/>
  <c r="Y590" i="1"/>
  <c r="AP589" i="1"/>
  <c r="AO589" i="1"/>
  <c r="AN589" i="1"/>
  <c r="AM589" i="1"/>
  <c r="AL589" i="1"/>
  <c r="AK589" i="1"/>
  <c r="AJ589" i="1"/>
  <c r="AI589" i="1"/>
  <c r="AH589" i="1"/>
  <c r="AG589" i="1"/>
  <c r="AF589" i="1"/>
  <c r="AE589" i="1"/>
  <c r="AD589" i="1"/>
  <c r="AC589" i="1"/>
  <c r="AB589" i="1"/>
  <c r="AA589" i="1"/>
  <c r="Z589" i="1"/>
  <c r="Y589" i="1"/>
  <c r="AP588" i="1"/>
  <c r="AO588" i="1"/>
  <c r="AN588" i="1"/>
  <c r="AM588" i="1"/>
  <c r="AL588" i="1"/>
  <c r="AK588" i="1"/>
  <c r="AJ588" i="1"/>
  <c r="AI588" i="1"/>
  <c r="AH588" i="1"/>
  <c r="AG588" i="1"/>
  <c r="AF588" i="1"/>
  <c r="AE588" i="1"/>
  <c r="AD588" i="1"/>
  <c r="AC588" i="1"/>
  <c r="AB588" i="1"/>
  <c r="AA588" i="1"/>
  <c r="Z588" i="1"/>
  <c r="Y588" i="1"/>
  <c r="AP493" i="1"/>
  <c r="AO493" i="1"/>
  <c r="AN493" i="1"/>
  <c r="AM493" i="1"/>
  <c r="AL493" i="1"/>
  <c r="AK493" i="1"/>
  <c r="AJ493" i="1"/>
  <c r="AI493" i="1"/>
  <c r="AH493" i="1"/>
  <c r="AG493" i="1"/>
  <c r="AF493" i="1"/>
  <c r="AE493" i="1"/>
  <c r="AD493" i="1"/>
  <c r="AC493" i="1"/>
  <c r="AB493" i="1"/>
  <c r="AA493" i="1"/>
  <c r="Z493" i="1"/>
  <c r="Y493" i="1"/>
  <c r="AP492" i="1"/>
  <c r="AO492" i="1"/>
  <c r="AN492" i="1"/>
  <c r="AM492" i="1"/>
  <c r="AL492" i="1"/>
  <c r="AK492" i="1"/>
  <c r="AJ492" i="1"/>
  <c r="AI492" i="1"/>
  <c r="AH492" i="1"/>
  <c r="AG492" i="1"/>
  <c r="AF492" i="1"/>
  <c r="AE492" i="1"/>
  <c r="AD492" i="1"/>
  <c r="AC492" i="1"/>
  <c r="AB492" i="1"/>
  <c r="AA492" i="1"/>
  <c r="Z492" i="1"/>
  <c r="Y492" i="1"/>
  <c r="AP491" i="1"/>
  <c r="AO491" i="1"/>
  <c r="AN491" i="1"/>
  <c r="AM491" i="1"/>
  <c r="AL491" i="1"/>
  <c r="AK491" i="1"/>
  <c r="AJ491" i="1"/>
  <c r="AI491" i="1"/>
  <c r="AH491" i="1"/>
  <c r="AG491" i="1"/>
  <c r="AF491" i="1"/>
  <c r="AE491" i="1"/>
  <c r="AD491" i="1"/>
  <c r="AC491" i="1"/>
  <c r="AB491" i="1"/>
  <c r="AA491" i="1"/>
  <c r="Z491" i="1"/>
  <c r="Y491" i="1"/>
  <c r="AP490" i="1"/>
  <c r="AO490" i="1"/>
  <c r="AN490" i="1"/>
  <c r="AM490" i="1"/>
  <c r="AL490" i="1"/>
  <c r="AK490" i="1"/>
  <c r="AJ490" i="1"/>
  <c r="AI490" i="1"/>
  <c r="AH490" i="1"/>
  <c r="AG490" i="1"/>
  <c r="AF490" i="1"/>
  <c r="AE490" i="1"/>
  <c r="AD490" i="1"/>
  <c r="AC490" i="1"/>
  <c r="AB490" i="1"/>
  <c r="AA490" i="1"/>
  <c r="Z490" i="1"/>
  <c r="Y490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AP397" i="1"/>
  <c r="AO397" i="1"/>
  <c r="AN397" i="1"/>
  <c r="AM397" i="1"/>
  <c r="AL397" i="1"/>
  <c r="AK397" i="1"/>
  <c r="AJ397" i="1"/>
  <c r="AI397" i="1"/>
  <c r="AH397" i="1"/>
  <c r="AG397" i="1"/>
  <c r="AF397" i="1"/>
  <c r="AE397" i="1"/>
  <c r="AD397" i="1"/>
  <c r="AC397" i="1"/>
  <c r="AB397" i="1"/>
  <c r="AA397" i="1"/>
  <c r="Z397" i="1"/>
  <c r="Y397" i="1"/>
  <c r="AP396" i="1"/>
  <c r="AO396" i="1"/>
  <c r="AN396" i="1"/>
  <c r="AM396" i="1"/>
  <c r="AL396" i="1"/>
  <c r="AK396" i="1"/>
  <c r="AJ396" i="1"/>
  <c r="AI396" i="1"/>
  <c r="AH396" i="1"/>
  <c r="AG396" i="1"/>
  <c r="AF396" i="1"/>
  <c r="AE396" i="1"/>
  <c r="AD396" i="1"/>
  <c r="AC396" i="1"/>
  <c r="AB396" i="1"/>
  <c r="AA396" i="1"/>
  <c r="Z396" i="1"/>
  <c r="Y396" i="1"/>
  <c r="AP395" i="1"/>
  <c r="AO395" i="1"/>
  <c r="AN395" i="1"/>
  <c r="AM395" i="1"/>
  <c r="AL395" i="1"/>
  <c r="AK395" i="1"/>
  <c r="AJ395" i="1"/>
  <c r="AI395" i="1"/>
  <c r="AH395" i="1"/>
  <c r="AG395" i="1"/>
  <c r="AF395" i="1"/>
  <c r="AE395" i="1"/>
  <c r="AD395" i="1"/>
  <c r="AC395" i="1"/>
  <c r="AB395" i="1"/>
  <c r="AA395" i="1"/>
  <c r="Z395" i="1"/>
  <c r="Y395" i="1"/>
  <c r="AP301" i="1"/>
  <c r="AO301" i="1"/>
  <c r="AN301" i="1"/>
  <c r="AM301" i="1"/>
  <c r="AL301" i="1"/>
  <c r="AK301" i="1"/>
  <c r="AJ301" i="1"/>
  <c r="AI301" i="1"/>
  <c r="AH301" i="1"/>
  <c r="AG301" i="1"/>
  <c r="AF301" i="1"/>
  <c r="AE301" i="1"/>
  <c r="AD301" i="1"/>
  <c r="AC301" i="1"/>
  <c r="AB301" i="1"/>
  <c r="AA301" i="1"/>
  <c r="Z301" i="1"/>
  <c r="Y301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AP299" i="1"/>
  <c r="AO299" i="1"/>
  <c r="AN299" i="1"/>
  <c r="AM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AP208" i="1"/>
  <c r="AP207" i="1"/>
  <c r="AP206" i="1"/>
  <c r="AP205" i="1"/>
  <c r="AO208" i="1"/>
  <c r="AO207" i="1"/>
  <c r="AO206" i="1"/>
  <c r="AO205" i="1"/>
  <c r="AN208" i="1"/>
  <c r="AN207" i="1"/>
  <c r="AN206" i="1"/>
  <c r="AN205" i="1"/>
  <c r="AM208" i="1"/>
  <c r="AM207" i="1"/>
  <c r="AM206" i="1"/>
  <c r="AM205" i="1"/>
  <c r="AL208" i="1"/>
  <c r="AL207" i="1"/>
  <c r="AL206" i="1"/>
  <c r="AL205" i="1"/>
  <c r="AK208" i="1"/>
  <c r="AK207" i="1"/>
  <c r="AK206" i="1"/>
  <c r="AK205" i="1"/>
  <c r="AJ208" i="1"/>
  <c r="AJ207" i="1"/>
  <c r="AJ206" i="1"/>
  <c r="AJ205" i="1"/>
  <c r="AI208" i="1"/>
  <c r="AI207" i="1"/>
  <c r="AI206" i="1"/>
  <c r="AI205" i="1"/>
  <c r="AH208" i="1"/>
  <c r="AH207" i="1"/>
  <c r="AH206" i="1"/>
  <c r="AH205" i="1"/>
  <c r="AG208" i="1"/>
  <c r="AG207" i="1"/>
  <c r="AG206" i="1"/>
  <c r="AG205" i="1"/>
  <c r="AF208" i="1"/>
  <c r="AF207" i="1"/>
  <c r="AF206" i="1"/>
  <c r="AF205" i="1"/>
  <c r="AE208" i="1"/>
  <c r="AE207" i="1"/>
  <c r="AE206" i="1"/>
  <c r="AE205" i="1"/>
  <c r="AD208" i="1"/>
  <c r="AD207" i="1"/>
  <c r="AD206" i="1"/>
  <c r="AD205" i="1"/>
  <c r="AC208" i="1"/>
  <c r="AC207" i="1"/>
  <c r="AC206" i="1"/>
  <c r="AC205" i="1"/>
  <c r="AB208" i="1"/>
  <c r="AB207" i="1"/>
  <c r="AB206" i="1"/>
  <c r="AB205" i="1"/>
  <c r="AA208" i="1"/>
  <c r="AA207" i="1"/>
  <c r="AA206" i="1"/>
  <c r="AA205" i="1"/>
  <c r="Z208" i="1"/>
  <c r="Z207" i="1"/>
  <c r="Z206" i="1"/>
  <c r="Z205" i="1"/>
  <c r="Y208" i="1"/>
  <c r="Y207" i="1"/>
  <c r="Y206" i="1"/>
  <c r="Y205" i="1"/>
  <c r="AK1224" i="1"/>
  <c r="AK1223" i="1"/>
  <c r="AK1147" i="1"/>
  <c r="AK1127" i="1"/>
  <c r="AK1126" i="1"/>
  <c r="AK1037" i="1"/>
  <c r="AK1036" i="1"/>
  <c r="AK968" i="1"/>
  <c r="AK770" i="1"/>
  <c r="Y880" i="1"/>
  <c r="Y758" i="1"/>
  <c r="Y209" i="1" l="1"/>
  <c r="AM209" i="1"/>
  <c r="AC302" i="1"/>
  <c r="Y303" i="1"/>
  <c r="AK315" i="1"/>
  <c r="Y412" i="1"/>
  <c r="AK494" i="1"/>
  <c r="AO592" i="1"/>
  <c r="Y770" i="1"/>
  <c r="AK867" i="1"/>
  <c r="Y210" i="1"/>
  <c r="AN209" i="1"/>
  <c r="AK210" i="1"/>
  <c r="AD302" i="1"/>
  <c r="AH399" i="1"/>
  <c r="AL494" i="1"/>
  <c r="AP592" i="1"/>
  <c r="AH757" i="1"/>
  <c r="AL867" i="1"/>
  <c r="Y222" i="1"/>
  <c r="AO209" i="1"/>
  <c r="AE302" i="1"/>
  <c r="AI399" i="1"/>
  <c r="AM494" i="1"/>
  <c r="AI757" i="1"/>
  <c r="AM867" i="1"/>
  <c r="Z209" i="1"/>
  <c r="AP209" i="1"/>
  <c r="AF302" i="1"/>
  <c r="AJ399" i="1"/>
  <c r="AN494" i="1"/>
  <c r="AJ757" i="1"/>
  <c r="AN867" i="1"/>
  <c r="AA209" i="1"/>
  <c r="AK222" i="1"/>
  <c r="Y315" i="1"/>
  <c r="AK399" i="1"/>
  <c r="Y494" i="1"/>
  <c r="AO494" i="1"/>
  <c r="AK495" i="1"/>
  <c r="AK757" i="1"/>
  <c r="Y867" i="1"/>
  <c r="AO867" i="1"/>
  <c r="AK868" i="1"/>
  <c r="AB209" i="1"/>
  <c r="AH302" i="1"/>
  <c r="AL399" i="1"/>
  <c r="Z494" i="1"/>
  <c r="AP494" i="1"/>
  <c r="AL757" i="1"/>
  <c r="Z867" i="1"/>
  <c r="AP867" i="1"/>
  <c r="AC209" i="1"/>
  <c r="AI302" i="1"/>
  <c r="AM399" i="1"/>
  <c r="AA494" i="1"/>
  <c r="AM757" i="1"/>
  <c r="AA867" i="1"/>
  <c r="AD209" i="1"/>
  <c r="AJ302" i="1"/>
  <c r="AN399" i="1"/>
  <c r="AB494" i="1"/>
  <c r="AN757" i="1"/>
  <c r="AB867" i="1"/>
  <c r="AE209" i="1"/>
  <c r="AK302" i="1"/>
  <c r="Y399" i="1"/>
  <c r="AO399" i="1"/>
  <c r="AK400" i="1"/>
  <c r="AC494" i="1"/>
  <c r="Y495" i="1"/>
  <c r="AK507" i="1"/>
  <c r="Y757" i="1"/>
  <c r="AO757" i="1"/>
  <c r="AK758" i="1"/>
  <c r="AC867" i="1"/>
  <c r="Y868" i="1"/>
  <c r="AK880" i="1"/>
  <c r="AF209" i="1"/>
  <c r="AL302" i="1"/>
  <c r="Z399" i="1"/>
  <c r="AP399" i="1"/>
  <c r="AD494" i="1"/>
  <c r="Z757" i="1"/>
  <c r="AP757" i="1"/>
  <c r="AD867" i="1"/>
  <c r="AM302" i="1"/>
  <c r="AA399" i="1"/>
  <c r="AE494" i="1"/>
  <c r="AA757" i="1"/>
  <c r="AE867" i="1"/>
  <c r="AH209" i="1"/>
  <c r="AN302" i="1"/>
  <c r="AB399" i="1"/>
  <c r="AF494" i="1"/>
  <c r="AN667" i="1"/>
  <c r="AB757" i="1"/>
  <c r="AF867" i="1"/>
  <c r="AI209" i="1"/>
  <c r="Y302" i="1"/>
  <c r="AO302" i="1"/>
  <c r="AK303" i="1"/>
  <c r="AC399" i="1"/>
  <c r="Y400" i="1"/>
  <c r="AK412" i="1"/>
  <c r="Y507" i="1"/>
  <c r="AJ209" i="1"/>
  <c r="Z302" i="1"/>
  <c r="AP302" i="1"/>
  <c r="AD399" i="1"/>
  <c r="AH494" i="1"/>
  <c r="AA302" i="1"/>
  <c r="AE399" i="1"/>
  <c r="AI494" i="1"/>
  <c r="AB302" i="1"/>
  <c r="AF399" i="1"/>
  <c r="AJ494" i="1"/>
  <c r="AK202" i="1"/>
  <c r="AN940" i="1" l="1"/>
  <c r="AP946" i="1" l="1"/>
  <c r="AO911" i="1" l="1"/>
  <c r="AO910" i="1"/>
  <c r="AO904" i="1"/>
  <c r="AO901" i="1"/>
  <c r="AO897" i="1"/>
  <c r="AO896" i="1"/>
  <c r="AO894" i="1"/>
  <c r="AO891" i="1"/>
  <c r="AO888" i="1"/>
  <c r="AO883" i="1"/>
  <c r="AO855" i="1"/>
  <c r="AO854" i="1"/>
  <c r="AO853" i="1"/>
  <c r="AO852" i="1"/>
  <c r="AO850" i="1"/>
  <c r="AO849" i="1"/>
  <c r="AO829" i="1"/>
  <c r="AO828" i="1"/>
  <c r="AO827" i="1"/>
  <c r="AO823" i="1"/>
  <c r="AO822" i="1"/>
  <c r="AO808" i="1"/>
  <c r="AO806" i="1"/>
  <c r="AO800" i="1"/>
  <c r="AO723" i="1"/>
  <c r="AO724" i="1"/>
  <c r="AO909" i="1" l="1"/>
  <c r="AO832" i="1"/>
  <c r="AN723" i="1"/>
  <c r="AO851" i="1"/>
  <c r="AO833" i="1"/>
  <c r="AO826" i="1"/>
  <c r="AO370" i="1"/>
  <c r="AO343" i="1" l="1"/>
  <c r="AO326" i="1"/>
  <c r="AO289" i="1"/>
  <c r="AO288" i="1"/>
  <c r="AO277" i="1"/>
  <c r="AN668" i="1" l="1"/>
  <c r="AN303" i="1"/>
  <c r="AN758" i="1"/>
  <c r="AN400" i="1"/>
  <c r="AN868" i="1"/>
  <c r="AN495" i="1"/>
  <c r="AN210" i="1"/>
  <c r="AN593" i="1"/>
  <c r="AN770" i="1"/>
  <c r="AN859" i="1" s="1"/>
  <c r="AN860" i="1" s="1"/>
  <c r="AN947" i="1" s="1"/>
  <c r="AN412" i="1"/>
  <c r="AN486" i="1" s="1"/>
  <c r="AN487" i="1" s="1"/>
  <c r="AN943" i="1" s="1"/>
  <c r="AN880" i="1"/>
  <c r="AN939" i="1" s="1"/>
  <c r="AN507" i="1"/>
  <c r="AN584" i="1" s="1"/>
  <c r="AN585" i="1" s="1"/>
  <c r="AN944" i="1" s="1"/>
  <c r="AN605" i="1"/>
  <c r="AN659" i="1" s="1"/>
  <c r="AN660" i="1" s="1"/>
  <c r="AN945" i="1" s="1"/>
  <c r="AN222" i="1"/>
  <c r="AN294" i="1" s="1"/>
  <c r="AN295" i="1" s="1"/>
  <c r="AN941" i="1" s="1"/>
  <c r="AN680" i="1"/>
  <c r="AN749" i="1" s="1"/>
  <c r="AN750" i="1" s="1"/>
  <c r="AN946" i="1" s="1"/>
  <c r="AN315" i="1"/>
  <c r="AN391" i="1" s="1"/>
  <c r="AN392" i="1" s="1"/>
  <c r="AN942" i="1" s="1"/>
  <c r="AN948" i="1" l="1"/>
  <c r="AJ315" i="1"/>
  <c r="AJ770" i="1"/>
  <c r="AJ412" i="1"/>
  <c r="AJ880" i="1"/>
  <c r="AJ507" i="1"/>
  <c r="AJ222" i="1"/>
  <c r="AO712" i="1" l="1"/>
  <c r="AO710" i="1"/>
  <c r="AO709" i="1"/>
  <c r="AP895" i="1"/>
  <c r="AP908" i="1"/>
  <c r="AO912" i="1"/>
  <c r="AO902" i="1"/>
  <c r="AO913" i="1"/>
  <c r="AO907" i="1"/>
  <c r="AO905" i="1"/>
  <c r="AO899" i="1"/>
  <c r="AO898" i="1"/>
  <c r="AO892" i="1"/>
  <c r="AO889" i="1"/>
  <c r="AO839" i="1"/>
  <c r="AO837" i="1"/>
  <c r="AO824" i="1"/>
  <c r="AO818" i="1"/>
  <c r="AO820" i="1"/>
  <c r="AO816" i="1"/>
  <c r="AO711" i="1" l="1"/>
  <c r="AO903" i="1"/>
  <c r="AO906" i="1"/>
  <c r="AO900" i="1"/>
  <c r="AO893" i="1"/>
  <c r="AO890" i="1"/>
  <c r="AO840" i="1"/>
  <c r="AO825" i="1"/>
  <c r="AO821" i="1"/>
  <c r="AO819" i="1"/>
  <c r="AO838" i="1"/>
  <c r="AO817" i="1"/>
  <c r="AO683" i="1"/>
  <c r="AO551" i="1"/>
  <c r="AO774" i="1"/>
  <c r="AO777" i="1"/>
  <c r="AO779" i="1"/>
  <c r="AO781" i="1"/>
  <c r="AO790" i="1"/>
  <c r="AO794" i="1"/>
  <c r="AO797" i="1"/>
  <c r="AO799" i="1"/>
  <c r="AO802" i="1"/>
  <c r="AO804" i="1"/>
  <c r="AO805" i="1"/>
  <c r="AO807" i="1"/>
  <c r="AO788" i="1" l="1"/>
  <c r="AO775" i="1"/>
  <c r="AO772" i="1"/>
  <c r="AO785" i="1"/>
  <c r="AO792" i="1"/>
  <c r="AO803" i="1"/>
  <c r="AO783" i="1"/>
  <c r="AO791" i="1"/>
  <c r="AO773" i="1"/>
  <c r="AO795" i="1"/>
  <c r="AO793" i="1"/>
  <c r="AO787" i="1"/>
  <c r="AO796" i="1"/>
  <c r="AO776" i="1"/>
  <c r="AO798" i="1"/>
  <c r="AO778" i="1"/>
  <c r="AO780" i="1"/>
  <c r="AO786" i="1"/>
  <c r="AO789" i="1"/>
  <c r="AO782" i="1"/>
  <c r="AO771" i="1" l="1"/>
  <c r="AO742" i="1"/>
  <c r="AO741" i="1"/>
  <c r="AO730" i="1"/>
  <c r="AO722" i="1"/>
  <c r="AO720" i="1"/>
  <c r="AO716" i="1"/>
  <c r="AO713" i="1"/>
  <c r="AO700" i="1"/>
  <c r="AO696" i="1"/>
  <c r="AO695" i="1"/>
  <c r="AO692" i="1"/>
  <c r="AO688" i="1"/>
  <c r="AO686" i="1"/>
  <c r="AO685" i="1"/>
  <c r="AO653" i="1"/>
  <c r="AO652" i="1"/>
  <c r="AO651" i="1"/>
  <c r="AO650" i="1"/>
  <c r="AO647" i="1"/>
  <c r="AO643" i="1"/>
  <c r="AO642" i="1"/>
  <c r="AO640" i="1"/>
  <c r="AO634" i="1"/>
  <c r="AO632" i="1"/>
  <c r="AO635" i="1"/>
  <c r="AO631" i="1"/>
  <c r="AO630" i="1"/>
  <c r="AO622" i="1"/>
  <c r="AO621" i="1"/>
  <c r="AO623" i="1"/>
  <c r="AO620" i="1"/>
  <c r="AO619" i="1"/>
  <c r="AO615" i="1"/>
  <c r="AO614" i="1"/>
  <c r="AO613" i="1"/>
  <c r="AO610" i="1"/>
  <c r="AO609" i="1"/>
  <c r="AO550" i="1"/>
  <c r="AO548" i="1"/>
  <c r="AO547" i="1"/>
  <c r="AO546" i="1"/>
  <c r="AO579" i="1"/>
  <c r="AO576" i="1"/>
  <c r="AO575" i="1"/>
  <c r="AO572" i="1"/>
  <c r="AO571" i="1"/>
  <c r="AO570" i="1"/>
  <c r="AO566" i="1"/>
  <c r="AO565" i="1"/>
  <c r="AO564" i="1"/>
  <c r="AO561" i="1"/>
  <c r="AO560" i="1"/>
  <c r="AO559" i="1"/>
  <c r="AO538" i="1"/>
  <c r="AO537" i="1"/>
  <c r="AO536" i="1"/>
  <c r="AO535" i="1"/>
  <c r="AP532" i="1"/>
  <c r="AO532" i="1"/>
  <c r="AO527" i="1"/>
  <c r="AO524" i="1"/>
  <c r="AO521" i="1"/>
  <c r="AO516" i="1"/>
  <c r="AO513" i="1"/>
  <c r="AO526" i="1"/>
  <c r="AO525" i="1"/>
  <c r="AO523" i="1"/>
  <c r="AO522" i="1"/>
  <c r="AO520" i="1"/>
  <c r="AO519" i="1"/>
  <c r="AO518" i="1"/>
  <c r="AO517" i="1"/>
  <c r="AO515" i="1"/>
  <c r="AO514" i="1"/>
  <c r="AO512" i="1"/>
  <c r="AO510" i="1"/>
  <c r="AO414" i="1"/>
  <c r="AO480" i="1"/>
  <c r="AO479" i="1"/>
  <c r="AO475" i="1"/>
  <c r="AO477" i="1"/>
  <c r="AO473" i="1"/>
  <c r="AO472" i="1"/>
  <c r="AO470" i="1"/>
  <c r="AO459" i="1"/>
  <c r="AO457" i="1"/>
  <c r="AO456" i="1"/>
  <c r="AO452" i="1"/>
  <c r="AO454" i="1"/>
  <c r="AO450" i="1"/>
  <c r="AO449" i="1"/>
  <c r="AO447" i="1"/>
  <c r="AO445" i="1"/>
  <c r="AO442" i="1"/>
  <c r="AO438" i="1"/>
  <c r="AO434" i="1"/>
  <c r="AO433" i="1"/>
  <c r="AO431" i="1"/>
  <c r="AO427" i="1"/>
  <c r="AO425" i="1"/>
  <c r="AO422" i="1"/>
  <c r="AO421" i="1"/>
  <c r="AO418" i="1"/>
  <c r="AO415" i="1"/>
  <c r="AO383" i="1"/>
  <c r="AO380" i="1"/>
  <c r="AO376" i="1"/>
  <c r="AO373" i="1"/>
  <c r="AO371" i="1"/>
  <c r="AO369" i="1"/>
  <c r="AO366" i="1"/>
  <c r="AP332" i="1"/>
  <c r="AO379" i="1"/>
  <c r="AO378" i="1"/>
  <c r="AO368" i="1"/>
  <c r="AO357" i="1"/>
  <c r="AO356" i="1"/>
  <c r="AO347" i="1"/>
  <c r="AO344" i="1"/>
  <c r="AO340" i="1"/>
  <c r="AO335" i="1"/>
  <c r="AO332" i="1"/>
  <c r="AO329" i="1"/>
  <c r="AO323" i="1"/>
  <c r="AO322" i="1"/>
  <c r="AO319" i="1"/>
  <c r="AP240" i="1"/>
  <c r="AO290" i="1"/>
  <c r="AO285" i="1"/>
  <c r="AO281" i="1"/>
  <c r="AO274" i="1"/>
  <c r="AO270" i="1"/>
  <c r="AO266" i="1"/>
  <c r="AO263" i="1"/>
  <c r="AO259" i="1"/>
  <c r="AO255" i="1"/>
  <c r="AO252" i="1"/>
  <c r="AO248" i="1"/>
  <c r="AO244" i="1"/>
  <c r="AO241" i="1"/>
  <c r="AO240" i="1"/>
  <c r="AO232" i="1"/>
  <c r="AO229" i="1"/>
  <c r="AO224" i="1"/>
  <c r="AO166" i="1"/>
  <c r="AO636" i="1" l="1"/>
  <c r="AO530" i="1"/>
  <c r="AO577" i="1"/>
  <c r="AO611" i="1"/>
  <c r="AO645" i="1"/>
  <c r="AO732" i="1"/>
  <c r="AO554" i="1"/>
  <c r="AO734" i="1"/>
  <c r="AO468" i="1"/>
  <c r="AO690" i="1"/>
  <c r="AO655" i="1"/>
  <c r="AO745" i="1"/>
  <c r="AO511" i="1"/>
  <c r="AO533" i="1"/>
  <c r="AO698" i="1"/>
  <c r="AO385" i="1"/>
  <c r="AO743" i="1"/>
  <c r="AO552" i="1"/>
  <c r="AO436" i="1"/>
  <c r="AP880" i="1"/>
  <c r="AP939" i="1" s="1"/>
  <c r="AP507" i="1"/>
  <c r="AP605" i="1"/>
  <c r="AP659" i="1" s="1"/>
  <c r="AP660" i="1" s="1"/>
  <c r="AP945" i="1" s="1"/>
  <c r="AP222" i="1"/>
  <c r="AP294" i="1" s="1"/>
  <c r="AP295" i="1" s="1"/>
  <c r="AP941" i="1" s="1"/>
  <c r="AP680" i="1"/>
  <c r="AP749" i="1" s="1"/>
  <c r="AP315" i="1"/>
  <c r="AP770" i="1"/>
  <c r="AP859" i="1" s="1"/>
  <c r="AP860" i="1" s="1"/>
  <c r="AP947" i="1" s="1"/>
  <c r="AP412" i="1"/>
  <c r="AP486" i="1" s="1"/>
  <c r="AP758" i="1"/>
  <c r="AP400" i="1"/>
  <c r="AP868" i="1"/>
  <c r="AP495" i="1"/>
  <c r="AP210" i="1"/>
  <c r="AP593" i="1"/>
  <c r="AP668" i="1"/>
  <c r="AP303" i="1"/>
  <c r="AO727" i="1"/>
  <c r="AO729" i="1"/>
  <c r="AO733" i="1"/>
  <c r="AO744" i="1"/>
  <c r="AO735" i="1"/>
  <c r="AO746" i="1"/>
  <c r="AO738" i="1"/>
  <c r="AO740" i="1"/>
  <c r="AO714" i="1"/>
  <c r="AO687" i="1"/>
  <c r="AO697" i="1"/>
  <c r="AO689" i="1"/>
  <c r="AO699" i="1"/>
  <c r="AO691" i="1"/>
  <c r="AO693" i="1"/>
  <c r="AO701" i="1"/>
  <c r="AO633" i="1"/>
  <c r="AO555" i="1"/>
  <c r="AO553" i="1"/>
  <c r="AO562" i="1"/>
  <c r="AO578" i="1"/>
  <c r="AO654" i="1"/>
  <c r="AO637" i="1"/>
  <c r="AO646" i="1"/>
  <c r="AO573" i="1"/>
  <c r="AO616" i="1"/>
  <c r="AO648" i="1"/>
  <c r="AO656" i="1"/>
  <c r="AO612" i="1"/>
  <c r="AO567" i="1"/>
  <c r="AO428" i="1"/>
  <c r="AO437" i="1"/>
  <c r="AO417" i="1"/>
  <c r="AO471" i="1"/>
  <c r="AO375" i="1"/>
  <c r="AO448" i="1"/>
  <c r="AO429" i="1"/>
  <c r="AO381" i="1"/>
  <c r="AO458" i="1"/>
  <c r="AO534" i="1"/>
  <c r="AO372" i="1"/>
  <c r="AO419" i="1"/>
  <c r="AO423" i="1"/>
  <c r="AO443" i="1"/>
  <c r="AO387" i="1"/>
  <c r="AO474" i="1"/>
  <c r="AO377" i="1"/>
  <c r="AO416" i="1"/>
  <c r="AO481" i="1"/>
  <c r="AO382" i="1"/>
  <c r="AO374" i="1"/>
  <c r="AO386" i="1"/>
  <c r="AO435" i="1"/>
  <c r="AO478" i="1"/>
  <c r="AO531" i="1"/>
  <c r="AO469" i="1"/>
  <c r="AO362" i="1"/>
  <c r="AO364" i="1"/>
  <c r="AP201" i="1"/>
  <c r="AP202" i="1" s="1"/>
  <c r="AP940" i="1" s="1"/>
  <c r="AO644" i="1"/>
  <c r="AO549" i="1"/>
  <c r="AO731" i="1"/>
  <c r="AO624" i="1"/>
  <c r="AO580" i="1"/>
  <c r="AO460" i="1"/>
  <c r="AO455" i="1"/>
  <c r="AO451" i="1"/>
  <c r="AO446" i="1"/>
  <c r="AO439" i="1"/>
  <c r="AO432" i="1"/>
  <c r="AO426" i="1"/>
  <c r="AO424" i="1"/>
  <c r="AO384" i="1"/>
  <c r="AO359" i="1"/>
  <c r="AO365" i="1"/>
  <c r="AO361" i="1"/>
  <c r="AO321" i="1"/>
  <c r="AO320" i="1"/>
  <c r="AO231" i="1"/>
  <c r="AO230" i="1"/>
  <c r="K32" i="1"/>
  <c r="K30" i="1"/>
  <c r="Q30" i="1" s="1"/>
  <c r="AO351" i="1"/>
  <c r="AO348" i="1"/>
  <c r="AO337" i="1"/>
  <c r="AO338" i="1"/>
  <c r="AO327" i="1"/>
  <c r="AO282" i="1"/>
  <c r="AO271" i="1"/>
  <c r="AO260" i="1"/>
  <c r="AO249" i="1"/>
  <c r="AO237" i="1"/>
  <c r="AO235" i="1"/>
  <c r="AO233" i="1"/>
  <c r="Q32" i="1" l="1"/>
  <c r="R32" i="1"/>
  <c r="Z32" i="1" s="1"/>
  <c r="S32" i="1"/>
  <c r="AA32" i="1" s="1"/>
  <c r="T32" i="1"/>
  <c r="AB32" i="1" s="1"/>
  <c r="U32" i="1"/>
  <c r="AC32" i="1" s="1"/>
  <c r="R30" i="1"/>
  <c r="Z30" i="1" s="1"/>
  <c r="U30" i="1"/>
  <c r="AC30" i="1" s="1"/>
  <c r="S30" i="1"/>
  <c r="AA30" i="1" s="1"/>
  <c r="T30" i="1"/>
  <c r="AB30" i="1" s="1"/>
  <c r="AO275" i="1"/>
  <c r="AO324" i="1"/>
  <c r="AO227" i="1"/>
  <c r="AO279" i="1"/>
  <c r="AO291" i="1"/>
  <c r="AO345" i="1"/>
  <c r="AO261" i="1"/>
  <c r="AO264" i="1"/>
  <c r="AO246" i="1"/>
  <c r="AO286" i="1"/>
  <c r="AO272" i="1"/>
  <c r="AO257" i="1"/>
  <c r="AO330" i="1"/>
  <c r="AO268" i="1"/>
  <c r="AO341" i="1"/>
  <c r="AO253" i="1"/>
  <c r="AO333" i="1"/>
  <c r="AO354" i="1"/>
  <c r="AO242" i="1"/>
  <c r="AO283" i="1"/>
  <c r="AO30" i="1"/>
  <c r="AO250" i="1"/>
  <c r="AO225" i="1"/>
  <c r="AP487" i="1"/>
  <c r="AP943" i="1" s="1"/>
  <c r="Z758" i="1"/>
  <c r="Z400" i="1"/>
  <c r="Z868" i="1"/>
  <c r="Z495" i="1"/>
  <c r="Z210" i="1"/>
  <c r="Z303" i="1"/>
  <c r="Z880" i="1"/>
  <c r="Z507" i="1"/>
  <c r="Z222" i="1"/>
  <c r="Z315" i="1"/>
  <c r="Z770" i="1"/>
  <c r="Z412" i="1"/>
  <c r="AO355" i="1"/>
  <c r="AO360" i="1"/>
  <c r="AO328" i="1"/>
  <c r="AO352" i="1"/>
  <c r="AO334" i="1"/>
  <c r="AO331" i="1"/>
  <c r="AO346" i="1"/>
  <c r="AO342" i="1"/>
  <c r="AO339" i="1"/>
  <c r="AO325" i="1"/>
  <c r="AO349" i="1"/>
  <c r="AO292" i="1"/>
  <c r="AO287" i="1"/>
  <c r="AO243" i="1"/>
  <c r="AO258" i="1"/>
  <c r="AO234" i="1"/>
  <c r="AO276" i="1"/>
  <c r="AO247" i="1"/>
  <c r="AO280" i="1"/>
  <c r="AO251" i="1"/>
  <c r="AO265" i="1"/>
  <c r="AO262" i="1"/>
  <c r="AO273" i="1"/>
  <c r="AO236" i="1"/>
  <c r="AO269" i="1"/>
  <c r="AO284" i="1"/>
  <c r="AO238" i="1"/>
  <c r="AO228" i="1"/>
  <c r="AO32" i="1"/>
  <c r="AO226" i="1"/>
  <c r="AO254" i="1"/>
  <c r="AP584" i="1"/>
  <c r="AP585" i="1" s="1"/>
  <c r="AP944" i="1" s="1"/>
  <c r="AP391" i="1"/>
  <c r="AP392" i="1" s="1"/>
  <c r="AP942" i="1" s="1"/>
  <c r="AO256" i="1"/>
  <c r="AO239" i="1"/>
  <c r="AO336" i="1"/>
  <c r="AO350" i="1"/>
  <c r="AO358" i="1"/>
  <c r="AO278" i="1"/>
  <c r="AO245" i="1"/>
  <c r="AO363" i="1"/>
  <c r="AO267" i="1"/>
  <c r="AF30" i="1" l="1"/>
  <c r="AI30" i="1"/>
  <c r="AI32" i="1"/>
  <c r="AF32" i="1"/>
  <c r="AD30" i="1"/>
  <c r="AD32" i="1"/>
  <c r="Y32" i="1"/>
  <c r="AJ303" i="1"/>
  <c r="AJ758" i="1"/>
  <c r="AJ400" i="1"/>
  <c r="AJ868" i="1"/>
  <c r="AJ495" i="1"/>
  <c r="AJ210" i="1"/>
  <c r="AP948" i="1"/>
  <c r="AB1147" i="1"/>
  <c r="AB968" i="1"/>
  <c r="AI201" i="1" l="1"/>
  <c r="AI202" i="1" s="1"/>
  <c r="AB758" i="1"/>
  <c r="AB400" i="1"/>
  <c r="AB868" i="1"/>
  <c r="AB495" i="1"/>
  <c r="AB210" i="1"/>
  <c r="AB303" i="1"/>
  <c r="AB880" i="1"/>
  <c r="AB507" i="1"/>
  <c r="AB222" i="1"/>
  <c r="AB315" i="1"/>
  <c r="AB770" i="1"/>
  <c r="AB412" i="1"/>
  <c r="Z201" i="1"/>
  <c r="Z202" i="1" s="1"/>
  <c r="AO1224" i="1" l="1"/>
  <c r="AL1224" i="1"/>
  <c r="AO1223" i="1"/>
  <c r="AL1223" i="1"/>
  <c r="AO1147" i="1"/>
  <c r="AL1147" i="1"/>
  <c r="AH1147" i="1"/>
  <c r="AF1147" i="1"/>
  <c r="D1129" i="1"/>
  <c r="AO1127" i="1"/>
  <c r="AL1127" i="1"/>
  <c r="AO1126" i="1"/>
  <c r="AL1126" i="1"/>
  <c r="D1039" i="1"/>
  <c r="AH1223" i="1" l="1"/>
  <c r="AH1224" i="1" s="1"/>
  <c r="AC1147" i="1"/>
  <c r="AC1223" i="1" s="1"/>
  <c r="AI1147" i="1"/>
  <c r="AI1223" i="1" s="1"/>
  <c r="AD1147" i="1"/>
  <c r="AM1147" i="1"/>
  <c r="AM1223" i="1" s="1"/>
  <c r="AF1223" i="1"/>
  <c r="AF1224" i="1" s="1"/>
  <c r="AE1147" i="1"/>
  <c r="AA1147" i="1"/>
  <c r="Y1147" i="1"/>
  <c r="AD1126" i="1"/>
  <c r="AD1127" i="1" s="1"/>
  <c r="AM1126" i="1"/>
  <c r="AM1127" i="1" s="1"/>
  <c r="AE1126" i="1"/>
  <c r="AE1127" i="1" s="1"/>
  <c r="AI1126" i="1"/>
  <c r="AD1223" i="1" l="1"/>
  <c r="AD1224" i="1" s="1"/>
  <c r="AE1223" i="1"/>
  <c r="AE1224" i="1" s="1"/>
  <c r="Y1223" i="1"/>
  <c r="Y1224" i="1" s="1"/>
  <c r="AM1224" i="1"/>
  <c r="AI1224" i="1"/>
  <c r="AA1223" i="1"/>
  <c r="AA1224" i="1" s="1"/>
  <c r="AC1224" i="1"/>
  <c r="Y1126" i="1"/>
  <c r="Y1127" i="1" s="1"/>
  <c r="AC1126" i="1"/>
  <c r="AC1127" i="1" s="1"/>
  <c r="AA1126" i="1"/>
  <c r="AA1127" i="1" s="1"/>
  <c r="AI1127" i="1"/>
  <c r="AF1126" i="1"/>
  <c r="AF1127" i="1" s="1"/>
  <c r="AH1126" i="1"/>
  <c r="AH1127" i="1" s="1"/>
  <c r="AO1037" i="1"/>
  <c r="AL1037" i="1"/>
  <c r="Y1037" i="1"/>
  <c r="AO1036" i="1"/>
  <c r="AL1036" i="1"/>
  <c r="Y1036" i="1"/>
  <c r="AO968" i="1"/>
  <c r="AL968" i="1"/>
  <c r="Y968" i="1"/>
  <c r="Y956" i="1"/>
  <c r="Y955" i="1"/>
  <c r="AC968" i="1"/>
  <c r="D950" i="1"/>
  <c r="AA968" i="1"/>
  <c r="AH968" i="1"/>
  <c r="AD968" i="1"/>
  <c r="AM968" i="1"/>
  <c r="AM1036" i="1" s="1"/>
  <c r="AE968" i="1"/>
  <c r="AI968" i="1"/>
  <c r="AI1036" i="1" s="1"/>
  <c r="AI1037" i="1" s="1"/>
  <c r="AF968" i="1"/>
  <c r="D862" i="1"/>
  <c r="D752" i="1"/>
  <c r="D662" i="1"/>
  <c r="D587" i="1"/>
  <c r="AF1036" i="1" l="1"/>
  <c r="AF1037" i="1" s="1"/>
  <c r="AH1036" i="1"/>
  <c r="AH1037" i="1" s="1"/>
  <c r="AE1036" i="1"/>
  <c r="AE1037" i="1" s="1"/>
  <c r="AC1036" i="1"/>
  <c r="AC1037" i="1" s="1"/>
  <c r="AM1037" i="1"/>
  <c r="AD1036" i="1"/>
  <c r="AD1037" i="1" s="1"/>
  <c r="D489" i="1"/>
  <c r="D394" i="1"/>
  <c r="D297" i="1"/>
  <c r="D204" i="1"/>
  <c r="AA1036" i="1" l="1"/>
  <c r="AA1037" i="1" s="1"/>
  <c r="AB1036" i="1"/>
  <c r="AB1037" i="1" s="1"/>
  <c r="AA758" i="1" l="1"/>
  <c r="AA400" i="1"/>
  <c r="AA868" i="1"/>
  <c r="AA495" i="1"/>
  <c r="AA210" i="1"/>
  <c r="AA303" i="1"/>
  <c r="AC868" i="1"/>
  <c r="AC495" i="1"/>
  <c r="AC210" i="1"/>
  <c r="AC303" i="1"/>
  <c r="AC758" i="1"/>
  <c r="AC400" i="1"/>
  <c r="AE868" i="1"/>
  <c r="AE495" i="1"/>
  <c r="AE210" i="1"/>
  <c r="AE303" i="1"/>
  <c r="AE758" i="1"/>
  <c r="AE400" i="1"/>
  <c r="AF868" i="1"/>
  <c r="AF495" i="1"/>
  <c r="AF210" i="1"/>
  <c r="AF303" i="1"/>
  <c r="AF758" i="1"/>
  <c r="AF400" i="1"/>
  <c r="AH210" i="1"/>
  <c r="AH303" i="1"/>
  <c r="AH758" i="1"/>
  <c r="AH400" i="1"/>
  <c r="AH868" i="1"/>
  <c r="AH495" i="1"/>
  <c r="AI210" i="1"/>
  <c r="AI303" i="1"/>
  <c r="AI758" i="1"/>
  <c r="AI400" i="1"/>
  <c r="AI868" i="1"/>
  <c r="AI495" i="1"/>
  <c r="AM303" i="1"/>
  <c r="AM758" i="1"/>
  <c r="AM400" i="1"/>
  <c r="AM868" i="1"/>
  <c r="AM495" i="1"/>
  <c r="AM210" i="1"/>
  <c r="AO758" i="1"/>
  <c r="AO400" i="1"/>
  <c r="AO868" i="1"/>
  <c r="AO495" i="1"/>
  <c r="AO210" i="1"/>
  <c r="AO593" i="1"/>
  <c r="AO668" i="1"/>
  <c r="AO303" i="1"/>
  <c r="AL303" i="1"/>
  <c r="AL758" i="1"/>
  <c r="AL400" i="1"/>
  <c r="AL868" i="1"/>
  <c r="AL495" i="1"/>
  <c r="AL210" i="1"/>
  <c r="Y201" i="1"/>
  <c r="Y202" i="1" s="1"/>
  <c r="AA880" i="1" l="1"/>
  <c r="AA507" i="1"/>
  <c r="AA222" i="1"/>
  <c r="AA315" i="1"/>
  <c r="AA770" i="1"/>
  <c r="AA412" i="1"/>
  <c r="AE222" i="1"/>
  <c r="AE315" i="1"/>
  <c r="AE770" i="1"/>
  <c r="AE412" i="1"/>
  <c r="AE880" i="1"/>
  <c r="AE507" i="1"/>
  <c r="AC201" i="1"/>
  <c r="AC202" i="1" s="1"/>
  <c r="AC222" i="1"/>
  <c r="AC315" i="1"/>
  <c r="AC770" i="1"/>
  <c r="AC412" i="1"/>
  <c r="AC880" i="1"/>
  <c r="AC507" i="1"/>
  <c r="AF222" i="1"/>
  <c r="AF315" i="1"/>
  <c r="AF770" i="1"/>
  <c r="AF412" i="1"/>
  <c r="AF880" i="1"/>
  <c r="AF507" i="1"/>
  <c r="AH315" i="1"/>
  <c r="AH770" i="1"/>
  <c r="AH412" i="1"/>
  <c r="AH880" i="1"/>
  <c r="AH507" i="1"/>
  <c r="AH222" i="1"/>
  <c r="AI315" i="1"/>
  <c r="AI770" i="1"/>
  <c r="AI412" i="1"/>
  <c r="AI880" i="1"/>
  <c r="AI507" i="1"/>
  <c r="AI222" i="1"/>
  <c r="AL770" i="1"/>
  <c r="AL412" i="1"/>
  <c r="AL880" i="1"/>
  <c r="AL507" i="1"/>
  <c r="AL222" i="1"/>
  <c r="AL315" i="1"/>
  <c r="AM201" i="1"/>
  <c r="AM202" i="1" s="1"/>
  <c r="AM770" i="1"/>
  <c r="AM412" i="1"/>
  <c r="AM880" i="1"/>
  <c r="AM507" i="1"/>
  <c r="AM222" i="1"/>
  <c r="AM315" i="1"/>
  <c r="AO880" i="1"/>
  <c r="AO939" i="1" s="1"/>
  <c r="AO507" i="1"/>
  <c r="AO605" i="1"/>
  <c r="AO222" i="1"/>
  <c r="AO294" i="1" s="1"/>
  <c r="AO295" i="1" s="1"/>
  <c r="AO941" i="1" s="1"/>
  <c r="AO680" i="1"/>
  <c r="AO315" i="1"/>
  <c r="AO391" i="1" s="1"/>
  <c r="AO392" i="1" s="1"/>
  <c r="AO942" i="1" s="1"/>
  <c r="AO770" i="1"/>
  <c r="AO412" i="1"/>
  <c r="AL201" i="1"/>
  <c r="AL202" i="1" s="1"/>
  <c r="AO201" i="1"/>
  <c r="AO202" i="1" s="1"/>
  <c r="AO940" i="1" s="1"/>
  <c r="AO749" i="1" l="1"/>
  <c r="AO750" i="1" s="1"/>
  <c r="AO946" i="1" s="1"/>
  <c r="AO584" i="1"/>
  <c r="AO585" i="1" s="1"/>
  <c r="AO944" i="1" s="1"/>
  <c r="AO859" i="1"/>
  <c r="AO860" i="1" s="1"/>
  <c r="AO947" i="1" s="1"/>
  <c r="AO659" i="1"/>
  <c r="AO660" i="1" s="1"/>
  <c r="AO945" i="1" s="1"/>
  <c r="AO486" i="1"/>
  <c r="AO487" i="1" s="1"/>
  <c r="AO943" i="1" s="1"/>
  <c r="AO948" i="1" l="1"/>
  <c r="AD201" i="1"/>
  <c r="AD202" i="1" s="1"/>
  <c r="AE201" i="1" s="1"/>
  <c r="AA201" i="1"/>
  <c r="AA202" i="1" s="1"/>
  <c r="AF201" i="1"/>
  <c r="AF202" i="1" s="1"/>
  <c r="AB201" i="1" l="1"/>
  <c r="AE202" i="1" l="1"/>
  <c r="AB2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tc={3B2C489C-11BE-4495-9C61-DB92487ED33D}</author>
    <author>tc={D28C55B5-DF17-4C72-93AC-7722D61FFB67}</author>
    <author>tc={687BEEA4-D2FB-4594-9F56-AF5E99318B8B}</author>
    <author>tc={562EE4F6-EFFC-4779-89E6-F6E8335A6E0A}</author>
    <author>tc={00A1BB24-3C2F-4F2F-B1C6-89DD19E323F6}</author>
    <author>tc={3123A5CC-59BF-438A-8832-6DE8B0294753}</author>
    <author>tc={457A21D7-1F40-4A27-8E5D-3BAB03B186BA}</author>
    <author>tc={FE259D7E-100E-4A0D-A1FA-047ADFD3FBD1}</author>
    <author>tc={FC99ED07-78D7-4158-B3D1-585DCF0EF2A9}</author>
    <author>tc={6EBE8A06-978F-4B5E-AC1D-F0222E2C90D8}</author>
    <author>tc={77A3F88C-641B-4810-BE3A-E79D924C681D}</author>
    <author>tc={3BDE3AFE-B5B6-4167-9D5F-49E256BB01D6}</author>
    <author>tc={AFB0980B-BB23-4854-951E-B2CDC1858A72}</author>
    <author>tc={418781DE-6BC8-4DCB-91E3-5EA472ED4CE5}</author>
    <author>tc={FBEB1571-DA73-4DCC-A1E6-46921FE15D0F}</author>
    <author>tc={9E7610D9-C44F-4C26-AEC5-CE8DDCA65515}</author>
  </authors>
  <commentList>
    <comment ref="H277" authorId="0" shapeId="0" xr:uid="{3B2C489C-11BE-4495-9C61-DB92487ED33D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PVMT, CURB FOR RECESSED CB'S (TYP) OTHER LOCATIONS.  CURB LENGTH IS ADDITIONAL QTY FROM QTY CALCULATED ALONG ROADWAY (QTY ABOVE)</t>
      </text>
    </comment>
    <comment ref="H288" authorId="1" shapeId="0" xr:uid="{D28C55B5-DF17-4C72-93AC-7722D61FFB6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PVMT, CURB FOR RECESSED CB'S (TYP) OTHER LOCATIONS.  CURB LENGTH IS ADDITIONAL QTY FROM QTY CALCULATED ALONG ROADWAY (QTY ABOVE)</t>
      </text>
    </comment>
    <comment ref="H289" authorId="2" shapeId="0" xr:uid="{687BEEA4-D2FB-4594-9F56-AF5E99318B8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PVMT, CURB FOR RECESSED CB'S (TYP) OTHER LOCATIONS.  CURB LENGTH IS ADDITIONAL QTY FROM QTY CALCULATED ALONG ROADWAY (QTY ABOVE)</t>
      </text>
    </comment>
    <comment ref="AO292" authorId="3" shapeId="0" xr:uid="{562EE4F6-EFFC-4779-89E6-F6E8335A6E0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HALF MEDIAN NOSE</t>
      </text>
    </comment>
    <comment ref="H326" authorId="4" shapeId="0" xr:uid="{00A1BB24-3C2F-4F2F-B1C6-89DD19E323F6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PVMT, CURB FOR RECESSED CB'S (TYP) OTHER LOCATIONS.  CURB LENGTH IS ADDITIONAL QTY FROM QTY CALCULATED ALONG ROADWAY (QTY ABOVE)</t>
      </text>
    </comment>
    <comment ref="AO342" authorId="5" shapeId="0" xr:uid="{3123A5CC-59BF-438A-8832-6DE8B0294753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HALF MEDIAN NOSE</t>
      </text>
    </comment>
    <comment ref="H343" authorId="6" shapeId="0" xr:uid="{457A21D7-1F40-4A27-8E5D-3BAB03B186BA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PVMT, CURB FOR RECESSED CB'S (TYP) OTHER LOCATIONS.  CURB LENGTH IS ADDITIONAL QTY FROM QTY CALCULATED ALONG ROADWAY (QTY ABOVE)</t>
      </text>
    </comment>
    <comment ref="AO349" authorId="7" shapeId="0" xr:uid="{FE259D7E-100E-4A0D-A1FA-047ADFD3FBD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HALF MEDIAN NOSE</t>
      </text>
    </comment>
    <comment ref="F535" authorId="8" shapeId="0" xr:uid="{FC99ED07-78D7-4158-B3D1-585DCF0EF2A9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TO ADD BRICK CROSSWALK</t>
      </text>
    </comment>
    <comment ref="F619" authorId="9" shapeId="0" xr:uid="{6EBE8A06-978F-4B5E-AC1D-F0222E2C90D8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TO ADD BRICK CROSSWALK</t>
      </text>
    </comment>
    <comment ref="Z640" authorId="10" shapeId="0" xr:uid="{77A3F88C-641B-4810-BE3A-E79D924C681D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changed to Asphalt</t>
      </text>
    </comment>
    <comment ref="K644" authorId="11" shapeId="0" xr:uid="{3BDE3AFE-B5B6-4167-9D5F-49E256BB01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ISLAND CURB</t>
      </text>
    </comment>
    <comment ref="K652" authorId="12" shapeId="0" xr:uid="{AFB0980B-BB23-4854-951E-B2CDC1858A7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ISLAND CURB</t>
      </text>
    </comment>
    <comment ref="Z683" authorId="13" shapeId="0" xr:uid="{418781DE-6BC8-4DCB-91E3-5EA472ED4CE5}">
      <text>
        <t>[Threaded comment]
Your version of Excel allows you to read this threaded comment; however, any edits to it will get removed if the file is opened in a newer version of Excel. Learn more: https://go.microsoft.com/fwlink/?linkid=870924
Comment:
    Area changed to Asphalt</t>
      </text>
    </comment>
    <comment ref="K687" authorId="14" shapeId="0" xr:uid="{FBEB1571-DA73-4DCC-A1E6-46921FE15D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ISLAND CURB</t>
      </text>
    </comment>
    <comment ref="K697" authorId="15" shapeId="0" xr:uid="{9E7610D9-C44F-4C26-AEC5-CE8DDCA65515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ISLAND CURB</t>
      </text>
    </comment>
  </commentList>
</comments>
</file>

<file path=xl/sharedStrings.xml><?xml version="1.0" encoding="utf-8"?>
<sst xmlns="http://schemas.openxmlformats.org/spreadsheetml/2006/main" count="570" uniqueCount="123">
  <si>
    <t>SIDE</t>
  </si>
  <si>
    <t>TO</t>
  </si>
  <si>
    <t>STATION RANGE</t>
  </si>
  <si>
    <t>CADD GENERATED AREA</t>
  </si>
  <si>
    <t xml:space="preserve">SUBTOTALS  </t>
  </si>
  <si>
    <t xml:space="preserve">TOTALS CARRIED TO GENERAL SUMMARY  </t>
  </si>
  <si>
    <t>FT</t>
  </si>
  <si>
    <t>TYPICAL SECTION LEGEND NUMBER</t>
  </si>
  <si>
    <t>RATE / THICKNESS / ETC</t>
  </si>
  <si>
    <t>TYPICAL SECTION</t>
  </si>
  <si>
    <t>DISTANCE                                                                                                        (D)</t>
  </si>
  <si>
    <t>INSTRUCTIONS:</t>
  </si>
  <si>
    <t>SPREADSHEET</t>
  </si>
  <si>
    <t>ITEM_CODE</t>
  </si>
  <si>
    <t>ADDITIONAL_DESCRIPTION</t>
  </si>
  <si>
    <t>Page #</t>
  </si>
  <si>
    <t>Split #</t>
  </si>
  <si>
    <t>Total</t>
  </si>
  <si>
    <t>1)</t>
  </si>
  <si>
    <t>SAVE THIS FILE TO THE PROPER FOLDER FOR YOUR PROJECT AS THE SAME NAME AS YOUR DGN (I.E. #####GS001.XLSX)</t>
  </si>
  <si>
    <t>2)</t>
  </si>
  <si>
    <t>3)</t>
  </si>
  <si>
    <t>ENTER ITEM CODE (FOR EXAMPLE: 201E11000) AND ADDITIONAL DESCRIPTION INTO THE BLUE CELLS</t>
  </si>
  <si>
    <t>4)</t>
  </si>
  <si>
    <t>ENTER ALL DATA REQUIRED</t>
  </si>
  <si>
    <t>DO NOT REMOVE THE PROTECTION FROM THIS SPREADSHEET, LEAVE THE PROTECTION ON SO THAT YOU DO NOT DELETE NEEDED FORMULAS OR RESIZE SHEET</t>
  </si>
  <si>
    <t>SY</t>
  </si>
  <si>
    <t>SURFACE AREA (A) A=DxW/9</t>
  </si>
  <si>
    <t>AVERAGE WIDTH   (W)</t>
  </si>
  <si>
    <t>RT</t>
  </si>
  <si>
    <t>LT</t>
  </si>
  <si>
    <t>204E45000</t>
  </si>
  <si>
    <t>PAVEMENT CALC SHEET 1</t>
  </si>
  <si>
    <t>NOTE</t>
  </si>
  <si>
    <t>NOTES</t>
  </si>
  <si>
    <t>609E26000</t>
  </si>
  <si>
    <t>609E14000</t>
  </si>
  <si>
    <t>CY</t>
  </si>
  <si>
    <t>452E19200</t>
  </si>
  <si>
    <t>KENT 451</t>
  </si>
  <si>
    <t>CHECKED, NO COMMENT</t>
  </si>
  <si>
    <t>REVISED (SEE COMMENT)</t>
  </si>
  <si>
    <t>KENT 609</t>
  </si>
  <si>
    <t>SIDE / REF LINE</t>
  </si>
  <si>
    <t>BRICK CROSSWALK</t>
  </si>
  <si>
    <t>SF</t>
  </si>
  <si>
    <t>442E10300</t>
  </si>
  <si>
    <t>442E10080</t>
  </si>
  <si>
    <t>302E56000</t>
  </si>
  <si>
    <t>4.5" ASPHALT CONCRETE BASE</t>
  </si>
  <si>
    <t>304E20000</t>
  </si>
  <si>
    <t>206E15010</t>
  </si>
  <si>
    <t>407E10000</t>
  </si>
  <si>
    <t>605E06020</t>
  </si>
  <si>
    <t>605E11110</t>
  </si>
  <si>
    <t>606E15050</t>
  </si>
  <si>
    <t>206E11000</t>
  </si>
  <si>
    <t>622E10160</t>
  </si>
  <si>
    <t>659E10000</t>
  </si>
  <si>
    <t>609E71000</t>
  </si>
  <si>
    <t>254E01000</t>
  </si>
  <si>
    <t>NUMBER OF SIDE E.B OR W.B</t>
  </si>
  <si>
    <t>WIDTH</t>
  </si>
  <si>
    <t>A.CONCRTE BASE 302(3)</t>
  </si>
  <si>
    <t>AGGREGATE BASE 304(4)</t>
  </si>
  <si>
    <t>C.S.SUBGRADE 206(5)</t>
  </si>
  <si>
    <t>RATE / THICKNESS / ETC(INCH)</t>
  </si>
  <si>
    <t>Offset(IN)</t>
  </si>
  <si>
    <t xml:space="preserve">SURFACE AREA </t>
  </si>
  <si>
    <t>A.CONCRTE SC 442(1)</t>
  </si>
  <si>
    <t>A.CONCRTE IC 442(2)</t>
  </si>
  <si>
    <t>A.CONCRTE SC (D) x 1</t>
  </si>
  <si>
    <t>A.CONCRTE IC (D) x 2</t>
  </si>
  <si>
    <t>A.CONCRTE BASE (D) x 3</t>
  </si>
  <si>
    <t>AGGREGATE BASE (D) x 4</t>
  </si>
  <si>
    <t>C.S.SUBGRADE (D) x 5</t>
  </si>
  <si>
    <t>Offset(FT)</t>
  </si>
  <si>
    <t>OFFSET NUMBERS</t>
  </si>
  <si>
    <t>Structure InBt</t>
  </si>
  <si>
    <t>Concrete barrier</t>
  </si>
  <si>
    <t>Both</t>
  </si>
  <si>
    <t>RAMP B</t>
  </si>
  <si>
    <t>RAMP C</t>
  </si>
  <si>
    <t>RAMP A</t>
  </si>
  <si>
    <t>RAMP H</t>
  </si>
  <si>
    <t>GORE AREA</t>
  </si>
  <si>
    <t>Industrial Park Rd</t>
  </si>
  <si>
    <t>US-22</t>
  </si>
  <si>
    <t>US-22 WB</t>
  </si>
  <si>
    <t>LT &amp; RT</t>
  </si>
  <si>
    <t>US-22 EB</t>
  </si>
  <si>
    <t>Industrial Park INTERSECTION</t>
  </si>
  <si>
    <t xml:space="preserve">INTERCHANGE Cadiz Deersville </t>
  </si>
  <si>
    <t>TURNAROUND</t>
  </si>
  <si>
    <t>RAMP D</t>
  </si>
  <si>
    <t>BRIDGE</t>
  </si>
  <si>
    <t>INTERCHANGE CADIZ JEWETT Rd</t>
  </si>
  <si>
    <t>INT</t>
  </si>
  <si>
    <t>Ramp F</t>
  </si>
  <si>
    <t>bridge</t>
  </si>
  <si>
    <t>Ramp G</t>
  </si>
  <si>
    <t>Ramp H</t>
  </si>
  <si>
    <t>+ side road</t>
  </si>
  <si>
    <t>"+ median</t>
  </si>
  <si>
    <t>RAMP E</t>
  </si>
  <si>
    <t>RAMP F</t>
  </si>
  <si>
    <t>RAMP G</t>
  </si>
  <si>
    <t>Designer</t>
  </si>
  <si>
    <t>Checker</t>
  </si>
  <si>
    <t>TB</t>
  </si>
  <si>
    <t>SMG</t>
  </si>
  <si>
    <t>INTERSECTION</t>
  </si>
  <si>
    <t>"+ gore</t>
  </si>
  <si>
    <t>WIDTH FOR ANTI-SAG. EQU</t>
  </si>
  <si>
    <t xml:space="preserve"> ASPHALT CONCRETE INTERMEDIATE COURSE, 12.5MM, TYPE A (446</t>
  </si>
  <si>
    <t>206E10500</t>
  </si>
  <si>
    <t>206E15020</t>
  </si>
  <si>
    <t>441E00100</t>
  </si>
  <si>
    <t>452E13010</t>
  </si>
  <si>
    <t>MEDIAN AREA</t>
  </si>
  <si>
    <t>202E23000</t>
  </si>
  <si>
    <t xml:space="preserve">618E40600 </t>
  </si>
  <si>
    <t>254E01001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</si>
</sst>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\ ???/???"/>
    <numFmt numFmtId="165" formatCode="#\+#0.00"/>
    <numFmt numFmtId="166" formatCode="#\+#0.00\ &quot;TO&quot;"/>
    <numFmt numFmtId="167" formatCode="0&quot;+&quot;00.00"/>
    <numFmt numFmtId="168" formatCode="0\)"/>
    <numFmt numFmtId="169" formatCode="&quot;PAVEMENT CALC SHEET &quot;#"/>
    <numFmt numFmtId="170" formatCode="0&quot;+&quot;00.00\ &quot;(F-1)&quot;"/>
    <numFmt numFmtId="171" formatCode="0&quot;+&quot;00.00\ &quot;(G-1)&quot;"/>
    <numFmt numFmtId="172" formatCode="0&quot;+&quot;00.00\ &quot;(H-1)&quot;"/>
    <numFmt numFmtId="173" formatCode="0.00&quot; (9'')&quot;"/>
    <numFmt numFmtId="174" formatCode="0.0"/>
  </numFmts>
  <fonts count="30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10"/>
      <color rgb="FF0070C0"/>
      <name val="Arial"/>
      <family val="2"/>
    </font>
    <font>
      <i/>
      <sz val="10"/>
      <color rgb="FFFF0000"/>
      <name val="Arial"/>
      <family val="2"/>
    </font>
    <font>
      <i/>
      <u/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11"/>
      <color rgb="FFFF0000"/>
      <name val="Arial"/>
      <family val="2"/>
    </font>
    <font>
      <sz val="9"/>
      <color rgb="FF0070C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sz val="12"/>
      <color rgb="FFFF0000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  <xf numFmtId="0" fontId="6" fillId="0" borderId="0"/>
  </cellStyleXfs>
  <cellXfs count="451">
    <xf numFmtId="0" fontId="0" fillId="0" borderId="0" xfId="0"/>
    <xf numFmtId="0" fontId="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1" applyFont="1" applyFill="1" applyAlignment="1" applyProtection="1">
      <alignment vertical="center"/>
    </xf>
    <xf numFmtId="0" fontId="18" fillId="0" borderId="0" xfId="1" applyFont="1" applyFill="1" applyAlignment="1" applyProtection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68" fontId="3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1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2" fontId="6" fillId="0" borderId="0" xfId="0" applyNumberFormat="1" applyFont="1" applyAlignment="1" applyProtection="1">
      <alignment horizontal="center" vertical="center"/>
      <protection locked="0"/>
    </xf>
    <xf numFmtId="0" fontId="11" fillId="0" borderId="8" xfId="0" applyFont="1" applyBorder="1" applyAlignment="1">
      <alignment horizontal="center" vertical="center" textRotation="90" wrapText="1"/>
    </xf>
    <xf numFmtId="164" fontId="6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 wrapText="1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17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17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164" fontId="17" fillId="0" borderId="5" xfId="0" applyNumberFormat="1" applyFont="1" applyBorder="1" applyAlignment="1">
      <alignment horizontal="center" vertical="center" textRotation="90" wrapText="1"/>
    </xf>
    <xf numFmtId="1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vertical="center"/>
      <protection locked="0"/>
    </xf>
    <xf numFmtId="167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2" fontId="6" fillId="0" borderId="5" xfId="0" applyNumberFormat="1" applyFont="1" applyBorder="1" applyAlignment="1" applyProtection="1">
      <alignment horizontal="center" vertical="center"/>
      <protection locked="0"/>
    </xf>
    <xf numFmtId="2" fontId="17" fillId="0" borderId="5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6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2" fontId="16" fillId="0" borderId="5" xfId="0" applyNumberFormat="1" applyFont="1" applyBorder="1" applyAlignment="1" applyProtection="1">
      <alignment horizontal="center" vertical="center"/>
      <protection locked="0"/>
    </xf>
    <xf numFmtId="2" fontId="16" fillId="0" borderId="1" xfId="0" applyNumberFormat="1" applyFont="1" applyBorder="1" applyAlignment="1" applyProtection="1">
      <alignment horizontal="center" vertical="center"/>
      <protection locked="0"/>
    </xf>
    <xf numFmtId="2" fontId="13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1" fontId="20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 shrinkToFit="1"/>
      <protection locked="0"/>
    </xf>
    <xf numFmtId="0" fontId="8" fillId="0" borderId="1" xfId="0" applyFont="1" applyBorder="1" applyAlignment="1">
      <alignment horizontal="center" vertical="center"/>
    </xf>
    <xf numFmtId="2" fontId="8" fillId="0" borderId="5" xfId="0" applyNumberFormat="1" applyFont="1" applyBorder="1" applyAlignment="1" applyProtection="1">
      <alignment horizontal="center" vertical="center"/>
      <protection locked="0"/>
    </xf>
    <xf numFmtId="2" fontId="8" fillId="0" borderId="6" xfId="0" applyNumberFormat="1" applyFont="1" applyBorder="1" applyAlignment="1" applyProtection="1">
      <alignment horizontal="center" vertical="center"/>
      <protection locked="0"/>
    </xf>
    <xf numFmtId="2" fontId="17" fillId="0" borderId="1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vertical="center"/>
      <protection locked="0"/>
    </xf>
    <xf numFmtId="2" fontId="6" fillId="0" borderId="2" xfId="0" applyNumberFormat="1" applyFont="1" applyBorder="1" applyAlignment="1" applyProtection="1">
      <alignment horizontal="center" vertical="center"/>
      <protection locked="0"/>
    </xf>
    <xf numFmtId="2" fontId="6" fillId="0" borderId="9" xfId="0" applyNumberFormat="1" applyFont="1" applyBorder="1" applyAlignment="1" applyProtection="1">
      <alignment horizontal="center" vertical="center"/>
      <protection locked="0"/>
    </xf>
    <xf numFmtId="167" fontId="5" fillId="0" borderId="5" xfId="0" applyNumberFormat="1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2" fontId="16" fillId="0" borderId="8" xfId="0" applyNumberFormat="1" applyFont="1" applyBorder="1" applyAlignment="1" applyProtection="1">
      <alignment horizontal="center" vertical="center"/>
      <protection locked="0"/>
    </xf>
    <xf numFmtId="2" fontId="8" fillId="0" borderId="7" xfId="0" applyNumberFormat="1" applyFont="1" applyBorder="1" applyAlignment="1" applyProtection="1">
      <alignment horizontal="center" vertical="center"/>
      <protection locked="0"/>
    </xf>
    <xf numFmtId="166" fontId="6" fillId="0" borderId="8" xfId="0" applyNumberFormat="1" applyFont="1" applyBorder="1" applyAlignment="1" applyProtection="1">
      <alignment horizontal="center" vertical="center"/>
      <protection locked="0"/>
    </xf>
    <xf numFmtId="165" fontId="6" fillId="0" borderId="8" xfId="0" applyNumberFormat="1" applyFont="1" applyBorder="1" applyAlignment="1" applyProtection="1">
      <alignment horizontal="center" vertical="center"/>
      <protection locked="0"/>
    </xf>
    <xf numFmtId="2" fontId="17" fillId="0" borderId="8" xfId="0" applyNumberFormat="1" applyFont="1" applyBorder="1" applyAlignment="1" applyProtection="1">
      <alignment horizontal="center" vertical="center"/>
      <protection locked="0"/>
    </xf>
    <xf numFmtId="173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right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0" borderId="5" xfId="0" applyNumberFormat="1" applyFont="1" applyBorder="1" applyAlignment="1" applyProtection="1">
      <alignment horizontal="center" vertical="center"/>
      <protection locked="0"/>
    </xf>
    <xf numFmtId="167" fontId="16" fillId="0" borderId="1" xfId="0" applyNumberFormat="1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67" fontId="6" fillId="0" borderId="7" xfId="0" applyNumberFormat="1" applyFont="1" applyBorder="1" applyAlignment="1" applyProtection="1">
      <alignment horizontal="center" vertical="center"/>
      <protection locked="0"/>
    </xf>
    <xf numFmtId="167" fontId="6" fillId="0" borderId="3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2" fontId="6" fillId="0" borderId="4" xfId="0" applyNumberFormat="1" applyFont="1" applyBorder="1" applyAlignment="1" applyProtection="1">
      <alignment horizontal="center" vertical="center"/>
      <protection locked="0"/>
    </xf>
    <xf numFmtId="2" fontId="17" fillId="0" borderId="4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center" vertical="center"/>
    </xf>
    <xf numFmtId="2" fontId="6" fillId="0" borderId="35" xfId="0" applyNumberFormat="1" applyFont="1" applyBorder="1" applyAlignment="1" applyProtection="1">
      <alignment horizontal="center" vertical="center"/>
      <protection locked="0"/>
    </xf>
    <xf numFmtId="2" fontId="17" fillId="0" borderId="35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17" fillId="0" borderId="2" xfId="0" applyNumberFormat="1" applyFont="1" applyBorder="1" applyAlignment="1" applyProtection="1">
      <alignment horizontal="center" vertical="center"/>
      <protection locked="0"/>
    </xf>
    <xf numFmtId="2" fontId="15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2" fontId="17" fillId="0" borderId="0" xfId="0" applyNumberFormat="1" applyFont="1" applyAlignment="1" applyProtection="1">
      <alignment horizontal="center" vertical="center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172" fontId="6" fillId="0" borderId="1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2" fontId="6" fillId="3" borderId="0" xfId="0" applyNumberFormat="1" applyFont="1" applyFill="1" applyAlignment="1" applyProtection="1">
      <alignment horizontal="center" vertical="center"/>
      <protection locked="0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>
      <alignment horizontal="center" vertical="center" textRotation="90" wrapText="1"/>
    </xf>
    <xf numFmtId="0" fontId="24" fillId="0" borderId="2" xfId="0" applyFont="1" applyBorder="1" applyAlignment="1">
      <alignment horizontal="center" vertical="center" textRotation="90" wrapText="1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left" vertical="center"/>
      <protection locked="0"/>
    </xf>
    <xf numFmtId="2" fontId="6" fillId="0" borderId="36" xfId="0" applyNumberFormat="1" applyFont="1" applyBorder="1" applyAlignment="1" applyProtection="1">
      <alignment horizontal="center" vertical="center"/>
      <protection locked="0"/>
    </xf>
    <xf numFmtId="167" fontId="6" fillId="0" borderId="47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67" fontId="6" fillId="0" borderId="45" xfId="0" applyNumberFormat="1" applyFont="1" applyBorder="1" applyAlignment="1" applyProtection="1">
      <alignment horizontal="center" vertical="center"/>
      <protection locked="0"/>
    </xf>
    <xf numFmtId="2" fontId="14" fillId="0" borderId="5" xfId="0" applyNumberFormat="1" applyFont="1" applyBorder="1" applyAlignment="1" applyProtection="1">
      <alignment horizontal="center" vertical="center"/>
      <protection locked="0"/>
    </xf>
    <xf numFmtId="167" fontId="6" fillId="0" borderId="49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7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174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1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quotePrefix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2" fontId="26" fillId="0" borderId="10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locked="0"/>
    </xf>
    <xf numFmtId="1" fontId="6" fillId="0" borderId="31" xfId="0" applyNumberFormat="1" applyFont="1" applyBorder="1" applyAlignment="1" applyProtection="1">
      <alignment horizontal="center" vertical="center"/>
      <protection locked="0"/>
    </xf>
    <xf numFmtId="1" fontId="6" fillId="0" borderId="34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2" fontId="14" fillId="0" borderId="10" xfId="0" applyNumberFormat="1" applyFont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left" vertical="center"/>
      <protection locked="0"/>
    </xf>
    <xf numFmtId="1" fontId="6" fillId="5" borderId="1" xfId="0" applyNumberFormat="1" applyFont="1" applyFill="1" applyBorder="1" applyAlignment="1" applyProtection="1">
      <alignment horizontal="center" vertical="center"/>
      <protection locked="0"/>
    </xf>
    <xf numFmtId="1" fontId="6" fillId="6" borderId="1" xfId="0" applyNumberFormat="1" applyFont="1" applyFill="1" applyBorder="1" applyAlignment="1" applyProtection="1">
      <alignment horizontal="left" vertical="center"/>
      <protection locked="0"/>
    </xf>
    <xf numFmtId="1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2" fontId="6" fillId="0" borderId="23" xfId="0" applyNumberFormat="1" applyFont="1" applyBorder="1" applyAlignment="1" applyProtection="1">
      <alignment horizontal="center" vertical="center"/>
      <protection locked="0"/>
    </xf>
    <xf numFmtId="2" fontId="6" fillId="0" borderId="24" xfId="0" applyNumberFormat="1" applyFont="1" applyBorder="1" applyAlignment="1" applyProtection="1">
      <alignment horizontal="center" vertical="center"/>
      <protection locked="0"/>
    </xf>
    <xf numFmtId="2" fontId="8" fillId="0" borderId="24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" fontId="6" fillId="7" borderId="1" xfId="0" applyNumberFormat="1" applyFont="1" applyFill="1" applyBorder="1" applyAlignment="1" applyProtection="1">
      <alignment horizontal="left" vertical="center"/>
      <protection locked="0"/>
    </xf>
    <xf numFmtId="1" fontId="6" fillId="8" borderId="1" xfId="0" applyNumberFormat="1" applyFont="1" applyFill="1" applyBorder="1" applyAlignment="1" applyProtection="1">
      <alignment horizontal="left" vertical="center"/>
      <protection locked="0"/>
    </xf>
    <xf numFmtId="1" fontId="6" fillId="9" borderId="1" xfId="0" applyNumberFormat="1" applyFont="1" applyFill="1" applyBorder="1" applyAlignment="1" applyProtection="1">
      <alignment horizontal="left" vertical="center"/>
      <protection locked="0"/>
    </xf>
    <xf numFmtId="1" fontId="6" fillId="0" borderId="5" xfId="0" applyNumberFormat="1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>
      <alignment vertical="center"/>
    </xf>
    <xf numFmtId="0" fontId="27" fillId="10" borderId="24" xfId="2" applyFill="1" applyBorder="1" applyAlignment="1" applyProtection="1">
      <alignment horizontal="right" vertical="center"/>
      <protection locked="0"/>
    </xf>
    <xf numFmtId="167" fontId="6" fillId="7" borderId="1" xfId="0" applyNumberFormat="1" applyFont="1" applyFill="1" applyBorder="1" applyAlignment="1" applyProtection="1">
      <alignment horizontal="center" vertical="center"/>
      <protection locked="0"/>
    </xf>
    <xf numFmtId="2" fontId="28" fillId="10" borderId="1" xfId="2" applyNumberFormat="1" applyFont="1" applyFill="1" applyBorder="1" applyAlignment="1" applyProtection="1">
      <alignment horizontal="center" vertical="center"/>
      <protection locked="0"/>
    </xf>
    <xf numFmtId="167" fontId="6" fillId="0" borderId="55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left" vertical="center"/>
      <protection locked="0"/>
    </xf>
    <xf numFmtId="167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167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167" fontId="6" fillId="2" borderId="47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67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12" borderId="24" xfId="0" applyFont="1" applyFill="1" applyBorder="1" applyAlignment="1" applyProtection="1">
      <alignment vertical="center"/>
      <protection locked="0"/>
    </xf>
    <xf numFmtId="0" fontId="6" fillId="5" borderId="52" xfId="0" applyFont="1" applyFill="1" applyBorder="1" applyAlignment="1" applyProtection="1">
      <alignment vertical="center" textRotation="90" wrapText="1"/>
      <protection locked="0"/>
    </xf>
    <xf numFmtId="0" fontId="6" fillId="11" borderId="29" xfId="0" applyFont="1" applyFill="1" applyBorder="1" applyAlignment="1" applyProtection="1">
      <alignment vertical="center" textRotation="90" wrapText="1"/>
      <protection locked="0"/>
    </xf>
    <xf numFmtId="0" fontId="6" fillId="2" borderId="52" xfId="0" applyFont="1" applyFill="1" applyBorder="1" applyAlignment="1" applyProtection="1">
      <alignment vertical="center" textRotation="90" wrapText="1"/>
      <protection locked="0"/>
    </xf>
    <xf numFmtId="0" fontId="6" fillId="11" borderId="52" xfId="0" applyFont="1" applyFill="1" applyBorder="1" applyAlignment="1" applyProtection="1">
      <alignment vertical="center" textRotation="90" wrapText="1"/>
      <protection locked="0"/>
    </xf>
    <xf numFmtId="0" fontId="6" fillId="13" borderId="52" xfId="0" applyFont="1" applyFill="1" applyBorder="1" applyAlignment="1" applyProtection="1">
      <alignment vertical="center" textRotation="90" wrapText="1"/>
      <protection locked="0"/>
    </xf>
    <xf numFmtId="0" fontId="6" fillId="13" borderId="26" xfId="0" applyFont="1" applyFill="1" applyBorder="1" applyAlignment="1" applyProtection="1">
      <alignment vertical="center" textRotation="90" wrapText="1"/>
      <protection locked="0"/>
    </xf>
    <xf numFmtId="14" fontId="6" fillId="0" borderId="0" xfId="0" applyNumberFormat="1" applyFont="1" applyAlignment="1">
      <alignment horizontal="center" vertical="center"/>
    </xf>
    <xf numFmtId="0" fontId="6" fillId="6" borderId="52" xfId="0" applyFont="1" applyFill="1" applyBorder="1" applyAlignment="1" applyProtection="1">
      <alignment vertical="center" textRotation="90" wrapText="1"/>
      <protection locked="0"/>
    </xf>
    <xf numFmtId="0" fontId="6" fillId="0" borderId="52" xfId="0" applyFont="1" applyBorder="1" applyAlignment="1" applyProtection="1">
      <alignment vertical="center" textRotation="90" wrapText="1"/>
      <protection locked="0"/>
    </xf>
    <xf numFmtId="167" fontId="6" fillId="2" borderId="31" xfId="0" applyNumberFormat="1" applyFont="1" applyFill="1" applyBorder="1" applyAlignment="1" applyProtection="1">
      <alignment horizontal="center" vertical="center"/>
      <protection locked="0"/>
    </xf>
    <xf numFmtId="0" fontId="6" fillId="11" borderId="24" xfId="0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  <protection locked="0"/>
    </xf>
    <xf numFmtId="167" fontId="6" fillId="2" borderId="45" xfId="0" applyNumberFormat="1" applyFont="1" applyFill="1" applyBorder="1" applyAlignment="1" applyProtection="1">
      <alignment horizontal="center" vertical="center"/>
      <protection locked="0"/>
    </xf>
    <xf numFmtId="167" fontId="6" fillId="2" borderId="5" xfId="0" applyNumberFormat="1" applyFont="1" applyFill="1" applyBorder="1" applyAlignment="1" applyProtection="1">
      <alignment horizontal="center" vertical="center"/>
      <protection locked="0"/>
    </xf>
    <xf numFmtId="2" fontId="28" fillId="2" borderId="1" xfId="2" applyNumberFormat="1" applyFont="1" applyFill="1" applyBorder="1" applyAlignment="1" applyProtection="1">
      <alignment horizontal="center" vertical="center"/>
      <protection locked="0"/>
    </xf>
    <xf numFmtId="1" fontId="6" fillId="2" borderId="5" xfId="0" quotePrefix="1" applyNumberFormat="1" applyFont="1" applyFill="1" applyBorder="1" applyAlignment="1" applyProtection="1">
      <alignment horizontal="left" vertical="center"/>
      <protection locked="0"/>
    </xf>
    <xf numFmtId="1" fontId="6" fillId="2" borderId="1" xfId="0" applyNumberFormat="1" applyFont="1" applyFill="1" applyBorder="1" applyAlignment="1" applyProtection="1">
      <alignment horizontal="left" vertical="center"/>
      <protection locked="0"/>
    </xf>
    <xf numFmtId="167" fontId="6" fillId="10" borderId="47" xfId="0" applyNumberFormat="1" applyFont="1" applyFill="1" applyBorder="1" applyAlignment="1" applyProtection="1">
      <alignment horizontal="center" vertical="center"/>
      <protection locked="0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167" fontId="6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10" borderId="0" xfId="0" applyFont="1" applyFill="1" applyAlignment="1">
      <alignment vertical="center"/>
    </xf>
    <xf numFmtId="1" fontId="6" fillId="10" borderId="1" xfId="0" applyNumberFormat="1" applyFont="1" applyFill="1" applyBorder="1" applyAlignment="1" applyProtection="1">
      <alignment horizontal="left" vertical="center"/>
      <protection locked="0"/>
    </xf>
    <xf numFmtId="2" fontId="8" fillId="10" borderId="1" xfId="0" applyNumberFormat="1" applyFont="1" applyFill="1" applyBorder="1" applyAlignment="1" applyProtection="1">
      <alignment horizontal="center" vertical="center"/>
      <protection locked="0"/>
    </xf>
    <xf numFmtId="2" fontId="6" fillId="10" borderId="1" xfId="0" applyNumberFormat="1" applyFont="1" applyFill="1" applyBorder="1" applyAlignment="1" applyProtection="1">
      <alignment horizontal="center" vertical="center"/>
      <protection locked="0"/>
    </xf>
    <xf numFmtId="2" fontId="8" fillId="10" borderId="48" xfId="0" applyNumberFormat="1" applyFont="1" applyFill="1" applyBorder="1" applyAlignment="1" applyProtection="1">
      <alignment horizontal="center" vertical="center"/>
      <protection locked="0"/>
    </xf>
    <xf numFmtId="2" fontId="6" fillId="10" borderId="36" xfId="0" applyNumberFormat="1" applyFont="1" applyFill="1" applyBorder="1" applyAlignment="1" applyProtection="1">
      <alignment horizontal="center" vertical="center"/>
      <protection locked="0"/>
    </xf>
    <xf numFmtId="2" fontId="6" fillId="10" borderId="5" xfId="0" applyNumberFormat="1" applyFont="1" applyFill="1" applyBorder="1" applyAlignment="1" applyProtection="1">
      <alignment horizontal="center" vertical="center"/>
      <protection locked="0"/>
    </xf>
    <xf numFmtId="2" fontId="14" fillId="10" borderId="5" xfId="0" applyNumberFormat="1" applyFont="1" applyFill="1" applyBorder="1" applyAlignment="1" applyProtection="1">
      <alignment horizontal="center" vertical="center"/>
      <protection locked="0"/>
    </xf>
    <xf numFmtId="2" fontId="6" fillId="10" borderId="7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horizontal="center" vertical="center"/>
    </xf>
    <xf numFmtId="0" fontId="6" fillId="0" borderId="31" xfId="0" applyFont="1" applyBorder="1" applyAlignment="1">
      <alignment horizontal="right" vertical="center"/>
    </xf>
    <xf numFmtId="0" fontId="6" fillId="0" borderId="1" xfId="3" applyBorder="1" applyAlignment="1">
      <alignment horizontal="center" vertical="center"/>
    </xf>
    <xf numFmtId="167" fontId="6" fillId="14" borderId="47" xfId="0" applyNumberFormat="1" applyFont="1" applyFill="1" applyBorder="1" applyAlignment="1" applyProtection="1">
      <alignment horizontal="center" vertical="center"/>
      <protection locked="0"/>
    </xf>
    <xf numFmtId="0" fontId="6" fillId="14" borderId="1" xfId="0" applyFont="1" applyFill="1" applyBorder="1" applyAlignment="1" applyProtection="1">
      <alignment horizontal="center" vertical="center"/>
      <protection locked="0"/>
    </xf>
    <xf numFmtId="167" fontId="6" fillId="14" borderId="1" xfId="0" applyNumberFormat="1" applyFont="1" applyFill="1" applyBorder="1" applyAlignment="1" applyProtection="1">
      <alignment horizontal="center" vertical="center"/>
      <protection locked="0"/>
    </xf>
    <xf numFmtId="1" fontId="6" fillId="14" borderId="1" xfId="0" applyNumberFormat="1" applyFont="1" applyFill="1" applyBorder="1" applyAlignment="1" applyProtection="1">
      <alignment horizontal="left" vertical="center"/>
      <protection locked="0"/>
    </xf>
    <xf numFmtId="2" fontId="29" fillId="14" borderId="1" xfId="0" applyNumberFormat="1" applyFont="1" applyFill="1" applyBorder="1" applyAlignment="1" applyProtection="1">
      <alignment horizontal="center" vertical="center"/>
      <protection locked="0"/>
    </xf>
    <xf numFmtId="2" fontId="6" fillId="14" borderId="1" xfId="0" applyNumberFormat="1" applyFont="1" applyFill="1" applyBorder="1" applyAlignment="1" applyProtection="1">
      <alignment horizontal="center" vertical="center"/>
      <protection locked="0"/>
    </xf>
    <xf numFmtId="2" fontId="29" fillId="1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9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right" vertical="center"/>
    </xf>
    <xf numFmtId="0" fontId="26" fillId="10" borderId="34" xfId="0" applyFont="1" applyFill="1" applyBorder="1" applyAlignment="1">
      <alignment horizontal="right" vertical="center"/>
    </xf>
    <xf numFmtId="0" fontId="26" fillId="10" borderId="17" xfId="0" applyFont="1" applyFill="1" applyBorder="1" applyAlignment="1">
      <alignment horizontal="right" vertical="center"/>
    </xf>
    <xf numFmtId="0" fontId="11" fillId="10" borderId="8" xfId="0" applyFont="1" applyFill="1" applyBorder="1" applyAlignment="1">
      <alignment horizontal="center" vertical="center" textRotation="90" wrapText="1"/>
    </xf>
    <xf numFmtId="0" fontId="11" fillId="10" borderId="2" xfId="0" applyFont="1" applyFill="1" applyBorder="1" applyAlignment="1">
      <alignment horizontal="center" vertical="center" textRotation="90" wrapText="1"/>
    </xf>
    <xf numFmtId="0" fontId="6" fillId="10" borderId="4" xfId="0" applyFont="1" applyFill="1" applyBorder="1" applyAlignment="1">
      <alignment horizontal="center" vertical="center"/>
    </xf>
    <xf numFmtId="0" fontId="13" fillId="10" borderId="34" xfId="0" applyFont="1" applyFill="1" applyBorder="1" applyAlignment="1">
      <alignment horizontal="right" vertical="center"/>
    </xf>
    <xf numFmtId="0" fontId="13" fillId="10" borderId="17" xfId="0" applyFont="1" applyFill="1" applyBorder="1" applyAlignment="1">
      <alignment horizontal="right" vertical="center"/>
    </xf>
    <xf numFmtId="2" fontId="8" fillId="10" borderId="5" xfId="0" applyNumberFormat="1" applyFont="1" applyFill="1" applyBorder="1" applyAlignment="1" applyProtection="1">
      <alignment horizontal="center" vertical="center"/>
      <protection locked="0"/>
    </xf>
    <xf numFmtId="2" fontId="16" fillId="10" borderId="5" xfId="0" applyNumberFormat="1" applyFont="1" applyFill="1" applyBorder="1" applyAlignment="1" applyProtection="1">
      <alignment horizontal="center" vertical="center"/>
      <protection locked="0"/>
    </xf>
    <xf numFmtId="2" fontId="6" fillId="10" borderId="8" xfId="0" applyNumberFormat="1" applyFont="1" applyFill="1" applyBorder="1" applyAlignment="1" applyProtection="1">
      <alignment horizontal="center" vertical="center"/>
      <protection locked="0"/>
    </xf>
    <xf numFmtId="2" fontId="9" fillId="10" borderId="5" xfId="0" applyNumberFormat="1" applyFont="1" applyFill="1" applyBorder="1" applyAlignment="1" applyProtection="1">
      <alignment horizontal="center" vertical="center"/>
      <protection locked="0"/>
    </xf>
    <xf numFmtId="2" fontId="6" fillId="10" borderId="2" xfId="0" applyNumberFormat="1" applyFont="1" applyFill="1" applyBorder="1" applyAlignment="1" applyProtection="1">
      <alignment horizontal="center" vertical="center"/>
      <protection locked="0"/>
    </xf>
    <xf numFmtId="167" fontId="6" fillId="10" borderId="34" xfId="0" applyNumberFormat="1" applyFont="1" applyFill="1" applyBorder="1" applyAlignment="1" applyProtection="1">
      <alignment horizontal="center" vertical="center"/>
      <protection locked="0"/>
    </xf>
    <xf numFmtId="167" fontId="6" fillId="10" borderId="21" xfId="0" applyNumberFormat="1" applyFont="1" applyFill="1" applyBorder="1" applyAlignment="1" applyProtection="1">
      <alignment horizontal="center" vertical="center"/>
      <protection locked="0"/>
    </xf>
    <xf numFmtId="167" fontId="6" fillId="10" borderId="14" xfId="0" applyNumberFormat="1" applyFont="1" applyFill="1" applyBorder="1" applyAlignment="1" applyProtection="1">
      <alignment horizontal="center" vertical="center"/>
      <protection locked="0"/>
    </xf>
    <xf numFmtId="0" fontId="6" fillId="10" borderId="14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2" fontId="8" fillId="0" borderId="36" xfId="0" applyNumberFormat="1" applyFont="1" applyBorder="1" applyAlignment="1" applyProtection="1">
      <alignment horizontal="center" vertical="center"/>
      <protection locked="0"/>
    </xf>
    <xf numFmtId="0" fontId="7" fillId="10" borderId="21" xfId="1" applyFont="1" applyFill="1" applyBorder="1" applyAlignment="1" applyProtection="1">
      <alignment vertical="center"/>
    </xf>
    <xf numFmtId="0" fontId="3" fillId="10" borderId="21" xfId="0" applyFont="1" applyFill="1" applyBorder="1" applyAlignment="1">
      <alignment vertical="center"/>
    </xf>
    <xf numFmtId="0" fontId="6" fillId="10" borderId="21" xfId="0" applyFont="1" applyFill="1" applyBorder="1" applyAlignment="1">
      <alignment horizontal="right" vertical="center"/>
    </xf>
    <xf numFmtId="0" fontId="6" fillId="10" borderId="3" xfId="0" applyFont="1" applyFill="1" applyBorder="1" applyAlignment="1">
      <alignment horizontal="center" vertical="center"/>
    </xf>
    <xf numFmtId="2" fontId="8" fillId="10" borderId="36" xfId="0" applyNumberFormat="1" applyFont="1" applyFill="1" applyBorder="1" applyAlignment="1" applyProtection="1">
      <alignment horizontal="center" vertical="center"/>
      <protection locked="0"/>
    </xf>
    <xf numFmtId="2" fontId="29" fillId="10" borderId="36" xfId="0" applyNumberFormat="1" applyFont="1" applyFill="1" applyBorder="1" applyAlignment="1" applyProtection="1">
      <alignment horizontal="center" vertical="center"/>
      <protection locked="0"/>
    </xf>
    <xf numFmtId="2" fontId="6" fillId="10" borderId="21" xfId="0" applyNumberFormat="1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>
      <alignment vertical="center"/>
    </xf>
    <xf numFmtId="0" fontId="23" fillId="10" borderId="31" xfId="0" applyFont="1" applyFill="1" applyBorder="1" applyAlignment="1">
      <alignment horizontal="center" vertical="center"/>
    </xf>
    <xf numFmtId="0" fontId="6" fillId="10" borderId="31" xfId="0" applyFont="1" applyFill="1" applyBorder="1" applyAlignment="1">
      <alignment horizontal="right" vertical="center"/>
    </xf>
    <xf numFmtId="0" fontId="11" fillId="10" borderId="19" xfId="0" applyFont="1" applyFill="1" applyBorder="1" applyAlignment="1">
      <alignment horizontal="center" vertical="center" textRotation="90" wrapText="1"/>
    </xf>
    <xf numFmtId="0" fontId="11" fillId="10" borderId="21" xfId="0" applyFont="1" applyFill="1" applyBorder="1" applyAlignment="1">
      <alignment horizontal="center" vertical="center" textRotation="90" wrapText="1"/>
    </xf>
    <xf numFmtId="0" fontId="6" fillId="10" borderId="38" xfId="0" applyFont="1" applyFill="1" applyBorder="1" applyAlignment="1">
      <alignment horizontal="center" vertical="center"/>
    </xf>
    <xf numFmtId="2" fontId="6" fillId="10" borderId="31" xfId="0" applyNumberFormat="1" applyFont="1" applyFill="1" applyBorder="1" applyAlignment="1" applyProtection="1">
      <alignment horizontal="center" vertical="center"/>
      <protection locked="0"/>
    </xf>
    <xf numFmtId="2" fontId="16" fillId="10" borderId="36" xfId="0" applyNumberFormat="1" applyFont="1" applyFill="1" applyBorder="1" applyAlignment="1" applyProtection="1">
      <alignment horizontal="center" vertical="center"/>
      <protection locked="0"/>
    </xf>
    <xf numFmtId="2" fontId="6" fillId="10" borderId="19" xfId="0" applyNumberFormat="1" applyFont="1" applyFill="1" applyBorder="1" applyAlignment="1" applyProtection="1">
      <alignment horizontal="center" vertical="center"/>
      <protection locked="0"/>
    </xf>
    <xf numFmtId="2" fontId="9" fillId="10" borderId="36" xfId="0" applyNumberFormat="1" applyFont="1" applyFill="1" applyBorder="1" applyAlignment="1" applyProtection="1">
      <alignment horizontal="center" vertical="center"/>
      <protection locked="0"/>
    </xf>
    <xf numFmtId="2" fontId="8" fillId="10" borderId="31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vertical="center"/>
    </xf>
    <xf numFmtId="174" fontId="6" fillId="0" borderId="5" xfId="0" applyNumberFormat="1" applyFont="1" applyBorder="1" applyAlignment="1" applyProtection="1">
      <alignment horizontal="center" vertical="center"/>
      <protection locked="0"/>
    </xf>
    <xf numFmtId="174" fontId="22" fillId="0" borderId="5" xfId="0" applyNumberFormat="1" applyFont="1" applyBorder="1" applyAlignment="1" applyProtection="1">
      <alignment horizontal="center" vertical="center"/>
      <protection locked="0"/>
    </xf>
    <xf numFmtId="174" fontId="17" fillId="0" borderId="5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174" fontId="6" fillId="0" borderId="8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" fontId="6" fillId="0" borderId="30" xfId="0" applyNumberFormat="1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2" fontId="6" fillId="0" borderId="30" xfId="0" applyNumberFormat="1" applyFont="1" applyBorder="1" applyAlignment="1">
      <alignment horizontal="center" vertical="center"/>
    </xf>
    <xf numFmtId="2" fontId="6" fillId="3" borderId="30" xfId="0" applyNumberFormat="1" applyFont="1" applyFill="1" applyBorder="1" applyAlignment="1" applyProtection="1">
      <alignment horizontal="center" vertical="center"/>
      <protection locked="0"/>
    </xf>
    <xf numFmtId="0" fontId="6" fillId="3" borderId="30" xfId="0" applyFont="1" applyFill="1" applyBorder="1" applyAlignment="1">
      <alignment vertical="center"/>
    </xf>
    <xf numFmtId="17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174" fontId="29" fillId="0" borderId="8" xfId="0" applyNumberFormat="1" applyFont="1" applyBorder="1" applyAlignment="1" applyProtection="1">
      <alignment horizontal="center" vertical="center"/>
      <protection locked="0"/>
    </xf>
    <xf numFmtId="0" fontId="8" fillId="0" borderId="60" xfId="0" applyFont="1" applyBorder="1" applyAlignment="1">
      <alignment horizontal="center" vertical="center"/>
    </xf>
    <xf numFmtId="0" fontId="6" fillId="0" borderId="4" xfId="3" applyBorder="1" applyAlignment="1">
      <alignment horizontal="center" vertical="center"/>
    </xf>
    <xf numFmtId="0" fontId="6" fillId="0" borderId="7" xfId="3" applyBorder="1" applyAlignment="1">
      <alignment horizontal="center" vertical="center"/>
    </xf>
    <xf numFmtId="11" fontId="29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2" fontId="8" fillId="10" borderId="6" xfId="0" applyNumberFormat="1" applyFont="1" applyFill="1" applyBorder="1" applyAlignment="1" applyProtection="1">
      <alignment horizontal="center" vertical="center"/>
      <protection locked="0"/>
    </xf>
    <xf numFmtId="0" fontId="6" fillId="10" borderId="21" xfId="0" applyFont="1" applyFill="1" applyBorder="1" applyAlignment="1">
      <alignment horizontal="center" vertical="center"/>
    </xf>
    <xf numFmtId="2" fontId="6" fillId="0" borderId="32" xfId="0" applyNumberFormat="1" applyFont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14" borderId="7" xfId="0" applyNumberFormat="1" applyFont="1" applyFill="1" applyBorder="1" applyAlignment="1" applyProtection="1">
      <alignment horizontal="center" vertical="center"/>
      <protection locked="0"/>
    </xf>
    <xf numFmtId="2" fontId="6" fillId="0" borderId="37" xfId="0" applyNumberFormat="1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>
      <alignment vertical="center"/>
    </xf>
    <xf numFmtId="2" fontId="8" fillId="10" borderId="24" xfId="0" applyNumberFormat="1" applyFont="1" applyFill="1" applyBorder="1" applyAlignment="1" applyProtection="1">
      <alignment horizontal="center" vertical="center"/>
      <protection locked="0"/>
    </xf>
    <xf numFmtId="2" fontId="29" fillId="14" borderId="24" xfId="0" applyNumberFormat="1" applyFont="1" applyFill="1" applyBorder="1" applyAlignment="1" applyProtection="1">
      <alignment horizontal="center" vertical="center"/>
      <protection locked="0"/>
    </xf>
    <xf numFmtId="2" fontId="29" fillId="10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31" xfId="3" applyBorder="1" applyAlignment="1">
      <alignment horizontal="center" vertical="center"/>
    </xf>
    <xf numFmtId="0" fontId="6" fillId="0" borderId="60" xfId="3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12" fillId="10" borderId="17" xfId="0" applyFont="1" applyFill="1" applyBorder="1" applyAlignment="1">
      <alignment horizontal="center" vertical="center" textRotation="90" wrapText="1"/>
    </xf>
    <xf numFmtId="0" fontId="12" fillId="10" borderId="62" xfId="0" applyFont="1" applyFill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10" borderId="63" xfId="0" applyFont="1" applyFill="1" applyBorder="1" applyAlignment="1">
      <alignment horizontal="center" vertical="center"/>
    </xf>
    <xf numFmtId="2" fontId="6" fillId="10" borderId="64" xfId="0" applyNumberFormat="1" applyFont="1" applyFill="1" applyBorder="1" applyAlignment="1" applyProtection="1">
      <alignment horizontal="center" vertical="center"/>
      <protection locked="0"/>
    </xf>
    <xf numFmtId="2" fontId="29" fillId="10" borderId="64" xfId="0" applyNumberFormat="1" applyFont="1" applyFill="1" applyBorder="1" applyAlignment="1" applyProtection="1">
      <alignment horizontal="center" vertical="center"/>
      <protection locked="0"/>
    </xf>
    <xf numFmtId="2" fontId="8" fillId="10" borderId="64" xfId="0" applyNumberFormat="1" applyFont="1" applyFill="1" applyBorder="1" applyAlignment="1" applyProtection="1">
      <alignment horizontal="center" vertical="center"/>
      <protection locked="0"/>
    </xf>
    <xf numFmtId="2" fontId="8" fillId="15" borderId="64" xfId="0" applyNumberFormat="1" applyFont="1" applyFill="1" applyBorder="1" applyAlignment="1" applyProtection="1">
      <alignment horizontal="center" vertical="center"/>
      <protection locked="0"/>
    </xf>
    <xf numFmtId="2" fontId="6" fillId="10" borderId="48" xfId="0" applyNumberFormat="1" applyFont="1" applyFill="1" applyBorder="1" applyAlignment="1" applyProtection="1">
      <alignment horizontal="center" vertical="center"/>
      <protection locked="0"/>
    </xf>
    <xf numFmtId="0" fontId="6" fillId="0" borderId="65" xfId="0" applyFont="1" applyBorder="1" applyAlignment="1">
      <alignment vertical="center"/>
    </xf>
    <xf numFmtId="2" fontId="6" fillId="10" borderId="61" xfId="0" applyNumberFormat="1" applyFont="1" applyFill="1" applyBorder="1" applyAlignment="1" applyProtection="1">
      <alignment horizontal="center" vertical="center"/>
      <protection locked="0"/>
    </xf>
    <xf numFmtId="2" fontId="6" fillId="10" borderId="63" xfId="0" applyNumberFormat="1" applyFont="1" applyFill="1" applyBorder="1" applyAlignment="1" applyProtection="1">
      <alignment horizontal="center" vertical="center"/>
      <protection locked="0"/>
    </xf>
    <xf numFmtId="2" fontId="8" fillId="10" borderId="66" xfId="0" applyNumberFormat="1" applyFont="1" applyFill="1" applyBorder="1" applyAlignment="1" applyProtection="1">
      <alignment horizontal="center" vertical="center"/>
      <protection locked="0"/>
    </xf>
    <xf numFmtId="2" fontId="29" fillId="10" borderId="66" xfId="0" applyNumberFormat="1" applyFont="1" applyFill="1" applyBorder="1" applyAlignment="1" applyProtection="1">
      <alignment horizontal="center" vertical="center"/>
      <protection locked="0"/>
    </xf>
    <xf numFmtId="0" fontId="6" fillId="10" borderId="26" xfId="0" applyFont="1" applyFill="1" applyBorder="1" applyAlignment="1" applyProtection="1">
      <alignment vertical="center"/>
      <protection locked="0"/>
    </xf>
    <xf numFmtId="167" fontId="6" fillId="10" borderId="45" xfId="0" applyNumberFormat="1" applyFont="1" applyFill="1" applyBorder="1" applyAlignment="1" applyProtection="1">
      <alignment horizontal="center" vertical="center"/>
      <protection locked="0"/>
    </xf>
    <xf numFmtId="0" fontId="6" fillId="10" borderId="5" xfId="0" applyFont="1" applyFill="1" applyBorder="1" applyAlignment="1" applyProtection="1">
      <alignment horizontal="center" vertical="center"/>
      <protection locked="0"/>
    </xf>
    <xf numFmtId="167" fontId="6" fillId="10" borderId="5" xfId="0" applyNumberFormat="1" applyFont="1" applyFill="1" applyBorder="1" applyAlignment="1" applyProtection="1">
      <alignment horizontal="center" vertical="center"/>
      <protection locked="0"/>
    </xf>
    <xf numFmtId="1" fontId="6" fillId="10" borderId="5" xfId="0" applyNumberFormat="1" applyFont="1" applyFill="1" applyBorder="1" applyAlignment="1" applyProtection="1">
      <alignment horizontal="left" vertical="center"/>
      <protection locked="0"/>
    </xf>
    <xf numFmtId="2" fontId="6" fillId="10" borderId="6" xfId="0" applyNumberFormat="1" applyFont="1" applyFill="1" applyBorder="1" applyAlignment="1" applyProtection="1">
      <alignment horizontal="center" vertical="center"/>
      <protection locked="0"/>
    </xf>
    <xf numFmtId="2" fontId="6" fillId="10" borderId="24" xfId="0" applyNumberFormat="1" applyFont="1" applyFill="1" applyBorder="1" applyAlignment="1" applyProtection="1">
      <alignment horizontal="center" vertical="center"/>
      <protection locked="0"/>
    </xf>
    <xf numFmtId="2" fontId="8" fillId="10" borderId="26" xfId="0" applyNumberFormat="1" applyFont="1" applyFill="1" applyBorder="1" applyAlignment="1" applyProtection="1">
      <alignment horizontal="center" vertical="center"/>
      <protection locked="0"/>
    </xf>
    <xf numFmtId="0" fontId="1" fillId="16" borderId="0" xfId="0" applyFont="1" applyFill="1" applyAlignment="1" applyProtection="1">
      <alignment horizontal="center" vertical="center" wrapText="1"/>
      <protection locked="0"/>
    </xf>
    <xf numFmtId="0" fontId="6" fillId="16" borderId="0" xfId="0" applyFont="1" applyFill="1" applyAlignment="1" applyProtection="1">
      <alignment horizontal="center" vertical="center" wrapText="1"/>
      <protection locked="0"/>
    </xf>
    <xf numFmtId="0" fontId="6" fillId="16" borderId="0" xfId="0" applyFont="1" applyFill="1" applyAlignment="1" applyProtection="1">
      <alignment horizontal="center" vertical="center"/>
      <protection locked="0"/>
    </xf>
    <xf numFmtId="0" fontId="17" fillId="16" borderId="0" xfId="0" applyFont="1" applyFill="1" applyAlignment="1" applyProtection="1">
      <alignment horizontal="center" vertical="center"/>
      <protection locked="0"/>
    </xf>
    <xf numFmtId="0" fontId="6" fillId="17" borderId="0" xfId="0" applyFont="1" applyFill="1" applyAlignment="1" applyProtection="1">
      <alignment horizontal="center" vertical="center"/>
      <protection locked="0"/>
    </xf>
    <xf numFmtId="2" fontId="6" fillId="15" borderId="36" xfId="0" applyNumberFormat="1" applyFont="1" applyFill="1" applyBorder="1" applyAlignment="1" applyProtection="1">
      <alignment horizontal="center" vertical="center"/>
      <protection locked="0"/>
    </xf>
    <xf numFmtId="2" fontId="6" fillId="15" borderId="5" xfId="0" applyNumberFormat="1" applyFont="1" applyFill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>
      <alignment horizontal="center" vertical="center" textRotation="90" wrapText="1"/>
    </xf>
    <xf numFmtId="164" fontId="6" fillId="0" borderId="2" xfId="0" applyNumberFormat="1" applyFont="1" applyBorder="1" applyAlignment="1">
      <alignment horizontal="center" vertical="center" textRotation="90" wrapText="1"/>
    </xf>
    <xf numFmtId="164" fontId="6" fillId="0" borderId="5" xfId="0" applyNumberFormat="1" applyFont="1" applyBorder="1" applyAlignment="1">
      <alignment horizontal="center" vertical="center" textRotation="90" wrapText="1"/>
    </xf>
    <xf numFmtId="164" fontId="8" fillId="0" borderId="8" xfId="0" applyNumberFormat="1" applyFont="1" applyBorder="1" applyAlignment="1">
      <alignment horizontal="center" vertical="center" textRotation="90" wrapText="1"/>
    </xf>
    <xf numFmtId="164" fontId="8" fillId="0" borderId="2" xfId="0" applyNumberFormat="1" applyFont="1" applyBorder="1" applyAlignment="1">
      <alignment horizontal="center" vertical="center" textRotation="90" wrapText="1"/>
    </xf>
    <xf numFmtId="164" fontId="8" fillId="0" borderId="5" xfId="0" applyNumberFormat="1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12" fillId="0" borderId="10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32" xfId="0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12" fillId="0" borderId="59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24" xfId="0" applyFont="1" applyBorder="1" applyAlignment="1">
      <alignment horizontal="center" vertical="center" textRotation="90" wrapText="1"/>
    </xf>
    <xf numFmtId="0" fontId="12" fillId="0" borderId="25" xfId="0" applyFont="1" applyBorder="1" applyAlignment="1">
      <alignment horizontal="center" vertical="center" textRotation="90" wrapText="1"/>
    </xf>
    <xf numFmtId="0" fontId="26" fillId="0" borderId="15" xfId="0" applyFont="1" applyBorder="1" applyAlignment="1">
      <alignment horizontal="right" vertical="center"/>
    </xf>
    <xf numFmtId="0" fontId="26" fillId="0" borderId="16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13" fillId="0" borderId="1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26" fillId="0" borderId="13" xfId="0" applyFont="1" applyBorder="1" applyAlignment="1">
      <alignment horizontal="right" vertical="center"/>
    </xf>
    <xf numFmtId="0" fontId="26" fillId="0" borderId="61" xfId="0" applyFont="1" applyBorder="1" applyAlignment="1">
      <alignment horizontal="right" vertical="center"/>
    </xf>
    <xf numFmtId="167" fontId="5" fillId="0" borderId="51" xfId="0" applyNumberFormat="1" applyFont="1" applyBorder="1" applyAlignment="1" applyProtection="1">
      <alignment horizontal="center" vertical="center"/>
      <protection locked="0"/>
    </xf>
    <xf numFmtId="167" fontId="5" fillId="0" borderId="30" xfId="0" applyNumberFormat="1" applyFont="1" applyBorder="1" applyAlignment="1" applyProtection="1">
      <alignment horizontal="center" vertical="center"/>
      <protection locked="0"/>
    </xf>
    <xf numFmtId="167" fontId="5" fillId="0" borderId="31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Border="1" applyAlignment="1">
      <alignment horizontal="center" vertical="center" textRotation="90"/>
    </xf>
    <xf numFmtId="1" fontId="11" fillId="0" borderId="2" xfId="0" applyNumberFormat="1" applyFont="1" applyBorder="1" applyAlignment="1">
      <alignment horizontal="center" vertical="center" textRotation="90"/>
    </xf>
    <xf numFmtId="169" fontId="5" fillId="0" borderId="0" xfId="0" applyNumberFormat="1" applyFont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167" fontId="6" fillId="0" borderId="32" xfId="0" applyNumberFormat="1" applyFont="1" applyBorder="1" applyAlignment="1" applyProtection="1">
      <alignment horizontal="center" vertical="center"/>
      <protection locked="0"/>
    </xf>
    <xf numFmtId="167" fontId="6" fillId="0" borderId="33" xfId="0" applyNumberFormat="1" applyFont="1" applyBorder="1" applyAlignment="1" applyProtection="1">
      <alignment horizontal="center" vertical="center"/>
      <protection locked="0"/>
    </xf>
    <xf numFmtId="167" fontId="6" fillId="0" borderId="34" xfId="0" applyNumberFormat="1" applyFont="1" applyBorder="1" applyAlignment="1" applyProtection="1">
      <alignment horizontal="center" vertical="center"/>
      <protection locked="0"/>
    </xf>
    <xf numFmtId="167" fontId="6" fillId="0" borderId="7" xfId="0" applyNumberFormat="1" applyFont="1" applyBorder="1" applyAlignment="1" applyProtection="1">
      <alignment horizontal="center" vertical="center"/>
      <protection locked="0"/>
    </xf>
    <xf numFmtId="167" fontId="6" fillId="0" borderId="30" xfId="0" applyNumberFormat="1" applyFont="1" applyBorder="1" applyAlignment="1" applyProtection="1">
      <alignment horizontal="center" vertical="center"/>
      <protection locked="0"/>
    </xf>
    <xf numFmtId="167" fontId="6" fillId="0" borderId="31" xfId="0" applyNumberFormat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8" xfId="3" applyBorder="1" applyAlignment="1">
      <alignment horizontal="center" vertical="center" textRotation="90" wrapText="1"/>
    </xf>
    <xf numFmtId="0" fontId="6" fillId="0" borderId="2" xfId="3" applyBorder="1" applyAlignment="1">
      <alignment horizontal="center" vertical="center" textRotation="90" wrapText="1"/>
    </xf>
    <xf numFmtId="0" fontId="6" fillId="0" borderId="5" xfId="3" applyBorder="1" applyAlignment="1">
      <alignment horizontal="center" vertical="center" textRotation="90" wrapText="1"/>
    </xf>
    <xf numFmtId="169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44" xfId="0" applyFont="1" applyBorder="1" applyAlignment="1">
      <alignment horizontal="center" vertical="center" textRotation="90" wrapText="1"/>
    </xf>
    <xf numFmtId="0" fontId="12" fillId="0" borderId="47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1" xfId="0" applyFont="1" applyBorder="1" applyAlignment="1">
      <alignment vertical="center"/>
    </xf>
    <xf numFmtId="1" fontId="12" fillId="0" borderId="8" xfId="0" applyNumberFormat="1" applyFont="1" applyBorder="1" applyAlignment="1">
      <alignment horizontal="center" vertical="center" textRotation="90"/>
    </xf>
    <xf numFmtId="1" fontId="12" fillId="0" borderId="2" xfId="0" applyNumberFormat="1" applyFont="1" applyBorder="1" applyAlignment="1">
      <alignment horizontal="center" vertical="center" textRotation="90"/>
    </xf>
    <xf numFmtId="0" fontId="6" fillId="0" borderId="18" xfId="3" applyBorder="1" applyAlignment="1">
      <alignment horizontal="center" vertical="center" textRotation="90" wrapText="1"/>
    </xf>
    <xf numFmtId="0" fontId="6" fillId="0" borderId="0" xfId="3" applyAlignment="1">
      <alignment horizontal="center" vertical="center" textRotation="90" wrapText="1"/>
    </xf>
    <xf numFmtId="0" fontId="6" fillId="0" borderId="50" xfId="3" applyBorder="1" applyAlignment="1">
      <alignment horizontal="center" vertical="center" textRotation="90" wrapText="1"/>
    </xf>
    <xf numFmtId="164" fontId="8" fillId="10" borderId="18" xfId="0" applyNumberFormat="1" applyFont="1" applyFill="1" applyBorder="1" applyAlignment="1">
      <alignment horizontal="center" vertical="center" textRotation="90" wrapText="1"/>
    </xf>
    <xf numFmtId="164" fontId="8" fillId="10" borderId="0" xfId="0" applyNumberFormat="1" applyFont="1" applyFill="1" applyAlignment="1">
      <alignment horizontal="center" vertical="center" textRotation="90" wrapText="1"/>
    </xf>
    <xf numFmtId="164" fontId="8" fillId="10" borderId="50" xfId="0" applyNumberFormat="1" applyFont="1" applyFill="1" applyBorder="1" applyAlignment="1">
      <alignment horizontal="center" vertical="center" textRotation="90" wrapText="1"/>
    </xf>
    <xf numFmtId="164" fontId="8" fillId="10" borderId="8" xfId="0" applyNumberFormat="1" applyFont="1" applyFill="1" applyBorder="1" applyAlignment="1">
      <alignment horizontal="center" vertical="center" textRotation="90" wrapText="1"/>
    </xf>
    <xf numFmtId="164" fontId="8" fillId="10" borderId="2" xfId="0" applyNumberFormat="1" applyFont="1" applyFill="1" applyBorder="1" applyAlignment="1">
      <alignment horizontal="center" vertical="center" textRotation="90" wrapText="1"/>
    </xf>
    <xf numFmtId="164" fontId="8" fillId="10" borderId="5" xfId="0" applyNumberFormat="1" applyFont="1" applyFill="1" applyBorder="1" applyAlignment="1">
      <alignment horizontal="center" vertical="center" textRotation="90" wrapText="1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6" fillId="7" borderId="29" xfId="0" applyFont="1" applyFill="1" applyBorder="1" applyAlignment="1" applyProtection="1">
      <alignment horizontal="center" vertical="center"/>
      <protection locked="0"/>
    </xf>
    <xf numFmtId="0" fontId="6" fillId="7" borderId="52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textRotation="90" wrapText="1"/>
      <protection locked="0"/>
    </xf>
    <xf numFmtId="0" fontId="6" fillId="0" borderId="52" xfId="0" applyFont="1" applyBorder="1" applyAlignment="1" applyProtection="1">
      <alignment horizontal="center" vertical="center" textRotation="90" wrapText="1"/>
      <protection locked="0"/>
    </xf>
    <xf numFmtId="0" fontId="6" fillId="0" borderId="58" xfId="0" applyFont="1" applyBorder="1" applyAlignment="1" applyProtection="1">
      <alignment horizontal="center" vertical="center" textRotation="90" wrapText="1"/>
      <protection locked="0"/>
    </xf>
    <xf numFmtId="0" fontId="12" fillId="0" borderId="39" xfId="0" applyFont="1" applyBorder="1" applyAlignment="1">
      <alignment horizontal="center" vertical="center" textRotation="90" wrapText="1"/>
    </xf>
    <xf numFmtId="0" fontId="12" fillId="0" borderId="40" xfId="0" applyFont="1" applyBorder="1" applyAlignment="1">
      <alignment horizontal="center" vertical="center" textRotation="90" wrapText="1"/>
    </xf>
    <xf numFmtId="0" fontId="12" fillId="0" borderId="42" xfId="0" applyFont="1" applyBorder="1" applyAlignment="1">
      <alignment horizontal="center" vertical="center" textRotation="90" wrapText="1"/>
    </xf>
    <xf numFmtId="0" fontId="6" fillId="8" borderId="29" xfId="0" applyFont="1" applyFill="1" applyBorder="1" applyAlignment="1" applyProtection="1">
      <alignment horizontal="center" vertical="center" textRotation="90" wrapText="1"/>
      <protection locked="0"/>
    </xf>
    <xf numFmtId="0" fontId="6" fillId="8" borderId="52" xfId="0" applyFont="1" applyFill="1" applyBorder="1" applyAlignment="1" applyProtection="1">
      <alignment horizontal="center" vertical="center" textRotation="90" wrapText="1"/>
      <protection locked="0"/>
    </xf>
    <xf numFmtId="0" fontId="6" fillId="9" borderId="29" xfId="0" applyFont="1" applyFill="1" applyBorder="1" applyAlignment="1" applyProtection="1">
      <alignment horizontal="center" vertical="center" wrapText="1"/>
      <protection locked="0"/>
    </xf>
    <xf numFmtId="0" fontId="6" fillId="9" borderId="52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2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textRotation="90" wrapText="1"/>
    </xf>
    <xf numFmtId="0" fontId="12" fillId="10" borderId="2" xfId="0" applyFont="1" applyFill="1" applyBorder="1" applyAlignment="1">
      <alignment horizontal="center" vertical="center" textRotation="90" wrapText="1"/>
    </xf>
    <xf numFmtId="0" fontId="12" fillId="10" borderId="5" xfId="0" applyFont="1" applyFill="1" applyBorder="1" applyAlignment="1">
      <alignment horizontal="center" vertical="center" textRotation="90" wrapText="1"/>
    </xf>
    <xf numFmtId="0" fontId="12" fillId="10" borderId="56" xfId="0" applyFont="1" applyFill="1" applyBorder="1" applyAlignment="1">
      <alignment horizontal="center" vertical="center" textRotation="90" wrapText="1"/>
    </xf>
    <xf numFmtId="0" fontId="12" fillId="10" borderId="41" xfId="0" applyFont="1" applyFill="1" applyBorder="1" applyAlignment="1">
      <alignment horizontal="center" vertical="center" textRotation="90" wrapText="1"/>
    </xf>
    <xf numFmtId="0" fontId="12" fillId="10" borderId="46" xfId="0" applyFont="1" applyFill="1" applyBorder="1" applyAlignment="1">
      <alignment horizontal="center" vertical="center" textRotation="90" wrapText="1"/>
    </xf>
    <xf numFmtId="0" fontId="5" fillId="0" borderId="5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7" fontId="6" fillId="0" borderId="12" xfId="0" applyNumberFormat="1" applyFont="1" applyBorder="1" applyAlignment="1" applyProtection="1">
      <alignment horizontal="center" vertical="center"/>
      <protection locked="0"/>
    </xf>
    <xf numFmtId="167" fontId="6" fillId="0" borderId="13" xfId="0" applyNumberFormat="1" applyFont="1" applyBorder="1" applyAlignment="1" applyProtection="1">
      <alignment horizontal="center" vertical="center"/>
      <protection locked="0"/>
    </xf>
    <xf numFmtId="167" fontId="6" fillId="0" borderId="14" xfId="0" applyNumberFormat="1" applyFont="1" applyBorder="1" applyAlignment="1" applyProtection="1">
      <alignment horizontal="center" vertical="center"/>
      <protection locked="0"/>
    </xf>
  </cellXfs>
  <cellStyles count="4">
    <cellStyle name="Bad" xfId="2" builtinId="27"/>
    <cellStyle name="Hyperlink" xfId="1" builtinId="8"/>
    <cellStyle name="Normal" xfId="0" builtinId="0"/>
    <cellStyle name="Normal 2" xfId="3" xr:uid="{D2BF3988-7358-4957-BC60-42A519B14A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ODOTcadd\Standards\ODOT\GenSum\Add-ins\Item_Master_addin.xlam" TargetMode="External"/><Relationship Id="rId1" Type="http://schemas.openxmlformats.org/officeDocument/2006/relationships/externalLinkPath" Target="https://arcadiso365-my.sharepoint.com/ODOTcadd/Standards/ODOT/GenSum/Add-ins/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ryItemAddIn"/>
      <sheetName val="QryItemAddIn2"/>
      <sheetName val="Listsaddin"/>
      <sheetName val="UDFaddin"/>
    </sheetNames>
    <sheetDataSet>
      <sheetData sheetId="0" refreshError="1"/>
      <sheetData sheetId="1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C39" t="str">
            <v>EACH</v>
          </cell>
          <cell r="D39" t="str">
            <v>STUMP REMOVED, 60", AS PER PLAN</v>
          </cell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C328" t="str">
            <v>SY</v>
          </cell>
          <cell r="D328" t="str">
            <v>SUBGRADE COMPACTION</v>
          </cell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204E51000</v>
          </cell>
          <cell r="C352" t="str">
            <v>SY</v>
          </cell>
          <cell r="D352" t="str">
            <v>GEOGRID</v>
          </cell>
          <cell r="G352">
            <v>0</v>
          </cell>
        </row>
        <row r="353">
          <cell r="A353" t="str">
            <v>204E51001</v>
          </cell>
          <cell r="C353" t="str">
            <v>SY</v>
          </cell>
          <cell r="D353" t="str">
            <v>GEOGRID, AS PER PLAN</v>
          </cell>
          <cell r="G353">
            <v>0</v>
          </cell>
        </row>
        <row r="354">
          <cell r="A354" t="str">
            <v>205E10050</v>
          </cell>
          <cell r="C354" t="str">
            <v>CY</v>
          </cell>
          <cell r="D354" t="str">
            <v>LIME STABILIZED EMBANKMENT</v>
          </cell>
          <cell r="G354">
            <v>0</v>
          </cell>
        </row>
        <row r="355">
          <cell r="A355" t="str">
            <v>205E10300</v>
          </cell>
          <cell r="C355" t="str">
            <v>TON</v>
          </cell>
          <cell r="D355" t="str">
            <v>LIME</v>
          </cell>
          <cell r="G355">
            <v>0</v>
          </cell>
        </row>
        <row r="356">
          <cell r="A356" t="str">
            <v>205E10500</v>
          </cell>
          <cell r="C356" t="str">
            <v>CY</v>
          </cell>
          <cell r="D356" t="str">
            <v>CEMENT STABILIZED EMBANKMENT</v>
          </cell>
          <cell r="G356">
            <v>0</v>
          </cell>
        </row>
        <row r="357">
          <cell r="A357" t="str">
            <v>205E10550</v>
          </cell>
          <cell r="C357" t="str">
            <v>TON</v>
          </cell>
          <cell r="D357" t="str">
            <v>CEMENT</v>
          </cell>
          <cell r="G357">
            <v>0</v>
          </cell>
        </row>
        <row r="358">
          <cell r="A358" t="str">
            <v>205E20000</v>
          </cell>
          <cell r="C358" t="str">
            <v>LS</v>
          </cell>
          <cell r="D358" t="str">
            <v>MIXTURE DESIGN FOR CHEMICALLY STABILIZED SOILS</v>
          </cell>
          <cell r="G358">
            <v>0</v>
          </cell>
        </row>
        <row r="359">
          <cell r="A359" t="str">
            <v>206E10010</v>
          </cell>
          <cell r="C359" t="str">
            <v>SY</v>
          </cell>
          <cell r="D359" t="str">
            <v>LIME STABILIZED SUBGRADE, 12 INCHES DEEP</v>
          </cell>
          <cell r="G359">
            <v>0</v>
          </cell>
        </row>
        <row r="360">
          <cell r="A360" t="str">
            <v>206E10020</v>
          </cell>
          <cell r="C360" t="str">
            <v>SY</v>
          </cell>
          <cell r="D360" t="str">
            <v>LIME STABILIZED SUBGRADE, 14 INCHES DEEP</v>
          </cell>
          <cell r="G360">
            <v>0</v>
          </cell>
        </row>
        <row r="361">
          <cell r="A361" t="str">
            <v>206E10030</v>
          </cell>
          <cell r="C361" t="str">
            <v>SY</v>
          </cell>
          <cell r="D361" t="str">
            <v>LIME STABILIZED SUBGRADE, 16 INCHES DEEP</v>
          </cell>
          <cell r="G361">
            <v>0</v>
          </cell>
        </row>
        <row r="362">
          <cell r="A362" t="str">
            <v>206E10300</v>
          </cell>
          <cell r="C362" t="str">
            <v>TON</v>
          </cell>
          <cell r="D362" t="str">
            <v>LIME</v>
          </cell>
          <cell r="G362">
            <v>0</v>
          </cell>
        </row>
        <row r="363">
          <cell r="A363" t="str">
            <v>206E10500</v>
          </cell>
          <cell r="C363" t="str">
            <v>TON</v>
          </cell>
          <cell r="D363" t="str">
            <v>CEMENT</v>
          </cell>
          <cell r="G363">
            <v>0</v>
          </cell>
        </row>
        <row r="364">
          <cell r="A364" t="str">
            <v>206E11000</v>
          </cell>
          <cell r="C364" t="str">
            <v>SY</v>
          </cell>
          <cell r="D364" t="str">
            <v>CURING COAT</v>
          </cell>
          <cell r="G364">
            <v>0</v>
          </cell>
        </row>
        <row r="365">
          <cell r="A365" t="str">
            <v>206E11001</v>
          </cell>
          <cell r="C365" t="str">
            <v>SY</v>
          </cell>
          <cell r="D365" t="str">
            <v>CURING COAT, AS PER PLAN</v>
          </cell>
          <cell r="G365">
            <v>0</v>
          </cell>
        </row>
        <row r="366">
          <cell r="A366" t="str">
            <v>206E15010</v>
          </cell>
          <cell r="C366" t="str">
            <v>SY</v>
          </cell>
          <cell r="D366" t="str">
            <v>CEMENT STABILIZED SUBGRADE, 12 INCHES DEEP</v>
          </cell>
          <cell r="G366">
            <v>0</v>
          </cell>
        </row>
        <row r="367">
          <cell r="A367" t="str">
            <v>206E15020</v>
          </cell>
          <cell r="C367" t="str">
            <v>SY</v>
          </cell>
          <cell r="D367" t="str">
            <v>CEMENT STABILIZED SUBGRADE, 14 INCHES DEEP</v>
          </cell>
          <cell r="G367">
            <v>0</v>
          </cell>
        </row>
        <row r="368">
          <cell r="A368" t="str">
            <v>206E15030</v>
          </cell>
          <cell r="C368" t="str">
            <v>SY</v>
          </cell>
          <cell r="D368" t="str">
            <v>CEMENT STABILIZED SUBGRADE, 16 INCHES DEEP</v>
          </cell>
          <cell r="G368">
            <v>0</v>
          </cell>
        </row>
        <row r="369">
          <cell r="A369" t="str">
            <v>206E20000</v>
          </cell>
          <cell r="C369" t="str">
            <v>HOUR</v>
          </cell>
          <cell r="D369" t="str">
            <v>TEST ROLLING</v>
          </cell>
          <cell r="G369">
            <v>0</v>
          </cell>
        </row>
        <row r="370">
          <cell r="A370" t="str">
            <v>206E30000</v>
          </cell>
          <cell r="C370" t="str">
            <v>LS</v>
          </cell>
          <cell r="D370" t="str">
            <v>MIXTURE DESIGN FOR CHEMICALLY STABILIZED SOILS</v>
          </cell>
          <cell r="G370">
            <v>0</v>
          </cell>
        </row>
        <row r="371">
          <cell r="A371" t="str">
            <v>206E30001</v>
          </cell>
          <cell r="C371" t="str">
            <v>LS</v>
          </cell>
          <cell r="D371" t="str">
            <v>MIXTURE DESIGN FOR CHEMICALLY STABILIZED SOILS, AS PER PLAN</v>
          </cell>
          <cell r="G371">
            <v>0</v>
          </cell>
        </row>
        <row r="372">
          <cell r="A372" t="str">
            <v>206E98400</v>
          </cell>
          <cell r="B372" t="str">
            <v>Y</v>
          </cell>
          <cell r="C372" t="str">
            <v>LS</v>
          </cell>
          <cell r="D372" t="str">
            <v>SPECIAL - CHEMICALLY STABILIZED SUBGRADE</v>
          </cell>
          <cell r="F372" t="str">
            <v>ADD SUPPLEMENTAL DESCRIPTION</v>
          </cell>
          <cell r="G372">
            <v>1</v>
          </cell>
        </row>
        <row r="373">
          <cell r="A373" t="str">
            <v>206E98800</v>
          </cell>
          <cell r="B373" t="str">
            <v>Y</v>
          </cell>
          <cell r="C373" t="str">
            <v>TON</v>
          </cell>
          <cell r="D373" t="str">
            <v>SPECIAL - CHEMICALLY STABILIZED SUBGRADE</v>
          </cell>
          <cell r="F373" t="str">
            <v>ADD SUPPLEMENTAL DESCRIPTION</v>
          </cell>
          <cell r="G373">
            <v>1</v>
          </cell>
        </row>
        <row r="374">
          <cell r="A374" t="str">
            <v>208E10000</v>
          </cell>
          <cell r="C374" t="str">
            <v>LS</v>
          </cell>
          <cell r="D374" t="str">
            <v>PRE-BLAST CONDITION SURVEY</v>
          </cell>
          <cell r="G374">
            <v>0</v>
          </cell>
        </row>
        <row r="375">
          <cell r="A375" t="str">
            <v>208E10001</v>
          </cell>
          <cell r="C375" t="str">
            <v>LS</v>
          </cell>
          <cell r="D375" t="str">
            <v>PRE-BLAST CONDITION SURVEY, AS PER PLAN</v>
          </cell>
          <cell r="G375">
            <v>0</v>
          </cell>
        </row>
        <row r="376">
          <cell r="A376" t="str">
            <v>208E12000</v>
          </cell>
          <cell r="C376" t="str">
            <v>LS</v>
          </cell>
          <cell r="D376" t="str">
            <v>BLASTING CONSULTANT</v>
          </cell>
          <cell r="G376">
            <v>0</v>
          </cell>
        </row>
        <row r="377">
          <cell r="A377" t="str">
            <v>208E13000</v>
          </cell>
          <cell r="C377" t="str">
            <v>LS</v>
          </cell>
          <cell r="D377" t="str">
            <v>AIR BLAST AND NOISE CONTROL</v>
          </cell>
          <cell r="G377">
            <v>0</v>
          </cell>
        </row>
        <row r="378">
          <cell r="A378" t="str">
            <v>208E14000</v>
          </cell>
          <cell r="C378" t="str">
            <v>LS</v>
          </cell>
          <cell r="D378" t="str">
            <v>VIBRATION CONTROL AND MONITORING</v>
          </cell>
          <cell r="G378">
            <v>0</v>
          </cell>
        </row>
        <row r="379">
          <cell r="A379" t="str">
            <v>208E14001</v>
          </cell>
          <cell r="C379" t="str">
            <v>LS</v>
          </cell>
          <cell r="D379" t="str">
            <v>VIBRATION CONTROL AND MONITORING, AS PER PLAN</v>
          </cell>
          <cell r="G379">
            <v>0</v>
          </cell>
        </row>
        <row r="380">
          <cell r="A380" t="str">
            <v>208E15000</v>
          </cell>
          <cell r="C380" t="str">
            <v>SY</v>
          </cell>
          <cell r="D380" t="str">
            <v>PRESPLITTING</v>
          </cell>
          <cell r="G380">
            <v>0</v>
          </cell>
        </row>
        <row r="381">
          <cell r="A381" t="str">
            <v>208E15001</v>
          </cell>
          <cell r="C381" t="str">
            <v>SY</v>
          </cell>
          <cell r="D381" t="str">
            <v>PRESPLITTING, AS PER PLAN</v>
          </cell>
          <cell r="G381">
            <v>0</v>
          </cell>
        </row>
        <row r="382">
          <cell r="A382" t="str">
            <v>208E16000</v>
          </cell>
          <cell r="C382" t="str">
            <v>LS</v>
          </cell>
          <cell r="D382" t="str">
            <v>HYDROLOGIST</v>
          </cell>
          <cell r="G382">
            <v>0</v>
          </cell>
        </row>
        <row r="383">
          <cell r="A383" t="str">
            <v>209E10000</v>
          </cell>
          <cell r="C383" t="str">
            <v>FT</v>
          </cell>
          <cell r="D383" t="str">
            <v>DITCH CLEANOUT</v>
          </cell>
          <cell r="G383">
            <v>0</v>
          </cell>
        </row>
        <row r="384">
          <cell r="A384" t="str">
            <v>209E10001</v>
          </cell>
          <cell r="C384" t="str">
            <v>FT</v>
          </cell>
          <cell r="D384" t="str">
            <v>DITCH CLEANOUT, AS PER PLAN</v>
          </cell>
          <cell r="G384">
            <v>0</v>
          </cell>
        </row>
        <row r="385">
          <cell r="A385" t="str">
            <v>209E15000</v>
          </cell>
          <cell r="C385" t="str">
            <v>STA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209E15001</v>
          </cell>
          <cell r="C386" t="str">
            <v>STA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209E15050</v>
          </cell>
          <cell r="C387" t="str">
            <v>MILE</v>
          </cell>
          <cell r="D387" t="str">
            <v>RESHAPING UNDER GUARDRAIL</v>
          </cell>
          <cell r="F387" t="str">
            <v>CHECK UNIT OF MEASURE</v>
          </cell>
          <cell r="G387">
            <v>0</v>
          </cell>
        </row>
        <row r="388">
          <cell r="A388" t="str">
            <v>209E15051</v>
          </cell>
          <cell r="C388" t="str">
            <v>MILE</v>
          </cell>
          <cell r="D388" t="str">
            <v>RESHAPING UNDER GUARDRAIL,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209E60200</v>
          </cell>
          <cell r="C389" t="str">
            <v>STA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209E60201</v>
          </cell>
          <cell r="C390" t="str">
            <v>STA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209E60500</v>
          </cell>
          <cell r="C391" t="str">
            <v>MILE</v>
          </cell>
          <cell r="D391" t="str">
            <v>LINEAR GRADING</v>
          </cell>
          <cell r="F391" t="str">
            <v>CHECK UNIT OF MEASURE</v>
          </cell>
          <cell r="G391">
            <v>0</v>
          </cell>
        </row>
        <row r="392">
          <cell r="A392" t="str">
            <v>209E60501</v>
          </cell>
          <cell r="C392" t="str">
            <v>MILE</v>
          </cell>
          <cell r="D392" t="str">
            <v>LINEAR GRADING,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209E61000</v>
          </cell>
          <cell r="B393" t="str">
            <v>Y</v>
          </cell>
          <cell r="C393" t="str">
            <v>SY</v>
          </cell>
          <cell r="D393" t="str">
            <v>SPECIAL - SHAPING</v>
          </cell>
          <cell r="G393">
            <v>0</v>
          </cell>
        </row>
        <row r="394">
          <cell r="A394" t="str">
            <v>209E70000</v>
          </cell>
          <cell r="C394" t="str">
            <v>CY</v>
          </cell>
          <cell r="D394" t="str">
            <v>BORROW</v>
          </cell>
          <cell r="F394" t="str">
            <v>CHECK UNIT OF MEASURE</v>
          </cell>
          <cell r="G394">
            <v>0</v>
          </cell>
        </row>
        <row r="395">
          <cell r="A395" t="str">
            <v>209E70050</v>
          </cell>
          <cell r="C395" t="str">
            <v>TON</v>
          </cell>
          <cell r="D395" t="str">
            <v>BORROW</v>
          </cell>
          <cell r="F395" t="str">
            <v>CHECK UNIT OF MEASURE</v>
          </cell>
          <cell r="G395">
            <v>0</v>
          </cell>
        </row>
        <row r="396">
          <cell r="A396" t="str">
            <v>209E72000</v>
          </cell>
          <cell r="C396" t="str">
            <v>STA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209E72001</v>
          </cell>
          <cell r="C397" t="str">
            <v>STA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209E72050</v>
          </cell>
          <cell r="C398" t="str">
            <v>MILE</v>
          </cell>
          <cell r="D398" t="str">
            <v>PREPARING SUBGRADE FOR SHOULDER PAVING</v>
          </cell>
          <cell r="F398" t="str">
            <v>CHECK UNIT OF MEASURE</v>
          </cell>
          <cell r="G398">
            <v>0</v>
          </cell>
        </row>
        <row r="399">
          <cell r="A399" t="str">
            <v>209E72051</v>
          </cell>
          <cell r="C399" t="str">
            <v>MILE</v>
          </cell>
          <cell r="D399" t="str">
            <v>PREPARING SUBGRADE FOR SHOULDER PAVING, AS PER PLAN</v>
          </cell>
          <cell r="F399" t="str">
            <v>CHECK UNIT OF MEASURE</v>
          </cell>
          <cell r="G399">
            <v>0</v>
          </cell>
        </row>
        <row r="400">
          <cell r="A400" t="str">
            <v>209E80000</v>
          </cell>
          <cell r="C400" t="str">
            <v>EACH</v>
          </cell>
          <cell r="D400" t="str">
            <v>GRADING MAILBOX APPROACHES</v>
          </cell>
          <cell r="G400">
            <v>0</v>
          </cell>
        </row>
        <row r="401">
          <cell r="A401" t="str">
            <v>209E80050</v>
          </cell>
          <cell r="C401" t="str">
            <v>EACH</v>
          </cell>
          <cell r="D401" t="str">
            <v>GRADING DRIVE APPROACHES</v>
          </cell>
          <cell r="G401">
            <v>0</v>
          </cell>
        </row>
        <row r="402">
          <cell r="A402" t="str">
            <v>209E98300</v>
          </cell>
          <cell r="C402" t="str">
            <v>SY</v>
          </cell>
          <cell r="D402" t="str">
            <v>LINEAR GRADING, MISC.:</v>
          </cell>
          <cell r="F402" t="str">
            <v>ADD SUPPLEMENTAL DESCRIPTION</v>
          </cell>
          <cell r="G402">
            <v>1</v>
          </cell>
        </row>
        <row r="403">
          <cell r="A403" t="str">
            <v>251E01000</v>
          </cell>
          <cell r="C403" t="str">
            <v>SY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251E01001</v>
          </cell>
          <cell r="C404" t="str">
            <v>SY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251E01010</v>
          </cell>
          <cell r="C405" t="str">
            <v>CY</v>
          </cell>
          <cell r="D405" t="str">
            <v>PARTIAL DEPTH PAVEMENT REPAIR (441)</v>
          </cell>
          <cell r="F405" t="str">
            <v>CHECK UNIT OF MEASURE</v>
          </cell>
          <cell r="G405">
            <v>0</v>
          </cell>
        </row>
        <row r="406">
          <cell r="A406" t="str">
            <v>251E01011</v>
          </cell>
          <cell r="C406" t="str">
            <v>CY</v>
          </cell>
          <cell r="D406" t="str">
            <v>PARTIAL DEPTH PAVEMENT REPAIR (441),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251E01020</v>
          </cell>
          <cell r="C407" t="str">
            <v>SY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251E01021</v>
          </cell>
          <cell r="C408" t="str">
            <v>SY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251E01030</v>
          </cell>
          <cell r="C409" t="str">
            <v>CY</v>
          </cell>
          <cell r="D409" t="str">
            <v>PARTIAL DEPTH PAVEMENT REPAIR (442)</v>
          </cell>
          <cell r="F409" t="str">
            <v>CHECK UNIT OF MEASURE</v>
          </cell>
          <cell r="G409">
            <v>0</v>
          </cell>
        </row>
        <row r="410">
          <cell r="A410" t="str">
            <v>251E01031</v>
          </cell>
          <cell r="C410" t="str">
            <v>CY</v>
          </cell>
          <cell r="D410" t="str">
            <v>PARTIAL DEPTH PAVEMENT REPAIR (442), AS PER PLAN</v>
          </cell>
          <cell r="F410" t="str">
            <v>CHECK UNIT OF MEASURE</v>
          </cell>
          <cell r="G410">
            <v>0</v>
          </cell>
        </row>
        <row r="411">
          <cell r="A411" t="str">
            <v>251E01040</v>
          </cell>
          <cell r="C411" t="str">
            <v>SY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251E01041</v>
          </cell>
          <cell r="C412" t="str">
            <v>SY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251E01042</v>
          </cell>
          <cell r="C413" t="str">
            <v>CY</v>
          </cell>
          <cell r="D413" t="str">
            <v>PARTIAL DEPTH PAVEMENT REPAIR (ASPHALT CONCRETE BASE)</v>
          </cell>
          <cell r="G413">
            <v>0</v>
          </cell>
        </row>
        <row r="414">
          <cell r="A414" t="str">
            <v>251E01043</v>
          </cell>
          <cell r="C414" t="str">
            <v>CY</v>
          </cell>
          <cell r="D414" t="str">
            <v>PARTIAL DEPTH PAVEMENT REPAIR (ASPHALT CONCRETE BASE), AS PER PLAN</v>
          </cell>
          <cell r="G414">
            <v>0</v>
          </cell>
        </row>
        <row r="415">
          <cell r="A415" t="str">
            <v>251E98000</v>
          </cell>
          <cell r="C415" t="str">
            <v>CY</v>
          </cell>
          <cell r="D415" t="str">
            <v>PARTIAL DEPTH REPAIR, MISC.:</v>
          </cell>
          <cell r="F415" t="str">
            <v>ADD SUPPLEMENTAL DESCRIPTION</v>
          </cell>
          <cell r="G415">
            <v>1</v>
          </cell>
        </row>
        <row r="416">
          <cell r="A416" t="str">
            <v>252E01000</v>
          </cell>
          <cell r="C416" t="str">
            <v>SY</v>
          </cell>
          <cell r="D416" t="str">
            <v>FULL DEPTH RIGID PAVEMENT REMOVAL AND FLEXIBLE REPLACEMENT</v>
          </cell>
          <cell r="G416">
            <v>0</v>
          </cell>
        </row>
        <row r="417">
          <cell r="A417" t="str">
            <v>252E01001</v>
          </cell>
          <cell r="C417" t="str">
            <v>SY</v>
          </cell>
          <cell r="D417" t="str">
            <v>FULL DEPTH RIGID PAVEMENT REMOVAL AND FLEXIBLE REPLACEMENT, AS PER PLAN</v>
          </cell>
          <cell r="G417">
            <v>0</v>
          </cell>
        </row>
        <row r="418">
          <cell r="A418" t="str">
            <v>252E01500</v>
          </cell>
          <cell r="C418" t="str">
            <v>FT</v>
          </cell>
          <cell r="D418" t="str">
            <v>FULL DEPTH PAVEMENT SAWING</v>
          </cell>
          <cell r="G418">
            <v>0</v>
          </cell>
        </row>
        <row r="419">
          <cell r="A419" t="str">
            <v>253E01000</v>
          </cell>
          <cell r="C419" t="str">
            <v>SY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253E01001</v>
          </cell>
          <cell r="C420" t="str">
            <v>SY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253E02000</v>
          </cell>
          <cell r="C421" t="str">
            <v>CY</v>
          </cell>
          <cell r="D421" t="str">
            <v>PAVEMENT REPAIR</v>
          </cell>
          <cell r="F421" t="str">
            <v>CHECK UNIT OF MEASURE</v>
          </cell>
          <cell r="G421">
            <v>0</v>
          </cell>
        </row>
        <row r="422">
          <cell r="A422" t="str">
            <v>253E02001</v>
          </cell>
          <cell r="C422" t="str">
            <v>CY</v>
          </cell>
          <cell r="D422" t="str">
            <v>PAVEMENT REPAIR, AS PER PLAN</v>
          </cell>
          <cell r="F422" t="str">
            <v>CHECK UNIT OF MEASURE</v>
          </cell>
          <cell r="G422">
            <v>0</v>
          </cell>
        </row>
        <row r="423">
          <cell r="A423" t="str">
            <v>253E90000</v>
          </cell>
          <cell r="C423" t="str">
            <v>CY</v>
          </cell>
          <cell r="D423" t="str">
            <v>PAVEMENT REPAIR, MISC.:</v>
          </cell>
          <cell r="F423" t="str">
            <v>ADD SUPPLEMENTAL DESCRIPTION</v>
          </cell>
          <cell r="G423">
            <v>1</v>
          </cell>
        </row>
        <row r="424">
          <cell r="A424" t="str">
            <v>253E90100</v>
          </cell>
          <cell r="C424" t="str">
            <v>SY</v>
          </cell>
          <cell r="D424" t="str">
            <v>PAVEMENT REPAIR, MISC.:</v>
          </cell>
          <cell r="F424" t="str">
            <v>ADD SUPPLEMENTAL DESCRIPTION</v>
          </cell>
          <cell r="G424">
            <v>1</v>
          </cell>
        </row>
        <row r="425">
          <cell r="A425" t="str">
            <v>254E01000</v>
          </cell>
          <cell r="C425" t="str">
            <v>SY</v>
          </cell>
          <cell r="D425" t="str">
            <v>PAVEMENT PLANING, ASPHALT CONCRETE</v>
          </cell>
          <cell r="F425" t="str">
            <v>SPECIFY DEPTH</v>
          </cell>
          <cell r="G425">
            <v>1</v>
          </cell>
        </row>
        <row r="426">
          <cell r="A426" t="str">
            <v>254E01001</v>
          </cell>
          <cell r="C426" t="str">
            <v>SY</v>
          </cell>
          <cell r="D426" t="str">
            <v>PAVEMENT PLANING, ASPHALT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254E01010</v>
          </cell>
          <cell r="C427" t="str">
            <v>SY</v>
          </cell>
          <cell r="D427" t="str">
            <v>PAVEMENT PLANING, PORTLAND CEMENT CONCRETE</v>
          </cell>
          <cell r="F427" t="str">
            <v>SPECIFY DEPTH</v>
          </cell>
          <cell r="G427">
            <v>1</v>
          </cell>
        </row>
        <row r="428">
          <cell r="A428" t="str">
            <v>254E01011</v>
          </cell>
          <cell r="C428" t="str">
            <v>SY</v>
          </cell>
          <cell r="D428" t="str">
            <v>PAVEMENT PLANING, PORTLAND CEMENT CONCRETE, AS PER PLAN</v>
          </cell>
          <cell r="F428" t="str">
            <v>SPECIFY DEPTH</v>
          </cell>
          <cell r="G428">
            <v>1</v>
          </cell>
        </row>
        <row r="429">
          <cell r="A429" t="str">
            <v>254E01600</v>
          </cell>
          <cell r="C429" t="str">
            <v>SY</v>
          </cell>
          <cell r="D429" t="str">
            <v>PATCHING PLANED SURFACE</v>
          </cell>
          <cell r="G429">
            <v>0</v>
          </cell>
        </row>
        <row r="430">
          <cell r="A430" t="str">
            <v>254E01601</v>
          </cell>
          <cell r="C430" t="str">
            <v>SY</v>
          </cell>
          <cell r="D430" t="str">
            <v>PATCHING PLANED SURFACE, AS PER PLAN</v>
          </cell>
          <cell r="G430">
            <v>0</v>
          </cell>
        </row>
        <row r="431">
          <cell r="A431" t="str">
            <v>255E10010</v>
          </cell>
          <cell r="C431" t="str">
            <v>SY</v>
          </cell>
          <cell r="D431" t="str">
            <v>FULL DEPTH PAVEMENT REMOVAL AND RIGID REPLACEMENT, CLASS QC1</v>
          </cell>
          <cell r="G431">
            <v>0</v>
          </cell>
        </row>
        <row r="432">
          <cell r="A432" t="str">
            <v>255E10011</v>
          </cell>
          <cell r="C432" t="str">
            <v>SY</v>
          </cell>
          <cell r="D432" t="str">
            <v>FULL DEPTH PAVEMENT REMOVAL AND RIGID REPLACEMENT, CLASS QC1, AS PER PLAN</v>
          </cell>
          <cell r="G432">
            <v>0</v>
          </cell>
        </row>
        <row r="433">
          <cell r="A433" t="str">
            <v>255E10110</v>
          </cell>
          <cell r="C433" t="str">
            <v>SY</v>
          </cell>
          <cell r="D433" t="str">
            <v>FULL DEPTH PAVEMENT REMOVAL AND RIGID REPLACEMENT, CLASS QC FS</v>
          </cell>
          <cell r="G433">
            <v>0</v>
          </cell>
        </row>
        <row r="434">
          <cell r="A434" t="str">
            <v>255E10111</v>
          </cell>
          <cell r="C434" t="str">
            <v>SY</v>
          </cell>
          <cell r="D434" t="str">
            <v>FULL DEPTH PAVEMENT REMOVAL AND RIGID REPLACEMENT, CLASS QC FS, AS PER PLAN</v>
          </cell>
          <cell r="G434">
            <v>0</v>
          </cell>
        </row>
        <row r="435">
          <cell r="A435" t="str">
            <v>255E10160</v>
          </cell>
          <cell r="C435" t="str">
            <v>SY</v>
          </cell>
          <cell r="D435" t="str">
            <v>FULL DEPTH PAVEMENT REMOVAL AND RIGID REPLACEMENT, CLASS QC MS</v>
          </cell>
          <cell r="G435">
            <v>0</v>
          </cell>
        </row>
        <row r="436">
          <cell r="A436" t="str">
            <v>255E10161</v>
          </cell>
          <cell r="C436" t="str">
            <v>SY</v>
          </cell>
          <cell r="D436" t="str">
            <v>FULL DEPTH PAVEMENT REMOVAL AND RIGID REPLACEMENT, CLASS QC MS, AS PER PLAN</v>
          </cell>
          <cell r="G436">
            <v>0</v>
          </cell>
        </row>
        <row r="437">
          <cell r="A437" t="str">
            <v>255E10200</v>
          </cell>
          <cell r="C437" t="str">
            <v>SY</v>
          </cell>
          <cell r="D437" t="str">
            <v>FULL DEPTH PAVEMENT REMOVAL AND RIGID REPLACEMENT, MISC.:</v>
          </cell>
          <cell r="F437" t="str">
            <v>ADD SUPPLEMENTAL DESCRIPTION</v>
          </cell>
          <cell r="G437">
            <v>1</v>
          </cell>
        </row>
        <row r="438">
          <cell r="A438" t="str">
            <v>255E10500</v>
          </cell>
          <cell r="C438" t="str">
            <v>SY</v>
          </cell>
          <cell r="D438" t="str">
            <v>FULL DEPTH PAVEMENT REMOVAL AND RIGID REPLACEMENT, CLASS RRCM</v>
          </cell>
          <cell r="G438">
            <v>0</v>
          </cell>
        </row>
        <row r="439">
          <cell r="A439" t="str">
            <v>255E10501</v>
          </cell>
          <cell r="C439" t="str">
            <v>SY</v>
          </cell>
          <cell r="D439" t="str">
            <v>FULL DEPTH PAVEMENT REMOVAL AND RIGID REPLACEMENT, CLASS RRCM, AS PER PLAN</v>
          </cell>
          <cell r="G439">
            <v>0</v>
          </cell>
        </row>
        <row r="440">
          <cell r="A440" t="str">
            <v>255E20000</v>
          </cell>
          <cell r="C440" t="str">
            <v>FT</v>
          </cell>
          <cell r="D440" t="str">
            <v>FULL DEPTH PAVEMENT SAWING</v>
          </cell>
          <cell r="G440">
            <v>0</v>
          </cell>
        </row>
        <row r="441">
          <cell r="A441" t="str">
            <v>255E20001</v>
          </cell>
          <cell r="C441" t="str">
            <v>FT</v>
          </cell>
          <cell r="D441" t="str">
            <v>FULL DEPTH PAVEMENT SAWING, AS PER PLAN</v>
          </cell>
          <cell r="G441">
            <v>0</v>
          </cell>
        </row>
        <row r="442">
          <cell r="A442" t="str">
            <v>255E98000</v>
          </cell>
          <cell r="C442" t="str">
            <v>CY</v>
          </cell>
          <cell r="D442" t="str">
            <v>FULL DEPTH REPAIR, MISC.:</v>
          </cell>
          <cell r="F442" t="str">
            <v>ADD SUPPLEMENTAL DESCRIPTION</v>
          </cell>
          <cell r="G442">
            <v>1</v>
          </cell>
        </row>
        <row r="443">
          <cell r="A443" t="str">
            <v>256E10000</v>
          </cell>
          <cell r="C443" t="str">
            <v>SF</v>
          </cell>
          <cell r="D443" t="str">
            <v>BONDED PATCHING OF PORTLAND CEMENT CONCRETE PAVEMENT, TYPE A</v>
          </cell>
          <cell r="G443">
            <v>0</v>
          </cell>
        </row>
        <row r="444">
          <cell r="A444" t="str">
            <v>256E10001</v>
          </cell>
          <cell r="C444" t="str">
            <v>SF</v>
          </cell>
          <cell r="D444" t="str">
            <v>BONDED PATCHING OF PORTLAND CEMENT CONCRETE PAVEMENT, TYPE A, AS PER PLAN</v>
          </cell>
          <cell r="G444">
            <v>0</v>
          </cell>
        </row>
        <row r="445">
          <cell r="A445" t="str">
            <v>256E10100</v>
          </cell>
          <cell r="C445" t="str">
            <v>SF</v>
          </cell>
          <cell r="D445" t="str">
            <v>BONDED PATCHING OF PORTLAND CEMENT CONCRETE PAVEMENT, TYPE B</v>
          </cell>
          <cell r="G445">
            <v>0</v>
          </cell>
        </row>
        <row r="446">
          <cell r="A446" t="str">
            <v>256E10200</v>
          </cell>
          <cell r="C446" t="str">
            <v>SF</v>
          </cell>
          <cell r="D446" t="str">
            <v>BONDED PATCHING OF PORTLAND CEMENT CONCRETE PAVEMENT, TYPE C</v>
          </cell>
          <cell r="G446">
            <v>0</v>
          </cell>
        </row>
        <row r="447">
          <cell r="A447" t="str">
            <v>257E10000</v>
          </cell>
          <cell r="C447" t="str">
            <v>SY</v>
          </cell>
          <cell r="D447" t="str">
            <v>DIAMOND GRINDING PORTLAND CEMENT CONCRETE PAVEMENT</v>
          </cell>
          <cell r="G447">
            <v>0</v>
          </cell>
        </row>
        <row r="448">
          <cell r="A448" t="str">
            <v>257E10001</v>
          </cell>
          <cell r="C448" t="str">
            <v>SY</v>
          </cell>
          <cell r="D448" t="str">
            <v>DIAMOND GRINDING PORTLAND CEMENT CONCRETE PAVEMENT, AS PER PLAN</v>
          </cell>
          <cell r="G448">
            <v>0</v>
          </cell>
        </row>
        <row r="449">
          <cell r="A449" t="str">
            <v>258E10000</v>
          </cell>
          <cell r="C449" t="str">
            <v>EACH</v>
          </cell>
          <cell r="D449" t="str">
            <v>RETROFIT DOWEL BAR</v>
          </cell>
          <cell r="G449">
            <v>0</v>
          </cell>
        </row>
        <row r="450">
          <cell r="A450" t="str">
            <v>258E10001</v>
          </cell>
          <cell r="C450" t="str">
            <v>EACH</v>
          </cell>
          <cell r="D450" t="str">
            <v>RETROFIT DOWEL BAR, AS PER PLAN</v>
          </cell>
          <cell r="G450">
            <v>0</v>
          </cell>
        </row>
        <row r="451">
          <cell r="A451" t="str">
            <v>258E10010</v>
          </cell>
          <cell r="C451" t="str">
            <v>EACH</v>
          </cell>
          <cell r="D451" t="str">
            <v>RETROFIT DEFORMED BARS</v>
          </cell>
          <cell r="G451">
            <v>0</v>
          </cell>
        </row>
        <row r="452">
          <cell r="A452" t="str">
            <v>300E99000</v>
          </cell>
          <cell r="B452" t="str">
            <v>Y</v>
          </cell>
          <cell r="C452" t="str">
            <v>LS</v>
          </cell>
          <cell r="D452" t="str">
            <v>SPECIAL - BASES</v>
          </cell>
          <cell r="F452" t="str">
            <v>DESIGN BUILD PROJECTS ONLY</v>
          </cell>
          <cell r="G452">
            <v>0</v>
          </cell>
        </row>
        <row r="453">
          <cell r="A453" t="str">
            <v>301E46000</v>
          </cell>
          <cell r="C453" t="str">
            <v>CY</v>
          </cell>
          <cell r="D453" t="str">
            <v>ASPHALT CONCRETE BASE, PG64-22</v>
          </cell>
          <cell r="G453">
            <v>0</v>
          </cell>
        </row>
        <row r="454">
          <cell r="A454" t="str">
            <v>301E46001</v>
          </cell>
          <cell r="C454" t="str">
            <v>CY</v>
          </cell>
          <cell r="D454" t="str">
            <v>ASPHALT CONCRETE BASE, PG64-22, AS PER PLAN</v>
          </cell>
          <cell r="G454">
            <v>0</v>
          </cell>
        </row>
        <row r="455">
          <cell r="A455" t="str">
            <v>301E46010</v>
          </cell>
          <cell r="C455" t="str">
            <v>CY</v>
          </cell>
          <cell r="D455" t="str">
            <v>ASPHALT CONCRETE BASE, PG64-28</v>
          </cell>
          <cell r="G455">
            <v>0</v>
          </cell>
        </row>
        <row r="456">
          <cell r="A456" t="str">
            <v>301E46011</v>
          </cell>
          <cell r="C456" t="str">
            <v>CY</v>
          </cell>
          <cell r="D456" t="str">
            <v>ASPHALT CONCRETE BASE, PG64-28, AS PER PLAN</v>
          </cell>
          <cell r="G456">
            <v>0</v>
          </cell>
        </row>
        <row r="457">
          <cell r="A457" t="str">
            <v>301E46020</v>
          </cell>
          <cell r="C457" t="str">
            <v>CY</v>
          </cell>
          <cell r="D457" t="str">
            <v>ASPHALT CONCRETE BASE, PG70-22M</v>
          </cell>
          <cell r="G457">
            <v>0</v>
          </cell>
        </row>
        <row r="458">
          <cell r="A458" t="str">
            <v>301E46021</v>
          </cell>
          <cell r="C458" t="str">
            <v>CY</v>
          </cell>
          <cell r="D458" t="str">
            <v>ASPHALT CONCRETE BASE, PG70-22M, AS PER PLAN</v>
          </cell>
          <cell r="G458">
            <v>0</v>
          </cell>
        </row>
        <row r="459">
          <cell r="A459" t="str">
            <v>301E48000</v>
          </cell>
          <cell r="C459" t="str">
            <v>CY</v>
          </cell>
          <cell r="D459" t="str">
            <v>ASPHALT CONCRETE BASE, PG64-22 (DRIVEWAYS)</v>
          </cell>
          <cell r="G459">
            <v>0</v>
          </cell>
        </row>
        <row r="460">
          <cell r="A460" t="str">
            <v>302E46000</v>
          </cell>
          <cell r="C460" t="str">
            <v>CY</v>
          </cell>
          <cell r="D460" t="str">
            <v>ASPHALT CONCRETE BASE, PG64-22</v>
          </cell>
          <cell r="G460">
            <v>0</v>
          </cell>
        </row>
        <row r="461">
          <cell r="A461" t="str">
            <v>302E46001</v>
          </cell>
          <cell r="C461" t="str">
            <v>CY</v>
          </cell>
          <cell r="D461" t="str">
            <v>ASPHALT CONCRETE BASE, AS PER PLAN</v>
          </cell>
          <cell r="F461" t="str">
            <v>SPECIFY BINDER TYPE</v>
          </cell>
          <cell r="G461">
            <v>1</v>
          </cell>
        </row>
        <row r="462">
          <cell r="A462" t="str">
            <v>304E20000</v>
          </cell>
          <cell r="C462" t="str">
            <v>CY</v>
          </cell>
          <cell r="D462" t="str">
            <v>AGGREGATE BASE</v>
          </cell>
          <cell r="G462">
            <v>0</v>
          </cell>
        </row>
        <row r="463">
          <cell r="A463" t="str">
            <v>304E20001</v>
          </cell>
          <cell r="C463" t="str">
            <v>CY</v>
          </cell>
          <cell r="D463" t="str">
            <v>AGGREGATE BASE, AS PER PLAN</v>
          </cell>
          <cell r="G463">
            <v>0</v>
          </cell>
        </row>
        <row r="464">
          <cell r="A464" t="str">
            <v>305E10010</v>
          </cell>
          <cell r="C464" t="str">
            <v>SY</v>
          </cell>
          <cell r="D464" t="str">
            <v>6" CONCRETE BASE, CLASS QC 1P</v>
          </cell>
          <cell r="G464">
            <v>0</v>
          </cell>
        </row>
        <row r="465">
          <cell r="A465" t="str">
            <v>305E10011</v>
          </cell>
          <cell r="C465" t="str">
            <v>SY</v>
          </cell>
          <cell r="D465" t="str">
            <v>6" CONCRETE BASE, CLASS QC 1P, AS PER PLAN</v>
          </cell>
          <cell r="G465">
            <v>0</v>
          </cell>
        </row>
        <row r="466">
          <cell r="A466" t="str">
            <v>305E10020</v>
          </cell>
          <cell r="C466" t="str">
            <v>SY</v>
          </cell>
          <cell r="D466" t="str">
            <v>6" CONCRETE BASE, CLASS QC 1P WITH QC/QA</v>
          </cell>
          <cell r="G466">
            <v>0</v>
          </cell>
        </row>
        <row r="467">
          <cell r="A467" t="str">
            <v>305E10021</v>
          </cell>
          <cell r="C467" t="str">
            <v>SY</v>
          </cell>
          <cell r="D467" t="str">
            <v>6" CONCRETE BASE, CLASS QC 1P WITH QC/QA, AS PER PLAN</v>
          </cell>
          <cell r="G467">
            <v>0</v>
          </cell>
        </row>
        <row r="468">
          <cell r="A468" t="str">
            <v>305E11010</v>
          </cell>
          <cell r="C468" t="str">
            <v>SY</v>
          </cell>
          <cell r="D468" t="str">
            <v>7" CONCRETE BASE, CLASS QC 1P</v>
          </cell>
          <cell r="G468">
            <v>0</v>
          </cell>
        </row>
        <row r="469">
          <cell r="A469" t="str">
            <v>305E11011</v>
          </cell>
          <cell r="C469" t="str">
            <v>SY</v>
          </cell>
          <cell r="D469" t="str">
            <v>7" CONCRETE BASE, CLASS QC 1P, AS PER PLAN</v>
          </cell>
          <cell r="G469">
            <v>0</v>
          </cell>
        </row>
        <row r="470">
          <cell r="A470" t="str">
            <v>305E11020</v>
          </cell>
          <cell r="C470" t="str">
            <v>SY</v>
          </cell>
          <cell r="D470" t="str">
            <v>7" CONCRETE BASE, CLASS QC 1P WITH QC/QA</v>
          </cell>
          <cell r="G470">
            <v>0</v>
          </cell>
        </row>
        <row r="471">
          <cell r="A471" t="str">
            <v>305E11021</v>
          </cell>
          <cell r="C471" t="str">
            <v>SY</v>
          </cell>
          <cell r="D471" t="str">
            <v>7" CONCRETE BASE, CLASS QC 1P WITH QC/QA, AS PER PLAN</v>
          </cell>
          <cell r="G471">
            <v>0</v>
          </cell>
        </row>
        <row r="472">
          <cell r="A472" t="str">
            <v>305E12010</v>
          </cell>
          <cell r="C472" t="str">
            <v>SY</v>
          </cell>
          <cell r="D472" t="str">
            <v>8" CONCRETE BASE, CLASS QC 1P</v>
          </cell>
          <cell r="G472">
            <v>0</v>
          </cell>
        </row>
        <row r="473">
          <cell r="A473" t="str">
            <v>305E12011</v>
          </cell>
          <cell r="C473" t="str">
            <v>SY</v>
          </cell>
          <cell r="D473" t="str">
            <v>8" CONCRETE BASE, CLASS QC 1P, AS PER PLAN</v>
          </cell>
          <cell r="G473">
            <v>0</v>
          </cell>
        </row>
        <row r="474">
          <cell r="A474" t="str">
            <v>305E12020</v>
          </cell>
          <cell r="C474" t="str">
            <v>SY</v>
          </cell>
          <cell r="D474" t="str">
            <v>8" CONCRETE BASE, CLASS QC 1P WITH QC/QA</v>
          </cell>
          <cell r="G474">
            <v>0</v>
          </cell>
        </row>
        <row r="475">
          <cell r="A475" t="str">
            <v>305E12021</v>
          </cell>
          <cell r="C475" t="str">
            <v>SY</v>
          </cell>
          <cell r="D475" t="str">
            <v>8" CONCRETE BASE, CLASS QC 1P WITH QC/QA, AS PER PLAN</v>
          </cell>
          <cell r="G475">
            <v>0</v>
          </cell>
        </row>
        <row r="476">
          <cell r="A476" t="str">
            <v>305E13010</v>
          </cell>
          <cell r="C476" t="str">
            <v>SY</v>
          </cell>
          <cell r="D476" t="str">
            <v>9" CONCRETE BASE, CLASS QC 1P</v>
          </cell>
          <cell r="G476">
            <v>0</v>
          </cell>
        </row>
        <row r="477">
          <cell r="A477" t="str">
            <v>305E13011</v>
          </cell>
          <cell r="C477" t="str">
            <v>SY</v>
          </cell>
          <cell r="D477" t="str">
            <v>9" CONCRETE BASE, CLASS QC 1P, AS PER PLAN</v>
          </cell>
          <cell r="G477">
            <v>0</v>
          </cell>
        </row>
        <row r="478">
          <cell r="A478" t="str">
            <v>305E13020</v>
          </cell>
          <cell r="C478" t="str">
            <v>SY</v>
          </cell>
          <cell r="D478" t="str">
            <v>9" CONCRETE BASE, CLASS QC 1P WITH QC/QA</v>
          </cell>
          <cell r="G478">
            <v>0</v>
          </cell>
        </row>
        <row r="479">
          <cell r="A479" t="str">
            <v>305E13021</v>
          </cell>
          <cell r="C479" t="str">
            <v>SY</v>
          </cell>
          <cell r="D479" t="str">
            <v>9" CONCRETE BASE, CLASS QC 1P WITH QC/QA, AS PER PLAN</v>
          </cell>
          <cell r="G479">
            <v>0</v>
          </cell>
        </row>
        <row r="480">
          <cell r="A480" t="str">
            <v>305E14010</v>
          </cell>
          <cell r="C480" t="str">
            <v>SY</v>
          </cell>
          <cell r="D480" t="str">
            <v>10" CONCRETE BASE, CLASS QC 1P</v>
          </cell>
          <cell r="G480">
            <v>0</v>
          </cell>
        </row>
        <row r="481">
          <cell r="A481" t="str">
            <v>305E14011</v>
          </cell>
          <cell r="C481" t="str">
            <v>SY</v>
          </cell>
          <cell r="D481" t="str">
            <v>10" CONCRETE BASE, CLASS QC 1P, AS PER PLAN</v>
          </cell>
          <cell r="G481">
            <v>0</v>
          </cell>
        </row>
        <row r="482">
          <cell r="A482" t="str">
            <v>305E14020</v>
          </cell>
          <cell r="C482" t="str">
            <v>SY</v>
          </cell>
          <cell r="D482" t="str">
            <v>10" CONCRETE BASE, CLASS QC 1P WITH QC/QA</v>
          </cell>
          <cell r="G482">
            <v>0</v>
          </cell>
        </row>
        <row r="483">
          <cell r="A483" t="str">
            <v>305E14021</v>
          </cell>
          <cell r="C483" t="str">
            <v>SY</v>
          </cell>
          <cell r="D483" t="str">
            <v>10" CONCRETE BASE, CLASS QC 1P WITH QC/QA, AS PER PLAN</v>
          </cell>
          <cell r="G483">
            <v>0</v>
          </cell>
        </row>
        <row r="484">
          <cell r="A484" t="str">
            <v>305E15010</v>
          </cell>
          <cell r="C484" t="str">
            <v>SY</v>
          </cell>
          <cell r="D484" t="str">
            <v>11" CONCRETE BASE, CLASS QC 1P</v>
          </cell>
          <cell r="G484">
            <v>0</v>
          </cell>
        </row>
        <row r="485">
          <cell r="A485" t="str">
            <v>305E15011</v>
          </cell>
          <cell r="C485" t="str">
            <v>SY</v>
          </cell>
          <cell r="D485" t="str">
            <v>11" CONCRETE BASE, CLASS QC 1P, AS PER PLAN</v>
          </cell>
          <cell r="G485">
            <v>0</v>
          </cell>
        </row>
        <row r="486">
          <cell r="A486" t="str">
            <v>305E15020</v>
          </cell>
          <cell r="C486" t="str">
            <v>SY</v>
          </cell>
          <cell r="D486" t="str">
            <v>11" CONCRETE BASE, CLASS QC 1P WITH QC/QA</v>
          </cell>
          <cell r="G486">
            <v>0</v>
          </cell>
        </row>
        <row r="487">
          <cell r="A487" t="str">
            <v>305E15021</v>
          </cell>
          <cell r="C487" t="str">
            <v>SY</v>
          </cell>
          <cell r="D487" t="str">
            <v>11" CONCRETE BASE, CLASS QC 1P WITH QC/QA, AS PER PLAN</v>
          </cell>
          <cell r="G487">
            <v>0</v>
          </cell>
        </row>
        <row r="488">
          <cell r="A488" t="str">
            <v>305E16010</v>
          </cell>
          <cell r="C488" t="str">
            <v>SY</v>
          </cell>
          <cell r="D488" t="str">
            <v>12" CONCRETE BASE, CLASS QC 1P</v>
          </cell>
          <cell r="G488">
            <v>0</v>
          </cell>
        </row>
        <row r="489">
          <cell r="A489" t="str">
            <v>305E16011</v>
          </cell>
          <cell r="C489" t="str">
            <v>SY</v>
          </cell>
          <cell r="D489" t="str">
            <v>12" CONCRETE BASE, CLASS QC 1P, AS PER PLAN</v>
          </cell>
          <cell r="G489">
            <v>0</v>
          </cell>
        </row>
        <row r="490">
          <cell r="A490" t="str">
            <v>305E16020</v>
          </cell>
          <cell r="C490" t="str">
            <v>SY</v>
          </cell>
          <cell r="D490" t="str">
            <v>12" CONCRETE BASE, CLASS QC 1P WITH QC/QA</v>
          </cell>
          <cell r="G490">
            <v>0</v>
          </cell>
        </row>
        <row r="491">
          <cell r="A491" t="str">
            <v>305E16021</v>
          </cell>
          <cell r="C491" t="str">
            <v>SY</v>
          </cell>
          <cell r="D491" t="str">
            <v>12" CONCRETE BASE, CLASS QC 1P WITH QC/QA, AS PER PLAN</v>
          </cell>
          <cell r="G491">
            <v>0</v>
          </cell>
        </row>
        <row r="492">
          <cell r="A492" t="str">
            <v>305E17010</v>
          </cell>
          <cell r="C492" t="str">
            <v>SY</v>
          </cell>
          <cell r="D492" t="str">
            <v>13" CONCRETE BASE, CLASS QC 1P</v>
          </cell>
          <cell r="G492">
            <v>0</v>
          </cell>
        </row>
        <row r="493">
          <cell r="A493" t="str">
            <v>305E17011</v>
          </cell>
          <cell r="C493" t="str">
            <v>SY</v>
          </cell>
          <cell r="D493" t="str">
            <v>13" CONCRETE BASE, CLASS QC 1P, AS PER PLAN</v>
          </cell>
          <cell r="G493">
            <v>0</v>
          </cell>
        </row>
        <row r="494">
          <cell r="A494" t="str">
            <v>305E17020</v>
          </cell>
          <cell r="C494" t="str">
            <v>SY</v>
          </cell>
          <cell r="D494" t="str">
            <v>13" CONCRETE BASE, CLASS QC 1P WITH QC/QA</v>
          </cell>
          <cell r="G494">
            <v>0</v>
          </cell>
        </row>
        <row r="495">
          <cell r="A495" t="str">
            <v>305E17021</v>
          </cell>
          <cell r="C495" t="str">
            <v>SY</v>
          </cell>
          <cell r="D495" t="str">
            <v>13" CONCRETE BASE, CLASS QC 1P WITH QC/QA, AS PER PLAN</v>
          </cell>
          <cell r="G495">
            <v>0</v>
          </cell>
        </row>
        <row r="496">
          <cell r="A496" t="str">
            <v>305E17500</v>
          </cell>
          <cell r="C496" t="str">
            <v>SY</v>
          </cell>
          <cell r="D496" t="str">
            <v>CONCRETE BASE, MISC.:</v>
          </cell>
          <cell r="F496" t="str">
            <v>ADD SUPPLEMENTAL DESCRIPTION</v>
          </cell>
          <cell r="G496">
            <v>1</v>
          </cell>
        </row>
        <row r="497">
          <cell r="A497" t="str">
            <v>320E70000</v>
          </cell>
          <cell r="C497" t="str">
            <v>SY</v>
          </cell>
          <cell r="D497" t="str">
            <v>RUBBLIZE AND ROLL</v>
          </cell>
          <cell r="G497">
            <v>0</v>
          </cell>
        </row>
        <row r="498">
          <cell r="A498" t="str">
            <v>320E80000</v>
          </cell>
          <cell r="C498" t="str">
            <v>CY</v>
          </cell>
          <cell r="D498" t="str">
            <v>FILLER AGGREGATE</v>
          </cell>
          <cell r="G498">
            <v>0</v>
          </cell>
        </row>
        <row r="499">
          <cell r="A499" t="str">
            <v>321E17500</v>
          </cell>
          <cell r="C499" t="str">
            <v>SY</v>
          </cell>
          <cell r="D499" t="str">
            <v>CRACKING AND SEATING NON-REINFORCED CONCRETE PAVEMENT</v>
          </cell>
          <cell r="G499">
            <v>0</v>
          </cell>
        </row>
        <row r="500">
          <cell r="A500" t="str">
            <v>400E99000</v>
          </cell>
          <cell r="B500" t="str">
            <v>Y</v>
          </cell>
          <cell r="C500" t="str">
            <v>LS</v>
          </cell>
          <cell r="D500" t="str">
            <v>SPECIAL - FLEXIBLE PAVEMENT</v>
          </cell>
          <cell r="F500" t="str">
            <v>DESIGN BUILD PROJECTS ONLY</v>
          </cell>
          <cell r="G500">
            <v>0</v>
          </cell>
        </row>
        <row r="501">
          <cell r="A501" t="str">
            <v>407E10000</v>
          </cell>
          <cell r="C501" t="str">
            <v>GAL</v>
          </cell>
          <cell r="D501" t="str">
            <v>TACK COAT</v>
          </cell>
          <cell r="G501">
            <v>0</v>
          </cell>
        </row>
        <row r="502">
          <cell r="A502" t="str">
            <v>407E10001</v>
          </cell>
          <cell r="C502" t="str">
            <v>GAL</v>
          </cell>
          <cell r="D502" t="str">
            <v>TACK COAT, AS PER PLAN</v>
          </cell>
          <cell r="G502">
            <v>0</v>
          </cell>
        </row>
        <row r="503">
          <cell r="A503" t="str">
            <v>407E13900</v>
          </cell>
          <cell r="C503" t="str">
            <v>GAL</v>
          </cell>
          <cell r="D503" t="str">
            <v>TACK COAT, 702.13</v>
          </cell>
          <cell r="G503">
            <v>0</v>
          </cell>
        </row>
        <row r="504">
          <cell r="A504" t="str">
            <v>407E13901</v>
          </cell>
          <cell r="C504" t="str">
            <v>GAL</v>
          </cell>
          <cell r="D504" t="str">
            <v>TACK COAT, 702.13, AS PER PLAN</v>
          </cell>
          <cell r="G504">
            <v>0</v>
          </cell>
        </row>
        <row r="505">
          <cell r="A505" t="str">
            <v>407E20000</v>
          </cell>
          <cell r="C505" t="str">
            <v>GAL</v>
          </cell>
          <cell r="D505" t="str">
            <v>NON-TRACKING TACK COAT</v>
          </cell>
          <cell r="G505">
            <v>0</v>
          </cell>
        </row>
        <row r="506">
          <cell r="A506" t="str">
            <v>407E20001</v>
          </cell>
          <cell r="C506" t="str">
            <v>GAL</v>
          </cell>
          <cell r="D506" t="str">
            <v>NON-TRACKING TACK COAT, AS PER PLAN</v>
          </cell>
          <cell r="G506">
            <v>0</v>
          </cell>
        </row>
        <row r="507">
          <cell r="A507" t="str">
            <v>407E98010</v>
          </cell>
          <cell r="C507" t="str">
            <v>GAL</v>
          </cell>
          <cell r="D507" t="str">
            <v>TACK COAT, MISC.:</v>
          </cell>
          <cell r="F507" t="str">
            <v>ADD SUPPLEMENTAL DESCRIPTION</v>
          </cell>
          <cell r="G507">
            <v>1</v>
          </cell>
        </row>
        <row r="508">
          <cell r="A508" t="str">
            <v>408E10000</v>
          </cell>
          <cell r="C508" t="str">
            <v>GAL</v>
          </cell>
          <cell r="D508" t="str">
            <v>PRIME COAT</v>
          </cell>
          <cell r="G508">
            <v>0</v>
          </cell>
        </row>
        <row r="509">
          <cell r="A509" t="str">
            <v>408E10001</v>
          </cell>
          <cell r="C509" t="str">
            <v>GAL</v>
          </cell>
          <cell r="D509" t="str">
            <v>PRIME COAT, AS PER PLAN</v>
          </cell>
          <cell r="G509">
            <v>0</v>
          </cell>
        </row>
        <row r="510">
          <cell r="A510" t="str">
            <v>409E30000</v>
          </cell>
          <cell r="C510" t="str">
            <v>FT</v>
          </cell>
          <cell r="D510" t="str">
            <v>SAWING AND SEALING ASPHALT CONCRETE PAVEMENT JOINTS</v>
          </cell>
          <cell r="G510">
            <v>0</v>
          </cell>
        </row>
        <row r="511">
          <cell r="A511" t="str">
            <v>409E30001</v>
          </cell>
          <cell r="C511" t="str">
            <v>FT</v>
          </cell>
          <cell r="D511" t="str">
            <v>SAWING AND SEALING ASPHALT CONCRETE PAVEMENT JOINTS, AS PER PLAN</v>
          </cell>
          <cell r="G511">
            <v>0</v>
          </cell>
        </row>
        <row r="512">
          <cell r="A512" t="str">
            <v>409E98000</v>
          </cell>
          <cell r="C512" t="str">
            <v>SY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409E98010</v>
          </cell>
          <cell r="C513" t="str">
            <v>LB</v>
          </cell>
          <cell r="D513" t="str">
            <v>SEALING, MISC.:</v>
          </cell>
          <cell r="F513" t="str">
            <v>ADD SUPPLEMENTAL DESCRIPTION</v>
          </cell>
          <cell r="G513">
            <v>1</v>
          </cell>
        </row>
        <row r="514">
          <cell r="A514" t="str">
            <v>409E98020</v>
          </cell>
          <cell r="C514" t="str">
            <v>GAL</v>
          </cell>
          <cell r="D514" t="str">
            <v>SEALING, MISC:</v>
          </cell>
          <cell r="F514" t="str">
            <v>ADD SUPPLEMENTAL DESCRIPTION</v>
          </cell>
          <cell r="G514">
            <v>1</v>
          </cell>
        </row>
        <row r="515">
          <cell r="A515" t="str">
            <v>410E10000</v>
          </cell>
          <cell r="C515" t="str">
            <v>CY</v>
          </cell>
          <cell r="D515" t="str">
            <v>TRAFFIC COMPACTED SURFACE, TYPE A</v>
          </cell>
          <cell r="F515" t="str">
            <v>CHECK UNIT OF MEASURE</v>
          </cell>
          <cell r="G515">
            <v>0</v>
          </cell>
        </row>
        <row r="516">
          <cell r="A516" t="str">
            <v>410E10001</v>
          </cell>
          <cell r="C516" t="str">
            <v>CY</v>
          </cell>
          <cell r="D516" t="str">
            <v>TRAFFIC COMPACTED SURFACE, TYPE A,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410E11000</v>
          </cell>
          <cell r="C517" t="str">
            <v>CY</v>
          </cell>
          <cell r="D517" t="str">
            <v>TRAFFIC COMPACTED SURFACE, TYPE B</v>
          </cell>
          <cell r="F517" t="str">
            <v>CHECK UNIT OF MEASURE</v>
          </cell>
          <cell r="G517">
            <v>0</v>
          </cell>
        </row>
        <row r="518">
          <cell r="A518" t="str">
            <v>410E11001</v>
          </cell>
          <cell r="C518" t="str">
            <v>CY</v>
          </cell>
          <cell r="D518" t="str">
            <v>TRAFFIC COMPACTED SURFACE, TYPE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410E12000</v>
          </cell>
          <cell r="C519" t="str">
            <v>CY</v>
          </cell>
          <cell r="D519" t="str">
            <v>TRAFFIC COMPACTED SURFACE, TYPE A OR B</v>
          </cell>
          <cell r="F519" t="str">
            <v>CHECK UNIT OF MEASURE</v>
          </cell>
          <cell r="G519">
            <v>0</v>
          </cell>
        </row>
        <row r="520">
          <cell r="A520" t="str">
            <v>410E12001</v>
          </cell>
          <cell r="C520" t="str">
            <v>CY</v>
          </cell>
          <cell r="D520" t="str">
            <v>TRAFFIC COMPACTED SURFACE, TYPE A OR B,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410E13000</v>
          </cell>
          <cell r="C521" t="str">
            <v>CY</v>
          </cell>
          <cell r="D521" t="str">
            <v>TRAFFIC COMPACTED SURFACE, TYPE C</v>
          </cell>
          <cell r="F521" t="str">
            <v>CHECK UNIT OF MEASURE</v>
          </cell>
          <cell r="G521">
            <v>0</v>
          </cell>
        </row>
        <row r="522">
          <cell r="A522" t="str">
            <v>410E13001</v>
          </cell>
          <cell r="C522" t="str">
            <v>CY</v>
          </cell>
          <cell r="D522" t="str">
            <v>TRAFFIC COMPACTED SURFACE, TYPE C, AS PER PLAN</v>
          </cell>
          <cell r="F522" t="str">
            <v>CHECK UNIT OF MEASURE</v>
          </cell>
          <cell r="G522">
            <v>0</v>
          </cell>
        </row>
        <row r="523">
          <cell r="A523" t="str">
            <v>410E14001</v>
          </cell>
          <cell r="C523" t="str">
            <v>CY</v>
          </cell>
          <cell r="D523" t="str">
            <v>TRAFFIC COMPACTED SURFACE, AS PER PLAN</v>
          </cell>
          <cell r="F523" t="str">
            <v>CHECK UNIT OF MEASURE</v>
          </cell>
          <cell r="G523">
            <v>0</v>
          </cell>
        </row>
        <row r="524">
          <cell r="A524" t="str">
            <v>410E20000</v>
          </cell>
          <cell r="C524" t="str">
            <v>TON</v>
          </cell>
          <cell r="D524" t="str">
            <v>TRAFFIC COMPACTED SURFACE, TYPE A</v>
          </cell>
          <cell r="F524" t="str">
            <v>CHECK UNIT OF MEASURE</v>
          </cell>
          <cell r="G524">
            <v>0</v>
          </cell>
        </row>
        <row r="525">
          <cell r="A525" t="str">
            <v>410E21000</v>
          </cell>
          <cell r="C525" t="str">
            <v>TON</v>
          </cell>
          <cell r="D525" t="str">
            <v>TRAFFIC COMPACTED SURFACE, TYPE B</v>
          </cell>
          <cell r="F525" t="str">
            <v>CHECK UNIT OF MEASURE</v>
          </cell>
          <cell r="G525">
            <v>0</v>
          </cell>
        </row>
        <row r="526">
          <cell r="A526" t="str">
            <v>410E22000</v>
          </cell>
          <cell r="C526" t="str">
            <v>TON</v>
          </cell>
          <cell r="D526" t="str">
            <v>TRAFFIC COMPACTED SURFACE, TYPE A OR B</v>
          </cell>
          <cell r="F526" t="str">
            <v>CHECK UNIT OF MEASURE</v>
          </cell>
          <cell r="G526">
            <v>0</v>
          </cell>
        </row>
        <row r="527">
          <cell r="A527" t="str">
            <v>410E23000</v>
          </cell>
          <cell r="C527" t="str">
            <v>TON</v>
          </cell>
          <cell r="D527" t="str">
            <v>TRAFFIC COMPACTED SURFACE, TYPE C</v>
          </cell>
          <cell r="F527" t="str">
            <v>CHECK UNIT OF MEASURE</v>
          </cell>
          <cell r="G527">
            <v>0</v>
          </cell>
        </row>
        <row r="528">
          <cell r="A528" t="str">
            <v>410E24001</v>
          </cell>
          <cell r="C528" t="str">
            <v>TON</v>
          </cell>
          <cell r="D528" t="str">
            <v>TRAFFIC COMPACTED SURFACE, AS PER PLAN</v>
          </cell>
          <cell r="F528" t="str">
            <v>CHECK UNIT OF MEASURE</v>
          </cell>
          <cell r="G528">
            <v>0</v>
          </cell>
        </row>
        <row r="529">
          <cell r="A529" t="str">
            <v>411E10000</v>
          </cell>
          <cell r="C529" t="str">
            <v>CY</v>
          </cell>
          <cell r="D529" t="str">
            <v>STABILIZED CRUSHED AGGREGATE</v>
          </cell>
          <cell r="G529">
            <v>0</v>
          </cell>
        </row>
        <row r="530">
          <cell r="A530" t="str">
            <v>411E10001</v>
          </cell>
          <cell r="C530" t="str">
            <v>CY</v>
          </cell>
          <cell r="D530" t="str">
            <v>STABILIZED CRUSHED AGGREGATE, AS PER PLAN</v>
          </cell>
          <cell r="G530">
            <v>0</v>
          </cell>
        </row>
        <row r="531">
          <cell r="A531" t="str">
            <v>421E10010</v>
          </cell>
          <cell r="C531" t="str">
            <v>SY</v>
          </cell>
          <cell r="D531" t="str">
            <v>MICROSURFACING, SURFACE COURSE</v>
          </cell>
          <cell r="G531">
            <v>0</v>
          </cell>
        </row>
        <row r="532">
          <cell r="A532" t="str">
            <v>421E10011</v>
          </cell>
          <cell r="C532" t="str">
            <v>SY</v>
          </cell>
          <cell r="D532" t="str">
            <v>MICROSURFACING, SURFACE COURSE, AS PER PLAN</v>
          </cell>
          <cell r="G532">
            <v>0</v>
          </cell>
        </row>
        <row r="533">
          <cell r="A533" t="str">
            <v>421E10020</v>
          </cell>
          <cell r="C533" t="str">
            <v>SY</v>
          </cell>
          <cell r="D533" t="str">
            <v>MICROSURFACING, LEVELING COURSE</v>
          </cell>
          <cell r="G533">
            <v>0</v>
          </cell>
        </row>
        <row r="534">
          <cell r="A534" t="str">
            <v>421E10021</v>
          </cell>
          <cell r="C534" t="str">
            <v>SY</v>
          </cell>
          <cell r="D534" t="str">
            <v>MICROSURFACING, LEVELING COURSE, AS PER PLAN</v>
          </cell>
          <cell r="G534">
            <v>0</v>
          </cell>
        </row>
        <row r="535">
          <cell r="A535" t="str">
            <v>421E10030</v>
          </cell>
          <cell r="C535" t="str">
            <v>TON</v>
          </cell>
          <cell r="D535" t="str">
            <v>MICROSURFACING, RUT FILL COURSE</v>
          </cell>
          <cell r="G535">
            <v>0</v>
          </cell>
        </row>
        <row r="536">
          <cell r="A536" t="str">
            <v>422E10000</v>
          </cell>
          <cell r="C536" t="str">
            <v>SY</v>
          </cell>
          <cell r="D536" t="str">
            <v>SINGLE CHIP SEAL, TYPE A</v>
          </cell>
          <cell r="G536">
            <v>0</v>
          </cell>
        </row>
        <row r="537">
          <cell r="A537" t="str">
            <v>422E10001</v>
          </cell>
          <cell r="C537" t="str">
            <v>SY</v>
          </cell>
          <cell r="D537" t="str">
            <v>SINGLE CHIP SEAL, TYPE A, AS PER PLAN</v>
          </cell>
          <cell r="G537">
            <v>0</v>
          </cell>
        </row>
        <row r="538">
          <cell r="A538" t="str">
            <v>422E10100</v>
          </cell>
          <cell r="C538" t="str">
            <v>SY</v>
          </cell>
          <cell r="D538" t="str">
            <v>SINGLE CHIP SEAL, TYPE B</v>
          </cell>
          <cell r="G538">
            <v>0</v>
          </cell>
        </row>
        <row r="539">
          <cell r="A539" t="str">
            <v>422E10101</v>
          </cell>
          <cell r="C539" t="str">
            <v>SY</v>
          </cell>
          <cell r="D539" t="str">
            <v>SINGLE CHIP SEAL, TYPE B, AS PER PLAN</v>
          </cell>
          <cell r="G539">
            <v>0</v>
          </cell>
        </row>
        <row r="540">
          <cell r="A540" t="str">
            <v>422E20000</v>
          </cell>
          <cell r="C540" t="str">
            <v>SY</v>
          </cell>
          <cell r="D540" t="str">
            <v>DOUBLE CHIP SEAL</v>
          </cell>
          <cell r="G540">
            <v>0</v>
          </cell>
        </row>
        <row r="541">
          <cell r="A541" t="str">
            <v>422E20001</v>
          </cell>
          <cell r="C541" t="str">
            <v>SY</v>
          </cell>
          <cell r="D541" t="str">
            <v>DOUBLE CHIP SEAL, AS PER PLAN</v>
          </cell>
          <cell r="G541">
            <v>0</v>
          </cell>
        </row>
        <row r="542">
          <cell r="A542" t="str">
            <v>422E98000</v>
          </cell>
          <cell r="C542" t="str">
            <v>SY</v>
          </cell>
          <cell r="D542" t="str">
            <v>CHIP SEAL, MISC.:</v>
          </cell>
          <cell r="F542" t="str">
            <v>ADD SUPPLEMENTAL DESCRIPTION</v>
          </cell>
          <cell r="G542">
            <v>1</v>
          </cell>
        </row>
        <row r="543">
          <cell r="A543" t="str">
            <v>423E00100</v>
          </cell>
          <cell r="C543" t="str">
            <v>LB</v>
          </cell>
          <cell r="D543" t="str">
            <v>CRACK SEALING, TYPE I</v>
          </cell>
          <cell r="G543">
            <v>0</v>
          </cell>
        </row>
        <row r="544">
          <cell r="A544" t="str">
            <v>423E00102</v>
          </cell>
          <cell r="C544" t="str">
            <v>LB</v>
          </cell>
          <cell r="D544" t="str">
            <v>CRACK SEALING WITH ROUTING, TYPE I</v>
          </cell>
          <cell r="G544">
            <v>0</v>
          </cell>
        </row>
        <row r="545">
          <cell r="A545" t="str">
            <v>423E00104</v>
          </cell>
          <cell r="C545" t="str">
            <v>LB</v>
          </cell>
          <cell r="D545" t="str">
            <v>CRACK SEALING, TYPE II</v>
          </cell>
          <cell r="G545">
            <v>0</v>
          </cell>
        </row>
        <row r="546">
          <cell r="A546" t="str">
            <v>423E00105</v>
          </cell>
          <cell r="C546" t="str">
            <v>LB</v>
          </cell>
          <cell r="D546" t="str">
            <v>CRACK SEALING, TYPE II, AS PER PLAN</v>
          </cell>
          <cell r="G546">
            <v>0</v>
          </cell>
        </row>
        <row r="547">
          <cell r="A547" t="str">
            <v>423E00108</v>
          </cell>
          <cell r="C547" t="str">
            <v>LB</v>
          </cell>
          <cell r="D547" t="str">
            <v>CRACK SEALING, TYPE III</v>
          </cell>
          <cell r="G547">
            <v>0</v>
          </cell>
        </row>
        <row r="548">
          <cell r="A548" t="str">
            <v>423E00109</v>
          </cell>
          <cell r="C548" t="str">
            <v>LB</v>
          </cell>
          <cell r="D548" t="str">
            <v>CRACK SEALING, TYPE III, AS PER PLAN</v>
          </cell>
          <cell r="G548">
            <v>0</v>
          </cell>
        </row>
        <row r="549">
          <cell r="A549" t="str">
            <v>423E00120</v>
          </cell>
          <cell r="C549" t="str">
            <v>LB</v>
          </cell>
          <cell r="D549" t="str">
            <v>CRACK SEALING, TYPE II OR III</v>
          </cell>
          <cell r="G549">
            <v>0</v>
          </cell>
        </row>
        <row r="550">
          <cell r="A550" t="str">
            <v>423E00150</v>
          </cell>
          <cell r="C550" t="str">
            <v>LB</v>
          </cell>
          <cell r="D550" t="str">
            <v>CRACK SEALING, TYPE IV</v>
          </cell>
          <cell r="G550">
            <v>0</v>
          </cell>
        </row>
        <row r="551">
          <cell r="A551" t="str">
            <v>423E00160</v>
          </cell>
          <cell r="C551" t="str">
            <v>LB</v>
          </cell>
          <cell r="D551" t="str">
            <v>CRACK SEALING WITH SAWING, TYPE I</v>
          </cell>
          <cell r="G551">
            <v>0</v>
          </cell>
        </row>
        <row r="552">
          <cell r="A552" t="str">
            <v>423E00200</v>
          </cell>
          <cell r="C552" t="str">
            <v>SY</v>
          </cell>
          <cell r="D552" t="str">
            <v>CRACK SEALING, TYPE I</v>
          </cell>
          <cell r="G552">
            <v>0</v>
          </cell>
        </row>
        <row r="553">
          <cell r="A553" t="str">
            <v>423E00202</v>
          </cell>
          <cell r="C553" t="str">
            <v>SY</v>
          </cell>
          <cell r="D553" t="str">
            <v>CRACK SEALING WITH ROUTING, TYPE I</v>
          </cell>
          <cell r="G553">
            <v>0</v>
          </cell>
        </row>
        <row r="554">
          <cell r="A554" t="str">
            <v>423E00204</v>
          </cell>
          <cell r="C554" t="str">
            <v>SY</v>
          </cell>
          <cell r="D554" t="str">
            <v>CRACK SEALING, TYPE II</v>
          </cell>
          <cell r="G554">
            <v>0</v>
          </cell>
        </row>
        <row r="555">
          <cell r="A555" t="str">
            <v>423E00205</v>
          </cell>
          <cell r="C555" t="str">
            <v>SY</v>
          </cell>
          <cell r="D555" t="str">
            <v>CRACK SEALING, TYPE II, AS PER PLAN</v>
          </cell>
          <cell r="G555">
            <v>0</v>
          </cell>
        </row>
        <row r="556">
          <cell r="A556" t="str">
            <v>423E00208</v>
          </cell>
          <cell r="C556" t="str">
            <v>SY</v>
          </cell>
          <cell r="D556" t="str">
            <v>CRACK SEALING, TYPE III</v>
          </cell>
          <cell r="G556">
            <v>0</v>
          </cell>
        </row>
        <row r="557">
          <cell r="A557" t="str">
            <v>423E00209</v>
          </cell>
          <cell r="C557" t="str">
            <v>SY</v>
          </cell>
          <cell r="D557" t="str">
            <v>CRACK SEALING, TYPE III, AS PER PLAN</v>
          </cell>
          <cell r="G557">
            <v>0</v>
          </cell>
        </row>
        <row r="558">
          <cell r="A558" t="str">
            <v>423E00220</v>
          </cell>
          <cell r="C558" t="str">
            <v>SY</v>
          </cell>
          <cell r="D558" t="str">
            <v>CRACK SEALING, TYPE II OR TYPE III</v>
          </cell>
          <cell r="G558">
            <v>0</v>
          </cell>
        </row>
        <row r="559">
          <cell r="A559" t="str">
            <v>423E00250</v>
          </cell>
          <cell r="C559" t="str">
            <v>SY</v>
          </cell>
          <cell r="D559" t="str">
            <v>CRACK SEALING, TYPE IV</v>
          </cell>
          <cell r="G559">
            <v>0</v>
          </cell>
        </row>
        <row r="560">
          <cell r="A560" t="str">
            <v>423E00251</v>
          </cell>
          <cell r="C560" t="str">
            <v>SY</v>
          </cell>
          <cell r="D560" t="str">
            <v>CRACK SEALING, TYPE IV, AS PER PLAN</v>
          </cell>
          <cell r="G560">
            <v>0</v>
          </cell>
        </row>
        <row r="561">
          <cell r="A561" t="str">
            <v>423E00260</v>
          </cell>
          <cell r="C561" t="str">
            <v>SY</v>
          </cell>
          <cell r="D561" t="str">
            <v>CRACK SEALING WITH SAWING, TYPE I</v>
          </cell>
          <cell r="G561">
            <v>0</v>
          </cell>
        </row>
        <row r="562">
          <cell r="A562" t="str">
            <v>423E98000</v>
          </cell>
          <cell r="C562" t="str">
            <v>LB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423E98100</v>
          </cell>
          <cell r="C563" t="str">
            <v>SY</v>
          </cell>
          <cell r="D563" t="str">
            <v>CRACK SEALING, MISC.:</v>
          </cell>
          <cell r="F563" t="str">
            <v>ADD SUPPLEMENTAL DESCRIPTION</v>
          </cell>
          <cell r="G563">
            <v>1</v>
          </cell>
        </row>
        <row r="564">
          <cell r="A564" t="str">
            <v>423E98200</v>
          </cell>
          <cell r="C564" t="str">
            <v>FT</v>
          </cell>
          <cell r="D564" t="str">
            <v>CRACK SEALING, MISC.:</v>
          </cell>
          <cell r="F564" t="str">
            <v>ADD SUPPLEMENTAL DESCRIPTION</v>
          </cell>
          <cell r="G564">
            <v>1</v>
          </cell>
        </row>
        <row r="565">
          <cell r="A565" t="str">
            <v>424E10000</v>
          </cell>
          <cell r="C565" t="str">
            <v>CY</v>
          </cell>
          <cell r="D565" t="str">
            <v>FINE GRADED POLYMER ASPHALT CONCRETE, TYPE A</v>
          </cell>
          <cell r="G565">
            <v>0</v>
          </cell>
        </row>
        <row r="566">
          <cell r="A566" t="str">
            <v>424E10001</v>
          </cell>
          <cell r="C566" t="str">
            <v>CY</v>
          </cell>
          <cell r="D566" t="str">
            <v>FINE GRADED POLYMER ASPHALT CONCRETE, TYPE A, AS PER PLAN</v>
          </cell>
          <cell r="G566">
            <v>0</v>
          </cell>
        </row>
        <row r="567">
          <cell r="A567" t="str">
            <v>424E12000</v>
          </cell>
          <cell r="C567" t="str">
            <v>CY</v>
          </cell>
          <cell r="D567" t="str">
            <v>FINE GRADED POLYMER ASPHALT CONCRETE, TYPE B</v>
          </cell>
          <cell r="G567">
            <v>0</v>
          </cell>
        </row>
        <row r="568">
          <cell r="A568" t="str">
            <v>424E12001</v>
          </cell>
          <cell r="C568" t="str">
            <v>CY</v>
          </cell>
          <cell r="D568" t="str">
            <v>FINE GRADED POLYMER ASPHALT CONCRETE, TYPE B, AS PER PLAN</v>
          </cell>
          <cell r="G568">
            <v>0</v>
          </cell>
        </row>
        <row r="569">
          <cell r="A569" t="str">
            <v>424E12011</v>
          </cell>
          <cell r="C569" t="str">
            <v>CY</v>
          </cell>
          <cell r="D569" t="str">
            <v>FINE GRADED POLYMER ASPHALT CONCRETE, TYPE B, WITH SUPPLEMENT 1059 WARRANTY, AS PER PLAN</v>
          </cell>
          <cell r="G569">
            <v>0</v>
          </cell>
        </row>
        <row r="570">
          <cell r="A570" t="str">
            <v>441E00100</v>
          </cell>
          <cell r="C570" t="str">
            <v>CY</v>
          </cell>
          <cell r="D570" t="str">
            <v>ANTI-SEGREGATION EQUIPMENT</v>
          </cell>
          <cell r="G570">
            <v>0</v>
          </cell>
        </row>
        <row r="571">
          <cell r="A571" t="str">
            <v>441E10000</v>
          </cell>
          <cell r="C571" t="str">
            <v>CY</v>
          </cell>
          <cell r="D571" t="str">
            <v>ASPHALT CONCRETE SURFACE COURSE, TYPE 1, (446), PG64-22</v>
          </cell>
          <cell r="G571">
            <v>0</v>
          </cell>
        </row>
        <row r="572">
          <cell r="A572" t="str">
            <v>441E10100</v>
          </cell>
          <cell r="C572" t="str">
            <v>CY</v>
          </cell>
          <cell r="D572" t="str">
            <v>ASPHALT CONCRETE SURFACE COURSE, TYPE 1, (446), PG70-22M</v>
          </cell>
          <cell r="G572">
            <v>0</v>
          </cell>
        </row>
        <row r="573">
          <cell r="A573" t="str">
            <v>441E10101</v>
          </cell>
          <cell r="C573" t="str">
            <v>CY</v>
          </cell>
          <cell r="D573" t="str">
            <v>ASPHALT CONCRETE SURFACE COURSE, TYPE 1,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441E10200</v>
          </cell>
          <cell r="C574" t="str">
            <v>CY</v>
          </cell>
          <cell r="D574" t="str">
            <v>ASPHALT CONCRETE INTERMEDIATE COURSE, TYPE 2, (446)</v>
          </cell>
          <cell r="G574">
            <v>0</v>
          </cell>
        </row>
        <row r="575">
          <cell r="A575" t="str">
            <v>441E10201</v>
          </cell>
          <cell r="C575" t="str">
            <v>CY</v>
          </cell>
          <cell r="D575" t="str">
            <v>ASPHALT CONCRETE INTERMEDIATE COURSE, TYPE 2, (446), AS PER PLAN</v>
          </cell>
          <cell r="F575" t="str">
            <v>SPECIFY BINDER TYPE</v>
          </cell>
          <cell r="G575">
            <v>1</v>
          </cell>
        </row>
        <row r="576">
          <cell r="A576" t="str">
            <v>441E20000</v>
          </cell>
          <cell r="C576" t="str">
            <v>CY</v>
          </cell>
          <cell r="D576" t="str">
            <v>ASPHALT CONCRETE SURFACE COURSE, TYPE 1, (446), PG64-22 WITH SUPPLEMENT 1059 WARRANTY</v>
          </cell>
          <cell r="G576">
            <v>0</v>
          </cell>
        </row>
        <row r="577">
          <cell r="A577" t="str">
            <v>441E50000</v>
          </cell>
          <cell r="C577" t="str">
            <v>CY</v>
          </cell>
          <cell r="D577" t="str">
            <v>ASPHALT CONCRETE SURFACE COURSE, TYPE 1, (448), PG64-22</v>
          </cell>
          <cell r="G577">
            <v>0</v>
          </cell>
        </row>
        <row r="578">
          <cell r="A578" t="str">
            <v>441E50100</v>
          </cell>
          <cell r="C578" t="str">
            <v>CY</v>
          </cell>
          <cell r="D578" t="str">
            <v>ASPHALT CONCRETE SURFACE COURSE, TYPE 1, (448), PG70-22M</v>
          </cell>
          <cell r="G578">
            <v>0</v>
          </cell>
        </row>
        <row r="579">
          <cell r="A579" t="str">
            <v>441E50101</v>
          </cell>
          <cell r="C579" t="str">
            <v>CY</v>
          </cell>
          <cell r="D579" t="str">
            <v>ASPHALT CONCRETE SURFACE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441E50200</v>
          </cell>
          <cell r="C580" t="str">
            <v>CY</v>
          </cell>
          <cell r="D580" t="str">
            <v>ASPHALT CONCRETE INTERMEDIATE COURSE, TYPE 1, (448)</v>
          </cell>
          <cell r="G580">
            <v>0</v>
          </cell>
        </row>
        <row r="581">
          <cell r="A581" t="str">
            <v>441E50201</v>
          </cell>
          <cell r="C581" t="str">
            <v>CY</v>
          </cell>
          <cell r="D581" t="str">
            <v>ASPHALT CONCRETE INTERMEDIATE COURSE, TYPE 1,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441E50300</v>
          </cell>
          <cell r="C582" t="str">
            <v>CY</v>
          </cell>
          <cell r="D582" t="str">
            <v>ASPHALT CONCRETE INTERMEDIATE COURSE, TYPE 2, (448)</v>
          </cell>
          <cell r="G582">
            <v>0</v>
          </cell>
        </row>
        <row r="583">
          <cell r="A583" t="str">
            <v>441E50301</v>
          </cell>
          <cell r="C583" t="str">
            <v>CY</v>
          </cell>
          <cell r="D583" t="str">
            <v>ASPHALT CONCRETE INTERMEDIATE COURSE, TYPE 2, (448), AS PER PLAN</v>
          </cell>
          <cell r="F583" t="str">
            <v>SPECIFY BINDER TYPE</v>
          </cell>
          <cell r="G583">
            <v>1</v>
          </cell>
        </row>
        <row r="584">
          <cell r="A584" t="str">
            <v>441E50400</v>
          </cell>
          <cell r="C584" t="str">
            <v>CY</v>
          </cell>
          <cell r="D584" t="str">
            <v>ASPHALT CONCRETE SURFACE COURSE, TYPE 1, (448), (DRIVEWAYS)</v>
          </cell>
          <cell r="G584">
            <v>0</v>
          </cell>
        </row>
        <row r="585">
          <cell r="A585" t="str">
            <v>441E50401</v>
          </cell>
          <cell r="C585" t="str">
            <v>CY</v>
          </cell>
          <cell r="D585" t="str">
            <v>ASPHALT CONCRETE SURFACE COURSE, TYPE 1, (448), (DRIVEWAYS), AS PER PLAN</v>
          </cell>
          <cell r="G585">
            <v>0</v>
          </cell>
        </row>
        <row r="586">
          <cell r="A586" t="str">
            <v>441E50500</v>
          </cell>
          <cell r="C586" t="str">
            <v>CY</v>
          </cell>
          <cell r="D586" t="str">
            <v>ASPHALT CONCRETE INTERMEDIATE COURSE, TYPE 1, (448), (DRIVEWAYS)</v>
          </cell>
          <cell r="G586">
            <v>0</v>
          </cell>
        </row>
        <row r="587">
          <cell r="A587" t="str">
            <v>441E50600</v>
          </cell>
          <cell r="C587" t="str">
            <v>CY</v>
          </cell>
          <cell r="D587" t="str">
            <v>ASPHALT CONCRETE INTERMEDIATE COURSE, TYPE 2, (448), (DRIVEWAYS)</v>
          </cell>
          <cell r="G587">
            <v>0</v>
          </cell>
        </row>
        <row r="588">
          <cell r="A588" t="str">
            <v>441E50700</v>
          </cell>
          <cell r="C588" t="str">
            <v>CY</v>
          </cell>
          <cell r="D588" t="str">
            <v>ASPHALT CONCRETE INTERMEDIATE COURSE, TYPE 1, (448), (UNDER GUARDRAIL)</v>
          </cell>
          <cell r="G588">
            <v>0</v>
          </cell>
        </row>
        <row r="589">
          <cell r="A589" t="str">
            <v>441E50701</v>
          </cell>
          <cell r="C589" t="str">
            <v>CY</v>
          </cell>
          <cell r="D589" t="str">
            <v>ASPHALT CONCRETE INTERMEDIATE COURSE, TYPE 1, (448), (UNDER GUARDRAIL), AS PER PLAN</v>
          </cell>
          <cell r="G589">
            <v>0</v>
          </cell>
        </row>
        <row r="590">
          <cell r="A590" t="str">
            <v>441E60000</v>
          </cell>
          <cell r="C590" t="str">
            <v>CY</v>
          </cell>
          <cell r="D590" t="str">
            <v>ASPHALT CONCRETE SURFACE COURSE, TYPE 1, (448), PG64-22 WITH SUPPLEMENT 1059 WARRANTY</v>
          </cell>
          <cell r="G590">
            <v>0</v>
          </cell>
        </row>
        <row r="591">
          <cell r="A591" t="str">
            <v>441E90000</v>
          </cell>
          <cell r="C591" t="str">
            <v>CY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441E91000</v>
          </cell>
          <cell r="C592" t="str">
            <v>SY</v>
          </cell>
          <cell r="D592" t="str">
            <v>ASPHALT CONCRETE, MISC.:</v>
          </cell>
          <cell r="F592" t="str">
            <v>ADD SUPPLEMENTAL DESCRIPTION</v>
          </cell>
          <cell r="G592">
            <v>1</v>
          </cell>
        </row>
        <row r="593">
          <cell r="A593" t="str">
            <v>441E92000</v>
          </cell>
          <cell r="C593" t="str">
            <v>LS</v>
          </cell>
          <cell r="D593" t="str">
            <v>ASPHALT CONCRETE, MISC.:</v>
          </cell>
          <cell r="F593" t="str">
            <v>ADD SUPPLEMENTAL DESCRIPTION</v>
          </cell>
          <cell r="G593">
            <v>1</v>
          </cell>
        </row>
        <row r="594">
          <cell r="A594" t="str">
            <v>442E00100</v>
          </cell>
          <cell r="C594" t="str">
            <v>CY</v>
          </cell>
          <cell r="D594" t="str">
            <v>ANTI-SEGREGATION EQUIPMENT</v>
          </cell>
          <cell r="G594">
            <v>0</v>
          </cell>
        </row>
        <row r="595">
          <cell r="A595" t="str">
            <v>442E00101</v>
          </cell>
          <cell r="C595" t="str">
            <v>CY</v>
          </cell>
          <cell r="D595" t="str">
            <v>ANTI-SEGREGATION EQUIPMENT, AS PER PLAN</v>
          </cell>
          <cell r="G595">
            <v>0</v>
          </cell>
        </row>
        <row r="596">
          <cell r="A596" t="str">
            <v>442E00200</v>
          </cell>
          <cell r="C596" t="str">
            <v>CY</v>
          </cell>
          <cell r="D596" t="str">
            <v>ASPHALT CONCRETE SURFACE COURSE, 9.5 MM, TYPE A (446)</v>
          </cell>
          <cell r="G596">
            <v>0</v>
          </cell>
        </row>
        <row r="597">
          <cell r="A597" t="str">
            <v>442E00201</v>
          </cell>
          <cell r="C597" t="str">
            <v>CY</v>
          </cell>
          <cell r="D597" t="str">
            <v>ASPHALT CONCRETE SURFACE COURSE, 9.5 MM, TYPE A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442E00300</v>
          </cell>
          <cell r="C598" t="str">
            <v>CY</v>
          </cell>
          <cell r="D598" t="str">
            <v>ASPHALT CONCRETE SURFACE COURSE, 9.5 MM, TYPE B (446)</v>
          </cell>
          <cell r="G598">
            <v>0</v>
          </cell>
        </row>
        <row r="599">
          <cell r="A599" t="str">
            <v>442E00301</v>
          </cell>
          <cell r="C599" t="str">
            <v>CY</v>
          </cell>
          <cell r="D599" t="str">
            <v>ASPHALT CONCRETE SURFACE COURSE, 9.5 MM, TYPE B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442E10000</v>
          </cell>
          <cell r="C600" t="str">
            <v>CY</v>
          </cell>
          <cell r="D600" t="str">
            <v>ASPHALT CONCRETE SURFACE COURSE, 12.5 MM, TYPE A (446)</v>
          </cell>
          <cell r="G600">
            <v>0</v>
          </cell>
        </row>
        <row r="601">
          <cell r="A601" t="str">
            <v>442E10001</v>
          </cell>
          <cell r="C601" t="str">
            <v>CY</v>
          </cell>
          <cell r="D601" t="str">
            <v>ASPHALT CONCRETE SURFACE COURSE, 12.5 MM, TYPE A (446),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442E10002</v>
          </cell>
          <cell r="C602" t="str">
            <v>CY</v>
          </cell>
          <cell r="D602" t="str">
            <v>ASPHALT CONCRETE SURFACE COURSE, 12.5 MM, TYPE A (446) WITH SUPPLEMENT 1059 WARRANTY</v>
          </cell>
          <cell r="G602">
            <v>0</v>
          </cell>
        </row>
        <row r="603">
          <cell r="A603" t="str">
            <v>442E10003</v>
          </cell>
          <cell r="C603" t="str">
            <v>CY</v>
          </cell>
          <cell r="D603" t="str">
            <v>ASPHALT CONCRETE SURFACE COURSE, 12.5 MM, TYPE A (446) WITH SUPPLEMENT 1059 WARRANTY,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442E10050</v>
          </cell>
          <cell r="C604" t="str">
            <v>CY</v>
          </cell>
          <cell r="D604" t="str">
            <v>ASPHALT CONCRETE SURFACE COURSE, 12.5 MM, TYPE B (446)</v>
          </cell>
          <cell r="G604">
            <v>0</v>
          </cell>
        </row>
        <row r="605">
          <cell r="A605" t="str">
            <v>442E10051</v>
          </cell>
          <cell r="C605" t="str">
            <v>CY</v>
          </cell>
          <cell r="D605" t="str">
            <v>ASPHALT CONCRETE SURFACE COURSE, 12.5 MM, TYPE B (446),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442E10060</v>
          </cell>
          <cell r="C606" t="str">
            <v>CY</v>
          </cell>
          <cell r="D606" t="str">
            <v>ASPHALT CONCRETE SURFACE COURSE, 12.5 MM, TYPE B (446) WITH SUPPLEMENT 1059 WARRANTY</v>
          </cell>
          <cell r="G606">
            <v>0</v>
          </cell>
        </row>
        <row r="607">
          <cell r="A607" t="str">
            <v>442E10061</v>
          </cell>
          <cell r="C607" t="str">
            <v>CY</v>
          </cell>
          <cell r="D607" t="str">
            <v>ASPHALT CONCRETE SURFACE COURSE, 12.5 MM, TYPE B (446) WITH SUPPLEMENT 1059 WARRANTY,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442E10100</v>
          </cell>
          <cell r="C608" t="str">
            <v>CY</v>
          </cell>
          <cell r="D608" t="str">
            <v>ASPHALT CONCRETE INTERMEDIATE COURSE, 19 MM, TYPE A (446)</v>
          </cell>
          <cell r="G608">
            <v>0</v>
          </cell>
        </row>
        <row r="609">
          <cell r="A609" t="str">
            <v>442E10101</v>
          </cell>
          <cell r="C609" t="str">
            <v>CY</v>
          </cell>
          <cell r="D609" t="str">
            <v>ASPHALT CONCRETE INTERMEDIATE COURSE, 19 MM, TYPE A (446), AS PER PLAN</v>
          </cell>
          <cell r="F609" t="str">
            <v>SPECIFY BINDER TYPE</v>
          </cell>
          <cell r="G609">
            <v>1</v>
          </cell>
        </row>
        <row r="610">
          <cell r="A610" t="str">
            <v>442E10110</v>
          </cell>
          <cell r="C610" t="str">
            <v>CY</v>
          </cell>
          <cell r="D610" t="str">
            <v>ASPHALT CONCRETE INTERMEDIATE COURSE, 19 MM, TYPE A (446) (DRIVEWAYS)</v>
          </cell>
          <cell r="G610">
            <v>0</v>
          </cell>
        </row>
        <row r="611">
          <cell r="A611" t="str">
            <v>442E10150</v>
          </cell>
          <cell r="C611" t="str">
            <v>CY</v>
          </cell>
          <cell r="D611" t="str">
            <v>ASPHALT CONCRETE INTERMEDIATE COURSE, 19 MM, TYPE B (446)</v>
          </cell>
          <cell r="G611">
            <v>0</v>
          </cell>
        </row>
        <row r="612">
          <cell r="A612" t="str">
            <v>442E10151</v>
          </cell>
          <cell r="C612" t="str">
            <v>CY</v>
          </cell>
          <cell r="D612" t="str">
            <v>ASPHALT CONCRETE INTERMEDIATE COURSE, 19 MM, TYPE B (446),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442E10200</v>
          </cell>
          <cell r="C613" t="str">
            <v>CY</v>
          </cell>
          <cell r="D613" t="str">
            <v>ASPHALT CONCRETE SURFACE COURSE, 9.5 MM, TYPE A (447)</v>
          </cell>
          <cell r="G613">
            <v>0</v>
          </cell>
        </row>
        <row r="614">
          <cell r="A614" t="str">
            <v>442E10201</v>
          </cell>
          <cell r="C614" t="str">
            <v>CY</v>
          </cell>
          <cell r="D614" t="str">
            <v>ASPHALT CONCRETE SURFACE COURSE, 9.5 MM, TYPE A (447), AS PER PLAN</v>
          </cell>
          <cell r="G614">
            <v>0</v>
          </cell>
        </row>
        <row r="615">
          <cell r="A615" t="str">
            <v>442E10250</v>
          </cell>
          <cell r="C615" t="str">
            <v>CY</v>
          </cell>
          <cell r="D615" t="str">
            <v>ASPHALT CONCRETE SURFACE COURSE, 9.5 MM, TYPE B (447)</v>
          </cell>
          <cell r="G615">
            <v>0</v>
          </cell>
        </row>
        <row r="616">
          <cell r="A616" t="str">
            <v>442E10251</v>
          </cell>
          <cell r="C616" t="str">
            <v>CY</v>
          </cell>
          <cell r="D616" t="str">
            <v>ASPHALT CONCRETE SURFACE COURSE, 9.5 MM, TYPE B (447), AS PER PLAN</v>
          </cell>
          <cell r="G616">
            <v>0</v>
          </cell>
        </row>
        <row r="617">
          <cell r="A617" t="str">
            <v>442E10300</v>
          </cell>
          <cell r="C617" t="str">
            <v>CY</v>
          </cell>
          <cell r="D617" t="str">
            <v>ASPHALT CONCRETE SURFACE COURSE, 12.5 MM, TYPE A (447)</v>
          </cell>
          <cell r="G617">
            <v>0</v>
          </cell>
        </row>
        <row r="618">
          <cell r="A618" t="str">
            <v>442E10301</v>
          </cell>
          <cell r="C618" t="str">
            <v>CY</v>
          </cell>
          <cell r="D618" t="str">
            <v>ASPHALT CONCRETE SURFACE COURSE, 12.5 MM, TYPE A (447), AS PER PLAN</v>
          </cell>
          <cell r="G618">
            <v>0</v>
          </cell>
        </row>
        <row r="619">
          <cell r="A619" t="str">
            <v>442E10350</v>
          </cell>
          <cell r="C619" t="str">
            <v>CY</v>
          </cell>
          <cell r="D619" t="str">
            <v>ASPHALT CONCRETE SURFACE COURSE, 12.5 MM, TYPE B (447)</v>
          </cell>
          <cell r="G619">
            <v>0</v>
          </cell>
        </row>
        <row r="620">
          <cell r="A620" t="str">
            <v>442E10351</v>
          </cell>
          <cell r="C620" t="str">
            <v>CY</v>
          </cell>
          <cell r="D620" t="str">
            <v>ASPHALT CONCRETE SURFACE COURSE, 12.5 MM, TYPE B (447), AS PER PLAN</v>
          </cell>
          <cell r="G620">
            <v>0</v>
          </cell>
        </row>
        <row r="621">
          <cell r="A621" t="str">
            <v>442E10500</v>
          </cell>
          <cell r="C621" t="str">
            <v>CY</v>
          </cell>
          <cell r="D621" t="str">
            <v>ASPHALT CONCRETE SURFACE COURSE, 9.5 MM, TYPE A (448)</v>
          </cell>
          <cell r="G621">
            <v>0</v>
          </cell>
        </row>
        <row r="622">
          <cell r="A622" t="str">
            <v>442E10501</v>
          </cell>
          <cell r="C622" t="str">
            <v>CY</v>
          </cell>
          <cell r="D622" t="str">
            <v>ASPHALT CONCRETE SURFACE COURSE, 9.5 MM, TYPE A (448), AS PER PLAN</v>
          </cell>
          <cell r="F622" t="str">
            <v>SPECIFY BINDER TYPE</v>
          </cell>
          <cell r="G622">
            <v>1</v>
          </cell>
        </row>
        <row r="623">
          <cell r="A623" t="str">
            <v>442E10510</v>
          </cell>
          <cell r="C623" t="str">
            <v>CY</v>
          </cell>
          <cell r="D623" t="str">
            <v>ASPHALT CONCRETE SURFACE COURSE, 9.5 MM, TYPE A (448) (DRIVEWAYS)</v>
          </cell>
          <cell r="G623">
            <v>0</v>
          </cell>
        </row>
        <row r="624">
          <cell r="A624" t="str">
            <v>442E10511</v>
          </cell>
          <cell r="C624" t="str">
            <v>CY</v>
          </cell>
          <cell r="D624" t="str">
            <v>ASPHALT CONCRETE SURFACE COURSE, 9.5 MM, TYPE A (448) (DRIVEWAYS), AS PER PLAN</v>
          </cell>
          <cell r="F624" t="str">
            <v>SPECIFY BINDER TYPE</v>
          </cell>
          <cell r="G624">
            <v>1</v>
          </cell>
        </row>
        <row r="625">
          <cell r="A625" t="str">
            <v>442E10600</v>
          </cell>
          <cell r="C625" t="str">
            <v>CY</v>
          </cell>
          <cell r="D625" t="str">
            <v>ASPHALT CONCRETE SURFACE COURSE, 9.5 MM, TYPE B (448)</v>
          </cell>
          <cell r="G625">
            <v>0</v>
          </cell>
        </row>
        <row r="626">
          <cell r="A626" t="str">
            <v>442E10601</v>
          </cell>
          <cell r="C626" t="str">
            <v>CY</v>
          </cell>
          <cell r="D626" t="str">
            <v>ASPHALT CONCRETE SURFACE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442E20000</v>
          </cell>
          <cell r="C627" t="str">
            <v>CY</v>
          </cell>
          <cell r="D627" t="str">
            <v>ASPHALT CONCRETE SURFACE COURSE, 12.5 MM, TYPE A (448)</v>
          </cell>
          <cell r="G627">
            <v>0</v>
          </cell>
        </row>
        <row r="628">
          <cell r="A628" t="str">
            <v>442E20001</v>
          </cell>
          <cell r="C628" t="str">
            <v>CY</v>
          </cell>
          <cell r="D628" t="str">
            <v>ASPHALT CONCRETE SURFACE COURSE, 12.5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442E20010</v>
          </cell>
          <cell r="C629" t="str">
            <v>CY</v>
          </cell>
          <cell r="D629" t="str">
            <v>ASPHALT CONCRETE SURFACE COURSE, 12.5 MM, TYPE A (448) (DRIVEWAYS)</v>
          </cell>
          <cell r="G629">
            <v>0</v>
          </cell>
        </row>
        <row r="630">
          <cell r="A630" t="str">
            <v>442E20050</v>
          </cell>
          <cell r="C630" t="str">
            <v>CY</v>
          </cell>
          <cell r="D630" t="str">
            <v>ASPHALT CONCRETE SURFACE COURSE, 12.5 MM, TYPE B (448)</v>
          </cell>
          <cell r="G630">
            <v>0</v>
          </cell>
        </row>
        <row r="631">
          <cell r="A631" t="str">
            <v>442E20051</v>
          </cell>
          <cell r="C631" t="str">
            <v>CY</v>
          </cell>
          <cell r="D631" t="str">
            <v>ASPHALT CONCRETE SURFACE COURSE, 12.5 MM, TYPE B (448), AS PER PLAN</v>
          </cell>
          <cell r="F631" t="str">
            <v>SPECIFY BINDER TYPE</v>
          </cell>
          <cell r="G631">
            <v>1</v>
          </cell>
        </row>
        <row r="632">
          <cell r="A632" t="str">
            <v>442E20100</v>
          </cell>
          <cell r="C632" t="str">
            <v>CY</v>
          </cell>
          <cell r="D632" t="str">
            <v>ASPHALT CONCRETE INTERMEDIATE COURSE, 9.5 MM, TYPE A (448)</v>
          </cell>
          <cell r="G632">
            <v>0</v>
          </cell>
        </row>
        <row r="633">
          <cell r="A633" t="str">
            <v>442E20101</v>
          </cell>
          <cell r="C633" t="str">
            <v>CY</v>
          </cell>
          <cell r="D633" t="str">
            <v>ASPHALT CONCRETE INTERMEDIATE COURSE, 9.5 MM, TYPE A (448), AS PER PLAN</v>
          </cell>
          <cell r="F633" t="str">
            <v>SPECIFY BINDER TYPE</v>
          </cell>
          <cell r="G633">
            <v>1</v>
          </cell>
        </row>
        <row r="634">
          <cell r="A634" t="str">
            <v>442E20114</v>
          </cell>
          <cell r="C634" t="str">
            <v>CY</v>
          </cell>
          <cell r="D634" t="str">
            <v>ASPHALT CONCRETE INTERMEDIATE COURSE, 9.5 MM, TYPE A (448) (DRIVEWAYS)</v>
          </cell>
          <cell r="G634">
            <v>0</v>
          </cell>
        </row>
        <row r="635">
          <cell r="A635" t="str">
            <v>442E20150</v>
          </cell>
          <cell r="C635" t="str">
            <v>CY</v>
          </cell>
          <cell r="D635" t="str">
            <v>ASPHALT CONCRETE INTERMEDIATE COURSE, 9.5 MM, TYPE B (448)</v>
          </cell>
          <cell r="G635">
            <v>0</v>
          </cell>
        </row>
        <row r="636">
          <cell r="A636" t="str">
            <v>442E20151</v>
          </cell>
          <cell r="C636" t="str">
            <v>CY</v>
          </cell>
          <cell r="D636" t="str">
            <v>ASPHALT CONCRETE INTERMEDIATE COURSE, 9.5 MM, TYPE B (448), AS PER PLAN</v>
          </cell>
          <cell r="F636" t="str">
            <v>SPECIFY BINDER TYPE</v>
          </cell>
          <cell r="G636">
            <v>1</v>
          </cell>
        </row>
        <row r="637">
          <cell r="A637" t="str">
            <v>442E20200</v>
          </cell>
          <cell r="C637" t="str">
            <v>CY</v>
          </cell>
          <cell r="D637" t="str">
            <v>ASPHALT CONCRETE INTERMEDIATE COURSE, 19 MM, TYPE A (448)</v>
          </cell>
          <cell r="G637">
            <v>0</v>
          </cell>
        </row>
        <row r="638">
          <cell r="A638" t="str">
            <v>442E20201</v>
          </cell>
          <cell r="C638" t="str">
            <v>CY</v>
          </cell>
          <cell r="D638" t="str">
            <v>ASPHALT CONCRETE INTERMEDIATE COURSE, 19 MM, TYPE A (448), AS PER PLAN</v>
          </cell>
          <cell r="F638" t="str">
            <v>SPECIFY BINDER TYPE</v>
          </cell>
          <cell r="G638">
            <v>1</v>
          </cell>
        </row>
        <row r="639">
          <cell r="A639" t="str">
            <v>442E20214</v>
          </cell>
          <cell r="C639" t="str">
            <v>CY</v>
          </cell>
          <cell r="D639" t="str">
            <v>ASPHALT CONCRETE INTERMEDIATE COURSE, 19 MM, TYPE A (448) (DRIVEWAYS)</v>
          </cell>
          <cell r="G639">
            <v>0</v>
          </cell>
        </row>
        <row r="640">
          <cell r="A640" t="str">
            <v>442E20215</v>
          </cell>
          <cell r="C640" t="str">
            <v>CY</v>
          </cell>
          <cell r="D640" t="str">
            <v>ASPHALT CONCRETE INTERMEDIATE COURSE, 19 MM, TYPE A (448) (DRIVEWAYS), AS PER PLAN</v>
          </cell>
          <cell r="F640" t="str">
            <v>SPECIFY BINDER TYPE</v>
          </cell>
          <cell r="G640">
            <v>1</v>
          </cell>
        </row>
        <row r="641">
          <cell r="A641" t="str">
            <v>442E20250</v>
          </cell>
          <cell r="C641" t="str">
            <v>CY</v>
          </cell>
          <cell r="D641" t="str">
            <v>ASPHALT CONCRETE INTERMEDIATE COURSE, 19 MM, TYPE B (448)</v>
          </cell>
          <cell r="G641">
            <v>0</v>
          </cell>
        </row>
        <row r="642">
          <cell r="A642" t="str">
            <v>442E20251</v>
          </cell>
          <cell r="C642" t="str">
            <v>CY</v>
          </cell>
          <cell r="D642" t="str">
            <v>ASPHALT CONCRETE INTERMEDIATE COURSE, 19 MM, TYPE B (448), AS PER PLAN</v>
          </cell>
          <cell r="F642" t="str">
            <v>SPECIFY BINDER TYPE</v>
          </cell>
          <cell r="G642">
            <v>1</v>
          </cell>
        </row>
        <row r="643">
          <cell r="A643" t="str">
            <v>442E90000</v>
          </cell>
          <cell r="C643" t="str">
            <v>CY</v>
          </cell>
          <cell r="D643" t="str">
            <v>ASPHALT CONCRETE, MISC.:</v>
          </cell>
          <cell r="F643" t="str">
            <v>ADD SUPPLEMENTAL DESCRIPTION</v>
          </cell>
          <cell r="G643">
            <v>1</v>
          </cell>
        </row>
        <row r="644">
          <cell r="A644" t="str">
            <v>443E10000</v>
          </cell>
          <cell r="C644" t="str">
            <v>CY</v>
          </cell>
          <cell r="D644" t="str">
            <v>STONE MATRIX ASPHALT CONCRETE, 12.5 MM, PG70-22M, (446)</v>
          </cell>
          <cell r="G644">
            <v>0</v>
          </cell>
        </row>
        <row r="645">
          <cell r="A645" t="str">
            <v>443E10001</v>
          </cell>
          <cell r="C645" t="str">
            <v>CY</v>
          </cell>
          <cell r="D645" t="str">
            <v>STONE MATRIX ASPHALT CONCRETE, 12.5 MM, PG70-22M, (446), AS PER PLAN</v>
          </cell>
          <cell r="G645">
            <v>0</v>
          </cell>
        </row>
        <row r="646">
          <cell r="A646" t="str">
            <v>443E12000</v>
          </cell>
          <cell r="C646" t="str">
            <v>CY</v>
          </cell>
          <cell r="D646" t="str">
            <v>STONE MATRIX ASPHALT CONCRETE, 12.5 MM, PG76-22M, (446)</v>
          </cell>
          <cell r="G646">
            <v>0</v>
          </cell>
        </row>
        <row r="647">
          <cell r="A647" t="str">
            <v>443E12001</v>
          </cell>
          <cell r="C647" t="str">
            <v>CY</v>
          </cell>
          <cell r="D647" t="str">
            <v>STONE MATRIX ASPHALT CONCRETE, 12.5 MM, PG76-22M, (446), AS PER PLAN</v>
          </cell>
          <cell r="G647">
            <v>0</v>
          </cell>
        </row>
        <row r="648">
          <cell r="A648" t="str">
            <v>443E98000</v>
          </cell>
          <cell r="C648" t="str">
            <v>CY</v>
          </cell>
          <cell r="D648" t="str">
            <v>STONE MATRIX ASPHALT CONCRETE, MISC.:</v>
          </cell>
          <cell r="F648" t="str">
            <v>ADD SUPPLEMENTAL DESCRIPTION</v>
          </cell>
          <cell r="G648">
            <v>1</v>
          </cell>
        </row>
        <row r="649">
          <cell r="A649" t="str">
            <v>450E99000</v>
          </cell>
          <cell r="B649" t="str">
            <v>Y</v>
          </cell>
          <cell r="C649" t="str">
            <v>LS</v>
          </cell>
          <cell r="D649" t="str">
            <v>SPECIAL - RIGID PAVEMENT</v>
          </cell>
          <cell r="F649" t="str">
            <v>DESIGN BUILD PROJECTS ONLY</v>
          </cell>
          <cell r="G649">
            <v>0</v>
          </cell>
        </row>
        <row r="650">
          <cell r="A650" t="str">
            <v>451E10010</v>
          </cell>
          <cell r="C650" t="str">
            <v>SY</v>
          </cell>
          <cell r="D650" t="str">
            <v>6" REINFORCED CONCRETE PAVEMENT, CLASS QC 1P</v>
          </cell>
          <cell r="G650">
            <v>0</v>
          </cell>
        </row>
        <row r="651">
          <cell r="A651" t="str">
            <v>451E10011</v>
          </cell>
          <cell r="C651" t="str">
            <v>SY</v>
          </cell>
          <cell r="D651" t="str">
            <v>6" REINFORCED CONCRETE PAVEMENT, CLASS QC 1P, AS PER PLAN</v>
          </cell>
          <cell r="G651">
            <v>0</v>
          </cell>
        </row>
        <row r="652">
          <cell r="A652" t="str">
            <v>451E10020</v>
          </cell>
          <cell r="C652" t="str">
            <v>SY</v>
          </cell>
          <cell r="D652" t="str">
            <v>6" REINFORCED CONCRETE PAVEMENT, CLASS QC 1P WITH QC/QA</v>
          </cell>
          <cell r="G652">
            <v>0</v>
          </cell>
        </row>
        <row r="653">
          <cell r="A653" t="str">
            <v>451E10021</v>
          </cell>
          <cell r="C653" t="str">
            <v>SY</v>
          </cell>
          <cell r="D653" t="str">
            <v>6" REINFORCED CONCRETE PAVEMENT, CLASS QC 1P WITH QC/QA, AS PER PLAN</v>
          </cell>
          <cell r="G653">
            <v>0</v>
          </cell>
        </row>
        <row r="654">
          <cell r="A654" t="str">
            <v>451E11010</v>
          </cell>
          <cell r="C654" t="str">
            <v>SY</v>
          </cell>
          <cell r="D654" t="str">
            <v>7" REINFORCED CONCRETE PAVEMENT, CLASS QC 1P</v>
          </cell>
          <cell r="G654">
            <v>0</v>
          </cell>
        </row>
        <row r="655">
          <cell r="A655" t="str">
            <v>451E11011</v>
          </cell>
          <cell r="C655" t="str">
            <v>SY</v>
          </cell>
          <cell r="D655" t="str">
            <v>7" REINFORCED CONCRETE PAVEMENT, CLASS QC 1P, AS PER PLAN</v>
          </cell>
          <cell r="G655">
            <v>0</v>
          </cell>
        </row>
        <row r="656">
          <cell r="A656" t="str">
            <v>451E11020</v>
          </cell>
          <cell r="C656" t="str">
            <v>SY</v>
          </cell>
          <cell r="D656" t="str">
            <v>7" REINFORCED CONCRETE PAVEMENT, CLASS QC 1P WITH QC/QA</v>
          </cell>
          <cell r="G656">
            <v>0</v>
          </cell>
        </row>
        <row r="657">
          <cell r="A657" t="str">
            <v>451E11021</v>
          </cell>
          <cell r="C657" t="str">
            <v>SY</v>
          </cell>
          <cell r="D657" t="str">
            <v>7" REINFORCED CONCRETE PAVEMENT, CLASS QC 1P WITH QC/QA, AS PER PLAN</v>
          </cell>
          <cell r="G657">
            <v>0</v>
          </cell>
        </row>
        <row r="658">
          <cell r="A658" t="str">
            <v>451E13010</v>
          </cell>
          <cell r="C658" t="str">
            <v>SY</v>
          </cell>
          <cell r="D658" t="str">
            <v>8" REINFORCED CONCRETE PAVEMENT, CLASS QC 1P</v>
          </cell>
          <cell r="G658">
            <v>0</v>
          </cell>
        </row>
        <row r="659">
          <cell r="A659" t="str">
            <v>451E13011</v>
          </cell>
          <cell r="C659" t="str">
            <v>SY</v>
          </cell>
          <cell r="D659" t="str">
            <v>8" REINFORCED CONCRETE PAVEMENT, CLASS QC 1P, AS PER PLAN</v>
          </cell>
          <cell r="G659">
            <v>0</v>
          </cell>
        </row>
        <row r="660">
          <cell r="A660" t="str">
            <v>451E13020</v>
          </cell>
          <cell r="C660" t="str">
            <v>SY</v>
          </cell>
          <cell r="D660" t="str">
            <v>8" REINFORCED CONCRETE PAVEMENT, CLASS QC 1P WITH QC/QA</v>
          </cell>
          <cell r="G660">
            <v>0</v>
          </cell>
        </row>
        <row r="661">
          <cell r="A661" t="str">
            <v>451E13021</v>
          </cell>
          <cell r="C661" t="str">
            <v>SY</v>
          </cell>
          <cell r="D661" t="str">
            <v>8" REINFORCED CONCRETE PAVEMENT, CLASS QC 1P WITH QC/QA, AS PER PLAN</v>
          </cell>
          <cell r="G661">
            <v>0</v>
          </cell>
        </row>
        <row r="662">
          <cell r="A662" t="str">
            <v>451E14010</v>
          </cell>
          <cell r="C662" t="str">
            <v>SY</v>
          </cell>
          <cell r="D662" t="str">
            <v>9" REINFORCED CONCRETE PAVEMENT, CLASS QC 1P</v>
          </cell>
          <cell r="G662">
            <v>0</v>
          </cell>
        </row>
        <row r="663">
          <cell r="A663" t="str">
            <v>451E14011</v>
          </cell>
          <cell r="C663" t="str">
            <v>SY</v>
          </cell>
          <cell r="D663" t="str">
            <v>9" REINFORCED CONCRETE PAVEMENT, CLASS QC 1P, AS PER PLAN</v>
          </cell>
          <cell r="G663">
            <v>0</v>
          </cell>
        </row>
        <row r="664">
          <cell r="A664" t="str">
            <v>451E14020</v>
          </cell>
          <cell r="C664" t="str">
            <v>SY</v>
          </cell>
          <cell r="D664" t="str">
            <v>9" REINFORCED CONCRETE PAVEMENT, CLASS QC 1P WITH QC/QA</v>
          </cell>
          <cell r="G664">
            <v>0</v>
          </cell>
        </row>
        <row r="665">
          <cell r="A665" t="str">
            <v>451E14021</v>
          </cell>
          <cell r="C665" t="str">
            <v>SY</v>
          </cell>
          <cell r="D665" t="str">
            <v>9" REINFORCED CONCRETE PAVEMENT, CLASS QC 1P WITH QC/QA, AS PER PLAN</v>
          </cell>
          <cell r="G665">
            <v>0</v>
          </cell>
        </row>
        <row r="666">
          <cell r="A666" t="str">
            <v>451E15010</v>
          </cell>
          <cell r="C666" t="str">
            <v>SY</v>
          </cell>
          <cell r="D666" t="str">
            <v>10" REINFORCED CONCRETE PAVEMENT, CLASS QC 1P</v>
          </cell>
          <cell r="G666">
            <v>0</v>
          </cell>
        </row>
        <row r="667">
          <cell r="A667" t="str">
            <v>451E15011</v>
          </cell>
          <cell r="C667" t="str">
            <v>SY</v>
          </cell>
          <cell r="D667" t="str">
            <v>10" REINFORCED CONCRETE PAVEMENT, CLASS QC 1P, AS PER PLAN</v>
          </cell>
          <cell r="G667">
            <v>0</v>
          </cell>
        </row>
        <row r="668">
          <cell r="A668" t="str">
            <v>451E15020</v>
          </cell>
          <cell r="C668" t="str">
            <v>SY</v>
          </cell>
          <cell r="D668" t="str">
            <v>10" REINFORCED CONCRETE PAVEMENT, CLASS QC 1P WITH QC/QA</v>
          </cell>
          <cell r="G668">
            <v>0</v>
          </cell>
        </row>
        <row r="669">
          <cell r="A669" t="str">
            <v>451E15021</v>
          </cell>
          <cell r="C669" t="str">
            <v>SY</v>
          </cell>
          <cell r="D669" t="str">
            <v>10" REINFORCED CONCRETE PAVEMENT, CLASS QC 1P WITH QC/QA, AS PER PLAN</v>
          </cell>
          <cell r="G669">
            <v>0</v>
          </cell>
        </row>
        <row r="670">
          <cell r="A670" t="str">
            <v>451E15060</v>
          </cell>
          <cell r="C670" t="str">
            <v>SY</v>
          </cell>
          <cell r="D670" t="str">
            <v>11" REINFORCED CONCRETE PAVEMENT, CLASS QC 1P</v>
          </cell>
          <cell r="G670">
            <v>0</v>
          </cell>
        </row>
        <row r="671">
          <cell r="A671" t="str">
            <v>451E15061</v>
          </cell>
          <cell r="C671" t="str">
            <v>SY</v>
          </cell>
          <cell r="D671" t="str">
            <v>11" REINFORCED CONCRETE PAVEMENT, CLASS QC 1P, AS PER PLAN</v>
          </cell>
          <cell r="G671">
            <v>0</v>
          </cell>
        </row>
        <row r="672">
          <cell r="A672" t="str">
            <v>451E15070</v>
          </cell>
          <cell r="C672" t="str">
            <v>SY</v>
          </cell>
          <cell r="D672" t="str">
            <v>11" REINFORCED CONCRETE PAVEMENT, CLASS QC 1P WITH QC/QA</v>
          </cell>
          <cell r="G672">
            <v>0</v>
          </cell>
        </row>
        <row r="673">
          <cell r="A673" t="str">
            <v>451E15071</v>
          </cell>
          <cell r="C673" t="str">
            <v>SY</v>
          </cell>
          <cell r="D673" t="str">
            <v>11" REINFORCED CONCRETE PAVEMENT, CLASS QC 1P WITH QC/QA, AS PER PLAN</v>
          </cell>
          <cell r="G673">
            <v>0</v>
          </cell>
        </row>
        <row r="674">
          <cell r="A674" t="str">
            <v>451E16010</v>
          </cell>
          <cell r="C674" t="str">
            <v>SY</v>
          </cell>
          <cell r="D674" t="str">
            <v>12" REINFORCED CONCRETE PAVEMENT, CLASS QC 1P</v>
          </cell>
          <cell r="G674">
            <v>0</v>
          </cell>
        </row>
        <row r="675">
          <cell r="A675" t="str">
            <v>451E16011</v>
          </cell>
          <cell r="C675" t="str">
            <v>SY</v>
          </cell>
          <cell r="D675" t="str">
            <v>12" REINFORCED CONCRETE PAVEMENT, CLASS QC 1P, AS PER PLAN</v>
          </cell>
          <cell r="G675">
            <v>0</v>
          </cell>
        </row>
        <row r="676">
          <cell r="A676" t="str">
            <v>451E16020</v>
          </cell>
          <cell r="C676" t="str">
            <v>SY</v>
          </cell>
          <cell r="D676" t="str">
            <v>12" REINFORCED CONCRETE PAVEMENT, CLASS QC 1P WITH QC/QA</v>
          </cell>
          <cell r="G676">
            <v>0</v>
          </cell>
        </row>
        <row r="677">
          <cell r="A677" t="str">
            <v>451E16021</v>
          </cell>
          <cell r="C677" t="str">
            <v>SY</v>
          </cell>
          <cell r="D677" t="str">
            <v>12" REINFORCED CONCRETE PAVEMENT, CLASS QC 1P WITH QC/QA, AS PER PLAN</v>
          </cell>
          <cell r="G677">
            <v>0</v>
          </cell>
        </row>
        <row r="678">
          <cell r="A678" t="str">
            <v>451E16110</v>
          </cell>
          <cell r="C678" t="str">
            <v>SY</v>
          </cell>
          <cell r="D678" t="str">
            <v>13" REINFORCED CONCRETE PAVEMENT, CLASS QC 1P</v>
          </cell>
          <cell r="G678">
            <v>0</v>
          </cell>
        </row>
        <row r="679">
          <cell r="A679" t="str">
            <v>451E16111</v>
          </cell>
          <cell r="C679" t="str">
            <v>SY</v>
          </cell>
          <cell r="D679" t="str">
            <v>13" REINFORCED CONCRETE PAVEMENT, CLASS QC 1P, AS PER PLAN</v>
          </cell>
          <cell r="G679">
            <v>0</v>
          </cell>
        </row>
        <row r="680">
          <cell r="A680" t="str">
            <v>451E16120</v>
          </cell>
          <cell r="C680" t="str">
            <v>SY</v>
          </cell>
          <cell r="D680" t="str">
            <v>13" REINFORCED CONCRETE PAVEMENT, CLASS QC 1P WITH QC/QA</v>
          </cell>
          <cell r="G680">
            <v>0</v>
          </cell>
        </row>
        <row r="681">
          <cell r="A681" t="str">
            <v>451E16121</v>
          </cell>
          <cell r="C681" t="str">
            <v>SY</v>
          </cell>
          <cell r="D681" t="str">
            <v>13" REINFORCED CONCRETE PAVEMENT, CLASS QC 1P WITH QC/QA, AS PER PLAN</v>
          </cell>
          <cell r="G681">
            <v>0</v>
          </cell>
        </row>
        <row r="682">
          <cell r="A682" t="str">
            <v>451E16210</v>
          </cell>
          <cell r="C682" t="str">
            <v>SY</v>
          </cell>
          <cell r="D682" t="str">
            <v>14" REINFORCED CONCRETE PAVEMENT, CLASS QC 1P</v>
          </cell>
          <cell r="G682">
            <v>0</v>
          </cell>
        </row>
        <row r="683">
          <cell r="A683" t="str">
            <v>451E16211</v>
          </cell>
          <cell r="C683" t="str">
            <v>SY</v>
          </cell>
          <cell r="D683" t="str">
            <v>14" REINFORCED CONCRETE PAVEMENT, CLASS QC 1P, AS PER PLAN</v>
          </cell>
          <cell r="G683">
            <v>0</v>
          </cell>
        </row>
        <row r="684">
          <cell r="A684" t="str">
            <v>451E16220</v>
          </cell>
          <cell r="C684" t="str">
            <v>SY</v>
          </cell>
          <cell r="D684" t="str">
            <v>14" REINFORCED CONCRETE PAVEMENT, CLASS QC 1P WITH QC/QA</v>
          </cell>
          <cell r="G684">
            <v>0</v>
          </cell>
        </row>
        <row r="685">
          <cell r="A685" t="str">
            <v>451E16221</v>
          </cell>
          <cell r="C685" t="str">
            <v>SY</v>
          </cell>
          <cell r="D685" t="str">
            <v>14" REINFORCED CONCRETE PAVEMENT, CLASS QC 1P WITH QC/QA, AS PER PLAN</v>
          </cell>
          <cell r="G685">
            <v>0</v>
          </cell>
        </row>
        <row r="686">
          <cell r="A686" t="str">
            <v>451E17010</v>
          </cell>
          <cell r="C686" t="str">
            <v>SY</v>
          </cell>
          <cell r="D686" t="str">
            <v>15" REINFORCED CONCRETE PAVEMENT, CLASS QC 1P</v>
          </cell>
          <cell r="G686">
            <v>0</v>
          </cell>
        </row>
        <row r="687">
          <cell r="A687" t="str">
            <v>451E17011</v>
          </cell>
          <cell r="C687" t="str">
            <v>SY</v>
          </cell>
          <cell r="D687" t="str">
            <v>15" REINFORCED CONCRETE PAVEMENT, CLASS QC 1P, AS PER PLAN</v>
          </cell>
          <cell r="G687">
            <v>0</v>
          </cell>
        </row>
        <row r="688">
          <cell r="A688" t="str">
            <v>451E17020</v>
          </cell>
          <cell r="C688" t="str">
            <v>SY</v>
          </cell>
          <cell r="D688" t="str">
            <v>15" REINFORCED CONCRETE PAVEMENT, CLASS QC 1P WITH QC/QA</v>
          </cell>
          <cell r="G688">
            <v>0</v>
          </cell>
        </row>
        <row r="689">
          <cell r="A689" t="str">
            <v>451E17021</v>
          </cell>
          <cell r="C689" t="str">
            <v>SY</v>
          </cell>
          <cell r="D689" t="str">
            <v>15" REINFORCED CONCRETE PAVEMENT, CLASS QC 1P WITH QC/QA, AS PER PLAN</v>
          </cell>
          <cell r="G689">
            <v>0</v>
          </cell>
        </row>
        <row r="690">
          <cell r="A690" t="str">
            <v>451E17510</v>
          </cell>
          <cell r="C690" t="str">
            <v>SY</v>
          </cell>
          <cell r="D690" t="str">
            <v>24" REINFORCED CONCRETE PAVEMENT, CLASS QC 1P</v>
          </cell>
          <cell r="G690">
            <v>0</v>
          </cell>
        </row>
        <row r="691">
          <cell r="A691" t="str">
            <v>451E17511</v>
          </cell>
          <cell r="C691" t="str">
            <v>SY</v>
          </cell>
          <cell r="D691" t="str">
            <v>24" REINFORCED CONCRETE PAVEMENT, CLASS QC 1P, AS PER PLAN</v>
          </cell>
          <cell r="G691">
            <v>0</v>
          </cell>
        </row>
        <row r="692">
          <cell r="A692" t="str">
            <v>451E17520</v>
          </cell>
          <cell r="C692" t="str">
            <v>SY</v>
          </cell>
          <cell r="D692" t="str">
            <v>24" REINFORCED CONCRETE PAVEMENT, CLASS QC 1P WITH QC/QA</v>
          </cell>
          <cell r="G692">
            <v>0</v>
          </cell>
        </row>
        <row r="693">
          <cell r="A693" t="str">
            <v>451E17521</v>
          </cell>
          <cell r="C693" t="str">
            <v>SY</v>
          </cell>
          <cell r="D693" t="str">
            <v>24" REINFORCED CONCRETE PAVEMENT, CLASS QC 1P WITH QC/QA, AS PER PLAN</v>
          </cell>
          <cell r="G693">
            <v>0</v>
          </cell>
        </row>
        <row r="694">
          <cell r="A694" t="str">
            <v>451E20000</v>
          </cell>
          <cell r="C694" t="str">
            <v>SY</v>
          </cell>
          <cell r="D694" t="str">
            <v>REINFORCED CONCRETE PAVEMENT, MISC.:</v>
          </cell>
          <cell r="F694" t="str">
            <v>ADD SUPPLEMENTAL DESCRIPTION</v>
          </cell>
          <cell r="G694">
            <v>1</v>
          </cell>
        </row>
        <row r="695">
          <cell r="A695" t="str">
            <v>451E30000</v>
          </cell>
          <cell r="B695" t="str">
            <v>Y</v>
          </cell>
          <cell r="C695" t="str">
            <v>FT</v>
          </cell>
          <cell r="D695" t="str">
            <v>SPECIAL - PRESSURE RELIEF JOINT, TYPE A</v>
          </cell>
          <cell r="G695">
            <v>0</v>
          </cell>
        </row>
        <row r="696">
          <cell r="A696" t="str">
            <v>451E31000</v>
          </cell>
          <cell r="B696" t="str">
            <v>Y</v>
          </cell>
          <cell r="C696" t="str">
            <v>FT</v>
          </cell>
          <cell r="D696" t="str">
            <v>SPECIAL - PRESSURE RELIEF JOINT, TYPE B</v>
          </cell>
          <cell r="G696">
            <v>0</v>
          </cell>
        </row>
        <row r="697">
          <cell r="A697" t="str">
            <v>451E32000</v>
          </cell>
          <cell r="B697" t="str">
            <v>Y</v>
          </cell>
          <cell r="C697" t="str">
            <v>FT</v>
          </cell>
          <cell r="D697" t="str">
            <v>SPECIAL - PRESSURE RELIEF JOINT, TYPE C</v>
          </cell>
          <cell r="G697">
            <v>0</v>
          </cell>
        </row>
        <row r="698">
          <cell r="A698" t="str">
            <v>451E33000</v>
          </cell>
          <cell r="B698" t="str">
            <v>Y</v>
          </cell>
          <cell r="C698" t="str">
            <v>FT</v>
          </cell>
          <cell r="D698" t="str">
            <v>SPECIAL - PRESSURE RELIEF JOINT, TYPE D</v>
          </cell>
          <cell r="G698">
            <v>0</v>
          </cell>
        </row>
        <row r="699">
          <cell r="A699" t="str">
            <v>451E34000</v>
          </cell>
          <cell r="B699" t="str">
            <v>Y</v>
          </cell>
          <cell r="C699" t="str">
            <v>FT</v>
          </cell>
          <cell r="D699" t="str">
            <v>SPECIAL - PRESSURE RELIEF JOINT</v>
          </cell>
          <cell r="G699">
            <v>0</v>
          </cell>
        </row>
        <row r="700">
          <cell r="A700" t="str">
            <v>451E35000</v>
          </cell>
          <cell r="B700" t="str">
            <v>Y</v>
          </cell>
          <cell r="C700" t="str">
            <v>FT</v>
          </cell>
          <cell r="D700" t="str">
            <v>SPECIAL - APPROACH SLAB PRESSURE RELIEF JOINT</v>
          </cell>
          <cell r="G700">
            <v>0</v>
          </cell>
        </row>
        <row r="701">
          <cell r="A701" t="str">
            <v>451E42000</v>
          </cell>
          <cell r="B701" t="str">
            <v>Y</v>
          </cell>
          <cell r="C701" t="str">
            <v>FT</v>
          </cell>
          <cell r="D701" t="str">
            <v>SPECIAL - PARTIAL DEPTH PRESSURE RELIEF JOINT, TYPE C</v>
          </cell>
          <cell r="G701">
            <v>0</v>
          </cell>
        </row>
        <row r="702">
          <cell r="A702" t="str">
            <v>451E98000</v>
          </cell>
          <cell r="C702" t="str">
            <v>SY</v>
          </cell>
          <cell r="D702" t="str">
            <v>REINFORCED CONCRETE PAVEMENT, MISC.:</v>
          </cell>
          <cell r="F702" t="str">
            <v>ADD SUPPLEMENTAL DESCRIPTION</v>
          </cell>
          <cell r="G702">
            <v>1</v>
          </cell>
        </row>
        <row r="703">
          <cell r="A703" t="str">
            <v>452E09010</v>
          </cell>
          <cell r="C703" t="str">
            <v>SY</v>
          </cell>
          <cell r="D703" t="str">
            <v>4" NON-REINFORCED CONCRETE PAVEMENT, CLASS QC 1P</v>
          </cell>
          <cell r="G703">
            <v>0</v>
          </cell>
        </row>
        <row r="704">
          <cell r="A704" t="str">
            <v>452E09011</v>
          </cell>
          <cell r="C704" t="str">
            <v>SY</v>
          </cell>
          <cell r="D704" t="str">
            <v>4" NON-REINFORCED CONCRETE PAVEMENT, CLASS QC 1P, AS PER PLAN</v>
          </cell>
          <cell r="G704">
            <v>0</v>
          </cell>
        </row>
        <row r="705">
          <cell r="A705" t="str">
            <v>452E09020</v>
          </cell>
          <cell r="C705" t="str">
            <v>SY</v>
          </cell>
          <cell r="D705" t="str">
            <v>4" NON-REINFORCED CONCRETE PAVEMENT, CLASS QC 1P WITH QC/QA</v>
          </cell>
          <cell r="G705">
            <v>0</v>
          </cell>
        </row>
        <row r="706">
          <cell r="A706" t="str">
            <v>452E09021</v>
          </cell>
          <cell r="C706" t="str">
            <v>SY</v>
          </cell>
          <cell r="D706" t="str">
            <v>4" NON-REINFORCED CONCRETE PAVEMENT, CLASS QC 1P WITH QC/QA, AS PER PLAN</v>
          </cell>
          <cell r="G706">
            <v>0</v>
          </cell>
        </row>
        <row r="707">
          <cell r="A707" t="str">
            <v>452E10010</v>
          </cell>
          <cell r="C707" t="str">
            <v>SY</v>
          </cell>
          <cell r="D707" t="str">
            <v>6" NON-REINFORCED CONCRETE PAVEMENT, CLASS QC 1P</v>
          </cell>
          <cell r="G707">
            <v>0</v>
          </cell>
        </row>
        <row r="708">
          <cell r="A708" t="str">
            <v>452E10011</v>
          </cell>
          <cell r="C708" t="str">
            <v>SY</v>
          </cell>
          <cell r="D708" t="str">
            <v>6" NON-REINFORCED CONCRETE PAVEMENT, CLASS QC 1P, AS PER PLAN</v>
          </cell>
          <cell r="G708">
            <v>0</v>
          </cell>
        </row>
        <row r="709">
          <cell r="A709" t="str">
            <v>452E10020</v>
          </cell>
          <cell r="C709" t="str">
            <v>SY</v>
          </cell>
          <cell r="D709" t="str">
            <v>6" NON-REINFORCED CONCRETE PAVEMENT, CLASS QC 1P WITH QC/QA</v>
          </cell>
          <cell r="G709">
            <v>0</v>
          </cell>
        </row>
        <row r="710">
          <cell r="A710" t="str">
            <v>452E10021</v>
          </cell>
          <cell r="C710" t="str">
            <v>SY</v>
          </cell>
          <cell r="D710" t="str">
            <v>6" NON-REINFORCED CONCRETE PAVEMENT, CLASS QC 1P WITH QC/QA, AS PER PLAN</v>
          </cell>
          <cell r="G710">
            <v>0</v>
          </cell>
        </row>
        <row r="711">
          <cell r="A711" t="str">
            <v>452E10050</v>
          </cell>
          <cell r="C711" t="str">
            <v>SY</v>
          </cell>
          <cell r="D711" t="str">
            <v>6" NON-REINFORCED CONCRETE PAVEMENT, CLASS QC MS</v>
          </cell>
          <cell r="G711">
            <v>0</v>
          </cell>
        </row>
        <row r="712">
          <cell r="A712" t="str">
            <v>452E10051</v>
          </cell>
          <cell r="C712" t="str">
            <v>SY</v>
          </cell>
          <cell r="D712" t="str">
            <v>6" NON-REINFORCED CONCRETE PAVEMENT, CLASS QC MS, AS PER PLAN</v>
          </cell>
          <cell r="G712">
            <v>0</v>
          </cell>
        </row>
        <row r="713">
          <cell r="A713" t="str">
            <v>452E10060</v>
          </cell>
          <cell r="C713" t="str">
            <v>SY</v>
          </cell>
          <cell r="D713" t="str">
            <v>6" NON-REINFORCED CONCRETE PAVEMENT, CLASS QC MS WITH QC/QA</v>
          </cell>
          <cell r="G713">
            <v>0</v>
          </cell>
        </row>
        <row r="714">
          <cell r="A714" t="str">
            <v>452E10061</v>
          </cell>
          <cell r="C714" t="str">
            <v>SY</v>
          </cell>
          <cell r="D714" t="str">
            <v>6" NON-REINFORCED CONCRETE PAVEMENT, CLASS QC MS WITH QC/QA, AS PER PLAN</v>
          </cell>
          <cell r="G714">
            <v>0</v>
          </cell>
        </row>
        <row r="715">
          <cell r="A715" t="str">
            <v>452E11010</v>
          </cell>
          <cell r="C715" t="str">
            <v>SY</v>
          </cell>
          <cell r="D715" t="str">
            <v>7" NON-REINFORCED CONCRETE PAVEMENT, CLASS QC 1P</v>
          </cell>
          <cell r="G715">
            <v>0</v>
          </cell>
        </row>
        <row r="716">
          <cell r="A716" t="str">
            <v>452E11011</v>
          </cell>
          <cell r="C716" t="str">
            <v>SY</v>
          </cell>
          <cell r="D716" t="str">
            <v>7" NON-REINFORCED CONCRETE PAVEMENT, CLASS QC 1P, AS PER PLAN</v>
          </cell>
          <cell r="G716">
            <v>0</v>
          </cell>
        </row>
        <row r="717">
          <cell r="A717" t="str">
            <v>452E11020</v>
          </cell>
          <cell r="C717" t="str">
            <v>SY</v>
          </cell>
          <cell r="D717" t="str">
            <v>7" NON-REINFORCED CONCRETE PAVEMENT, CLASS QC 1P WITH QC/QA</v>
          </cell>
          <cell r="G717">
            <v>0</v>
          </cell>
        </row>
        <row r="718">
          <cell r="A718" t="str">
            <v>452E11021</v>
          </cell>
          <cell r="C718" t="str">
            <v>SY</v>
          </cell>
          <cell r="D718" t="str">
            <v>7" NON-REINFORCED CONCRETE PAVEMENT, CLASS QC 1P WITH QC/QA, AS PER PLAN</v>
          </cell>
          <cell r="G718">
            <v>0</v>
          </cell>
        </row>
        <row r="719">
          <cell r="A719" t="str">
            <v>452E11050</v>
          </cell>
          <cell r="C719" t="str">
            <v>SY</v>
          </cell>
          <cell r="D719" t="str">
            <v>7" NON-REINFORCED CONCRETE PAVEMENT, CLASS QC MS</v>
          </cell>
          <cell r="G719">
            <v>0</v>
          </cell>
        </row>
        <row r="720">
          <cell r="A720" t="str">
            <v>452E12010</v>
          </cell>
          <cell r="C720" t="str">
            <v>SY</v>
          </cell>
          <cell r="D720" t="str">
            <v>8" NON-REINFORCED CONCRETE PAVEMENT, CLASS QC 1P</v>
          </cell>
          <cell r="G720">
            <v>0</v>
          </cell>
        </row>
        <row r="721">
          <cell r="A721" t="str">
            <v>452E12011</v>
          </cell>
          <cell r="C721" t="str">
            <v>SY</v>
          </cell>
          <cell r="D721" t="str">
            <v>8" NON-REINFORCED CONCRETE PAVEMENT, CLASS QC 1P, AS PER PLAN</v>
          </cell>
          <cell r="G721">
            <v>0</v>
          </cell>
        </row>
        <row r="722">
          <cell r="A722" t="str">
            <v>452E12020</v>
          </cell>
          <cell r="C722" t="str">
            <v>SY</v>
          </cell>
          <cell r="D722" t="str">
            <v>8" NON-REINFORCED CONCRETE PAVEMENT, CLASS QC 1P WITH QC/QA</v>
          </cell>
          <cell r="G722">
            <v>0</v>
          </cell>
        </row>
        <row r="723">
          <cell r="A723" t="str">
            <v>452E12021</v>
          </cell>
          <cell r="C723" t="str">
            <v>SY</v>
          </cell>
          <cell r="D723" t="str">
            <v>8" NON-REINFORCED CONCRETE PAVEMENT, CLASS QC 1P WITH QC/QA, AS PER PLAN</v>
          </cell>
          <cell r="G723">
            <v>0</v>
          </cell>
        </row>
        <row r="724">
          <cell r="A724" t="str">
            <v>452E12050</v>
          </cell>
          <cell r="C724" t="str">
            <v>SY</v>
          </cell>
          <cell r="D724" t="str">
            <v>8" NON-REINFORCED CONCRETE PAVEMENT, CLASS QC MS</v>
          </cell>
          <cell r="G724">
            <v>0</v>
          </cell>
        </row>
        <row r="725">
          <cell r="A725" t="str">
            <v>452E12051</v>
          </cell>
          <cell r="C725" t="str">
            <v>SY</v>
          </cell>
          <cell r="D725" t="str">
            <v>8" NON-REINFORCED CONCRETE PAVEMENT, CLASS QC MS, AS PER PLAN</v>
          </cell>
          <cell r="G725">
            <v>0</v>
          </cell>
        </row>
        <row r="726">
          <cell r="A726" t="str">
            <v>452E12060</v>
          </cell>
          <cell r="C726" t="str">
            <v>SY</v>
          </cell>
          <cell r="D726" t="str">
            <v>8" NON-REINFORCED CONCRETE PAVEMENT, CLASS QC MS WITH QC/QA</v>
          </cell>
          <cell r="G726">
            <v>0</v>
          </cell>
        </row>
        <row r="727">
          <cell r="A727" t="str">
            <v>452E12061</v>
          </cell>
          <cell r="C727" t="str">
            <v>SY</v>
          </cell>
          <cell r="D727" t="str">
            <v>8" NON-REINFORCED CONCRETE PAVEMENT, CLASS QC MS WITH QC/QA, AS PER PLAN</v>
          </cell>
          <cell r="G727">
            <v>0</v>
          </cell>
        </row>
        <row r="728">
          <cell r="A728" t="str">
            <v>452E13010</v>
          </cell>
          <cell r="C728" t="str">
            <v>SY</v>
          </cell>
          <cell r="D728" t="str">
            <v>9" NON-REINFORCED CONCRETE PAVEMENT, CLASS QC 1P</v>
          </cell>
          <cell r="G728">
            <v>0</v>
          </cell>
        </row>
        <row r="729">
          <cell r="A729" t="str">
            <v>452E13011</v>
          </cell>
          <cell r="C729" t="str">
            <v>SY</v>
          </cell>
          <cell r="D729" t="str">
            <v>9" NON-REINFORCED CONCRETE PAVEMENT, CLASS QC 1P, AS PER PLAN</v>
          </cell>
          <cell r="G729">
            <v>0</v>
          </cell>
        </row>
        <row r="730">
          <cell r="A730" t="str">
            <v>452E13020</v>
          </cell>
          <cell r="C730" t="str">
            <v>SY</v>
          </cell>
          <cell r="D730" t="str">
            <v>9" NON-REINFORCED CONCRETE PAVEMENT, CLASS QC 1P WITH QC/QA</v>
          </cell>
          <cell r="G730">
            <v>0</v>
          </cell>
        </row>
        <row r="731">
          <cell r="A731" t="str">
            <v>452E13021</v>
          </cell>
          <cell r="C731" t="str">
            <v>SY</v>
          </cell>
          <cell r="D731" t="str">
            <v>9" NON-REINFORCED CONCRETE PAVEMENT, CLASS QC 1P WITH QC/QA, AS PER PLAN</v>
          </cell>
          <cell r="G731">
            <v>0</v>
          </cell>
        </row>
        <row r="732">
          <cell r="A732" t="str">
            <v>452E13040</v>
          </cell>
          <cell r="C732" t="str">
            <v>SY</v>
          </cell>
          <cell r="D732" t="str">
            <v>9" NON-REINFORCED CONCRETE PAVEMENT, CLASS QC MS</v>
          </cell>
          <cell r="G732">
            <v>0</v>
          </cell>
        </row>
        <row r="733">
          <cell r="A733" t="str">
            <v>452E13060</v>
          </cell>
          <cell r="C733" t="str">
            <v>SY</v>
          </cell>
          <cell r="D733" t="str">
            <v>9.5" NON-REINFORCED CONCRETE PAVEMENT, CLASS QC 1P</v>
          </cell>
          <cell r="G733">
            <v>0</v>
          </cell>
        </row>
        <row r="734">
          <cell r="A734" t="str">
            <v>452E13061</v>
          </cell>
          <cell r="C734" t="str">
            <v>SY</v>
          </cell>
          <cell r="D734" t="str">
            <v>9.5" NON-REINFORCED CONCRETE PAVEMENT, CLASS QC 1P, AS PER PLAN</v>
          </cell>
          <cell r="G734">
            <v>0</v>
          </cell>
        </row>
        <row r="735">
          <cell r="A735" t="str">
            <v>452E13070</v>
          </cell>
          <cell r="C735" t="str">
            <v>SY</v>
          </cell>
          <cell r="D735" t="str">
            <v>9.5" NON-REINFORCED CONCRETE PAVEMENT, CLASS QC 1P WITH QC/QA</v>
          </cell>
          <cell r="G735">
            <v>0</v>
          </cell>
        </row>
        <row r="736">
          <cell r="A736" t="str">
            <v>452E13071</v>
          </cell>
          <cell r="C736" t="str">
            <v>SY</v>
          </cell>
          <cell r="D736" t="str">
            <v>9.5" NON-REINFORCED CONCRETE PAVEMENT, CLASS QC 1P WITH QC/QA, AS PER PLAN</v>
          </cell>
          <cell r="G736">
            <v>0</v>
          </cell>
        </row>
        <row r="737">
          <cell r="A737" t="str">
            <v>452E14010</v>
          </cell>
          <cell r="C737" t="str">
            <v>SY</v>
          </cell>
          <cell r="D737" t="str">
            <v>10" NON-REINFORCED CONCRETE PAVEMENT, CLASS QC 1P</v>
          </cell>
          <cell r="G737">
            <v>0</v>
          </cell>
        </row>
        <row r="738">
          <cell r="A738" t="str">
            <v>452E14011</v>
          </cell>
          <cell r="C738" t="str">
            <v>SY</v>
          </cell>
          <cell r="D738" t="str">
            <v>10" NON-REINFORCED CONCRETE PAVEMENT, CLASS QC 1P, AS PER PLAN</v>
          </cell>
          <cell r="G738">
            <v>0</v>
          </cell>
        </row>
        <row r="739">
          <cell r="A739" t="str">
            <v>452E14020</v>
          </cell>
          <cell r="C739" t="str">
            <v>SY</v>
          </cell>
          <cell r="D739" t="str">
            <v>10" NON-REINFORCED CONCRETE PAVEMENT, CLASS QC 1P WITH QC/QA</v>
          </cell>
          <cell r="G739">
            <v>0</v>
          </cell>
        </row>
        <row r="740">
          <cell r="A740" t="str">
            <v>452E14021</v>
          </cell>
          <cell r="C740" t="str">
            <v>SY</v>
          </cell>
          <cell r="D740" t="str">
            <v>10" NON-REINFORCED CONCRETE PAVEMENT, CLASS QC 1P WITH QC/QA, AS PER PLAN</v>
          </cell>
          <cell r="G740">
            <v>0</v>
          </cell>
        </row>
        <row r="741">
          <cell r="A741" t="str">
            <v>452E14022</v>
          </cell>
          <cell r="C741" t="str">
            <v>SY</v>
          </cell>
          <cell r="D741" t="str">
            <v>10.5" NON-REINFORCED CONCRETE PAVEMENT, CLASS QC 1P WITH QC/QA</v>
          </cell>
          <cell r="G741">
            <v>0</v>
          </cell>
        </row>
        <row r="742">
          <cell r="A742" t="str">
            <v>452E14050</v>
          </cell>
          <cell r="C742" t="str">
            <v>SY</v>
          </cell>
          <cell r="D742" t="str">
            <v>10" NON-REINFORCED CONCRETE PAVEMENT, CLASS QC MS</v>
          </cell>
          <cell r="G742">
            <v>0</v>
          </cell>
        </row>
        <row r="743">
          <cell r="A743" t="str">
            <v>452E14110</v>
          </cell>
          <cell r="C743" t="str">
            <v>SY</v>
          </cell>
          <cell r="D743" t="str">
            <v>11" NON-REINFORCED CONCRETE PAVEMENT, CLASS QC 1P</v>
          </cell>
          <cell r="G743">
            <v>0</v>
          </cell>
        </row>
        <row r="744">
          <cell r="A744" t="str">
            <v>452E14111</v>
          </cell>
          <cell r="C744" t="str">
            <v>SY</v>
          </cell>
          <cell r="D744" t="str">
            <v>11" NON-REINFORCED CONCRETE PAVEMENT, CLASS QC 1P, AS PER PLAN</v>
          </cell>
          <cell r="G744">
            <v>0</v>
          </cell>
        </row>
        <row r="745">
          <cell r="A745" t="str">
            <v>452E14120</v>
          </cell>
          <cell r="C745" t="str">
            <v>SY</v>
          </cell>
          <cell r="D745" t="str">
            <v>11" NON-REINFORCED CONCRETE PAVEMENT, CLASS QC 1P WITH QC/QA</v>
          </cell>
          <cell r="G745">
            <v>0</v>
          </cell>
        </row>
        <row r="746">
          <cell r="A746" t="str">
            <v>452E14121</v>
          </cell>
          <cell r="C746" t="str">
            <v>SY</v>
          </cell>
          <cell r="D746" t="str">
            <v>11" NON-REINFORCED CONCRETE PAVEMENT, CLASS QC 1P WITH QC/QA, AS PER PLAN</v>
          </cell>
          <cell r="G746">
            <v>0</v>
          </cell>
        </row>
        <row r="747">
          <cell r="A747" t="str">
            <v>452E14122</v>
          </cell>
          <cell r="C747" t="str">
            <v>SY</v>
          </cell>
          <cell r="D747" t="str">
            <v>11.5" NON-REINFORCED CONCRETE PAVEMENT, CLASS QC 1P WITH QC/QA</v>
          </cell>
          <cell r="G747">
            <v>0</v>
          </cell>
        </row>
        <row r="748">
          <cell r="A748" t="str">
            <v>452E15010</v>
          </cell>
          <cell r="C748" t="str">
            <v>SY</v>
          </cell>
          <cell r="D748" t="str">
            <v>12" NON-REINFORCED CONCRETE PAVEMENT, CLASS QC 1P</v>
          </cell>
          <cell r="G748">
            <v>0</v>
          </cell>
        </row>
        <row r="749">
          <cell r="A749" t="str">
            <v>452E15011</v>
          </cell>
          <cell r="C749" t="str">
            <v>SY</v>
          </cell>
          <cell r="D749" t="str">
            <v>12" NON-REINFORCED CONCRETE PAVEMENT, CLASS QC 1P, AS PER PLAN</v>
          </cell>
          <cell r="G749">
            <v>0</v>
          </cell>
        </row>
        <row r="750">
          <cell r="A750" t="str">
            <v>452E15020</v>
          </cell>
          <cell r="C750" t="str">
            <v>SY</v>
          </cell>
          <cell r="D750" t="str">
            <v>12" NON-REINFORCED CONCRETE PAVEMENT, CLASS QC 1P WITH QC/QA</v>
          </cell>
          <cell r="G750">
            <v>0</v>
          </cell>
        </row>
        <row r="751">
          <cell r="A751" t="str">
            <v>452E15021</v>
          </cell>
          <cell r="C751" t="str">
            <v>SY</v>
          </cell>
          <cell r="D751" t="str">
            <v>12" NON-REINFORCED CONCRETE PAVEMENT, CLASS QC 1P WITH QC/QA, AS PER PLAN</v>
          </cell>
          <cell r="G751">
            <v>0</v>
          </cell>
        </row>
        <row r="752">
          <cell r="A752" t="str">
            <v>452E15030</v>
          </cell>
          <cell r="C752" t="str">
            <v>SY</v>
          </cell>
          <cell r="D752" t="str">
            <v>12" NON-REINFORCED CONCRETE PAVEMENT, CLASS QC MS</v>
          </cell>
          <cell r="G752">
            <v>0</v>
          </cell>
        </row>
        <row r="753">
          <cell r="A753" t="str">
            <v>452E15050</v>
          </cell>
          <cell r="C753" t="str">
            <v>SY</v>
          </cell>
          <cell r="D753" t="str">
            <v>12.5" NON-REINFORCED CONCRETE PAVEMENT, CLASS QC 1P</v>
          </cell>
          <cell r="G753">
            <v>0</v>
          </cell>
        </row>
        <row r="754">
          <cell r="A754" t="str">
            <v>452E15051</v>
          </cell>
          <cell r="C754" t="str">
            <v>SY</v>
          </cell>
          <cell r="D754" t="str">
            <v>12.5" NON-REINFORCED CONCRETE PAVEMENT, CLASS QC 1P, AS PER PLAN</v>
          </cell>
          <cell r="G754">
            <v>0</v>
          </cell>
        </row>
        <row r="755">
          <cell r="A755" t="str">
            <v>452E15060</v>
          </cell>
          <cell r="C755" t="str">
            <v>SY</v>
          </cell>
          <cell r="D755" t="str">
            <v>12.5" NON-REINFORCED CONCRETE PAVEMENT, CLASS QC 1P WITH QC/QA</v>
          </cell>
          <cell r="G755">
            <v>0</v>
          </cell>
        </row>
        <row r="756">
          <cell r="A756" t="str">
            <v>452E15061</v>
          </cell>
          <cell r="C756" t="str">
            <v>SY</v>
          </cell>
          <cell r="D756" t="str">
            <v>12.5" NON-REINFORCED CONCRETE PAVEMENT, CLASS QC 1P WITH QC/QA, AS PER PLAN</v>
          </cell>
          <cell r="G756">
            <v>0</v>
          </cell>
        </row>
        <row r="757">
          <cell r="A757" t="str">
            <v>452E16010</v>
          </cell>
          <cell r="C757" t="str">
            <v>SY</v>
          </cell>
          <cell r="D757" t="str">
            <v>13" NON-REINFORCED CONCRETE PAVEMENT, CLASS QC 1P</v>
          </cell>
          <cell r="G757">
            <v>0</v>
          </cell>
        </row>
        <row r="758">
          <cell r="A758" t="str">
            <v>452E16011</v>
          </cell>
          <cell r="C758" t="str">
            <v>SY</v>
          </cell>
          <cell r="D758" t="str">
            <v>13" NON-REINFORCED CONCRETE PAVEMENT, CLASS QC 1P, AS PER PLAN</v>
          </cell>
          <cell r="G758">
            <v>0</v>
          </cell>
        </row>
        <row r="759">
          <cell r="A759" t="str">
            <v>452E16020</v>
          </cell>
          <cell r="C759" t="str">
            <v>SY</v>
          </cell>
          <cell r="D759" t="str">
            <v>13" NON-REINFORCED CONCRETE PAVEMENT, CLASS QC 1P WITH QC/QA</v>
          </cell>
          <cell r="G759">
            <v>0</v>
          </cell>
        </row>
        <row r="760">
          <cell r="A760" t="str">
            <v>452E16021</v>
          </cell>
          <cell r="C760" t="str">
            <v>SY</v>
          </cell>
          <cell r="D760" t="str">
            <v>13" NON-REINFORCED CONCRETE PAVEMENT, CLASS QC 1P WITH QC/QA, AS PER PLAN</v>
          </cell>
          <cell r="G760">
            <v>0</v>
          </cell>
        </row>
        <row r="761">
          <cell r="A761" t="str">
            <v>452E16050</v>
          </cell>
          <cell r="C761" t="str">
            <v>SY</v>
          </cell>
          <cell r="D761" t="str">
            <v>13.5" NON-REINFORCED CONCRETE PAVEMENT, CLASS QC 1P</v>
          </cell>
          <cell r="G761">
            <v>0</v>
          </cell>
        </row>
        <row r="762">
          <cell r="A762" t="str">
            <v>452E16051</v>
          </cell>
          <cell r="C762" t="str">
            <v>SY</v>
          </cell>
          <cell r="D762" t="str">
            <v>13.5" NON-REINFORCED CONCRETE PAVEMENT, CLASS QC 1P, AS PER PLAN</v>
          </cell>
          <cell r="G762">
            <v>0</v>
          </cell>
        </row>
        <row r="763">
          <cell r="A763" t="str">
            <v>452E16060</v>
          </cell>
          <cell r="C763" t="str">
            <v>SY</v>
          </cell>
          <cell r="D763" t="str">
            <v>13.5" NON-REINFORCED CONCRETE PAVEMENT, CLASS QC 1P WITH QC/QA</v>
          </cell>
          <cell r="G763">
            <v>0</v>
          </cell>
        </row>
        <row r="764">
          <cell r="A764" t="str">
            <v>452E16061</v>
          </cell>
          <cell r="C764" t="str">
            <v>SY</v>
          </cell>
          <cell r="D764" t="str">
            <v>13.5" NON-REINFORCED CONCRETE PAVEMENT, CLASS QC 1P WITH QC/QA, AS PER PLAN</v>
          </cell>
          <cell r="G764">
            <v>0</v>
          </cell>
        </row>
        <row r="765">
          <cell r="A765" t="str">
            <v>452E17010</v>
          </cell>
          <cell r="C765" t="str">
            <v>SY</v>
          </cell>
          <cell r="D765" t="str">
            <v>14" NON-REINFORCED CONCRETE PAVEMENT, CLASS QC 1P</v>
          </cell>
          <cell r="G765">
            <v>0</v>
          </cell>
        </row>
        <row r="766">
          <cell r="A766" t="str">
            <v>452E17011</v>
          </cell>
          <cell r="C766" t="str">
            <v>SY</v>
          </cell>
          <cell r="D766" t="str">
            <v>14" NON-REINFORCED CONCRETE PAVEMENT, CLASS QC 1P, AS PER PLAN</v>
          </cell>
          <cell r="G766">
            <v>0</v>
          </cell>
        </row>
        <row r="767">
          <cell r="A767" t="str">
            <v>452E17020</v>
          </cell>
          <cell r="C767" t="str">
            <v>SY</v>
          </cell>
          <cell r="D767" t="str">
            <v>14" NON-REINFORCED CONCRETE PAVEMENT, CLASS QC 1P WITH QC/QA</v>
          </cell>
          <cell r="G767">
            <v>0</v>
          </cell>
        </row>
        <row r="768">
          <cell r="A768" t="str">
            <v>452E17021</v>
          </cell>
          <cell r="C768" t="str">
            <v>SY</v>
          </cell>
          <cell r="D768" t="str">
            <v>14" NON-REINFORCED CONCRETE PAVEMENT, CLASS QC 1P WITH QC/QA, AS PER PLAN</v>
          </cell>
          <cell r="G768">
            <v>0</v>
          </cell>
        </row>
        <row r="769">
          <cell r="A769" t="str">
            <v>452E17050</v>
          </cell>
          <cell r="C769" t="str">
            <v>SY</v>
          </cell>
          <cell r="D769" t="str">
            <v>14.5" NON-REINFORCED CONCRETE PAVEMENT, CLASS QC 1P</v>
          </cell>
          <cell r="G769">
            <v>0</v>
          </cell>
        </row>
        <row r="770">
          <cell r="A770" t="str">
            <v>452E17051</v>
          </cell>
          <cell r="C770" t="str">
            <v>SY</v>
          </cell>
          <cell r="D770" t="str">
            <v>14.5" NON-REINFORCED CONCRETE PAVEMENT, CLASS QC 1P, AS PER PLAN</v>
          </cell>
          <cell r="G770">
            <v>0</v>
          </cell>
        </row>
        <row r="771">
          <cell r="A771" t="str">
            <v>452E17060</v>
          </cell>
          <cell r="C771" t="str">
            <v>SY</v>
          </cell>
          <cell r="D771" t="str">
            <v>14.5" NON-REINFORCED CONCRETE PAVEMENT, CLASS QC 1P WITH QC/QA</v>
          </cell>
          <cell r="G771">
            <v>0</v>
          </cell>
        </row>
        <row r="772">
          <cell r="A772" t="str">
            <v>452E17061</v>
          </cell>
          <cell r="C772" t="str">
            <v>SY</v>
          </cell>
          <cell r="D772" t="str">
            <v>14.5" NON-REINFORCED CONCRETE PAVEMENT, CLASS QC 1P WITH QC/QA, AS PER PLAN</v>
          </cell>
          <cell r="G772">
            <v>0</v>
          </cell>
        </row>
        <row r="773">
          <cell r="A773" t="str">
            <v>452E18010</v>
          </cell>
          <cell r="C773" t="str">
            <v>SY</v>
          </cell>
          <cell r="D773" t="str">
            <v>15" NON-REINFORCED CONCRETE PAVEMENT, CLASS QC 1P</v>
          </cell>
          <cell r="G773">
            <v>0</v>
          </cell>
        </row>
        <row r="774">
          <cell r="A774" t="str">
            <v>452E18011</v>
          </cell>
          <cell r="C774" t="str">
            <v>SY</v>
          </cell>
          <cell r="D774" t="str">
            <v>15" NON-REINFORCED CONCRETE PAVEMENT, CLASS QC 1P, AS PER PLAN</v>
          </cell>
          <cell r="G774">
            <v>0</v>
          </cell>
        </row>
        <row r="775">
          <cell r="A775" t="str">
            <v>452E18020</v>
          </cell>
          <cell r="C775" t="str">
            <v>SY</v>
          </cell>
          <cell r="D775" t="str">
            <v>15" NON-REINFORCED CONCRETE PAVEMENT, CLASS QC 1P WITH QC/QA</v>
          </cell>
          <cell r="G775">
            <v>0</v>
          </cell>
        </row>
        <row r="776">
          <cell r="A776" t="str">
            <v>452E18021</v>
          </cell>
          <cell r="C776" t="str">
            <v>SY</v>
          </cell>
          <cell r="D776" t="str">
            <v>15" NON-REINFORCED CONCRETE PAVEMENT, CLASS QC 1P WITH QC/QA, AS PER PLAN</v>
          </cell>
          <cell r="G776">
            <v>0</v>
          </cell>
        </row>
        <row r="777">
          <cell r="A777" t="str">
            <v>452E19001</v>
          </cell>
          <cell r="C777" t="str">
            <v>SY</v>
          </cell>
          <cell r="D777" t="str">
            <v>VARIABLE THICKNESS NON-REINFORCED CONCRETE PAVEMENT, AS PER PLAN</v>
          </cell>
          <cell r="G777">
            <v>0</v>
          </cell>
        </row>
        <row r="778">
          <cell r="A778" t="str">
            <v>452E19200</v>
          </cell>
          <cell r="C778" t="str">
            <v>SY</v>
          </cell>
          <cell r="D778" t="str">
            <v>NON-REINFORCED CONCRETE PAVEMENT, MISC.:</v>
          </cell>
          <cell r="F778" t="str">
            <v>ADD SUPPLEMENTAL DESCRIPTION</v>
          </cell>
          <cell r="G778">
            <v>1</v>
          </cell>
        </row>
        <row r="779">
          <cell r="A779" t="str">
            <v>452E19250</v>
          </cell>
          <cell r="C779" t="str">
            <v>SF</v>
          </cell>
          <cell r="D779" t="str">
            <v>NON-REINFORCED CONCRETE PAVEMENT, MISC.:</v>
          </cell>
          <cell r="F779" t="str">
            <v>ADD SUPPLEMENTAL DESCRIPTION</v>
          </cell>
          <cell r="G779">
            <v>1</v>
          </cell>
        </row>
        <row r="780">
          <cell r="A780" t="str">
            <v>502E11100</v>
          </cell>
          <cell r="C780" t="str">
            <v>LS</v>
          </cell>
          <cell r="D780" t="str">
            <v>STRUCTURE FOR MAINTAINING TRAFFIC</v>
          </cell>
          <cell r="G780">
            <v>0</v>
          </cell>
        </row>
        <row r="781">
          <cell r="A781" t="str">
            <v>502E11101</v>
          </cell>
          <cell r="C781" t="str">
            <v>LS</v>
          </cell>
          <cell r="D781" t="str">
            <v>STRUCTURE FOR MAINTAINING TRAFFIC, AS PER PLAN</v>
          </cell>
          <cell r="G781">
            <v>0</v>
          </cell>
        </row>
        <row r="782">
          <cell r="A782" t="str">
            <v>502E12200</v>
          </cell>
          <cell r="C782" t="str">
            <v>LS</v>
          </cell>
          <cell r="D782" t="str">
            <v>STRUCTURE FOR MAINTAINING TRAFFIC (PEDESTRIAN)</v>
          </cell>
          <cell r="G782">
            <v>0</v>
          </cell>
        </row>
        <row r="783">
          <cell r="A783" t="str">
            <v>502E12201</v>
          </cell>
          <cell r="C783" t="str">
            <v>LS</v>
          </cell>
          <cell r="D783" t="str">
            <v>STRUCTURE FOR MAINTAINING TRAFFIC (PEDESTRIAN), AS PER PLAN</v>
          </cell>
          <cell r="G783">
            <v>0</v>
          </cell>
        </row>
        <row r="784">
          <cell r="A784" t="str">
            <v>502E12300</v>
          </cell>
          <cell r="C784" t="str">
            <v>LS</v>
          </cell>
          <cell r="D784" t="str">
            <v>STRUCTURE FOR MAINTAINING TRAFFIC (RAILROAD)</v>
          </cell>
          <cell r="G784">
            <v>0</v>
          </cell>
        </row>
        <row r="785">
          <cell r="A785" t="str">
            <v>502E12301</v>
          </cell>
          <cell r="C785" t="str">
            <v>LS</v>
          </cell>
          <cell r="D785" t="str">
            <v>STRUCTURE FOR MAINTAINING TRAFFIC (RAILROAD), AS PER PLAN</v>
          </cell>
          <cell r="G785">
            <v>0</v>
          </cell>
        </row>
        <row r="786">
          <cell r="A786" t="str">
            <v>503E11100</v>
          </cell>
          <cell r="C786" t="str">
            <v>LS</v>
          </cell>
          <cell r="D786" t="str">
            <v>COFFERDAMS AND EXCAVATION BRACING</v>
          </cell>
          <cell r="G786">
            <v>0</v>
          </cell>
        </row>
        <row r="787">
          <cell r="A787" t="str">
            <v>503E11101</v>
          </cell>
          <cell r="C787" t="str">
            <v>LS</v>
          </cell>
          <cell r="D787" t="str">
            <v>COFFERDAMS AND EXCAVATION BRACING, AS PER PLAN</v>
          </cell>
          <cell r="G787">
            <v>0</v>
          </cell>
        </row>
        <row r="788">
          <cell r="A788" t="str">
            <v>503E21100</v>
          </cell>
          <cell r="C788" t="str">
            <v>CY</v>
          </cell>
          <cell r="D788" t="str">
            <v>UNCLASSIFIED EXCAVATION</v>
          </cell>
          <cell r="F788" t="str">
            <v>CHECK UNIT OF MEASURE</v>
          </cell>
          <cell r="G788">
            <v>0</v>
          </cell>
        </row>
        <row r="789">
          <cell r="A789" t="str">
            <v>503E21101</v>
          </cell>
          <cell r="C789" t="str">
            <v>CY</v>
          </cell>
          <cell r="D789" t="str">
            <v>UNCLASSIFIED EXCAVATION,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503E21102</v>
          </cell>
          <cell r="C790" t="str">
            <v>CY</v>
          </cell>
          <cell r="D790" t="str">
            <v>UNCLASSIFIED EXCAVATION, INCLUDING SHALE</v>
          </cell>
          <cell r="F790" t="str">
            <v>CHECK UNIT OF MEASURE</v>
          </cell>
          <cell r="G790">
            <v>0</v>
          </cell>
        </row>
        <row r="791">
          <cell r="A791" t="str">
            <v>503E21103</v>
          </cell>
          <cell r="C791" t="str">
            <v>CY</v>
          </cell>
          <cell r="D791" t="str">
            <v>UNCLASSIFIED EXCAVATION, INCLUDING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503E21104</v>
          </cell>
          <cell r="C792" t="str">
            <v>CY</v>
          </cell>
          <cell r="D792" t="str">
            <v>UNCLASSIFIED EXCAVATION, INCLUDING ROCK</v>
          </cell>
          <cell r="F792" t="str">
            <v>CHECK UNIT OF MEASURE</v>
          </cell>
          <cell r="G792">
            <v>0</v>
          </cell>
        </row>
        <row r="793">
          <cell r="A793" t="str">
            <v>503E21105</v>
          </cell>
          <cell r="C793" t="str">
            <v>CY</v>
          </cell>
          <cell r="D793" t="str">
            <v>UNCLASSIFIED EXCAVATION, INCLUDING ROCK, AS PER PLAN</v>
          </cell>
          <cell r="F793" t="str">
            <v>CHECK UNIT OF MEASURE</v>
          </cell>
          <cell r="G793">
            <v>0</v>
          </cell>
        </row>
        <row r="794">
          <cell r="A794" t="str">
            <v>503E21300</v>
          </cell>
          <cell r="C794" t="str">
            <v>LS</v>
          </cell>
          <cell r="D794" t="str">
            <v>UNCLASSIFIED EXCAVATION</v>
          </cell>
          <cell r="F794" t="str">
            <v>CHECK UNIT OF MEASURE</v>
          </cell>
          <cell r="G794">
            <v>0</v>
          </cell>
        </row>
        <row r="795">
          <cell r="A795" t="str">
            <v>503E21301</v>
          </cell>
          <cell r="C795" t="str">
            <v>LS</v>
          </cell>
          <cell r="D795" t="str">
            <v>UNCLASSIFIED EXCAVATION, AS PER PLAN</v>
          </cell>
          <cell r="F795" t="str">
            <v>CHECK UNIT OF MEASURE</v>
          </cell>
          <cell r="G795">
            <v>0</v>
          </cell>
        </row>
        <row r="796">
          <cell r="A796" t="str">
            <v>503E21302</v>
          </cell>
          <cell r="C796" t="str">
            <v>LS</v>
          </cell>
          <cell r="D796" t="str">
            <v>UNCLASSIFIED EXCAVATION, INCLUDING SHALE</v>
          </cell>
          <cell r="F796" t="str">
            <v>CHECK UNIT OF MEASURE</v>
          </cell>
          <cell r="G796">
            <v>0</v>
          </cell>
        </row>
        <row r="797">
          <cell r="A797" t="str">
            <v>503E21303</v>
          </cell>
          <cell r="C797" t="str">
            <v>LS</v>
          </cell>
          <cell r="D797" t="str">
            <v>UNCLASSIFIED EXCAVATION, INCLUDING SHALE, AS PER PLAN</v>
          </cell>
          <cell r="F797" t="str">
            <v>CHECK UNIT OF MEASURE</v>
          </cell>
          <cell r="G797">
            <v>0</v>
          </cell>
        </row>
        <row r="798">
          <cell r="A798" t="str">
            <v>503E21320</v>
          </cell>
          <cell r="C798" t="str">
            <v>LS</v>
          </cell>
          <cell r="D798" t="str">
            <v>UNCLASSIFIED EXCAVATION, INCLUDING ROCK</v>
          </cell>
          <cell r="F798" t="str">
            <v>CHECK UNIT OF MEASURE</v>
          </cell>
          <cell r="G798">
            <v>0</v>
          </cell>
        </row>
        <row r="799">
          <cell r="A799" t="str">
            <v>503E21321</v>
          </cell>
          <cell r="C799" t="str">
            <v>LS</v>
          </cell>
          <cell r="D799" t="str">
            <v>UNCLASSIFIED EXCAVATION, INCLUDING ROCK, AS PER PLAN</v>
          </cell>
          <cell r="F799" t="str">
            <v>CHECK UNIT OF MEASURE</v>
          </cell>
          <cell r="G799">
            <v>0</v>
          </cell>
        </row>
        <row r="800">
          <cell r="A800" t="str">
            <v>503E21330</v>
          </cell>
          <cell r="C800" t="str">
            <v>LS</v>
          </cell>
          <cell r="D800" t="str">
            <v>UNCLASSIFIED EXCAVATION, INCLUDING ROCK AND/OR SHALE</v>
          </cell>
          <cell r="F800" t="str">
            <v>CHECK UNIT OF MEASURE</v>
          </cell>
          <cell r="G800">
            <v>0</v>
          </cell>
        </row>
        <row r="801">
          <cell r="A801" t="str">
            <v>503E21331</v>
          </cell>
          <cell r="C801" t="str">
            <v>LS</v>
          </cell>
          <cell r="D801" t="str">
            <v>UNCLASSIFIED EXCAVATION, INCLUDING ROCK AND/OR SHALE, AS PER PLAN</v>
          </cell>
          <cell r="F801" t="str">
            <v>CHECK UNIT OF MEASURE</v>
          </cell>
          <cell r="G801">
            <v>0</v>
          </cell>
        </row>
        <row r="802">
          <cell r="A802" t="str">
            <v>503E22200</v>
          </cell>
          <cell r="C802" t="str">
            <v>CY</v>
          </cell>
          <cell r="D802" t="str">
            <v>UNCLASSIFIED EXCAVATION, INCLUDING ROCK AND/OR SHALE</v>
          </cell>
          <cell r="F802" t="str">
            <v>CHECK UNIT OF MEASURE</v>
          </cell>
          <cell r="G802">
            <v>0</v>
          </cell>
        </row>
        <row r="803">
          <cell r="A803" t="str">
            <v>503E22201</v>
          </cell>
          <cell r="C803" t="str">
            <v>CY</v>
          </cell>
          <cell r="D803" t="str">
            <v>UNCLASSIFIED EXCAVATION, INCLUDING ROCK AND/OR SHALE, AS PER PLAN</v>
          </cell>
          <cell r="G803">
            <v>0</v>
          </cell>
        </row>
        <row r="804">
          <cell r="A804" t="str">
            <v>503E31100</v>
          </cell>
          <cell r="C804" t="str">
            <v>CY</v>
          </cell>
          <cell r="D804" t="str">
            <v>ROCK EXCAVATION</v>
          </cell>
          <cell r="G804">
            <v>0</v>
          </cell>
        </row>
        <row r="805">
          <cell r="A805" t="str">
            <v>503E31101</v>
          </cell>
          <cell r="C805" t="str">
            <v>CY</v>
          </cell>
          <cell r="D805" t="str">
            <v>ROCK EXCAVATION, AS PER PLAN</v>
          </cell>
          <cell r="G805">
            <v>0</v>
          </cell>
        </row>
        <row r="806">
          <cell r="A806" t="str">
            <v>503E31120</v>
          </cell>
          <cell r="C806" t="str">
            <v>CY</v>
          </cell>
          <cell r="D806" t="str">
            <v>SHALE EXCAVATION</v>
          </cell>
          <cell r="G806">
            <v>0</v>
          </cell>
        </row>
        <row r="807">
          <cell r="A807" t="str">
            <v>503E31121</v>
          </cell>
          <cell r="C807" t="str">
            <v>CY</v>
          </cell>
          <cell r="D807" t="str">
            <v>SHALE EXCAVATION, AS PER PLAN</v>
          </cell>
          <cell r="G807">
            <v>0</v>
          </cell>
        </row>
        <row r="808">
          <cell r="A808" t="str">
            <v>503E31500</v>
          </cell>
          <cell r="C808" t="str">
            <v>LS</v>
          </cell>
          <cell r="D808" t="str">
            <v>STRUCTURAL EXCAVATION, MISC.:</v>
          </cell>
          <cell r="F808" t="str">
            <v>ADD SUPPLEMENTAL DESCRIPTION</v>
          </cell>
          <cell r="G808">
            <v>1</v>
          </cell>
        </row>
        <row r="809">
          <cell r="A809" t="str">
            <v>504E11100</v>
          </cell>
          <cell r="C809" t="str">
            <v>SF</v>
          </cell>
          <cell r="D809" t="str">
            <v>STEEL SHEET PILING LEFT IN PLACE</v>
          </cell>
          <cell r="F809" t="str">
            <v>SPECIFY MIN. SECTION MODULUS</v>
          </cell>
          <cell r="G809">
            <v>1</v>
          </cell>
        </row>
        <row r="810">
          <cell r="A810" t="str">
            <v>504E11101</v>
          </cell>
          <cell r="C810" t="str">
            <v>SF</v>
          </cell>
          <cell r="D810" t="str">
            <v>STEEL SHEET PILING LEFT IN PLACE, AS PER PLAN</v>
          </cell>
          <cell r="G810">
            <v>0</v>
          </cell>
        </row>
        <row r="811">
          <cell r="A811" t="str">
            <v>505E11100</v>
          </cell>
          <cell r="C811" t="str">
            <v>LS</v>
          </cell>
          <cell r="D811" t="str">
            <v>PILE DRIVING EQUIPMENT MOBILIZATION</v>
          </cell>
          <cell r="G811">
            <v>0</v>
          </cell>
        </row>
        <row r="812">
          <cell r="A812" t="str">
            <v>506E11100</v>
          </cell>
          <cell r="C812" t="str">
            <v>LS</v>
          </cell>
          <cell r="D812" t="str">
            <v>STATIC LOAD TEST</v>
          </cell>
          <cell r="G812">
            <v>0</v>
          </cell>
        </row>
        <row r="813">
          <cell r="A813" t="str">
            <v>506E11101</v>
          </cell>
          <cell r="C813" t="str">
            <v>LS</v>
          </cell>
          <cell r="D813" t="str">
            <v>STATIC LOAD TEST, AS PER PLAN</v>
          </cell>
          <cell r="G813">
            <v>0</v>
          </cell>
        </row>
        <row r="814">
          <cell r="A814" t="str">
            <v>506E12200</v>
          </cell>
          <cell r="C814" t="str">
            <v>EACH</v>
          </cell>
          <cell r="D814" t="str">
            <v>SUBSEQUENT STATIC LOAD TEST</v>
          </cell>
          <cell r="G814">
            <v>0</v>
          </cell>
        </row>
        <row r="815">
          <cell r="A815" t="str">
            <v>507E00100</v>
          </cell>
          <cell r="C815" t="str">
            <v>FT</v>
          </cell>
          <cell r="D815" t="str">
            <v>STEEL PILES HP10X42, FURNISHED</v>
          </cell>
          <cell r="G815">
            <v>0</v>
          </cell>
        </row>
        <row r="816">
          <cell r="A816" t="str">
            <v>507E00101</v>
          </cell>
          <cell r="C816" t="str">
            <v>FT</v>
          </cell>
          <cell r="D816" t="str">
            <v>STEEL PILES HP10X42, FURNISHED, AS PER PLAN</v>
          </cell>
          <cell r="G816">
            <v>0</v>
          </cell>
        </row>
        <row r="817">
          <cell r="A817" t="str">
            <v>507E00150</v>
          </cell>
          <cell r="C817" t="str">
            <v>FT</v>
          </cell>
          <cell r="D817" t="str">
            <v>STEEL PILES HP10X42, DRIVEN</v>
          </cell>
          <cell r="G817">
            <v>0</v>
          </cell>
        </row>
        <row r="818">
          <cell r="A818" t="str">
            <v>507E00151</v>
          </cell>
          <cell r="C818" t="str">
            <v>FT</v>
          </cell>
          <cell r="D818" t="str">
            <v>STEEL PILES HP10X42, DRIVEN, AS PER PLAN</v>
          </cell>
          <cell r="G818">
            <v>0</v>
          </cell>
        </row>
        <row r="819">
          <cell r="A819" t="str">
            <v>507E00200</v>
          </cell>
          <cell r="C819" t="str">
            <v>FT</v>
          </cell>
          <cell r="D819" t="str">
            <v>STEEL PILES HP12X53, FURNISHED</v>
          </cell>
          <cell r="G819">
            <v>0</v>
          </cell>
        </row>
        <row r="820">
          <cell r="A820" t="str">
            <v>507E00201</v>
          </cell>
          <cell r="C820" t="str">
            <v>FT</v>
          </cell>
          <cell r="D820" t="str">
            <v>STEEL PILES HP12X53, FURNISHED, AS PER PLAN</v>
          </cell>
          <cell r="G820">
            <v>0</v>
          </cell>
        </row>
        <row r="821">
          <cell r="A821" t="str">
            <v>507E00250</v>
          </cell>
          <cell r="C821" t="str">
            <v>FT</v>
          </cell>
          <cell r="D821" t="str">
            <v>STEEL PILES HP12X53, DRIVEN</v>
          </cell>
          <cell r="G821">
            <v>0</v>
          </cell>
        </row>
        <row r="822">
          <cell r="A822" t="str">
            <v>507E00251</v>
          </cell>
          <cell r="C822" t="str">
            <v>FT</v>
          </cell>
          <cell r="D822" t="str">
            <v>STEEL PILES HP12X53, DRIVEN, AS PER PLAN</v>
          </cell>
          <cell r="G822">
            <v>0</v>
          </cell>
        </row>
        <row r="823">
          <cell r="A823" t="str">
            <v>507E00300</v>
          </cell>
          <cell r="C823" t="str">
            <v>FT</v>
          </cell>
          <cell r="D823" t="str">
            <v>STEEL PILES HP14X73, FURNISHED</v>
          </cell>
          <cell r="G823">
            <v>0</v>
          </cell>
        </row>
        <row r="824">
          <cell r="A824" t="str">
            <v>507E00301</v>
          </cell>
          <cell r="C824" t="str">
            <v>FT</v>
          </cell>
          <cell r="D824" t="str">
            <v>STEEL PILES HP14X73, FURNISHED, AS PER PLAN</v>
          </cell>
          <cell r="G824">
            <v>0</v>
          </cell>
        </row>
        <row r="825">
          <cell r="A825" t="str">
            <v>507E00350</v>
          </cell>
          <cell r="C825" t="str">
            <v>FT</v>
          </cell>
          <cell r="D825" t="str">
            <v>STEEL PILES HP14X73, DRIVEN</v>
          </cell>
          <cell r="G825">
            <v>0</v>
          </cell>
        </row>
        <row r="826">
          <cell r="A826" t="str">
            <v>507E00351</v>
          </cell>
          <cell r="C826" t="str">
            <v>FT</v>
          </cell>
          <cell r="D826" t="str">
            <v>STEEL PILES HP14X73, DRIVEN, AS PER PLAN</v>
          </cell>
          <cell r="G826">
            <v>0</v>
          </cell>
        </row>
        <row r="827">
          <cell r="A827" t="str">
            <v>507E00360</v>
          </cell>
          <cell r="C827" t="str">
            <v>FT</v>
          </cell>
          <cell r="D827" t="str">
            <v>STEEL PILES HP14X89, FURNISHED</v>
          </cell>
          <cell r="G827">
            <v>0</v>
          </cell>
        </row>
        <row r="828">
          <cell r="A828" t="str">
            <v>507E00364</v>
          </cell>
          <cell r="C828" t="str">
            <v>FT</v>
          </cell>
          <cell r="D828" t="str">
            <v>STEEL PILES HP14X89, DRIVEN</v>
          </cell>
          <cell r="G828">
            <v>0</v>
          </cell>
        </row>
        <row r="829">
          <cell r="A829" t="str">
            <v>507E00370</v>
          </cell>
          <cell r="C829" t="str">
            <v>FT</v>
          </cell>
          <cell r="D829" t="str">
            <v>STEEL PILES, HP14X117, FURNISHED</v>
          </cell>
          <cell r="G829">
            <v>0</v>
          </cell>
        </row>
        <row r="830">
          <cell r="A830" t="str">
            <v>507E00371</v>
          </cell>
          <cell r="C830" t="str">
            <v>FT</v>
          </cell>
          <cell r="D830" t="str">
            <v>STEEL PILES, HP14X117, FURNISHED, AS PER PLAN</v>
          </cell>
          <cell r="G830">
            <v>0</v>
          </cell>
        </row>
        <row r="831">
          <cell r="A831" t="str">
            <v>507E00380</v>
          </cell>
          <cell r="C831" t="str">
            <v>FT</v>
          </cell>
          <cell r="D831" t="str">
            <v>STEEL PILES, HP14X117, DRIVEN</v>
          </cell>
          <cell r="G831">
            <v>0</v>
          </cell>
        </row>
        <row r="832">
          <cell r="A832" t="str">
            <v>507E00400</v>
          </cell>
          <cell r="C832" t="str">
            <v>FT</v>
          </cell>
          <cell r="D832" t="str">
            <v>STEEL PILES, MISC.:</v>
          </cell>
          <cell r="F832" t="str">
            <v>ADD SUPPLEMENTAL DESCRIPTION</v>
          </cell>
          <cell r="G832">
            <v>1</v>
          </cell>
        </row>
        <row r="833">
          <cell r="A833" t="str">
            <v>507E00410</v>
          </cell>
          <cell r="C833" t="str">
            <v>EACH</v>
          </cell>
          <cell r="D833" t="str">
            <v>STEEL PILES, MISC.:</v>
          </cell>
          <cell r="F833" t="str">
            <v>ADD SUPPLEMENTAL DESCRIPTION</v>
          </cell>
          <cell r="G833">
            <v>1</v>
          </cell>
        </row>
        <row r="834">
          <cell r="A834" t="str">
            <v>507E00500</v>
          </cell>
          <cell r="C834" t="str">
            <v>FT</v>
          </cell>
          <cell r="D834" t="str">
            <v>12" CAST-IN-PLACE REINFORCED CONCRETE PILES, DRIVEN</v>
          </cell>
          <cell r="G834">
            <v>0</v>
          </cell>
        </row>
        <row r="835">
          <cell r="A835" t="str">
            <v>507E00501</v>
          </cell>
          <cell r="C835" t="str">
            <v>FT</v>
          </cell>
          <cell r="D835" t="str">
            <v>12" CAST-IN-PLACE REINFORCED CONCRETE PILES, DRIVEN, AS PER PLAN</v>
          </cell>
          <cell r="G835">
            <v>0</v>
          </cell>
        </row>
        <row r="836">
          <cell r="A836" t="str">
            <v>507E00502</v>
          </cell>
          <cell r="C836" t="str">
            <v>FT</v>
          </cell>
          <cell r="D836" t="str">
            <v>12" CAST-IN-PLACE REINFORCED CONCRETE PILES, DRIVEN WITH QC/QA</v>
          </cell>
          <cell r="G836">
            <v>0</v>
          </cell>
        </row>
        <row r="837">
          <cell r="A837" t="str">
            <v>507E00550</v>
          </cell>
          <cell r="C837" t="str">
            <v>FT</v>
          </cell>
          <cell r="D837" t="str">
            <v>12" CAST-IN-PLACE REINFORCED CONCRETE PILES, FURNISHED</v>
          </cell>
          <cell r="G837">
            <v>0</v>
          </cell>
        </row>
        <row r="838">
          <cell r="A838" t="str">
            <v>507E00551</v>
          </cell>
          <cell r="C838" t="str">
            <v>FT</v>
          </cell>
          <cell r="D838" t="str">
            <v>12" CAST-IN-PLACE REINFORCED CONCRETE PILES, FURNISHED, AS PER PLAN</v>
          </cell>
          <cell r="G838">
            <v>0</v>
          </cell>
        </row>
        <row r="839">
          <cell r="A839" t="str">
            <v>507E00600</v>
          </cell>
          <cell r="C839" t="str">
            <v>FT</v>
          </cell>
          <cell r="D839" t="str">
            <v>14" CAST-IN-PLACE REINFORCED CONCRETE PILES, DRIVEN</v>
          </cell>
          <cell r="G839">
            <v>0</v>
          </cell>
        </row>
        <row r="840">
          <cell r="A840" t="str">
            <v>507E00601</v>
          </cell>
          <cell r="C840" t="str">
            <v>FT</v>
          </cell>
          <cell r="D840" t="str">
            <v>14" CAST-IN-PLACE REINFORCED CONCRETE PILES, DRIVEN, AS PER PLAN</v>
          </cell>
          <cell r="G840">
            <v>0</v>
          </cell>
        </row>
        <row r="841">
          <cell r="A841" t="str">
            <v>507E00602</v>
          </cell>
          <cell r="C841" t="str">
            <v>FT</v>
          </cell>
          <cell r="D841" t="str">
            <v>14" CAST-IN-PLACE REINFORCED CONCRETE PILES, DRIVEN WITH QC/QA</v>
          </cell>
          <cell r="G841">
            <v>0</v>
          </cell>
        </row>
        <row r="842">
          <cell r="A842" t="str">
            <v>507E00650</v>
          </cell>
          <cell r="C842" t="str">
            <v>FT</v>
          </cell>
          <cell r="D842" t="str">
            <v>14" CAST-IN-PLACE REINFORCED CONCRETE PILES, FURNISHED</v>
          </cell>
          <cell r="G842">
            <v>0</v>
          </cell>
        </row>
        <row r="843">
          <cell r="A843" t="str">
            <v>507E00651</v>
          </cell>
          <cell r="C843" t="str">
            <v>FT</v>
          </cell>
          <cell r="D843" t="str">
            <v>14" CAST-IN-PLACE REINFORCED CONCRETE PILES, FURNISHED, AS PER PLAN</v>
          </cell>
          <cell r="G843">
            <v>0</v>
          </cell>
        </row>
        <row r="844">
          <cell r="A844" t="str">
            <v>507E00700</v>
          </cell>
          <cell r="C844" t="str">
            <v>FT</v>
          </cell>
          <cell r="D844" t="str">
            <v>16" CAST-IN-PLACE REINFORCED CONCRETE PILES, DRIVEN</v>
          </cell>
          <cell r="G844">
            <v>0</v>
          </cell>
        </row>
        <row r="845">
          <cell r="A845" t="str">
            <v>507E00701</v>
          </cell>
          <cell r="C845" t="str">
            <v>FT</v>
          </cell>
          <cell r="D845" t="str">
            <v>16" CAST-IN-PLACE REINFORCED CONCRETE PILES, DRIVEN, AS PER PLAN</v>
          </cell>
          <cell r="G845">
            <v>0</v>
          </cell>
        </row>
        <row r="846">
          <cell r="A846" t="str">
            <v>507E00702</v>
          </cell>
          <cell r="C846" t="str">
            <v>FT</v>
          </cell>
          <cell r="D846" t="str">
            <v>16" CAST-IN-PLACE REINFORCED CONCRETE PILES, DRIVEN WITH QC/QA</v>
          </cell>
          <cell r="G846">
            <v>0</v>
          </cell>
        </row>
        <row r="847">
          <cell r="A847" t="str">
            <v>507E00750</v>
          </cell>
          <cell r="C847" t="str">
            <v>FT</v>
          </cell>
          <cell r="D847" t="str">
            <v>16" CAST-IN-PLACE REINFORCED CONCRETE PILES, FURNISHED</v>
          </cell>
          <cell r="G847">
            <v>0</v>
          </cell>
        </row>
        <row r="848">
          <cell r="A848" t="str">
            <v>507E00751</v>
          </cell>
          <cell r="C848" t="str">
            <v>FT</v>
          </cell>
          <cell r="D848" t="str">
            <v>16" CAST-IN-PLACE REINFORCED CONCRETE PILES, FURNISHED, AS PER PLAN</v>
          </cell>
          <cell r="G848">
            <v>0</v>
          </cell>
        </row>
        <row r="849">
          <cell r="A849" t="str">
            <v>507E00800</v>
          </cell>
          <cell r="C849" t="str">
            <v>FT</v>
          </cell>
          <cell r="D849" t="str">
            <v>18" CAST-IN-PLACE REINFORCED CONCRETE PILES, DRIVEN</v>
          </cell>
          <cell r="G849">
            <v>0</v>
          </cell>
        </row>
        <row r="850">
          <cell r="A850" t="str">
            <v>507E00801</v>
          </cell>
          <cell r="C850" t="str">
            <v>FT</v>
          </cell>
          <cell r="D850" t="str">
            <v>18" CAST-IN-PLACE REINFORCED CONCRETE PILES, DRIVEN, AS PER PLAN</v>
          </cell>
          <cell r="G850">
            <v>0</v>
          </cell>
        </row>
        <row r="851">
          <cell r="A851" t="str">
            <v>507E00802</v>
          </cell>
          <cell r="C851" t="str">
            <v>FT</v>
          </cell>
          <cell r="D851" t="str">
            <v>18" CAST-IN-PLACE REINFORCED CONCRETE PILES, DRIVEN WITH QC/QA</v>
          </cell>
          <cell r="G851">
            <v>0</v>
          </cell>
        </row>
        <row r="852">
          <cell r="A852" t="str">
            <v>507E00850</v>
          </cell>
          <cell r="C852" t="str">
            <v>FT</v>
          </cell>
          <cell r="D852" t="str">
            <v>18" CAST-IN-PLACE REINFORCED CONCRETE PILES, FURNISHED</v>
          </cell>
          <cell r="G852">
            <v>0</v>
          </cell>
        </row>
        <row r="853">
          <cell r="A853" t="str">
            <v>507E00851</v>
          </cell>
          <cell r="C853" t="str">
            <v>FT</v>
          </cell>
          <cell r="D853" t="str">
            <v>18" CAST-IN-PLACE REINFORCED CONCRETE PILES, FURNISHED, AS PER PLAN</v>
          </cell>
          <cell r="G853">
            <v>0</v>
          </cell>
        </row>
        <row r="854">
          <cell r="A854" t="str">
            <v>507E00860</v>
          </cell>
          <cell r="C854" t="str">
            <v>FT</v>
          </cell>
          <cell r="D854" t="str">
            <v>24" CAST-IN-PLACE REINFORCED CONCRETE PILES, DRIVEN</v>
          </cell>
          <cell r="G854">
            <v>0</v>
          </cell>
        </row>
        <row r="855">
          <cell r="A855" t="str">
            <v>507E00861</v>
          </cell>
          <cell r="C855" t="str">
            <v>FT</v>
          </cell>
          <cell r="D855" t="str">
            <v>24" CAST-IN-PLACE REINFORCED CONCRETE PILES, DRIVEN, AS PER PLAN</v>
          </cell>
          <cell r="G855">
            <v>0</v>
          </cell>
        </row>
        <row r="856">
          <cell r="A856" t="str">
            <v>507E00862</v>
          </cell>
          <cell r="C856" t="str">
            <v>FT</v>
          </cell>
          <cell r="D856" t="str">
            <v>24" CAST-IN-PLACE REINFORCED CONCRETE PILES, DRIVEN WITH QC/QA</v>
          </cell>
          <cell r="G856">
            <v>0</v>
          </cell>
        </row>
        <row r="857">
          <cell r="A857" t="str">
            <v>507E00870</v>
          </cell>
          <cell r="C857" t="str">
            <v>FT</v>
          </cell>
          <cell r="D857" t="str">
            <v>24" CAST-IN-PLACE REINFORCED CONCRETE PILES, FURNISHED</v>
          </cell>
          <cell r="G857">
            <v>0</v>
          </cell>
        </row>
        <row r="858">
          <cell r="A858" t="str">
            <v>507E00871</v>
          </cell>
          <cell r="C858" t="str">
            <v>FT</v>
          </cell>
          <cell r="D858" t="str">
            <v>24" CAST-IN-PLACE REINFORCED CONCRETE PILES, FURNISHED, AS PER PLAN</v>
          </cell>
          <cell r="G858">
            <v>0</v>
          </cell>
        </row>
        <row r="859">
          <cell r="A859" t="str">
            <v>507E00880</v>
          </cell>
          <cell r="C859" t="str">
            <v>FT</v>
          </cell>
          <cell r="D859" t="str">
            <v>20" CAST-IN-PLACE REINFORCED CONCRETE PILES, DRIVEN</v>
          </cell>
          <cell r="G859">
            <v>0</v>
          </cell>
        </row>
        <row r="860">
          <cell r="A860" t="str">
            <v>507E00890</v>
          </cell>
          <cell r="C860" t="str">
            <v>FT</v>
          </cell>
          <cell r="D860" t="str">
            <v>20" CAST-IN-PLACE REINFORCED CONCRETE PILES, FURNISHED</v>
          </cell>
          <cell r="G860">
            <v>0</v>
          </cell>
        </row>
        <row r="861">
          <cell r="A861" t="str">
            <v>507E50000</v>
          </cell>
          <cell r="C861" t="str">
            <v>FT</v>
          </cell>
          <cell r="D861" t="str">
            <v>TIMBER PILES, CREOSOTED</v>
          </cell>
          <cell r="G861">
            <v>0</v>
          </cell>
        </row>
        <row r="862">
          <cell r="A862" t="str">
            <v>507E50100</v>
          </cell>
          <cell r="C862" t="str">
            <v>FT</v>
          </cell>
          <cell r="D862" t="str">
            <v>TIMBER PILES, UNTREATED</v>
          </cell>
          <cell r="G862">
            <v>0</v>
          </cell>
        </row>
        <row r="863">
          <cell r="A863" t="str">
            <v>507E71100</v>
          </cell>
          <cell r="B863" t="str">
            <v>Y</v>
          </cell>
          <cell r="C863" t="str">
            <v>LS</v>
          </cell>
          <cell r="D863" t="str">
            <v>SPECIAL - PILE TEST PROGRAM</v>
          </cell>
          <cell r="G863">
            <v>0</v>
          </cell>
        </row>
        <row r="864">
          <cell r="A864" t="str">
            <v>507E71200</v>
          </cell>
          <cell r="B864" t="str">
            <v>Y</v>
          </cell>
          <cell r="C864" t="str">
            <v>FT</v>
          </cell>
          <cell r="D864" t="str">
            <v>SPECIAL - PILE ENCASEMENT</v>
          </cell>
          <cell r="G864">
            <v>0</v>
          </cell>
        </row>
        <row r="865">
          <cell r="A865" t="str">
            <v>507E71500</v>
          </cell>
          <cell r="B865" t="str">
            <v>Y</v>
          </cell>
          <cell r="C865" t="str">
            <v>FT</v>
          </cell>
          <cell r="D865" t="str">
            <v>SPECIAL - PILE COATING</v>
          </cell>
          <cell r="G865">
            <v>0</v>
          </cell>
        </row>
        <row r="866">
          <cell r="A866" t="str">
            <v>507E92200</v>
          </cell>
          <cell r="C866" t="str">
            <v>FT</v>
          </cell>
          <cell r="D866" t="str">
            <v>PREBORED HOLES</v>
          </cell>
          <cell r="G866">
            <v>0</v>
          </cell>
        </row>
        <row r="867">
          <cell r="A867" t="str">
            <v>507E92201</v>
          </cell>
          <cell r="C867" t="str">
            <v>FT</v>
          </cell>
          <cell r="D867" t="str">
            <v>PREBORED HOLES, AS PER PLAN</v>
          </cell>
          <cell r="G867">
            <v>0</v>
          </cell>
        </row>
        <row r="868">
          <cell r="A868" t="str">
            <v>507E93300</v>
          </cell>
          <cell r="C868" t="str">
            <v>EACH</v>
          </cell>
          <cell r="D868" t="str">
            <v>STEEL POINTS OR SHOES</v>
          </cell>
          <cell r="G868">
            <v>0</v>
          </cell>
        </row>
        <row r="869">
          <cell r="A869" t="str">
            <v>507E93301</v>
          </cell>
          <cell r="C869" t="str">
            <v>EACH</v>
          </cell>
          <cell r="D869" t="str">
            <v>STEEL POINTS OR SHOES, AS PER PLAN</v>
          </cell>
          <cell r="G869">
            <v>0</v>
          </cell>
        </row>
        <row r="870">
          <cell r="A870" t="str">
            <v>507E98000</v>
          </cell>
          <cell r="C870" t="str">
            <v>FT</v>
          </cell>
          <cell r="D870" t="str">
            <v>PILING, MISC.:</v>
          </cell>
          <cell r="F870" t="str">
            <v>ADD SUPPLEMENTAL DESCRIPTION</v>
          </cell>
          <cell r="G870">
            <v>1</v>
          </cell>
        </row>
        <row r="871">
          <cell r="A871" t="str">
            <v>507E98010</v>
          </cell>
          <cell r="C871" t="str">
            <v>EACH</v>
          </cell>
          <cell r="D871" t="str">
            <v>PILING, MISC.:</v>
          </cell>
          <cell r="F871" t="str">
            <v>ADD SUPPLEMENTAL DESCRIPTION</v>
          </cell>
          <cell r="G871">
            <v>1</v>
          </cell>
        </row>
        <row r="872">
          <cell r="A872" t="str">
            <v>507E98020</v>
          </cell>
          <cell r="C872" t="str">
            <v>LS</v>
          </cell>
          <cell r="D872" t="str">
            <v>PILING, MISC.:</v>
          </cell>
          <cell r="F872" t="str">
            <v>ADD SUPPLEMENTAL DESCRIPTION</v>
          </cell>
          <cell r="G872">
            <v>1</v>
          </cell>
        </row>
        <row r="873">
          <cell r="A873" t="str">
            <v>509E10000</v>
          </cell>
          <cell r="C873" t="str">
            <v>LB</v>
          </cell>
          <cell r="D873" t="str">
            <v>EPOXY COATED REINFORCING STEEL</v>
          </cell>
          <cell r="G873">
            <v>0</v>
          </cell>
        </row>
        <row r="874">
          <cell r="A874" t="str">
            <v>509E10001</v>
          </cell>
          <cell r="C874" t="str">
            <v>LB</v>
          </cell>
          <cell r="D874" t="str">
            <v>EPOXY COATED REINFORCING STEEL, AS PER PLAN</v>
          </cell>
          <cell r="G874">
            <v>0</v>
          </cell>
        </row>
        <row r="875">
          <cell r="A875" t="str">
            <v>509E20000</v>
          </cell>
          <cell r="C875" t="str">
            <v>LB</v>
          </cell>
          <cell r="D875" t="str">
            <v>REINFORCING STEEL, REPLACEMENT OF EXISTING REINFORCING STEEL</v>
          </cell>
          <cell r="G875">
            <v>0</v>
          </cell>
        </row>
        <row r="876">
          <cell r="A876" t="str">
            <v>509E20001</v>
          </cell>
          <cell r="C876" t="str">
            <v>LB</v>
          </cell>
          <cell r="D876" t="str">
            <v>REINFORCING STEEL, REPLACEMENT OF EXISTING REINFORCING STEEL, AS PER PLAN</v>
          </cell>
          <cell r="G876">
            <v>0</v>
          </cell>
        </row>
        <row r="877">
          <cell r="A877" t="str">
            <v>509E25000</v>
          </cell>
          <cell r="C877" t="str">
            <v>LB</v>
          </cell>
          <cell r="D877" t="str">
            <v>REINFORCING STEEL</v>
          </cell>
          <cell r="G877">
            <v>0</v>
          </cell>
        </row>
        <row r="878">
          <cell r="A878" t="str">
            <v>509E25001</v>
          </cell>
          <cell r="C878" t="str">
            <v>LB</v>
          </cell>
          <cell r="D878" t="str">
            <v>REINFORCING STEEL, AS PER PLAN</v>
          </cell>
          <cell r="G878">
            <v>0</v>
          </cell>
        </row>
        <row r="879">
          <cell r="A879" t="str">
            <v>510E09950</v>
          </cell>
          <cell r="C879" t="str">
            <v>EACH</v>
          </cell>
          <cell r="D879" t="str">
            <v>DOWEL HOLES WITH CEMENT GROUT</v>
          </cell>
          <cell r="G879">
            <v>0</v>
          </cell>
        </row>
        <row r="880">
          <cell r="A880" t="str">
            <v>510E09951</v>
          </cell>
          <cell r="C880" t="str">
            <v>EACH</v>
          </cell>
          <cell r="D880" t="str">
            <v>DOWEL HOLES WITH CEMENT GROUT, AS PER PLAN</v>
          </cell>
          <cell r="G880">
            <v>0</v>
          </cell>
        </row>
        <row r="881">
          <cell r="A881" t="str">
            <v>510E10000</v>
          </cell>
          <cell r="C881" t="str">
            <v>EACH</v>
          </cell>
          <cell r="D881" t="str">
            <v>DOWEL HOLES WITH NONSHRINK, NONMETALLIC GROUT</v>
          </cell>
          <cell r="G881">
            <v>0</v>
          </cell>
        </row>
        <row r="882">
          <cell r="A882" t="str">
            <v>510E10001</v>
          </cell>
          <cell r="C882" t="str">
            <v>EACH</v>
          </cell>
          <cell r="D882" t="str">
            <v>DOWEL HOLES WITH NONSHRINK, NONMETALLIC GROUT, AS PER PLAN</v>
          </cell>
          <cell r="G882">
            <v>0</v>
          </cell>
        </row>
        <row r="883">
          <cell r="A883" t="str">
            <v>511E21520</v>
          </cell>
          <cell r="C883" t="str">
            <v>CY</v>
          </cell>
          <cell r="D883" t="str">
            <v>CLASS QC2 CONCRETE, SUPERSTRUCTURE</v>
          </cell>
          <cell r="F883" t="str">
            <v>BEAMS OR GIRDERS</v>
          </cell>
          <cell r="G883">
            <v>0</v>
          </cell>
        </row>
        <row r="884">
          <cell r="A884" t="str">
            <v>511E21521</v>
          </cell>
          <cell r="C884" t="str">
            <v>CY</v>
          </cell>
          <cell r="D884" t="str">
            <v>CLASS QC2 CONCRETE, SUPERSTRUCTURE, AS PER PLAN</v>
          </cell>
          <cell r="F884" t="str">
            <v>BEAMS OR GIRDERS</v>
          </cell>
          <cell r="G884">
            <v>0</v>
          </cell>
        </row>
        <row r="885">
          <cell r="A885" t="str">
            <v>511E21522</v>
          </cell>
          <cell r="C885" t="str">
            <v>CY</v>
          </cell>
          <cell r="D885" t="str">
            <v>CLASS QC2 CONCRETE WITH QC/QA, SUPERSTRUCTURE</v>
          </cell>
          <cell r="F885" t="str">
            <v>BEAMS OR GIRDERS</v>
          </cell>
          <cell r="G885">
            <v>0</v>
          </cell>
        </row>
        <row r="886">
          <cell r="A886" t="str">
            <v>511E21523</v>
          </cell>
          <cell r="C886" t="str">
            <v>CY</v>
          </cell>
          <cell r="D886" t="str">
            <v>CLASS QC2 CONCRETE WITH QC/QA, SUPERSTRUCTURE, AS PER PLAN</v>
          </cell>
          <cell r="F886" t="str">
            <v>BEAMS OR GIRDERS</v>
          </cell>
          <cell r="G886">
            <v>0</v>
          </cell>
        </row>
        <row r="887">
          <cell r="A887" t="str">
            <v>511E31610</v>
          </cell>
          <cell r="C887" t="str">
            <v>CY</v>
          </cell>
          <cell r="D887" t="str">
            <v>CLASS QC2 CONCRETE, SUPERSTRUCTURE</v>
          </cell>
          <cell r="F887" t="str">
            <v>COMP SLAB ON PRECAST BOX BEAM</v>
          </cell>
          <cell r="G887">
            <v>0</v>
          </cell>
        </row>
        <row r="888">
          <cell r="A888" t="str">
            <v>511E31611</v>
          </cell>
          <cell r="C888" t="str">
            <v>CY</v>
          </cell>
          <cell r="D888" t="str">
            <v>CLASS QC2 CONCRETE, SUPERSTRUCTURE, AS PER PLAN</v>
          </cell>
          <cell r="F888" t="str">
            <v>COMP SLAB ON PRECAST BOX BEAM</v>
          </cell>
          <cell r="G888">
            <v>0</v>
          </cell>
        </row>
        <row r="889">
          <cell r="A889" t="str">
            <v>511E31612</v>
          </cell>
          <cell r="C889" t="str">
            <v>CY</v>
          </cell>
          <cell r="D889" t="str">
            <v>CLASS QC2 CONCRETE WITH QC/QA, SUPERSTRUCTURE</v>
          </cell>
          <cell r="F889" t="str">
            <v>COMP SLAB ON PRECAST BOX BEAM</v>
          </cell>
          <cell r="G889">
            <v>0</v>
          </cell>
        </row>
        <row r="890">
          <cell r="A890" t="str">
            <v>511E31613</v>
          </cell>
          <cell r="C890" t="str">
            <v>CY</v>
          </cell>
          <cell r="D890" t="str">
            <v>CLASS QC2 CONCRETE WITH QC/QA, SUPERSTRUCTURE, AS PER PLAN</v>
          </cell>
          <cell r="F890" t="str">
            <v>COMP SLAB ON PRECAST BOX BEAM</v>
          </cell>
          <cell r="G890">
            <v>0</v>
          </cell>
        </row>
        <row r="891">
          <cell r="A891" t="str">
            <v>511E32210</v>
          </cell>
          <cell r="C891" t="str">
            <v>CY</v>
          </cell>
          <cell r="D891" t="str">
            <v>CLASS QC2 CONCRETE, SUPERSTRUCTURE</v>
          </cell>
          <cell r="F891" t="str">
            <v>CONTINUOUS CONCRETE SLAB</v>
          </cell>
          <cell r="G891">
            <v>0</v>
          </cell>
        </row>
        <row r="892">
          <cell r="A892" t="str">
            <v>511E32211</v>
          </cell>
          <cell r="C892" t="str">
            <v>CY</v>
          </cell>
          <cell r="D892" t="str">
            <v>CLASS QC2 CONCRETE, SUPERSTRUCTURE, AS PER PLAN</v>
          </cell>
          <cell r="F892" t="str">
            <v>CONTINUOUS CONCRETE SLAB</v>
          </cell>
          <cell r="G892">
            <v>0</v>
          </cell>
        </row>
        <row r="893">
          <cell r="A893" t="str">
            <v>511E32212</v>
          </cell>
          <cell r="C893" t="str">
            <v>CY</v>
          </cell>
          <cell r="D893" t="str">
            <v>CLASS QC2 CONCRETE WITH QC/QA, SUPERSTRUCTURE</v>
          </cell>
          <cell r="F893" t="str">
            <v>CONTINUOUS CONCRETE SLAB</v>
          </cell>
          <cell r="G893">
            <v>0</v>
          </cell>
        </row>
        <row r="894">
          <cell r="A894" t="str">
            <v>511E32213</v>
          </cell>
          <cell r="C894" t="str">
            <v>CY</v>
          </cell>
          <cell r="D894" t="str">
            <v>CLASS QC2 CONCRETE WITH QC/QA, SUPERSTRUCTURE, AS PER PLAN</v>
          </cell>
          <cell r="F894" t="str">
            <v>CONTINUOUS CONCRETE SLAB</v>
          </cell>
          <cell r="G894">
            <v>0</v>
          </cell>
        </row>
        <row r="895">
          <cell r="A895" t="str">
            <v>511E33310</v>
          </cell>
          <cell r="C895" t="str">
            <v>CY</v>
          </cell>
          <cell r="D895" t="str">
            <v>CLASS QC2 CONCRETE, SUPERSTRUCTURE</v>
          </cell>
          <cell r="F895" t="str">
            <v>CONT. CONC SLAB INCL PIER CAPS</v>
          </cell>
          <cell r="G895">
            <v>0</v>
          </cell>
        </row>
        <row r="896">
          <cell r="A896" t="str">
            <v>511E33311</v>
          </cell>
          <cell r="C896" t="str">
            <v>CY</v>
          </cell>
          <cell r="D896" t="str">
            <v>CLASS QC2 CONCRETE, SUPERSTRUCTURE, AS PER PLAN</v>
          </cell>
          <cell r="F896" t="str">
            <v>CONT. CONC SLAB INCL PIER CAPS</v>
          </cell>
          <cell r="G896">
            <v>0</v>
          </cell>
        </row>
        <row r="897">
          <cell r="A897" t="str">
            <v>511E33312</v>
          </cell>
          <cell r="C897" t="str">
            <v>CY</v>
          </cell>
          <cell r="D897" t="str">
            <v>CLASS QC2 CONCRETE WITH QC/QA, SUPERSTRUCTURE</v>
          </cell>
          <cell r="F897" t="str">
            <v>CONT. CONC SLAB INCL PIER CAPS</v>
          </cell>
          <cell r="G897">
            <v>0</v>
          </cell>
        </row>
        <row r="898">
          <cell r="A898" t="str">
            <v>511E33313</v>
          </cell>
          <cell r="C898" t="str">
            <v>CY</v>
          </cell>
          <cell r="D898" t="str">
            <v>CLASS QC2 CONCRETE WITH QC/QA, SUPERSTRUCTURE, AS PER PLAN</v>
          </cell>
          <cell r="F898" t="str">
            <v>CONT. CONC SLAB INCL PIER CAPS</v>
          </cell>
          <cell r="G898">
            <v>0</v>
          </cell>
        </row>
        <row r="899">
          <cell r="A899" t="str">
            <v>511E33412</v>
          </cell>
          <cell r="C899" t="str">
            <v>CY</v>
          </cell>
          <cell r="D899" t="str">
            <v>CLASS QC2 CONCRETE, SUPERSTRUCTURE</v>
          </cell>
          <cell r="F899" t="str">
            <v>SINGLE SPAN CONCRETE SLAB</v>
          </cell>
          <cell r="G899">
            <v>0</v>
          </cell>
        </row>
        <row r="900">
          <cell r="A900" t="str">
            <v>511E33413</v>
          </cell>
          <cell r="C900" t="str">
            <v>CY</v>
          </cell>
          <cell r="D900" t="str">
            <v>CLASS QC2 CONCRETE, SUPERSTRUCTURE, AS PER PLAN</v>
          </cell>
          <cell r="F900" t="str">
            <v>SINGLE SPAN CONCRETE SLAB</v>
          </cell>
          <cell r="G900">
            <v>0</v>
          </cell>
        </row>
        <row r="901">
          <cell r="A901" t="str">
            <v>511E33414</v>
          </cell>
          <cell r="C901" t="str">
            <v>CY</v>
          </cell>
          <cell r="D901" t="str">
            <v>CLASS QC2 CONCRETE WITH QC/QA, SUPERSTRUCTURE</v>
          </cell>
          <cell r="F901" t="str">
            <v>SINGLE SPAN CONCRETE SLAB</v>
          </cell>
          <cell r="G901">
            <v>0</v>
          </cell>
        </row>
        <row r="902">
          <cell r="A902" t="str">
            <v>511E33415</v>
          </cell>
          <cell r="C902" t="str">
            <v>CY</v>
          </cell>
          <cell r="D902" t="str">
            <v>CLASS QC2 CONCRETE WITH QC/QA, SUPERSTRUCTURE, AS PER PLAN</v>
          </cell>
          <cell r="F902" t="str">
            <v>SINGLE SPAN CONCRETE SLAB</v>
          </cell>
          <cell r="G902">
            <v>0</v>
          </cell>
        </row>
        <row r="903">
          <cell r="A903" t="str">
            <v>511E33416</v>
          </cell>
          <cell r="C903" t="str">
            <v>CY</v>
          </cell>
          <cell r="D903" t="str">
            <v>CLASS QC2 CONCRETE, SUPERSTRUCTURE</v>
          </cell>
          <cell r="F903" t="str">
            <v>DIAPHRAGMS FOR CONC I-BEAMS</v>
          </cell>
          <cell r="G903">
            <v>0</v>
          </cell>
        </row>
        <row r="904">
          <cell r="A904" t="str">
            <v>511E33417</v>
          </cell>
          <cell r="C904" t="str">
            <v>CY</v>
          </cell>
          <cell r="D904" t="str">
            <v>CLASS QC2 CONCRETE, SUPERSTRUCTURE, AS PER PLAN</v>
          </cell>
          <cell r="F904" t="str">
            <v>DIAPHRAGMS FOR CONC I-BEAMS</v>
          </cell>
          <cell r="G904">
            <v>0</v>
          </cell>
        </row>
        <row r="905">
          <cell r="A905" t="str">
            <v>511E33418</v>
          </cell>
          <cell r="C905" t="str">
            <v>CY</v>
          </cell>
          <cell r="D905" t="str">
            <v>CLASS QC2 CONCRETE WITH QC/QA, SUPERSTRUCTURE</v>
          </cell>
          <cell r="F905" t="str">
            <v>DIAPHRAGMS FOR CONC I-BEAMS</v>
          </cell>
          <cell r="G905">
            <v>0</v>
          </cell>
        </row>
        <row r="906">
          <cell r="A906" t="str">
            <v>511E33419</v>
          </cell>
          <cell r="C906" t="str">
            <v>CY</v>
          </cell>
          <cell r="D906" t="str">
            <v>CLASS QC2 CONCRETE WITH QC/QA, SUPERSTRUCTURE, AS PER PLAN</v>
          </cell>
          <cell r="F906" t="str">
            <v>DIAPHRAGMS FOR CONC I-BEAMS</v>
          </cell>
          <cell r="G906">
            <v>0</v>
          </cell>
        </row>
        <row r="907">
          <cell r="A907" t="str">
            <v>511E33500</v>
          </cell>
          <cell r="C907" t="str">
            <v>EACH</v>
          </cell>
          <cell r="D907" t="str">
            <v>SEMI-INTEGRAL DIAPHRAGM GUIDE</v>
          </cell>
          <cell r="G907">
            <v>0</v>
          </cell>
        </row>
        <row r="908">
          <cell r="A908" t="str">
            <v>511E33501</v>
          </cell>
          <cell r="C908" t="str">
            <v>EACH</v>
          </cell>
          <cell r="D908" t="str">
            <v>SEMI-INTEGRAL DIAPHRAGM GUIDE, AS PER PLAN</v>
          </cell>
          <cell r="G908">
            <v>0</v>
          </cell>
        </row>
        <row r="909">
          <cell r="A909" t="str">
            <v>511E34410</v>
          </cell>
          <cell r="C909" t="str">
            <v>CY</v>
          </cell>
          <cell r="D909" t="str">
            <v>CLASS QC2 CONCRETE, SUPERSTRUCTURE</v>
          </cell>
          <cell r="F909" t="str">
            <v>REPAIR OR RECONSTRUCTION</v>
          </cell>
          <cell r="G909">
            <v>0</v>
          </cell>
        </row>
        <row r="910">
          <cell r="A910" t="str">
            <v>511E34411</v>
          </cell>
          <cell r="C910" t="str">
            <v>CY</v>
          </cell>
          <cell r="D910" t="str">
            <v>CLASS QC2 CONCRETE, SUPERSTRUCTURE, AS PER PLAN</v>
          </cell>
          <cell r="F910" t="str">
            <v>REPAIR OR RECONSTRUCTION</v>
          </cell>
          <cell r="G910">
            <v>0</v>
          </cell>
        </row>
        <row r="911">
          <cell r="A911" t="str">
            <v>511E34412</v>
          </cell>
          <cell r="C911" t="str">
            <v>CY</v>
          </cell>
          <cell r="D911" t="str">
            <v>CLASS QC2 CONCRETE WITH QC/QA, SUPERSTRUCTURE</v>
          </cell>
          <cell r="F911" t="str">
            <v>REPAIR OR RECONSTRUCTION</v>
          </cell>
          <cell r="G911">
            <v>0</v>
          </cell>
        </row>
        <row r="912">
          <cell r="A912" t="str">
            <v>511E34413</v>
          </cell>
          <cell r="C912" t="str">
            <v>CY</v>
          </cell>
          <cell r="D912" t="str">
            <v>CLASS QC2 CONCRETE WITH QC/QA, SUPERSTRUCTURE, AS PER PLAN</v>
          </cell>
          <cell r="F912" t="str">
            <v>REPAIR OR RECONSTRUCTION</v>
          </cell>
          <cell r="G912">
            <v>0</v>
          </cell>
        </row>
        <row r="913">
          <cell r="A913" t="str">
            <v>511E34416</v>
          </cell>
          <cell r="C913" t="str">
            <v>CY</v>
          </cell>
          <cell r="D913" t="str">
            <v>CLASS QC SCC CONCRETE, SUPERSTRUCTURE</v>
          </cell>
          <cell r="G913">
            <v>0</v>
          </cell>
        </row>
        <row r="914">
          <cell r="A914" t="str">
            <v>511E34417</v>
          </cell>
          <cell r="C914" t="str">
            <v>CY</v>
          </cell>
          <cell r="D914" t="str">
            <v>CLASS QC SCC CONCRETE, SUPERSTRUCTURE, AS PER PLAN</v>
          </cell>
          <cell r="G914">
            <v>0</v>
          </cell>
        </row>
        <row r="915">
          <cell r="A915" t="str">
            <v>511E34418</v>
          </cell>
          <cell r="C915" t="str">
            <v>CY</v>
          </cell>
          <cell r="D915" t="str">
            <v>CLASS QC SCC CONCRETE WITH QC/QA, SUPERSTRUCTURE</v>
          </cell>
          <cell r="G915">
            <v>0</v>
          </cell>
        </row>
        <row r="916">
          <cell r="A916" t="str">
            <v>511E34419</v>
          </cell>
          <cell r="C916" t="str">
            <v>CY</v>
          </cell>
          <cell r="D916" t="str">
            <v>CLASS QC SCC CONCRETE WITH QC/QA, SUPERSTRUCTURE, AS PER PLAN</v>
          </cell>
          <cell r="G916">
            <v>0</v>
          </cell>
        </row>
        <row r="917">
          <cell r="A917" t="str">
            <v>511E34422</v>
          </cell>
          <cell r="C917" t="str">
            <v>SF</v>
          </cell>
          <cell r="D917" t="str">
            <v>CLASS QC2 CONCRETE, SIDEWALK WEARING SURFACE</v>
          </cell>
          <cell r="G917">
            <v>0</v>
          </cell>
        </row>
        <row r="918">
          <cell r="A918" t="str">
            <v>511E34423</v>
          </cell>
          <cell r="C918" t="str">
            <v>SF</v>
          </cell>
          <cell r="D918" t="str">
            <v>CLASS QC2 CONCRETE, SIDEWALK WEARING SURFACE, AS PER PLAN</v>
          </cell>
          <cell r="G918">
            <v>0</v>
          </cell>
        </row>
        <row r="919">
          <cell r="A919" t="str">
            <v>511E34424</v>
          </cell>
          <cell r="C919" t="str">
            <v>SF</v>
          </cell>
          <cell r="D919" t="str">
            <v>CLASS QC2 CONCRETE WITH QC/QA, SIDEWALK WEARING SURFACE</v>
          </cell>
          <cell r="G919">
            <v>0</v>
          </cell>
        </row>
        <row r="920">
          <cell r="A920" t="str">
            <v>511E34425</v>
          </cell>
          <cell r="C920" t="str">
            <v>SF</v>
          </cell>
          <cell r="D920" t="str">
            <v>CLASS QC2 CONCRETE WITH QC/QA, SIDEWALK WEARING SURFACE, AS PER PLAN</v>
          </cell>
          <cell r="G920">
            <v>0</v>
          </cell>
        </row>
        <row r="921">
          <cell r="A921" t="str">
            <v>511E34440</v>
          </cell>
          <cell r="C921" t="str">
            <v>SY</v>
          </cell>
          <cell r="D921" t="str">
            <v>CLASS QC2 CONCRETE, BRIDGE DECK</v>
          </cell>
          <cell r="F921" t="str">
            <v>CHECK UNIT OF MEASURE</v>
          </cell>
          <cell r="G921">
            <v>0</v>
          </cell>
        </row>
        <row r="922">
          <cell r="A922" t="str">
            <v>511E34441</v>
          </cell>
          <cell r="C922" t="str">
            <v>SY</v>
          </cell>
          <cell r="D922" t="str">
            <v>CLASS QC2 CONCRETE, BRIDGE DECK, AS PER PLAN</v>
          </cell>
          <cell r="F922" t="str">
            <v>CHECK UNIT OF MEASURE</v>
          </cell>
          <cell r="G922">
            <v>0</v>
          </cell>
        </row>
        <row r="923">
          <cell r="A923" t="str">
            <v>511E34442</v>
          </cell>
          <cell r="C923" t="str">
            <v>SY</v>
          </cell>
          <cell r="D923" t="str">
            <v>CLASS QC2 CONCRETE WITH QC/QA, BRIDGE DECK</v>
          </cell>
          <cell r="F923" t="str">
            <v>CHECK UNIT OF MEASURE</v>
          </cell>
          <cell r="G923">
            <v>0</v>
          </cell>
        </row>
        <row r="924">
          <cell r="A924" t="str">
            <v>511E34443</v>
          </cell>
          <cell r="C924" t="str">
            <v>SY</v>
          </cell>
          <cell r="D924" t="str">
            <v>CLASS QC2 CONCRETE WITH QC/QA, BRIDGE DECK, AS PER PLAN</v>
          </cell>
          <cell r="F924" t="str">
            <v>CHECK UNIT OF MEASURE</v>
          </cell>
          <cell r="G924">
            <v>0</v>
          </cell>
        </row>
        <row r="925">
          <cell r="A925" t="str">
            <v>511E34444</v>
          </cell>
          <cell r="C925" t="str">
            <v>CY</v>
          </cell>
          <cell r="D925" t="str">
            <v>CLASS QC2 CONCRETE, BRIDGE DECK</v>
          </cell>
          <cell r="F925" t="str">
            <v>CHECK UNIT OF MEASURE</v>
          </cell>
          <cell r="G925">
            <v>0</v>
          </cell>
        </row>
        <row r="926">
          <cell r="A926" t="str">
            <v>511E34445</v>
          </cell>
          <cell r="C926" t="str">
            <v>CY</v>
          </cell>
          <cell r="D926" t="str">
            <v>CLASS QC2 CONCRETE, BRIDGE DECK, AS PER PLAN</v>
          </cell>
          <cell r="F926" t="str">
            <v>CHECK UNIT OF MEASURE</v>
          </cell>
          <cell r="G926">
            <v>0</v>
          </cell>
        </row>
        <row r="927">
          <cell r="A927" t="str">
            <v>511E34446</v>
          </cell>
          <cell r="C927" t="str">
            <v>CY</v>
          </cell>
          <cell r="D927" t="str">
            <v>CLASS QC2 CONCRETE WITH QC/QA, BRIDGE DECK</v>
          </cell>
          <cell r="F927" t="str">
            <v>CHECK UNIT OF MEASURE</v>
          </cell>
          <cell r="G927">
            <v>0</v>
          </cell>
        </row>
        <row r="928">
          <cell r="A928" t="str">
            <v>511E34447</v>
          </cell>
          <cell r="C928" t="str">
            <v>CY</v>
          </cell>
          <cell r="D928" t="str">
            <v>CLASS QC2 CONCRETE WITH QC/QA, BRIDGE DECK, AS PER PLAN</v>
          </cell>
          <cell r="F928" t="str">
            <v>CHECK UNIT OF MEASURE</v>
          </cell>
          <cell r="G928">
            <v>0</v>
          </cell>
        </row>
        <row r="929">
          <cell r="A929" t="str">
            <v>511E34448</v>
          </cell>
          <cell r="C929" t="str">
            <v>CY</v>
          </cell>
          <cell r="D929" t="str">
            <v>CLASS QC2 CONCRETE, BRIDGE DECK (PARAPET)</v>
          </cell>
          <cell r="F929" t="str">
            <v>CHECK UNIT OF MEASURE</v>
          </cell>
          <cell r="G929">
            <v>0</v>
          </cell>
        </row>
        <row r="930">
          <cell r="A930" t="str">
            <v>511E34449</v>
          </cell>
          <cell r="C930" t="str">
            <v>CY</v>
          </cell>
          <cell r="D930" t="str">
            <v>CLASS QC2 CONCRETE, BRIDGE DECK (PARAPET), AS PER PLAN</v>
          </cell>
          <cell r="F930" t="str">
            <v>CHECK UNIT OF MEASURE</v>
          </cell>
          <cell r="G930">
            <v>0</v>
          </cell>
        </row>
        <row r="931">
          <cell r="A931" t="str">
            <v>511E34450</v>
          </cell>
          <cell r="C931" t="str">
            <v>CY</v>
          </cell>
          <cell r="D931" t="str">
            <v>CLASS QC2 CONCRETE WITH QC/QA, BRIDGE DECK (PARAPET)</v>
          </cell>
          <cell r="F931" t="str">
            <v>CHECK UNIT OF MEASURE</v>
          </cell>
          <cell r="G931">
            <v>0</v>
          </cell>
        </row>
        <row r="932">
          <cell r="A932" t="str">
            <v>511E34451</v>
          </cell>
          <cell r="C932" t="str">
            <v>CY</v>
          </cell>
          <cell r="D932" t="str">
            <v>CLASS QC2 CONCRETE WITH QC/QA, BRIDGE DECK (PARAPET), AS PER PLAN</v>
          </cell>
          <cell r="F932" t="str">
            <v>CHECK UNIT OF MEASURE</v>
          </cell>
          <cell r="G932">
            <v>0</v>
          </cell>
        </row>
        <row r="933">
          <cell r="A933" t="str">
            <v>511E34460</v>
          </cell>
          <cell r="C933" t="str">
            <v>CY</v>
          </cell>
          <cell r="D933" t="str">
            <v>CLASS QC SCC CONCRETE, BRIDGE DECK (PARAPET)</v>
          </cell>
          <cell r="G933">
            <v>0</v>
          </cell>
        </row>
        <row r="934">
          <cell r="A934" t="str">
            <v>511E34461</v>
          </cell>
          <cell r="C934" t="str">
            <v>CY</v>
          </cell>
          <cell r="D934" t="str">
            <v>CLASS QC SCC CONCRETE, BRIDGE DECK (PARAPET), AS PER PLAN</v>
          </cell>
          <cell r="G934">
            <v>0</v>
          </cell>
        </row>
        <row r="935">
          <cell r="A935" t="str">
            <v>511E34462</v>
          </cell>
          <cell r="C935" t="str">
            <v>CY</v>
          </cell>
          <cell r="D935" t="str">
            <v>CLASS QC SCC CONCRETE WITH QC/QA, BRIDGE DECK (PARAPET)</v>
          </cell>
          <cell r="G935">
            <v>0</v>
          </cell>
        </row>
        <row r="936">
          <cell r="A936" t="str">
            <v>511E34463</v>
          </cell>
          <cell r="C936" t="str">
            <v>CY</v>
          </cell>
          <cell r="D936" t="str">
            <v>CLASS QC SCC CONCRETE WITH QC/QA, BRIDGE DECK (PARAPET), AS PER PLAN</v>
          </cell>
          <cell r="G936">
            <v>0</v>
          </cell>
        </row>
        <row r="937">
          <cell r="A937" t="str">
            <v>511E40510</v>
          </cell>
          <cell r="C937" t="str">
            <v>CY</v>
          </cell>
          <cell r="D937" t="str">
            <v>CLASS QC1 CONCRETE, PIER ABOVE FOOTINGS</v>
          </cell>
          <cell r="F937" t="str">
            <v>WALLS</v>
          </cell>
          <cell r="G937">
            <v>0</v>
          </cell>
        </row>
        <row r="938">
          <cell r="A938" t="str">
            <v>511E40511</v>
          </cell>
          <cell r="C938" t="str">
            <v>CY</v>
          </cell>
          <cell r="D938" t="str">
            <v>CLASS QC1 CONCRETE, PIER ABOVE FOOTINGS, AS PER PLAN</v>
          </cell>
          <cell r="F938" t="str">
            <v>WALLS</v>
          </cell>
          <cell r="G938">
            <v>0</v>
          </cell>
        </row>
        <row r="939">
          <cell r="A939" t="str">
            <v>511E40512</v>
          </cell>
          <cell r="C939" t="str">
            <v>CY</v>
          </cell>
          <cell r="D939" t="str">
            <v>CLASS QC1 CONCRETE WITH QC/QA, PIER ABOVE FOOTINGS</v>
          </cell>
          <cell r="F939" t="str">
            <v>WALLS</v>
          </cell>
          <cell r="G939">
            <v>0</v>
          </cell>
        </row>
        <row r="940">
          <cell r="A940" t="str">
            <v>511E40513</v>
          </cell>
          <cell r="C940" t="str">
            <v>CY</v>
          </cell>
          <cell r="D940" t="str">
            <v>CLASS QC1 CONCRETE WITH QC/QA, PIER ABOVE FOOTINGS, AS PER PLAN</v>
          </cell>
          <cell r="F940" t="str">
            <v>WALLS</v>
          </cell>
          <cell r="G940">
            <v>0</v>
          </cell>
        </row>
        <row r="941">
          <cell r="A941" t="str">
            <v>511E41010</v>
          </cell>
          <cell r="C941" t="str">
            <v>CY</v>
          </cell>
          <cell r="D941" t="str">
            <v>CLASS QC1 CONCRETE, PIER ABOVE FOOTINGS</v>
          </cell>
          <cell r="F941" t="str">
            <v>CAP AND COLUMN</v>
          </cell>
          <cell r="G941">
            <v>0</v>
          </cell>
        </row>
        <row r="942">
          <cell r="A942" t="str">
            <v>511E41011</v>
          </cell>
          <cell r="C942" t="str">
            <v>CY</v>
          </cell>
          <cell r="D942" t="str">
            <v>CLASS QC1 CONCRETE, PIER ABOVE FOOTINGS, AS PER PLAN</v>
          </cell>
          <cell r="F942" t="str">
            <v>CAP AND COLUMN</v>
          </cell>
          <cell r="G942">
            <v>0</v>
          </cell>
        </row>
        <row r="943">
          <cell r="A943" t="str">
            <v>511E41012</v>
          </cell>
          <cell r="C943" t="str">
            <v>CY</v>
          </cell>
          <cell r="D943" t="str">
            <v>CLASS QC1 CONCRETE WITH QC/QA, PIER ABOVE FOOTINGS</v>
          </cell>
          <cell r="F943" t="str">
            <v>CAP AND COLUMN</v>
          </cell>
          <cell r="G943">
            <v>0</v>
          </cell>
        </row>
        <row r="944">
          <cell r="A944" t="str">
            <v>511E41013</v>
          </cell>
          <cell r="C944" t="str">
            <v>CY</v>
          </cell>
          <cell r="D944" t="str">
            <v>CLASS QC1 CONCRETE WITH QC/QA, PIER ABOVE FOOTINGS, AS PER PLAN</v>
          </cell>
          <cell r="F944" t="str">
            <v>CAP AND COLUMN</v>
          </cell>
          <cell r="G944">
            <v>0</v>
          </cell>
        </row>
        <row r="945">
          <cell r="A945" t="str">
            <v>511E41510</v>
          </cell>
          <cell r="C945" t="str">
            <v>CY</v>
          </cell>
          <cell r="D945" t="str">
            <v>CLASS QC1 CONCRETE, PIER ABOVE FOOTINGS</v>
          </cell>
          <cell r="F945" t="str">
            <v>COLUMNS</v>
          </cell>
          <cell r="G945">
            <v>0</v>
          </cell>
        </row>
        <row r="946">
          <cell r="A946" t="str">
            <v>511E41512</v>
          </cell>
          <cell r="C946" t="str">
            <v>CY</v>
          </cell>
          <cell r="D946" t="str">
            <v>CLASS QC1 CONCRETE WITH QC/QA, PIER ABOVE FOOTINGS</v>
          </cell>
          <cell r="F946" t="str">
            <v>COLUMNS</v>
          </cell>
          <cell r="G946">
            <v>0</v>
          </cell>
        </row>
        <row r="947">
          <cell r="A947" t="str">
            <v>511E42010</v>
          </cell>
          <cell r="C947" t="str">
            <v>CY</v>
          </cell>
          <cell r="D947" t="str">
            <v>CLASS QC1 CONCRETE, PIER ABOVE FOOTINGS</v>
          </cell>
          <cell r="F947" t="str">
            <v>T TYPE</v>
          </cell>
          <cell r="G947">
            <v>0</v>
          </cell>
        </row>
        <row r="948">
          <cell r="A948" t="str">
            <v>511E42011</v>
          </cell>
          <cell r="C948" t="str">
            <v>CY</v>
          </cell>
          <cell r="D948" t="str">
            <v>CLASS QC1 CONCRETE, PIER ABOVE FOOTINGS, AS PER PLAN</v>
          </cell>
          <cell r="F948" t="str">
            <v>T TYPE</v>
          </cell>
          <cell r="G948">
            <v>0</v>
          </cell>
        </row>
        <row r="949">
          <cell r="A949" t="str">
            <v>511E42012</v>
          </cell>
          <cell r="C949" t="str">
            <v>CY</v>
          </cell>
          <cell r="D949" t="str">
            <v>CLASS QC1 CONCRETE WITH QC/QA, PIER ABOVE FOOTINGS</v>
          </cell>
          <cell r="F949" t="str">
            <v>T TYPE</v>
          </cell>
          <cell r="G949">
            <v>0</v>
          </cell>
        </row>
        <row r="950">
          <cell r="A950" t="str">
            <v>511E42013</v>
          </cell>
          <cell r="C950" t="str">
            <v>CY</v>
          </cell>
          <cell r="D950" t="str">
            <v>CLASS QC1 CONCRETE WITH QC/QA, PIER ABOVE FOOTINGS, AS PER PLAN</v>
          </cell>
          <cell r="F950" t="str">
            <v>T TYPE</v>
          </cell>
          <cell r="G950">
            <v>0</v>
          </cell>
        </row>
        <row r="951">
          <cell r="A951" t="str">
            <v>511E42510</v>
          </cell>
          <cell r="C951" t="str">
            <v>CY</v>
          </cell>
          <cell r="D951" t="str">
            <v>CLASS QC1 CONCRETE, PIER CAP</v>
          </cell>
          <cell r="G951">
            <v>0</v>
          </cell>
        </row>
        <row r="952">
          <cell r="A952" t="str">
            <v>511E42511</v>
          </cell>
          <cell r="C952" t="str">
            <v>CY</v>
          </cell>
          <cell r="D952" t="str">
            <v>CLASS QC1 CONCRETE, PIER CAP, AS PER PLAN</v>
          </cell>
          <cell r="G952">
            <v>0</v>
          </cell>
        </row>
        <row r="953">
          <cell r="A953" t="str">
            <v>511E42512</v>
          </cell>
          <cell r="C953" t="str">
            <v>CY</v>
          </cell>
          <cell r="D953" t="str">
            <v>CLASS QC1 CONCRETE WITH QC/QA, PIER CAP</v>
          </cell>
          <cell r="G953">
            <v>0</v>
          </cell>
        </row>
        <row r="954">
          <cell r="A954" t="str">
            <v>511E42513</v>
          </cell>
          <cell r="C954" t="str">
            <v>CY</v>
          </cell>
          <cell r="D954" t="str">
            <v>CLASS QC1 CONCRETE WITH QC/QA, PIER CAP, AS PER PLAN</v>
          </cell>
          <cell r="G954">
            <v>0</v>
          </cell>
        </row>
        <row r="955">
          <cell r="A955" t="str">
            <v>511E43210</v>
          </cell>
          <cell r="C955" t="str">
            <v>CY</v>
          </cell>
          <cell r="D955" t="str">
            <v>CLASS QC1 CONCRETE, PIER</v>
          </cell>
          <cell r="F955" t="str">
            <v>REPAIR OR RECONSTRUCTION</v>
          </cell>
          <cell r="G955">
            <v>0</v>
          </cell>
        </row>
        <row r="956">
          <cell r="A956" t="str">
            <v>511E43211</v>
          </cell>
          <cell r="C956" t="str">
            <v>CY</v>
          </cell>
          <cell r="D956" t="str">
            <v>CLASS QC1 CONCRETE, PIER, AS PER PLAN</v>
          </cell>
          <cell r="F956" t="str">
            <v>REPAIR OR RECONSTRUCTION</v>
          </cell>
          <cell r="G956">
            <v>0</v>
          </cell>
        </row>
        <row r="957">
          <cell r="A957" t="str">
            <v>511E43212</v>
          </cell>
          <cell r="C957" t="str">
            <v>CY</v>
          </cell>
          <cell r="D957" t="str">
            <v>CLASS QC1 CONCRETE WITH QC/QA, PIER</v>
          </cell>
          <cell r="F957" t="str">
            <v>REPAIR OR RECONSTRUCTION</v>
          </cell>
          <cell r="G957">
            <v>0</v>
          </cell>
        </row>
        <row r="958">
          <cell r="A958" t="str">
            <v>511E43213</v>
          </cell>
          <cell r="C958" t="str">
            <v>CY</v>
          </cell>
          <cell r="D958" t="str">
            <v>CLASS QC1 CONCRETE WITH QC/QA, PIER, AS PER PLAN</v>
          </cell>
          <cell r="F958" t="str">
            <v>REPAIR OR RECONSTRUCTION</v>
          </cell>
          <cell r="G958">
            <v>0</v>
          </cell>
        </row>
        <row r="959">
          <cell r="A959" t="str">
            <v>511E43220</v>
          </cell>
          <cell r="C959" t="str">
            <v>CY</v>
          </cell>
          <cell r="D959" t="str">
            <v>CLASS QC SCC CONCRETE, PIER</v>
          </cell>
          <cell r="G959">
            <v>0</v>
          </cell>
        </row>
        <row r="960">
          <cell r="A960" t="str">
            <v>511E43221</v>
          </cell>
          <cell r="C960" t="str">
            <v>CY</v>
          </cell>
          <cell r="D960" t="str">
            <v>CLASS QC SCC CONCRETE, PIER, AS PER PLAN</v>
          </cell>
          <cell r="G960">
            <v>0</v>
          </cell>
        </row>
        <row r="961">
          <cell r="A961" t="str">
            <v>511E43222</v>
          </cell>
          <cell r="C961" t="str">
            <v>CY</v>
          </cell>
          <cell r="D961" t="str">
            <v>CLASS QC SCC CONCRETE WITH QC/QA, PIER</v>
          </cell>
          <cell r="G961">
            <v>0</v>
          </cell>
        </row>
        <row r="962">
          <cell r="A962" t="str">
            <v>511E43223</v>
          </cell>
          <cell r="C962" t="str">
            <v>CY</v>
          </cell>
          <cell r="D962" t="str">
            <v>CLASS QC SCC CONCRETE WITH QC/QA, PIER, AS PER PLAN</v>
          </cell>
          <cell r="G962">
            <v>0</v>
          </cell>
        </row>
        <row r="963">
          <cell r="A963" t="str">
            <v>511E43260</v>
          </cell>
          <cell r="C963" t="str">
            <v>CY</v>
          </cell>
          <cell r="D963" t="str">
            <v>CLASS QC2 CONCRETE, PIER CAP</v>
          </cell>
          <cell r="G963">
            <v>0</v>
          </cell>
        </row>
        <row r="964">
          <cell r="A964" t="str">
            <v>511E43262</v>
          </cell>
          <cell r="C964" t="str">
            <v>CY</v>
          </cell>
          <cell r="D964" t="str">
            <v>CLASS QC2 CONCRETE WITH QC/QA, PIER CAP</v>
          </cell>
          <cell r="G964">
            <v>0</v>
          </cell>
        </row>
        <row r="965">
          <cell r="A965" t="str">
            <v>511E43510</v>
          </cell>
          <cell r="C965" t="str">
            <v>CY</v>
          </cell>
          <cell r="D965" t="str">
            <v>CLASS QC1 CONCRETE, ABUTMENT INCLUDING FOOTING</v>
          </cell>
          <cell r="G965">
            <v>0</v>
          </cell>
        </row>
        <row r="966">
          <cell r="A966" t="str">
            <v>511E43511</v>
          </cell>
          <cell r="C966" t="str">
            <v>CY</v>
          </cell>
          <cell r="D966" t="str">
            <v>CLASS QC1 CONCRETE, ABUTMENT INCLUDING FOOTING, AS PER PLAN</v>
          </cell>
          <cell r="G966">
            <v>0</v>
          </cell>
        </row>
        <row r="967">
          <cell r="A967" t="str">
            <v>511E43512</v>
          </cell>
          <cell r="C967" t="str">
            <v>CY</v>
          </cell>
          <cell r="D967" t="str">
            <v>CLASS QC1 CONCRETE WITH QC/QA, ABUTMENT INCLUDING FOOTING</v>
          </cell>
          <cell r="G967">
            <v>0</v>
          </cell>
        </row>
        <row r="968">
          <cell r="A968" t="str">
            <v>511E43513</v>
          </cell>
          <cell r="C968" t="str">
            <v>CY</v>
          </cell>
          <cell r="D968" t="str">
            <v>CLASS QC1 CONCRETE WITH QC/QA, ABUTMENT INCLUDING FOOTING, AS PER PLAN</v>
          </cell>
          <cell r="G968">
            <v>0</v>
          </cell>
        </row>
        <row r="969">
          <cell r="A969" t="str">
            <v>511E44110</v>
          </cell>
          <cell r="C969" t="str">
            <v>CY</v>
          </cell>
          <cell r="D969" t="str">
            <v>CLASS QC1 CONCRETE, ABUTMENT NOT INCLUDING FOOTING</v>
          </cell>
          <cell r="G969">
            <v>0</v>
          </cell>
        </row>
        <row r="970">
          <cell r="A970" t="str">
            <v>511E44111</v>
          </cell>
          <cell r="C970" t="str">
            <v>CY</v>
          </cell>
          <cell r="D970" t="str">
            <v>CLASS QC1 CONCRETE, ABUTMENT NOT INCLUDING FOOTING, AS PER PLAN</v>
          </cell>
          <cell r="G970">
            <v>0</v>
          </cell>
        </row>
        <row r="971">
          <cell r="A971" t="str">
            <v>511E44112</v>
          </cell>
          <cell r="C971" t="str">
            <v>CY</v>
          </cell>
          <cell r="D971" t="str">
            <v>CLASS QC1 CONCRETE WITH QC/QA, ABUTMENT NOT INCLUDING FOOTING</v>
          </cell>
          <cell r="G971">
            <v>0</v>
          </cell>
        </row>
        <row r="972">
          <cell r="A972" t="str">
            <v>511E44113</v>
          </cell>
          <cell r="C972" t="str">
            <v>CY</v>
          </cell>
          <cell r="D972" t="str">
            <v>CLASS QC1 CONCRETE WITH QC/QA, ABUTMENT NOT INCLUDING FOOTING, AS PER PLAN</v>
          </cell>
          <cell r="G972">
            <v>0</v>
          </cell>
        </row>
        <row r="973">
          <cell r="A973" t="str">
            <v>511E45600</v>
          </cell>
          <cell r="C973" t="str">
            <v>CY</v>
          </cell>
          <cell r="D973" t="str">
            <v>CLASS QC4 MASS CONCRETE, SUBSTRUCTURE</v>
          </cell>
          <cell r="G973">
            <v>0</v>
          </cell>
        </row>
        <row r="974">
          <cell r="A974" t="str">
            <v>511E45601</v>
          </cell>
          <cell r="C974" t="str">
            <v>CY</v>
          </cell>
          <cell r="D974" t="str">
            <v>CLASS QC4 MASS CONCRETE, SUBSTRUCTURE, AS PER PLAN</v>
          </cell>
          <cell r="G974">
            <v>0</v>
          </cell>
        </row>
        <row r="975">
          <cell r="A975" t="str">
            <v>511E45602</v>
          </cell>
          <cell r="C975" t="str">
            <v>CY</v>
          </cell>
          <cell r="D975" t="str">
            <v>CLASS QC4 MASS CONCRETE, SUBSTRUCTURE WITH QC/QA</v>
          </cell>
          <cell r="G975">
            <v>0</v>
          </cell>
        </row>
        <row r="976">
          <cell r="A976" t="str">
            <v>511E45603</v>
          </cell>
          <cell r="C976" t="str">
            <v>CY</v>
          </cell>
          <cell r="D976" t="str">
            <v>CLASS QC4 MASS CONCRETE, SUBSTRUCTURE WITH QC/QA, AS PER PLAN</v>
          </cell>
          <cell r="G976">
            <v>0</v>
          </cell>
        </row>
        <row r="977">
          <cell r="A977" t="str">
            <v>511E45650</v>
          </cell>
          <cell r="C977" t="str">
            <v>CY</v>
          </cell>
          <cell r="D977" t="str">
            <v>CLASS QC4 MASS CONCRETE, SUPERSTRUCTURE</v>
          </cell>
          <cell r="G977">
            <v>0</v>
          </cell>
        </row>
        <row r="978">
          <cell r="A978" t="str">
            <v>511E45651</v>
          </cell>
          <cell r="C978" t="str">
            <v>CY</v>
          </cell>
          <cell r="D978" t="str">
            <v>CLASS QC4 MASS CONCRETE, SUPERSTRUCTURE, AS PER PLAN</v>
          </cell>
          <cell r="G978">
            <v>0</v>
          </cell>
        </row>
        <row r="979">
          <cell r="A979" t="str">
            <v>511E45652</v>
          </cell>
          <cell r="C979" t="str">
            <v>CY</v>
          </cell>
          <cell r="D979" t="str">
            <v>CLASS QC4 MASS CONCRETE, SUPERSTRUCTURE WITH QC/QA</v>
          </cell>
          <cell r="G979">
            <v>0</v>
          </cell>
        </row>
        <row r="980">
          <cell r="A980" t="str">
            <v>511E45653</v>
          </cell>
          <cell r="C980" t="str">
            <v>CY</v>
          </cell>
          <cell r="D980" t="str">
            <v>CLASS QC4 MASS CONCRETE, SUPERSTRUCTURE WITH QC/QA, AS PER PLAN</v>
          </cell>
          <cell r="G980">
            <v>0</v>
          </cell>
        </row>
        <row r="981">
          <cell r="A981" t="str">
            <v>511E45710</v>
          </cell>
          <cell r="C981" t="str">
            <v>CY</v>
          </cell>
          <cell r="D981" t="str">
            <v>CLASS QC1 CONCRETE, ABUTMENT</v>
          </cell>
          <cell r="F981" t="str">
            <v>REPAIR OR RECONSTRUCTION</v>
          </cell>
          <cell r="G981">
            <v>0</v>
          </cell>
        </row>
        <row r="982">
          <cell r="A982" t="str">
            <v>511E45711</v>
          </cell>
          <cell r="C982" t="str">
            <v>CY</v>
          </cell>
          <cell r="D982" t="str">
            <v>CLASS QC1 CONCRETE, ABUTMENT, AS PER PLAN</v>
          </cell>
          <cell r="F982" t="str">
            <v>REPAIR OR RECONSTRUCTION</v>
          </cell>
          <cell r="G982">
            <v>0</v>
          </cell>
        </row>
        <row r="983">
          <cell r="A983" t="str">
            <v>511E45712</v>
          </cell>
          <cell r="C983" t="str">
            <v>CY</v>
          </cell>
          <cell r="D983" t="str">
            <v>CLASS QC1 CONCRETE WITH QC/QA, ABUTMENT</v>
          </cell>
          <cell r="F983" t="str">
            <v>REPAIR OR RECONSTRUCTION</v>
          </cell>
          <cell r="G983">
            <v>0</v>
          </cell>
        </row>
        <row r="984">
          <cell r="A984" t="str">
            <v>511E45713</v>
          </cell>
          <cell r="C984" t="str">
            <v>CY</v>
          </cell>
          <cell r="D984" t="str">
            <v>CLASS QC1 CONCRETE WITH QC/QA, ABUTMENT, AS PER PLAN</v>
          </cell>
          <cell r="F984" t="str">
            <v>REPAIR OR RECONSTRUCTION</v>
          </cell>
          <cell r="G984">
            <v>0</v>
          </cell>
        </row>
        <row r="985">
          <cell r="A985" t="str">
            <v>511E45720</v>
          </cell>
          <cell r="C985" t="str">
            <v>CY</v>
          </cell>
          <cell r="D985" t="str">
            <v>CLASS QC SCC CONCRETE, ABUTMENT</v>
          </cell>
          <cell r="G985">
            <v>0</v>
          </cell>
        </row>
        <row r="986">
          <cell r="A986" t="str">
            <v>511E45721</v>
          </cell>
          <cell r="C986" t="str">
            <v>CY</v>
          </cell>
          <cell r="D986" t="str">
            <v>CLASS QC SCC CONCRETE, ABUTMENT, AS PER PLAN</v>
          </cell>
          <cell r="G986">
            <v>0</v>
          </cell>
        </row>
        <row r="987">
          <cell r="A987" t="str">
            <v>511E45722</v>
          </cell>
          <cell r="C987" t="str">
            <v>CY</v>
          </cell>
          <cell r="D987" t="str">
            <v>CLASS QC SCC CONCRETE WITH QC/QA, ABUTMENT</v>
          </cell>
          <cell r="G987">
            <v>0</v>
          </cell>
        </row>
        <row r="988">
          <cell r="A988" t="str">
            <v>511E45723</v>
          </cell>
          <cell r="C988" t="str">
            <v>CY</v>
          </cell>
          <cell r="D988" t="str">
            <v>CLASS QC SCC CONCRETE WITH QC/QA, ABUTMENT, AS PER PLAN</v>
          </cell>
          <cell r="G988">
            <v>0</v>
          </cell>
        </row>
        <row r="989">
          <cell r="A989" t="str">
            <v>511E46000</v>
          </cell>
          <cell r="C989" t="str">
            <v>SY</v>
          </cell>
          <cell r="D989" t="str">
            <v>CLASS QC1 CONCRETE, RETAINING/WINGWALL NOT INCLUDING FOOTING</v>
          </cell>
          <cell r="F989" t="str">
            <v>CHECK UNIT OF MEASURE</v>
          </cell>
          <cell r="G989">
            <v>0</v>
          </cell>
        </row>
        <row r="990">
          <cell r="A990" t="str">
            <v>511E46001</v>
          </cell>
          <cell r="C990" t="str">
            <v>SY</v>
          </cell>
          <cell r="D990" t="str">
            <v>CLASS QC1 CONCRETE, RETAINING/WINGWALL NOT INCLUDING FOOTING, AS PER PLAN</v>
          </cell>
          <cell r="F990" t="str">
            <v>CHECK UNIT OF MEASURE</v>
          </cell>
          <cell r="G990">
            <v>0</v>
          </cell>
        </row>
        <row r="991">
          <cell r="A991" t="str">
            <v>511E46010</v>
          </cell>
          <cell r="C991" t="str">
            <v>CY</v>
          </cell>
          <cell r="D991" t="str">
            <v>CLASS QC1 CONCRETE, RETAINING/WINGWALL NOT INCLUDING FOOTING</v>
          </cell>
          <cell r="F991" t="str">
            <v>CHECK UNIT OF MEASURE</v>
          </cell>
          <cell r="G991">
            <v>0</v>
          </cell>
        </row>
        <row r="992">
          <cell r="A992" t="str">
            <v>511E46011</v>
          </cell>
          <cell r="C992" t="str">
            <v>CY</v>
          </cell>
          <cell r="D992" t="str">
            <v>CLASS QC1 CONCRETE, RETAINING/WINGWALL NOT INCLUDING FOOTING, AS PER PLAN</v>
          </cell>
          <cell r="F992" t="str">
            <v>CHECK UNIT OF MEASURE</v>
          </cell>
          <cell r="G992">
            <v>0</v>
          </cell>
        </row>
        <row r="993">
          <cell r="A993" t="str">
            <v>511E46012</v>
          </cell>
          <cell r="C993" t="str">
            <v>CY</v>
          </cell>
          <cell r="D993" t="str">
            <v>CLASS QC1 CONCRETE WITH QC/QA, RETAINING/WINGWALL NOT INCLUDING FOOTING</v>
          </cell>
          <cell r="G993">
            <v>0</v>
          </cell>
        </row>
        <row r="994">
          <cell r="A994" t="str">
            <v>511E46013</v>
          </cell>
          <cell r="C994" t="str">
            <v>CY</v>
          </cell>
          <cell r="D994" t="str">
            <v>CLASS QC1 CONCRETE WITH QC/QA, RETAINING/WINGWALL NOT INCLUDING FOOTING, AS PER PLAN</v>
          </cell>
          <cell r="G994">
            <v>0</v>
          </cell>
        </row>
        <row r="995">
          <cell r="A995" t="str">
            <v>511E46210</v>
          </cell>
          <cell r="C995" t="str">
            <v>CY</v>
          </cell>
          <cell r="D995" t="str">
            <v>CLASS QC1 CONCRETE, RETAINING/WINGWALL INCLUDING FOOTING</v>
          </cell>
          <cell r="G995">
            <v>0</v>
          </cell>
        </row>
        <row r="996">
          <cell r="A996" t="str">
            <v>511E46211</v>
          </cell>
          <cell r="C996" t="str">
            <v>CY</v>
          </cell>
          <cell r="D996" t="str">
            <v>CLASS QC1 CONCRETE, RETAINING/WINGWALL INCLUDING FOOTING, AS PER PLAN</v>
          </cell>
          <cell r="G996">
            <v>0</v>
          </cell>
        </row>
        <row r="997">
          <cell r="A997" t="str">
            <v>511E46212</v>
          </cell>
          <cell r="C997" t="str">
            <v>CY</v>
          </cell>
          <cell r="D997" t="str">
            <v>CLASS QC1 CONCRETE WITH QC/QA, RETAINING/WINGWALL INCLUDING FOOTING</v>
          </cell>
          <cell r="G997">
            <v>0</v>
          </cell>
        </row>
        <row r="998">
          <cell r="A998" t="str">
            <v>511E46213</v>
          </cell>
          <cell r="C998" t="str">
            <v>CY</v>
          </cell>
          <cell r="D998" t="str">
            <v>CLASS QC1 CONCRETE WITH QC/QA, RETAINING/WINGWALL INCLUDING FOOTING, AS PER PLAN</v>
          </cell>
          <cell r="G998">
            <v>0</v>
          </cell>
        </row>
        <row r="999">
          <cell r="A999" t="str">
            <v>511E46510</v>
          </cell>
          <cell r="C999" t="str">
            <v>CY</v>
          </cell>
          <cell r="D999" t="str">
            <v>CLASS QC1 CONCRETE, FOOTING</v>
          </cell>
          <cell r="G999">
            <v>0</v>
          </cell>
        </row>
        <row r="1000">
          <cell r="A1000" t="str">
            <v>511E46511</v>
          </cell>
          <cell r="C1000" t="str">
            <v>CY</v>
          </cell>
          <cell r="D1000" t="str">
            <v>CLASS QC1 CONCRETE, FOOTING, AS PER PLAN</v>
          </cell>
          <cell r="G1000">
            <v>0</v>
          </cell>
        </row>
        <row r="1001">
          <cell r="A1001" t="str">
            <v>511E46512</v>
          </cell>
          <cell r="C1001" t="str">
            <v>CY</v>
          </cell>
          <cell r="D1001" t="str">
            <v>CLASS QC1 CONCRETE WITH QC/QA, FOOTING</v>
          </cell>
          <cell r="G1001">
            <v>0</v>
          </cell>
        </row>
        <row r="1002">
          <cell r="A1002" t="str">
            <v>511E46513</v>
          </cell>
          <cell r="C1002" t="str">
            <v>CY</v>
          </cell>
          <cell r="D1002" t="str">
            <v>CLASS QC1 CONCRETE WITH QC/QA, FOOTING, AS PER PLAN</v>
          </cell>
          <cell r="G1002">
            <v>0</v>
          </cell>
        </row>
        <row r="1003">
          <cell r="A1003" t="str">
            <v>511E46610</v>
          </cell>
          <cell r="C1003" t="str">
            <v>CY</v>
          </cell>
          <cell r="D1003" t="str">
            <v>CLASS QC1 CONCRETE, HEADWALL</v>
          </cell>
          <cell r="G1003">
            <v>0</v>
          </cell>
        </row>
        <row r="1004">
          <cell r="A1004" t="str">
            <v>511E46611</v>
          </cell>
          <cell r="C1004" t="str">
            <v>CY</v>
          </cell>
          <cell r="D1004" t="str">
            <v>CLASS QC1 CONCRETE, HEADWALL, AS PER PLAN</v>
          </cell>
          <cell r="G1004">
            <v>0</v>
          </cell>
        </row>
        <row r="1005">
          <cell r="A1005" t="str">
            <v>511E46612</v>
          </cell>
          <cell r="C1005" t="str">
            <v>CY</v>
          </cell>
          <cell r="D1005" t="str">
            <v>CLASS QC1 CONCRETE WITH QC/QA, HEADWALL</v>
          </cell>
          <cell r="G1005">
            <v>0</v>
          </cell>
        </row>
        <row r="1006">
          <cell r="A1006" t="str">
            <v>511E46613</v>
          </cell>
          <cell r="C1006" t="str">
            <v>CY</v>
          </cell>
          <cell r="D1006" t="str">
            <v>CLASS QC1 CONCRETE WITH QC/QA, HEADWALL, AS PER PLAN</v>
          </cell>
          <cell r="G1006">
            <v>0</v>
          </cell>
        </row>
        <row r="1007">
          <cell r="A1007" t="str">
            <v>511E47010</v>
          </cell>
          <cell r="C1007" t="str">
            <v>CY</v>
          </cell>
          <cell r="D1007" t="str">
            <v>CLASS QC1 CONCRETE, CULVERT</v>
          </cell>
          <cell r="G1007">
            <v>0</v>
          </cell>
        </row>
        <row r="1008">
          <cell r="A1008" t="str">
            <v>511E47011</v>
          </cell>
          <cell r="C1008" t="str">
            <v>CY</v>
          </cell>
          <cell r="D1008" t="str">
            <v>CLASS QC1 CONCRETE, CULVERT, AS PER PLAN</v>
          </cell>
          <cell r="G1008">
            <v>0</v>
          </cell>
        </row>
        <row r="1009">
          <cell r="A1009" t="str">
            <v>511E47012</v>
          </cell>
          <cell r="C1009" t="str">
            <v>CY</v>
          </cell>
          <cell r="D1009" t="str">
            <v>CLASS QC1 CONCRETE WITH QC/QA, CULVERT</v>
          </cell>
          <cell r="G1009">
            <v>0</v>
          </cell>
        </row>
        <row r="1010">
          <cell r="A1010" t="str">
            <v>511E47013</v>
          </cell>
          <cell r="C1010" t="str">
            <v>CY</v>
          </cell>
          <cell r="D1010" t="str">
            <v>CLASS QC1 CONCRETE WITH QC/QA, CULVERT, AS PER PLAN</v>
          </cell>
          <cell r="G1010">
            <v>0</v>
          </cell>
        </row>
        <row r="1011">
          <cell r="A1011" t="str">
            <v>511E50210</v>
          </cell>
          <cell r="C1011" t="str">
            <v>CY</v>
          </cell>
          <cell r="D1011" t="str">
            <v>CLASS QC1 CONCRETE, SUBSTRUCTURE</v>
          </cell>
          <cell r="G1011">
            <v>0</v>
          </cell>
        </row>
        <row r="1012">
          <cell r="A1012" t="str">
            <v>511E50211</v>
          </cell>
          <cell r="C1012" t="str">
            <v>CY</v>
          </cell>
          <cell r="D1012" t="str">
            <v>CLASS QC1 CONCRETE, SUBSTRUCTURE, AS PER PLAN</v>
          </cell>
          <cell r="G1012">
            <v>0</v>
          </cell>
        </row>
        <row r="1013">
          <cell r="A1013" t="str">
            <v>511E50212</v>
          </cell>
          <cell r="C1013" t="str">
            <v>CY</v>
          </cell>
          <cell r="D1013" t="str">
            <v>CLASS QC1 CONCRETE WITH QC/QA, SUBSTRUCTURE</v>
          </cell>
          <cell r="G1013">
            <v>0</v>
          </cell>
        </row>
        <row r="1014">
          <cell r="A1014" t="str">
            <v>511E50213</v>
          </cell>
          <cell r="C1014" t="str">
            <v>CY</v>
          </cell>
          <cell r="D1014" t="str">
            <v>CLASS QC1 CONCRETE WITH QC/QA, SUBSTRUCTURE, AS PER PLAN</v>
          </cell>
          <cell r="G1014">
            <v>0</v>
          </cell>
        </row>
        <row r="1015">
          <cell r="A1015" t="str">
            <v>511E51510</v>
          </cell>
          <cell r="C1015" t="str">
            <v>CY</v>
          </cell>
          <cell r="D1015" t="str">
            <v>CLASS QC2 CONCRETE, SIDEWALK</v>
          </cell>
          <cell r="G1015">
            <v>0</v>
          </cell>
        </row>
        <row r="1016">
          <cell r="A1016" t="str">
            <v>511E51511</v>
          </cell>
          <cell r="C1016" t="str">
            <v>CY</v>
          </cell>
          <cell r="D1016" t="str">
            <v>CLASS QC2 CONCRETE, SIDEWALK, AS PER PLAN</v>
          </cell>
          <cell r="G1016">
            <v>0</v>
          </cell>
        </row>
        <row r="1017">
          <cell r="A1017" t="str">
            <v>511E51512</v>
          </cell>
          <cell r="C1017" t="str">
            <v>CY</v>
          </cell>
          <cell r="D1017" t="str">
            <v>CLASS QC2 CONCRETE WITH QC/QA, SIDEWALK</v>
          </cell>
          <cell r="G1017">
            <v>0</v>
          </cell>
        </row>
        <row r="1018">
          <cell r="A1018" t="str">
            <v>511E51513</v>
          </cell>
          <cell r="C1018" t="str">
            <v>CY</v>
          </cell>
          <cell r="D1018" t="str">
            <v>CLASS QC2 CONCRETE WITH QC/QA, SIDEWALK, AS PER PLAN</v>
          </cell>
          <cell r="G1018">
            <v>0</v>
          </cell>
        </row>
        <row r="1019">
          <cell r="A1019" t="str">
            <v>511E52100</v>
          </cell>
          <cell r="C1019" t="str">
            <v>CY</v>
          </cell>
          <cell r="D1019" t="str">
            <v>CLASS QC FS CONCRETE</v>
          </cell>
          <cell r="G1019">
            <v>0</v>
          </cell>
        </row>
        <row r="1020">
          <cell r="A1020" t="str">
            <v>511E52110</v>
          </cell>
          <cell r="C1020" t="str">
            <v>CY</v>
          </cell>
          <cell r="D1020" t="str">
            <v>CLASS QC MS CONCRETE</v>
          </cell>
          <cell r="G1020">
            <v>0</v>
          </cell>
        </row>
        <row r="1021">
          <cell r="A1021" t="str">
            <v>511E52120</v>
          </cell>
          <cell r="C1021" t="str">
            <v>CY</v>
          </cell>
          <cell r="D1021" t="str">
            <v>CLASS QC MISC. CONCRETE</v>
          </cell>
          <cell r="G1021">
            <v>1</v>
          </cell>
        </row>
        <row r="1022">
          <cell r="A1022" t="str">
            <v>511E53010</v>
          </cell>
          <cell r="C1022" t="str">
            <v>CY</v>
          </cell>
          <cell r="D1022" t="str">
            <v>CLASS QC1 CONCRETE, MISC.:</v>
          </cell>
          <cell r="F1022" t="str">
            <v>ADD SUPPLEMENTAL DESCRIPTION</v>
          </cell>
          <cell r="G1022">
            <v>1</v>
          </cell>
        </row>
        <row r="1023">
          <cell r="A1023" t="str">
            <v>511E53012</v>
          </cell>
          <cell r="C1023" t="str">
            <v>CY</v>
          </cell>
          <cell r="D1023" t="str">
            <v>CLASS QC2 CONCRETE, MISC.:</v>
          </cell>
          <cell r="F1023" t="str">
            <v>ADD SUPPLEMENTAL DESCRIPTION</v>
          </cell>
          <cell r="G1023">
            <v>1</v>
          </cell>
        </row>
        <row r="1024">
          <cell r="A1024" t="str">
            <v>511E53014</v>
          </cell>
          <cell r="C1024" t="str">
            <v>CY</v>
          </cell>
          <cell r="D1024" t="str">
            <v>CLASS QC3 CONCRETE, MISC.:</v>
          </cell>
          <cell r="F1024" t="str">
            <v>ADD SUPPLEMENTAL DESCRIPTION</v>
          </cell>
          <cell r="G1024">
            <v>1</v>
          </cell>
        </row>
        <row r="1025">
          <cell r="A1025" t="str">
            <v>511E53016</v>
          </cell>
          <cell r="C1025" t="str">
            <v>CY</v>
          </cell>
          <cell r="D1025" t="str">
            <v>CLASS QC4 CONCRETE, MISC.:</v>
          </cell>
          <cell r="F1025" t="str">
            <v>ADD SUPPLEMENTAL DESCRIPTION</v>
          </cell>
          <cell r="G1025">
            <v>1</v>
          </cell>
        </row>
        <row r="1026">
          <cell r="A1026" t="str">
            <v>511E53100</v>
          </cell>
          <cell r="C1026" t="str">
            <v>SY</v>
          </cell>
          <cell r="D1026" t="str">
            <v>CLASS QC2 CONCRETE, MISC.:</v>
          </cell>
          <cell r="F1026" t="str">
            <v>ADD SUPPLEMENTAL DESCRIPTION</v>
          </cell>
          <cell r="G1026">
            <v>1</v>
          </cell>
        </row>
        <row r="1027">
          <cell r="A1027" t="str">
            <v>511E60000</v>
          </cell>
          <cell r="B1027" t="str">
            <v>Y</v>
          </cell>
          <cell r="C1027" t="str">
            <v>SY</v>
          </cell>
          <cell r="D1027" t="str">
            <v>SPECIAL - BRIDGE DECK GROOVING</v>
          </cell>
          <cell r="G1027">
            <v>0</v>
          </cell>
        </row>
        <row r="1028">
          <cell r="A1028" t="str">
            <v>511E71100</v>
          </cell>
          <cell r="C1028" t="str">
            <v>CY</v>
          </cell>
          <cell r="D1028" t="str">
            <v>CONCRETE, MISC.:</v>
          </cell>
          <cell r="F1028" t="str">
            <v>ADD SUPPLEMENTAL DESCRIPTION</v>
          </cell>
          <cell r="G1028">
            <v>1</v>
          </cell>
        </row>
        <row r="1029">
          <cell r="A1029" t="str">
            <v>511E71200</v>
          </cell>
          <cell r="C1029" t="str">
            <v>SF</v>
          </cell>
          <cell r="D1029" t="str">
            <v>CONCRETE, MISC.:</v>
          </cell>
          <cell r="F1029" t="str">
            <v>ADD SUPPLEMENTAL DESCRIPTION</v>
          </cell>
          <cell r="G1029">
            <v>1</v>
          </cell>
        </row>
        <row r="1030">
          <cell r="A1030" t="str">
            <v>511E71300</v>
          </cell>
          <cell r="C1030" t="str">
            <v>SY</v>
          </cell>
          <cell r="D1030" t="str">
            <v>CONCRETE, MISC.:</v>
          </cell>
          <cell r="F1030" t="str">
            <v>ADD SUPPLEMENTAL DESCRIPTION</v>
          </cell>
          <cell r="G1030">
            <v>1</v>
          </cell>
        </row>
        <row r="1031">
          <cell r="A1031" t="str">
            <v>511E81100</v>
          </cell>
          <cell r="C1031" t="str">
            <v>FT</v>
          </cell>
          <cell r="D1031" t="str">
            <v>CONCRETE, MISC.:</v>
          </cell>
          <cell r="F1031" t="str">
            <v>ADD SUPPLEMENTAL DESCRIPTION</v>
          </cell>
          <cell r="G1031">
            <v>1</v>
          </cell>
        </row>
        <row r="1032">
          <cell r="A1032" t="str">
            <v>511E81200</v>
          </cell>
          <cell r="C1032" t="str">
            <v>LS</v>
          </cell>
          <cell r="D1032" t="str">
            <v>CONCRETE, MISC.:</v>
          </cell>
          <cell r="F1032" t="str">
            <v>ADD SUPPLEMENTAL DESCRIPTION</v>
          </cell>
          <cell r="G1032">
            <v>1</v>
          </cell>
        </row>
        <row r="1033">
          <cell r="A1033" t="str">
            <v>511E81300</v>
          </cell>
          <cell r="C1033" t="str">
            <v>EACH</v>
          </cell>
          <cell r="D1033" t="str">
            <v>CONCRETE, MISC.:</v>
          </cell>
          <cell r="F1033" t="str">
            <v>ADD SUPPLEMENTAL DESCRIPTION</v>
          </cell>
          <cell r="G1033">
            <v>1</v>
          </cell>
        </row>
        <row r="1034">
          <cell r="A1034" t="str">
            <v>511E81400</v>
          </cell>
          <cell r="C1034" t="str">
            <v>LB</v>
          </cell>
          <cell r="D1034" t="str">
            <v>CONCRETE, MISC.:</v>
          </cell>
          <cell r="F1034" t="str">
            <v>ADD SUPPLEMENTAL DESCRIPTION</v>
          </cell>
          <cell r="G1034">
            <v>1</v>
          </cell>
        </row>
        <row r="1035">
          <cell r="A1035" t="str">
            <v>511E81500</v>
          </cell>
          <cell r="C1035" t="str">
            <v>CF</v>
          </cell>
          <cell r="D1035" t="str">
            <v>CONCRETE, MISC.:</v>
          </cell>
          <cell r="F1035" t="str">
            <v>ADD SUPPLEMENTAL DESCRIPTION</v>
          </cell>
          <cell r="G1035">
            <v>1</v>
          </cell>
        </row>
        <row r="1036">
          <cell r="A1036" t="str">
            <v>512E10000</v>
          </cell>
          <cell r="C1036" t="str">
            <v>SY</v>
          </cell>
          <cell r="D1036" t="str">
            <v>SEALING OF CONCRETE SURFACES</v>
          </cell>
          <cell r="G1036">
            <v>0</v>
          </cell>
        </row>
        <row r="1037">
          <cell r="A1037" t="str">
            <v>512E10001</v>
          </cell>
          <cell r="C1037" t="str">
            <v>SY</v>
          </cell>
          <cell r="D1037" t="str">
            <v>SEALING OF CONCRETE SURFACES, AS PER PLAN</v>
          </cell>
          <cell r="F1037" t="str">
            <v>PERMANENT GRAFFITI PROTECTION</v>
          </cell>
          <cell r="G1037">
            <v>0</v>
          </cell>
        </row>
        <row r="1038">
          <cell r="A1038" t="str">
            <v>512E10050</v>
          </cell>
          <cell r="C1038" t="str">
            <v>SY</v>
          </cell>
          <cell r="D1038" t="str">
            <v>SEALING OF CONCRETE SURFACES (NON-EPOXY)</v>
          </cell>
          <cell r="G1038">
            <v>0</v>
          </cell>
        </row>
        <row r="1039">
          <cell r="A1039" t="str">
            <v>512E10051</v>
          </cell>
          <cell r="C1039" t="str">
            <v>SY</v>
          </cell>
          <cell r="D1039" t="str">
            <v>SEALING OF CONCRETE SURFACES (NON-EPOXY), AS PER PLAN</v>
          </cell>
          <cell r="G1039">
            <v>0</v>
          </cell>
        </row>
        <row r="1040">
          <cell r="A1040" t="str">
            <v>512E10100</v>
          </cell>
          <cell r="C1040" t="str">
            <v>SY</v>
          </cell>
          <cell r="D1040" t="str">
            <v>SEALING OF CONCRETE SURFACES (EPOXY-URETHANE)</v>
          </cell>
          <cell r="G1040">
            <v>0</v>
          </cell>
        </row>
        <row r="1041">
          <cell r="A1041" t="str">
            <v>512E10101</v>
          </cell>
          <cell r="C1041" t="str">
            <v>SY</v>
          </cell>
          <cell r="D1041" t="str">
            <v>SEALING OF CONCRETE SURFACES (EPOXY-URETHANE), AS PER PLAN</v>
          </cell>
          <cell r="G1041">
            <v>0</v>
          </cell>
        </row>
        <row r="1042">
          <cell r="A1042" t="str">
            <v>512E10300</v>
          </cell>
          <cell r="C1042" t="str">
            <v>SY</v>
          </cell>
          <cell r="D1042" t="str">
            <v>SEALING CONCRETE BRIDGE DECKS WITH HMWM RESIN</v>
          </cell>
          <cell r="G1042">
            <v>0</v>
          </cell>
        </row>
        <row r="1043">
          <cell r="A1043" t="str">
            <v>512E10301</v>
          </cell>
          <cell r="C1043" t="str">
            <v>SY</v>
          </cell>
          <cell r="D1043" t="str">
            <v>SEALING CONCRETE BRIDGE DECKS WITH HMWM RESIN, AS PER PLAN</v>
          </cell>
          <cell r="G1043">
            <v>0</v>
          </cell>
        </row>
        <row r="1044">
          <cell r="A1044" t="str">
            <v>512E10400</v>
          </cell>
          <cell r="C1044" t="str">
            <v>SY</v>
          </cell>
          <cell r="D1044" t="str">
            <v>TREATING OF CONCRETE BRIDGE DECK WITH SRS</v>
          </cell>
          <cell r="G1044">
            <v>0</v>
          </cell>
        </row>
        <row r="1045">
          <cell r="A1045" t="str">
            <v>512E10401</v>
          </cell>
          <cell r="C1045" t="str">
            <v>SY</v>
          </cell>
          <cell r="D1045" t="str">
            <v>TREATING OF CONCRETE BRIDGE DECK WITH SRS, AS PER PLAN</v>
          </cell>
          <cell r="G1045">
            <v>0</v>
          </cell>
        </row>
        <row r="1046">
          <cell r="A1046" t="str">
            <v>512E10600</v>
          </cell>
          <cell r="C1046" t="str">
            <v>FT</v>
          </cell>
          <cell r="D1046" t="str">
            <v>CONCRETE REPAIR BY EPOXY INJECTION</v>
          </cell>
          <cell r="G1046">
            <v>0</v>
          </cell>
        </row>
        <row r="1047">
          <cell r="A1047" t="str">
            <v>512E10601</v>
          </cell>
          <cell r="C1047" t="str">
            <v>FT</v>
          </cell>
          <cell r="D1047" t="str">
            <v>CONCRETE REPAIR BY EPOXY INJECTION, AS PER PLAN</v>
          </cell>
          <cell r="G1047">
            <v>0</v>
          </cell>
        </row>
        <row r="1048">
          <cell r="A1048" t="str">
            <v>512E21300</v>
          </cell>
          <cell r="B1048" t="str">
            <v>Y</v>
          </cell>
          <cell r="C1048" t="str">
            <v>SF</v>
          </cell>
          <cell r="D1048" t="str">
            <v>SPECIAL - PROTECTION OF CONCRETE SURFACE</v>
          </cell>
          <cell r="G1048">
            <v>0</v>
          </cell>
        </row>
        <row r="1049">
          <cell r="A1049" t="str">
            <v>512E33000</v>
          </cell>
          <cell r="C1049" t="str">
            <v>SY</v>
          </cell>
          <cell r="D1049" t="str">
            <v>TYPE 2 WATERPROOFING</v>
          </cell>
          <cell r="F1049" t="str">
            <v>CHECK UNIT OF MEASURE</v>
          </cell>
          <cell r="G1049">
            <v>0</v>
          </cell>
        </row>
        <row r="1050">
          <cell r="A1050" t="str">
            <v>512E33001</v>
          </cell>
          <cell r="C1050" t="str">
            <v>SY</v>
          </cell>
          <cell r="D1050" t="str">
            <v>TYPE 2 WATERPROOFING, AS PER PLAN</v>
          </cell>
          <cell r="F1050" t="str">
            <v>CHECK UNIT OF MEASURE</v>
          </cell>
          <cell r="G1050">
            <v>0</v>
          </cell>
        </row>
        <row r="1051">
          <cell r="A1051" t="str">
            <v>512E33010</v>
          </cell>
          <cell r="C1051" t="str">
            <v>SY</v>
          </cell>
          <cell r="D1051" t="str">
            <v>TYPE 3 WATERPROOFING</v>
          </cell>
          <cell r="F1051" t="str">
            <v>CHECK UNIT OF MEASURE</v>
          </cell>
          <cell r="G1051">
            <v>0</v>
          </cell>
        </row>
        <row r="1052">
          <cell r="A1052" t="str">
            <v>512E33011</v>
          </cell>
          <cell r="C1052" t="str">
            <v>SY</v>
          </cell>
          <cell r="D1052" t="str">
            <v>TYPE 3 WATERPROOFING, AS PER PLAN</v>
          </cell>
          <cell r="F1052" t="str">
            <v>CHECK UNIT OF MEASURE</v>
          </cell>
          <cell r="G1052">
            <v>0</v>
          </cell>
        </row>
        <row r="1053">
          <cell r="A1053" t="str">
            <v>512E33300</v>
          </cell>
          <cell r="C1053" t="str">
            <v>SY</v>
          </cell>
          <cell r="D1053" t="str">
            <v>TYPE A WATERPROOFING</v>
          </cell>
          <cell r="F1053" t="str">
            <v>CHECK UNIT OF MEASURE</v>
          </cell>
          <cell r="G1053">
            <v>0</v>
          </cell>
        </row>
        <row r="1054">
          <cell r="A1054" t="str">
            <v>512E33301</v>
          </cell>
          <cell r="C1054" t="str">
            <v>SY</v>
          </cell>
          <cell r="D1054" t="str">
            <v>TYPE A WATERPROOFING, AS PER PLAN</v>
          </cell>
          <cell r="F1054" t="str">
            <v>CHECK UNIT OF MEASURE</v>
          </cell>
          <cell r="G1054">
            <v>0</v>
          </cell>
        </row>
        <row r="1055">
          <cell r="A1055" t="str">
            <v>512E44400</v>
          </cell>
          <cell r="C1055" t="str">
            <v>SY</v>
          </cell>
          <cell r="D1055" t="str">
            <v>TYPE B WATERPROOFING</v>
          </cell>
          <cell r="F1055" t="str">
            <v>CHECK UNIT OF MEASURE</v>
          </cell>
          <cell r="G1055">
            <v>0</v>
          </cell>
        </row>
        <row r="1056">
          <cell r="A1056" t="str">
            <v>512E44401</v>
          </cell>
          <cell r="C1056" t="str">
            <v>SY</v>
          </cell>
          <cell r="D1056" t="str">
            <v>TYPE B WATERPROOFING,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512E44450</v>
          </cell>
          <cell r="C1057" t="str">
            <v>SY</v>
          </cell>
          <cell r="D1057" t="str">
            <v>TYPE E WATERPROOFING</v>
          </cell>
          <cell r="F1057" t="str">
            <v>CHECK UNIT OF MEASURE</v>
          </cell>
          <cell r="G1057">
            <v>0</v>
          </cell>
        </row>
        <row r="1058">
          <cell r="A1058" t="str">
            <v>512E44451</v>
          </cell>
          <cell r="C1058" t="str">
            <v>SY</v>
          </cell>
          <cell r="D1058" t="str">
            <v>TYPE E WATERPROOFING,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512E55900</v>
          </cell>
          <cell r="C1059" t="str">
            <v>LS</v>
          </cell>
          <cell r="D1059" t="str">
            <v>TYPE 2 WATERPROOFING</v>
          </cell>
          <cell r="F1059" t="str">
            <v>CHECK UNIT OF MEASURE</v>
          </cell>
          <cell r="G1059">
            <v>0</v>
          </cell>
        </row>
        <row r="1060">
          <cell r="A1060" t="str">
            <v>512E55901</v>
          </cell>
          <cell r="C1060" t="str">
            <v>LS</v>
          </cell>
          <cell r="D1060" t="str">
            <v>TYPE 2 WATERPROOFING,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512E55910</v>
          </cell>
          <cell r="C1061" t="str">
            <v>LS</v>
          </cell>
          <cell r="D1061" t="str">
            <v>TYPE 3 WATERPROOFING</v>
          </cell>
          <cell r="F1061" t="str">
            <v>CHECK UNIT OF MEASURE</v>
          </cell>
          <cell r="G1061">
            <v>0</v>
          </cell>
        </row>
        <row r="1062">
          <cell r="A1062" t="str">
            <v>512E55911</v>
          </cell>
          <cell r="C1062" t="str">
            <v>LS</v>
          </cell>
          <cell r="D1062" t="str">
            <v>TYPE 3 WATERPROOFING, AS PER PLAN</v>
          </cell>
          <cell r="F1062" t="str">
            <v>CHECK UNIT OF MEASURE</v>
          </cell>
          <cell r="G1062">
            <v>0</v>
          </cell>
        </row>
        <row r="1063">
          <cell r="A1063" t="str">
            <v>512E55920</v>
          </cell>
          <cell r="C1063" t="str">
            <v>LS</v>
          </cell>
          <cell r="D1063" t="str">
            <v>TYPE A WATERPROOFING</v>
          </cell>
          <cell r="F1063" t="str">
            <v>CHECK UNIT OF MEASURE</v>
          </cell>
          <cell r="G1063">
            <v>0</v>
          </cell>
        </row>
        <row r="1064">
          <cell r="A1064" t="str">
            <v>512E55930</v>
          </cell>
          <cell r="C1064" t="str">
            <v>LS</v>
          </cell>
          <cell r="D1064" t="str">
            <v>TYPE B WATERPROOFING</v>
          </cell>
          <cell r="F1064" t="str">
            <v>CHECK UNIT OF MEASURE</v>
          </cell>
          <cell r="G1064">
            <v>0</v>
          </cell>
        </row>
        <row r="1065">
          <cell r="A1065" t="str">
            <v>512E55950</v>
          </cell>
          <cell r="C1065" t="str">
            <v>LS</v>
          </cell>
          <cell r="D1065" t="str">
            <v>TYPE E WATERPROOFING</v>
          </cell>
          <cell r="F1065" t="str">
            <v>CHECK UNIT OF MEASURE</v>
          </cell>
          <cell r="G1065">
            <v>0</v>
          </cell>
        </row>
        <row r="1066">
          <cell r="A1066" t="str">
            <v>512E56100</v>
          </cell>
          <cell r="B1066" t="str">
            <v>Y</v>
          </cell>
          <cell r="C1066" t="str">
            <v>SY</v>
          </cell>
          <cell r="D1066" t="str">
            <v>SPECIAL - BUTYL RUBBER MEMBRANE WATERPROOFING</v>
          </cell>
          <cell r="G1066">
            <v>0</v>
          </cell>
        </row>
        <row r="1067">
          <cell r="A1067" t="str">
            <v>512E56202</v>
          </cell>
          <cell r="B1067" t="str">
            <v>Y</v>
          </cell>
          <cell r="C1067" t="str">
            <v>SY</v>
          </cell>
          <cell r="D1067" t="str">
            <v>SPECIAL - ASPHALTIC PANEL</v>
          </cell>
          <cell r="G1067">
            <v>0</v>
          </cell>
        </row>
        <row r="1068">
          <cell r="A1068" t="str">
            <v>512E67200</v>
          </cell>
          <cell r="B1068" t="str">
            <v>Y</v>
          </cell>
          <cell r="C1068" t="str">
            <v>SY</v>
          </cell>
          <cell r="D1068" t="str">
            <v>SPECIAL - WATERPROOFING</v>
          </cell>
          <cell r="F1068" t="str">
            <v>ADD SUPPLEMENTAL DESCRIPTION</v>
          </cell>
          <cell r="G1068">
            <v>1</v>
          </cell>
        </row>
        <row r="1069">
          <cell r="A1069" t="str">
            <v>512E67300</v>
          </cell>
          <cell r="B1069" t="str">
            <v>Y</v>
          </cell>
          <cell r="C1069" t="str">
            <v>FT</v>
          </cell>
          <cell r="D1069" t="str">
            <v>SPECIAL - WATERPROOFING</v>
          </cell>
          <cell r="F1069" t="str">
            <v>ADD SUPPLEMENTAL DESCRIPTION</v>
          </cell>
          <cell r="G1069">
            <v>1</v>
          </cell>
        </row>
        <row r="1070">
          <cell r="A1070" t="str">
            <v>512E67400</v>
          </cell>
          <cell r="B1070" t="str">
            <v>Y</v>
          </cell>
          <cell r="C1070" t="str">
            <v>SF</v>
          </cell>
          <cell r="D1070" t="str">
            <v>SPECIAL - WATERPROOFING</v>
          </cell>
          <cell r="F1070" t="str">
            <v>ADD SUPPLEMENTAL DESCRIPTION</v>
          </cell>
          <cell r="G1070">
            <v>1</v>
          </cell>
        </row>
        <row r="1071">
          <cell r="A1071" t="str">
            <v>512E67450</v>
          </cell>
          <cell r="B1071" t="str">
            <v>Y</v>
          </cell>
          <cell r="C1071" t="str">
            <v>LS</v>
          </cell>
          <cell r="D1071" t="str">
            <v>SPECIAL - WATERPROOFING</v>
          </cell>
          <cell r="F1071" t="str">
            <v>ADD SUPPLEMENTAL DESCRIPTION</v>
          </cell>
          <cell r="G1071">
            <v>1</v>
          </cell>
        </row>
        <row r="1072">
          <cell r="A1072" t="str">
            <v>512E71500</v>
          </cell>
          <cell r="B1072" t="str">
            <v>Y</v>
          </cell>
          <cell r="C1072" t="str">
            <v>SY</v>
          </cell>
          <cell r="D1072" t="str">
            <v>SPECIAL - URETHANE TOP COAT SEALER</v>
          </cell>
          <cell r="G1072">
            <v>0</v>
          </cell>
        </row>
        <row r="1073">
          <cell r="A1073" t="str">
            <v>512E72000</v>
          </cell>
          <cell r="B1073" t="str">
            <v>Y</v>
          </cell>
          <cell r="C1073" t="str">
            <v>SY</v>
          </cell>
          <cell r="D1073" t="str">
            <v>SPECIAL - EPOXY WATERPROOFING OVERLAY (1/4" THICK)</v>
          </cell>
          <cell r="G1073">
            <v>0</v>
          </cell>
        </row>
        <row r="1074">
          <cell r="A1074" t="str">
            <v>512E72500</v>
          </cell>
          <cell r="B1074" t="str">
            <v>Y</v>
          </cell>
          <cell r="C1074" t="str">
            <v>LS</v>
          </cell>
          <cell r="D1074" t="str">
            <v>SPECIAL - TEST PATCH</v>
          </cell>
          <cell r="G1074">
            <v>0</v>
          </cell>
        </row>
        <row r="1075">
          <cell r="A1075" t="str">
            <v>512E72510</v>
          </cell>
          <cell r="B1075" t="str">
            <v>Y</v>
          </cell>
          <cell r="C1075" t="str">
            <v>EACH</v>
          </cell>
          <cell r="D1075" t="str">
            <v>SPECIAL - TEST PATCH</v>
          </cell>
          <cell r="G1075">
            <v>0</v>
          </cell>
        </row>
        <row r="1076">
          <cell r="A1076" t="str">
            <v>512E73500</v>
          </cell>
          <cell r="C1076" t="str">
            <v>SY</v>
          </cell>
          <cell r="D1076" t="str">
            <v>TREATING CONCRETE BRIDGE DECKS WITH GRAVITY FED RESIN</v>
          </cell>
          <cell r="G1076">
            <v>0</v>
          </cell>
        </row>
        <row r="1077">
          <cell r="A1077" t="str">
            <v>512E73501</v>
          </cell>
          <cell r="C1077" t="str">
            <v>SY</v>
          </cell>
          <cell r="D1077" t="str">
            <v>TREATING CONCRETE BRIDGE DECKS WITH GRAVITY FED RESIN, AS PER PLAN</v>
          </cell>
          <cell r="G1077">
            <v>0</v>
          </cell>
        </row>
        <row r="1078">
          <cell r="A1078" t="str">
            <v>512E74000</v>
          </cell>
          <cell r="C1078" t="str">
            <v>SY</v>
          </cell>
          <cell r="D1078" t="str">
            <v>REMOVAL OF EXISTING COATINGS FROM CONCRETE SURFACES</v>
          </cell>
          <cell r="G1078">
            <v>0</v>
          </cell>
        </row>
        <row r="1079">
          <cell r="A1079" t="str">
            <v>512E74001</v>
          </cell>
          <cell r="C1079" t="str">
            <v>SY</v>
          </cell>
          <cell r="D1079" t="str">
            <v>REMOVAL OF EXISTING COATINGS FROM CONCRETE SURFACES, AS PER PLAN</v>
          </cell>
          <cell r="G1079">
            <v>0</v>
          </cell>
        </row>
        <row r="1080">
          <cell r="A1080" t="str">
            <v>512E75000</v>
          </cell>
          <cell r="B1080" t="str">
            <v>Y</v>
          </cell>
          <cell r="C1080" t="str">
            <v>FT</v>
          </cell>
          <cell r="D1080" t="str">
            <v>SPECIAL - SEALING</v>
          </cell>
          <cell r="F1080" t="str">
            <v>ADD SUPPLEMENTAL DESCRIPTION</v>
          </cell>
          <cell r="G1080">
            <v>1</v>
          </cell>
        </row>
        <row r="1081">
          <cell r="A1081" t="str">
            <v>512E75010</v>
          </cell>
          <cell r="B1081" t="str">
            <v>Y</v>
          </cell>
          <cell r="C1081" t="str">
            <v>SF</v>
          </cell>
          <cell r="D1081" t="str">
            <v>SPECIAL - SEALING</v>
          </cell>
          <cell r="F1081" t="str">
            <v>ADD SUPPLEMENTAL DESCRIPTION</v>
          </cell>
          <cell r="G1081">
            <v>1</v>
          </cell>
        </row>
        <row r="1082">
          <cell r="A1082" t="str">
            <v>512E75500</v>
          </cell>
          <cell r="B1082" t="str">
            <v>Y</v>
          </cell>
          <cell r="C1082" t="str">
            <v>SY</v>
          </cell>
          <cell r="D1082" t="str">
            <v>SPECIAL - SEALING</v>
          </cell>
          <cell r="F1082" t="str">
            <v>ADD SUPPLEMENTAL DESCRIPTION</v>
          </cell>
          <cell r="G1082">
            <v>1</v>
          </cell>
        </row>
        <row r="1083">
          <cell r="A1083" t="str">
            <v>512E99000</v>
          </cell>
          <cell r="B1083" t="str">
            <v>Y</v>
          </cell>
          <cell r="C1083" t="str">
            <v>LS</v>
          </cell>
          <cell r="D1083" t="str">
            <v>SPECIAL - SEALING OF CONCRETE</v>
          </cell>
          <cell r="F1083" t="str">
            <v>DESIGN BUILD PROJECTS ONLY</v>
          </cell>
          <cell r="G1083">
            <v>0</v>
          </cell>
        </row>
        <row r="1084">
          <cell r="A1084" t="str">
            <v>513E10000</v>
          </cell>
          <cell r="C1084" t="str">
            <v>LS</v>
          </cell>
          <cell r="D1084" t="str">
            <v>STRUCTURAL STEEL MEMBERS, LEVEL UF</v>
          </cell>
          <cell r="F1084" t="str">
            <v>CHECK UNIT OF MEASURE</v>
          </cell>
          <cell r="G1084">
            <v>0</v>
          </cell>
        </row>
        <row r="1085">
          <cell r="A1085" t="str">
            <v>513E10001</v>
          </cell>
          <cell r="C1085" t="str">
            <v>LS</v>
          </cell>
          <cell r="D1085" t="str">
            <v>STRUCTURAL STEEL MEMBERS, LEVEL UF,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513E10020</v>
          </cell>
          <cell r="C1086" t="str">
            <v>LS</v>
          </cell>
          <cell r="D1086" t="str">
            <v>STRUCTURAL STEEL MEMBERS, LEVEL 1</v>
          </cell>
          <cell r="F1086" t="str">
            <v>CHECK UNIT OF MEASURE</v>
          </cell>
          <cell r="G1086">
            <v>0</v>
          </cell>
        </row>
        <row r="1087">
          <cell r="A1087" t="str">
            <v>513E10021</v>
          </cell>
          <cell r="C1087" t="str">
            <v>LS</v>
          </cell>
          <cell r="D1087" t="str">
            <v>STRUCTURAL STEEL MEMBERS, LEVEL 1, AS PER PLAN</v>
          </cell>
          <cell r="F1087" t="str">
            <v>CHECK UNIT OF MEASURE</v>
          </cell>
          <cell r="G1087">
            <v>0</v>
          </cell>
        </row>
        <row r="1088">
          <cell r="A1088" t="str">
            <v>513E10040</v>
          </cell>
          <cell r="C1088" t="str">
            <v>LS</v>
          </cell>
          <cell r="D1088" t="str">
            <v>STRUCTURAL STEEL MEMBERS, LEVEL 2</v>
          </cell>
          <cell r="F1088" t="str">
            <v>CHECK UNIT OF MEASURE</v>
          </cell>
          <cell r="G1088">
            <v>0</v>
          </cell>
        </row>
        <row r="1089">
          <cell r="A1089" t="str">
            <v>513E10041</v>
          </cell>
          <cell r="C1089" t="str">
            <v>LS</v>
          </cell>
          <cell r="D1089" t="str">
            <v>STRUCTURAL STEEL MEMBERS, LEVEL 2, AS PER PLAN</v>
          </cell>
          <cell r="F1089" t="str">
            <v>CHECK UNIT OF MEASURE</v>
          </cell>
          <cell r="G1089">
            <v>0</v>
          </cell>
        </row>
        <row r="1090">
          <cell r="A1090" t="str">
            <v>513E10060</v>
          </cell>
          <cell r="C1090" t="str">
            <v>LS</v>
          </cell>
          <cell r="D1090" t="str">
            <v>STRUCTURAL STEEL MEMBERS, LEVEL 3</v>
          </cell>
          <cell r="F1090" t="str">
            <v>CHECK UNIT OF MEASURE</v>
          </cell>
          <cell r="G1090">
            <v>0</v>
          </cell>
        </row>
        <row r="1091">
          <cell r="A1091" t="str">
            <v>513E10061</v>
          </cell>
          <cell r="C1091" t="str">
            <v>LS</v>
          </cell>
          <cell r="D1091" t="str">
            <v>STRUCTURAL STEEL MEMBERS, LEVEL 3, AS PER PLAN</v>
          </cell>
          <cell r="F1091" t="str">
            <v>CHECK UNIT OF MEASURE</v>
          </cell>
          <cell r="G1091">
            <v>0</v>
          </cell>
        </row>
        <row r="1092">
          <cell r="A1092" t="str">
            <v>513E10080</v>
          </cell>
          <cell r="C1092" t="str">
            <v>LS</v>
          </cell>
          <cell r="D1092" t="str">
            <v>STRUCTURAL STEEL MEMBERS, LEVEL 4</v>
          </cell>
          <cell r="F1092" t="str">
            <v>CHECK UNIT OF MEASURE</v>
          </cell>
          <cell r="G1092">
            <v>0</v>
          </cell>
        </row>
        <row r="1093">
          <cell r="A1093" t="str">
            <v>513E10081</v>
          </cell>
          <cell r="C1093" t="str">
            <v>LS</v>
          </cell>
          <cell r="D1093" t="str">
            <v>STRUCTURAL STEEL MEMBERS, LEVEL 4, AS PER PLAN</v>
          </cell>
          <cell r="F1093" t="str">
            <v>CHECK UNIT OF MEASURE</v>
          </cell>
          <cell r="G1093">
            <v>0</v>
          </cell>
        </row>
        <row r="1094">
          <cell r="A1094" t="str">
            <v>513E10100</v>
          </cell>
          <cell r="C1094" t="str">
            <v>LS</v>
          </cell>
          <cell r="D1094" t="str">
            <v>STRUCTURAL STEEL MEMBERS, LEVEL 5</v>
          </cell>
          <cell r="F1094" t="str">
            <v>CHECK UNIT OF MEASURE</v>
          </cell>
          <cell r="G1094">
            <v>0</v>
          </cell>
        </row>
        <row r="1095">
          <cell r="A1095" t="str">
            <v>513E10101</v>
          </cell>
          <cell r="C1095" t="str">
            <v>LS</v>
          </cell>
          <cell r="D1095" t="str">
            <v>STRUCTURAL STEEL MEMBERS, LEVEL 5, AS PER PLAN</v>
          </cell>
          <cell r="F1095" t="str">
            <v>CHECK UNIT OF MEASURE</v>
          </cell>
          <cell r="G1095">
            <v>0</v>
          </cell>
        </row>
        <row r="1096">
          <cell r="A1096" t="str">
            <v>513E10120</v>
          </cell>
          <cell r="C1096" t="str">
            <v>LS</v>
          </cell>
          <cell r="D1096" t="str">
            <v>STRUCTURAL STEEL MEMBERS, LEVEL 6</v>
          </cell>
          <cell r="F1096" t="str">
            <v>CHECK UNIT OF MEASURE</v>
          </cell>
          <cell r="G1096">
            <v>0</v>
          </cell>
        </row>
        <row r="1097">
          <cell r="A1097" t="str">
            <v>513E10121</v>
          </cell>
          <cell r="C1097" t="str">
            <v>LS</v>
          </cell>
          <cell r="D1097" t="str">
            <v>STRUCTURAL STEEL MEMBERS, LEVEL 6, AS PER PLAN</v>
          </cell>
          <cell r="F1097" t="str">
            <v>CHECK UNIT OF MEASURE</v>
          </cell>
          <cell r="G1097">
            <v>0</v>
          </cell>
        </row>
        <row r="1098">
          <cell r="A1098" t="str">
            <v>513E10200</v>
          </cell>
          <cell r="C1098" t="str">
            <v>LB</v>
          </cell>
          <cell r="D1098" t="str">
            <v>STRUCTURAL STEEL MEMBERS, LEVEL UF</v>
          </cell>
          <cell r="F1098" t="str">
            <v>CHECK UNIT OF MEASURE</v>
          </cell>
          <cell r="G1098">
            <v>0</v>
          </cell>
        </row>
        <row r="1099">
          <cell r="A1099" t="str">
            <v>513E10201</v>
          </cell>
          <cell r="C1099" t="str">
            <v>LB</v>
          </cell>
          <cell r="D1099" t="str">
            <v>STRUCTURAL STEEL MEMBERS, LEVEL UF, AS PER PLAN</v>
          </cell>
          <cell r="F1099" t="str">
            <v>CHECK UNIT OF MEASURE</v>
          </cell>
          <cell r="G1099">
            <v>0</v>
          </cell>
        </row>
        <row r="1100">
          <cell r="A1100" t="str">
            <v>513E10220</v>
          </cell>
          <cell r="C1100" t="str">
            <v>LB</v>
          </cell>
          <cell r="D1100" t="str">
            <v>STRUCTURAL STEEL MEMBERS, LEVEL 1</v>
          </cell>
          <cell r="F1100" t="str">
            <v>CHECK UNIT OF MEASURE</v>
          </cell>
          <cell r="G1100">
            <v>0</v>
          </cell>
        </row>
        <row r="1101">
          <cell r="A1101" t="str">
            <v>513E10221</v>
          </cell>
          <cell r="C1101" t="str">
            <v>LB</v>
          </cell>
          <cell r="D1101" t="str">
            <v>STRUCTURAL STEEL MEMBERS, LEVEL 1, AS PER PLAN</v>
          </cell>
          <cell r="F1101" t="str">
            <v>CHECK UNIT OF MEASURE</v>
          </cell>
          <cell r="G1101">
            <v>0</v>
          </cell>
        </row>
        <row r="1102">
          <cell r="A1102" t="str">
            <v>513E10240</v>
          </cell>
          <cell r="C1102" t="str">
            <v>LB</v>
          </cell>
          <cell r="D1102" t="str">
            <v>STRUCTURAL STEEL MEMBERS, LEVEL 2</v>
          </cell>
          <cell r="F1102" t="str">
            <v>CHECK UNIT OF MEASURE</v>
          </cell>
          <cell r="G1102">
            <v>0</v>
          </cell>
        </row>
        <row r="1103">
          <cell r="A1103" t="str">
            <v>513E10241</v>
          </cell>
          <cell r="C1103" t="str">
            <v>LB</v>
          </cell>
          <cell r="D1103" t="str">
            <v>STRUCTURAL STEEL MEMBERS, LEVEL 2, AS PER PLAN</v>
          </cell>
          <cell r="F1103" t="str">
            <v>CHECK UNIT OF MEASURE</v>
          </cell>
          <cell r="G1103">
            <v>0</v>
          </cell>
        </row>
        <row r="1104">
          <cell r="A1104" t="str">
            <v>513E10260</v>
          </cell>
          <cell r="C1104" t="str">
            <v>LB</v>
          </cell>
          <cell r="D1104" t="str">
            <v>STRUCTURAL STEEL MEMBERS, LEVEL 3</v>
          </cell>
          <cell r="F1104" t="str">
            <v>CHECK UNIT OF MEASURE</v>
          </cell>
          <cell r="G1104">
            <v>0</v>
          </cell>
        </row>
        <row r="1105">
          <cell r="A1105" t="str">
            <v>513E10261</v>
          </cell>
          <cell r="C1105" t="str">
            <v>LB</v>
          </cell>
          <cell r="D1105" t="str">
            <v>STRUCTURAL STEEL MEMBERS, LEVEL 3, AS PER PLAN</v>
          </cell>
          <cell r="F1105" t="str">
            <v>CHECK UNIT OF MEASURE</v>
          </cell>
          <cell r="G1105">
            <v>0</v>
          </cell>
        </row>
        <row r="1106">
          <cell r="A1106" t="str">
            <v>513E10280</v>
          </cell>
          <cell r="C1106" t="str">
            <v>LB</v>
          </cell>
          <cell r="D1106" t="str">
            <v>STRUCTURAL STEEL MEMBERS, LEVEL 4</v>
          </cell>
          <cell r="F1106" t="str">
            <v>CHECK UNIT OF MEASURE</v>
          </cell>
          <cell r="G1106">
            <v>0</v>
          </cell>
        </row>
        <row r="1107">
          <cell r="A1107" t="str">
            <v>513E10281</v>
          </cell>
          <cell r="C1107" t="str">
            <v>LB</v>
          </cell>
          <cell r="D1107" t="str">
            <v>STRUCTURAL STEEL MEMBERS, LEVEL 4, AS PER PLAN</v>
          </cell>
          <cell r="F1107" t="str">
            <v>CHECK UNIT OF MEASURE</v>
          </cell>
          <cell r="G1107">
            <v>0</v>
          </cell>
        </row>
        <row r="1108">
          <cell r="A1108" t="str">
            <v>513E10300</v>
          </cell>
          <cell r="C1108" t="str">
            <v>LB</v>
          </cell>
          <cell r="D1108" t="str">
            <v>STRUCTURAL STEEL MEMBERS, LEVEL 5</v>
          </cell>
          <cell r="F1108" t="str">
            <v>CHECK UNIT OF MEASURE</v>
          </cell>
          <cell r="G1108">
            <v>0</v>
          </cell>
        </row>
        <row r="1109">
          <cell r="A1109" t="str">
            <v>513E10301</v>
          </cell>
          <cell r="C1109" t="str">
            <v>LB</v>
          </cell>
          <cell r="D1109" t="str">
            <v>STRUCTURAL STEEL MEMBERS, LEVEL 5, AS PER PLAN</v>
          </cell>
          <cell r="F1109" t="str">
            <v>CHECK UNIT OF MEASURE</v>
          </cell>
          <cell r="G1109">
            <v>0</v>
          </cell>
        </row>
        <row r="1110">
          <cell r="A1110" t="str">
            <v>513E10320</v>
          </cell>
          <cell r="C1110" t="str">
            <v>LB</v>
          </cell>
          <cell r="D1110" t="str">
            <v>STRUCTURAL STEEL MEMBERS, LEVEL 6</v>
          </cell>
          <cell r="F1110" t="str">
            <v>CHECK UNIT OF MEASURE</v>
          </cell>
          <cell r="G1110">
            <v>0</v>
          </cell>
        </row>
        <row r="1111">
          <cell r="A1111" t="str">
            <v>513E10321</v>
          </cell>
          <cell r="C1111" t="str">
            <v>LB</v>
          </cell>
          <cell r="D1111" t="str">
            <v>STRUCTURAL STEEL MEMBERS, LEVEL 6, AS PER PLAN</v>
          </cell>
          <cell r="F1111" t="str">
            <v>CHECK UNIT OF MEASURE</v>
          </cell>
          <cell r="G1111">
            <v>0</v>
          </cell>
        </row>
        <row r="1112">
          <cell r="A1112" t="str">
            <v>513E10400</v>
          </cell>
          <cell r="C1112" t="str">
            <v>LB</v>
          </cell>
          <cell r="D1112" t="str">
            <v>STRUCTURAL STEEL MEMBERS, HYBRID GIRDER, LEVEL SIX (6) FABRICATION</v>
          </cell>
          <cell r="G1112">
            <v>0</v>
          </cell>
        </row>
        <row r="1113">
          <cell r="A1113" t="str">
            <v>513E10401</v>
          </cell>
          <cell r="C1113" t="str">
            <v>LB</v>
          </cell>
          <cell r="D1113" t="str">
            <v>STRUCTURAL STEEL MEMBERS, HYBRID GIRDER, LEVEL SIX (6) FABRICATION, AS PER PLAN</v>
          </cell>
          <cell r="G1113">
            <v>0</v>
          </cell>
        </row>
        <row r="1114">
          <cell r="A1114" t="str">
            <v>513E15000</v>
          </cell>
          <cell r="C1114" t="str">
            <v>EACH</v>
          </cell>
          <cell r="D1114" t="str">
            <v>STRUCTURAL STEEL MEMBERS, SPECIALIZED MULTI ROTATIONAL BEARING (SMR), LEVEL UF</v>
          </cell>
          <cell r="G1114">
            <v>0</v>
          </cell>
        </row>
        <row r="1115">
          <cell r="A1115" t="str">
            <v>513E15001</v>
          </cell>
          <cell r="C1115" t="str">
            <v>EACH</v>
          </cell>
          <cell r="D1115" t="str">
            <v>STRUCTURAL STEEL MEMBERS, SPECIALIZED MULTI ROTATIONAL BEARING (SMR), LEVEL UF, AS PER PLAN</v>
          </cell>
          <cell r="G1115">
            <v>0</v>
          </cell>
        </row>
        <row r="1116">
          <cell r="A1116" t="str">
            <v>513E17000</v>
          </cell>
          <cell r="C1116" t="str">
            <v>FT</v>
          </cell>
          <cell r="D1116" t="str">
            <v>STRUCTURAL STEEL MEMBERS, MODULAR EXPANSION JOINT, LEVEL UF</v>
          </cell>
          <cell r="G1116">
            <v>0</v>
          </cell>
        </row>
        <row r="1117">
          <cell r="A1117" t="str">
            <v>513E17001</v>
          </cell>
          <cell r="C1117" t="str">
            <v>FT</v>
          </cell>
          <cell r="D1117" t="str">
            <v>STRUCTURAL STEEL MEMBERS, MODULAR EXPANSION JOINT, LEVEL UF, AS PER PLAN</v>
          </cell>
          <cell r="G1117">
            <v>0</v>
          </cell>
        </row>
        <row r="1118">
          <cell r="A1118" t="str">
            <v>513E20000</v>
          </cell>
          <cell r="C1118" t="str">
            <v>EACH</v>
          </cell>
          <cell r="D1118" t="str">
            <v>WELDED STUD SHEAR CONNECTORS</v>
          </cell>
          <cell r="G1118">
            <v>0</v>
          </cell>
        </row>
        <row r="1119">
          <cell r="A1119" t="str">
            <v>513E20001</v>
          </cell>
          <cell r="C1119" t="str">
            <v>EACH</v>
          </cell>
          <cell r="D1119" t="str">
            <v>WELDED STUD SHEAR CONNECTORS, AS PER PLAN</v>
          </cell>
          <cell r="G1119">
            <v>0</v>
          </cell>
        </row>
        <row r="1120">
          <cell r="A1120" t="str">
            <v>513E21000</v>
          </cell>
          <cell r="C1120" t="str">
            <v>EACH</v>
          </cell>
          <cell r="D1120" t="str">
            <v>TRIMMING OF BEAM END</v>
          </cell>
          <cell r="G1120">
            <v>0</v>
          </cell>
        </row>
        <row r="1121">
          <cell r="A1121" t="str">
            <v>513E21001</v>
          </cell>
          <cell r="C1121" t="str">
            <v>EACH</v>
          </cell>
          <cell r="D1121" t="str">
            <v>TRIMMING OF BEAM END, AS PER PLAN</v>
          </cell>
          <cell r="G1121">
            <v>0</v>
          </cell>
        </row>
        <row r="1122">
          <cell r="A1122" t="str">
            <v>513E21500</v>
          </cell>
          <cell r="C1122" t="str">
            <v>LB</v>
          </cell>
          <cell r="D1122" t="str">
            <v>REPLACEMENT OF DETERIORATED END CROSSFRAMES</v>
          </cell>
          <cell r="G1122">
            <v>0</v>
          </cell>
        </row>
        <row r="1123">
          <cell r="A1123" t="str">
            <v>513E21501</v>
          </cell>
          <cell r="C1123" t="str">
            <v>LB</v>
          </cell>
          <cell r="D1123" t="str">
            <v>REPLACEMENT OF DETERIORATED END CROSSFRAMES, AS PER PLAN</v>
          </cell>
          <cell r="G1123">
            <v>0</v>
          </cell>
        </row>
        <row r="1124">
          <cell r="A1124" t="str">
            <v>513E21599</v>
          </cell>
          <cell r="C1124" t="str">
            <v>LB</v>
          </cell>
          <cell r="D1124" t="str">
            <v>STRUCTURAL STEEL FOR REHABILITATION</v>
          </cell>
          <cell r="G1124">
            <v>0</v>
          </cell>
        </row>
        <row r="1125">
          <cell r="A1125" t="str">
            <v>513E21600</v>
          </cell>
          <cell r="C1125" t="str">
            <v>LB</v>
          </cell>
          <cell r="D1125" t="str">
            <v>STRUCTURAL STEEL FOR REHABILITATION, AS PER PLAN</v>
          </cell>
          <cell r="G1125">
            <v>0</v>
          </cell>
        </row>
        <row r="1126">
          <cell r="A1126" t="str">
            <v>513E90000</v>
          </cell>
          <cell r="C1126" t="str">
            <v>LB</v>
          </cell>
          <cell r="D1126" t="str">
            <v>STRUCTURAL STEEL, MISC.:</v>
          </cell>
          <cell r="F1126" t="str">
            <v>ADD SUPPLEMENTAL DESCRIPTION</v>
          </cell>
          <cell r="G1126">
            <v>1</v>
          </cell>
        </row>
        <row r="1127">
          <cell r="A1127" t="str">
            <v>513E95000</v>
          </cell>
          <cell r="C1127" t="str">
            <v>FT</v>
          </cell>
          <cell r="D1127" t="str">
            <v>STRUCTURAL STEEL, MISC.:</v>
          </cell>
          <cell r="F1127" t="str">
            <v>ADD SUPPLEMENTAL DESCRIPTION</v>
          </cell>
          <cell r="G1127">
            <v>1</v>
          </cell>
        </row>
        <row r="1128">
          <cell r="A1128" t="str">
            <v>513E95020</v>
          </cell>
          <cell r="C1128" t="str">
            <v>LS</v>
          </cell>
          <cell r="D1128" t="str">
            <v>STRUCTURAL STEEL, MISC.:</v>
          </cell>
          <cell r="F1128" t="str">
            <v>ADD SUPPLEMENTAL DESCRIPTION</v>
          </cell>
          <cell r="G1128">
            <v>1</v>
          </cell>
        </row>
        <row r="1129">
          <cell r="A1129" t="str">
            <v>513E95030</v>
          </cell>
          <cell r="C1129" t="str">
            <v>EACH</v>
          </cell>
          <cell r="D1129" t="str">
            <v>STRUCTURAL STEEL, MISC.:</v>
          </cell>
          <cell r="F1129" t="str">
            <v>ADD SUPPLEMENTAL DESCRIPTION</v>
          </cell>
          <cell r="G1129">
            <v>1</v>
          </cell>
        </row>
        <row r="1130">
          <cell r="A1130" t="str">
            <v>513E95050</v>
          </cell>
          <cell r="C1130" t="str">
            <v>SF</v>
          </cell>
          <cell r="D1130" t="str">
            <v>STRUCTURAL STEEL, MISC.:</v>
          </cell>
          <cell r="F1130" t="str">
            <v>ADD SUPPLEMENTAL DESCRIPTION</v>
          </cell>
          <cell r="G1130">
            <v>1</v>
          </cell>
        </row>
        <row r="1131">
          <cell r="A1131" t="str">
            <v>514E00050</v>
          </cell>
          <cell r="C1131" t="str">
            <v>SF</v>
          </cell>
          <cell r="D1131" t="str">
            <v>SURFACE PREPARATION OF EXISTING STRUCTURAL STEEL</v>
          </cell>
          <cell r="G1131">
            <v>0</v>
          </cell>
        </row>
        <row r="1132">
          <cell r="A1132" t="str">
            <v>514E00051</v>
          </cell>
          <cell r="C1132" t="str">
            <v>SF</v>
          </cell>
          <cell r="D1132" t="str">
            <v>SURFACE PREPARATION OF EXISTING STRUCTURAL STEEL, AS PER PLAN</v>
          </cell>
          <cell r="G1132">
            <v>0</v>
          </cell>
        </row>
        <row r="1133">
          <cell r="A1133" t="str">
            <v>514E00056</v>
          </cell>
          <cell r="C1133" t="str">
            <v>SF</v>
          </cell>
          <cell r="D1133" t="str">
            <v>FIELD PAINTING OF EXISTING STRUCTURAL STEEL, PRIME COAT</v>
          </cell>
          <cell r="G1133">
            <v>0</v>
          </cell>
        </row>
        <row r="1134">
          <cell r="A1134" t="str">
            <v>514E00057</v>
          </cell>
          <cell r="C1134" t="str">
            <v>SF</v>
          </cell>
          <cell r="D1134" t="str">
            <v>FIELD PAINTING OF EXISTING STRUCTURAL STEEL, PRIME COAT, AS PER PLAN</v>
          </cell>
          <cell r="G1134">
            <v>0</v>
          </cell>
        </row>
        <row r="1135">
          <cell r="A1135" t="str">
            <v>514E00060</v>
          </cell>
          <cell r="C1135" t="str">
            <v>SF</v>
          </cell>
          <cell r="D1135" t="str">
            <v>FIELD PAINTING STRUCTURAL STEEL, INTERMEDIATE COAT</v>
          </cell>
          <cell r="G1135">
            <v>0</v>
          </cell>
        </row>
        <row r="1136">
          <cell r="A1136" t="str">
            <v>514E00061</v>
          </cell>
          <cell r="C1136" t="str">
            <v>SF</v>
          </cell>
          <cell r="D1136" t="str">
            <v>FIELD PAINTING STRUCTURAL STEEL, INTERMEDIATE COAT, AS PER PLAN</v>
          </cell>
          <cell r="G1136">
            <v>0</v>
          </cell>
        </row>
        <row r="1137">
          <cell r="A1137" t="str">
            <v>514E00066</v>
          </cell>
          <cell r="C1137" t="str">
            <v>SF</v>
          </cell>
          <cell r="D1137" t="str">
            <v>FIELD PAINTING STRUCTURAL STEEL, FINISH COAT</v>
          </cell>
          <cell r="G1137">
            <v>0</v>
          </cell>
        </row>
        <row r="1138">
          <cell r="A1138" t="str">
            <v>514E00067</v>
          </cell>
          <cell r="C1138" t="str">
            <v>SF</v>
          </cell>
          <cell r="D1138" t="str">
            <v>FIELD PAINTING STRUCTURAL STEEL, FINISH COAT, AS PER PLAN</v>
          </cell>
          <cell r="G1138">
            <v>0</v>
          </cell>
        </row>
        <row r="1139">
          <cell r="A1139" t="str">
            <v>514E00100</v>
          </cell>
          <cell r="C1139" t="str">
            <v>LS</v>
          </cell>
          <cell r="D1139" t="str">
            <v>SURFACE PREPARATION OF EXISTING STRUCTURAL STEEL</v>
          </cell>
          <cell r="G1139">
            <v>0</v>
          </cell>
        </row>
        <row r="1140">
          <cell r="A1140" t="str">
            <v>514E00101</v>
          </cell>
          <cell r="C1140" t="str">
            <v>LS</v>
          </cell>
          <cell r="D1140" t="str">
            <v>SURFACE PREPARATION OF EXISTING STRUCTURAL STEEL, AS PER PLAN</v>
          </cell>
          <cell r="G1140">
            <v>0</v>
          </cell>
        </row>
        <row r="1141">
          <cell r="A1141" t="str">
            <v>514E00200</v>
          </cell>
          <cell r="C1141" t="str">
            <v>LS</v>
          </cell>
          <cell r="D1141" t="str">
            <v>FIELD PAINTING OF EXISTING STRUCTURAL STEEL, PRIME COAT</v>
          </cell>
          <cell r="G1141">
            <v>0</v>
          </cell>
        </row>
        <row r="1142">
          <cell r="A1142" t="str">
            <v>514E00201</v>
          </cell>
          <cell r="C1142" t="str">
            <v>LS</v>
          </cell>
          <cell r="D1142" t="str">
            <v>FIELD PAINTING OF EXISTING STRUCTURAL STEEL, PRIME COAT, AS PER PLAN</v>
          </cell>
          <cell r="G1142">
            <v>0</v>
          </cell>
        </row>
        <row r="1143">
          <cell r="A1143" t="str">
            <v>514E00300</v>
          </cell>
          <cell r="C1143" t="str">
            <v>LS</v>
          </cell>
          <cell r="D1143" t="str">
            <v>FIELD PAINTING STRUCTURAL STEEL, INTERMEDIATE COAT</v>
          </cell>
          <cell r="G1143">
            <v>0</v>
          </cell>
        </row>
        <row r="1144">
          <cell r="A1144" t="str">
            <v>514E00301</v>
          </cell>
          <cell r="C1144" t="str">
            <v>LS</v>
          </cell>
          <cell r="D1144" t="str">
            <v>FIELD PAINTING STRUCTURAL STEEL, INTERMEDIATE COAT, AS PER PLAN</v>
          </cell>
          <cell r="G1144">
            <v>0</v>
          </cell>
        </row>
        <row r="1145">
          <cell r="A1145" t="str">
            <v>514E00400</v>
          </cell>
          <cell r="C1145" t="str">
            <v>LS</v>
          </cell>
          <cell r="D1145" t="str">
            <v>FIELD PAINTING STRUCTURAL STEEL, FINISH COAT</v>
          </cell>
          <cell r="G1145">
            <v>0</v>
          </cell>
        </row>
        <row r="1146">
          <cell r="A1146" t="str">
            <v>514E00401</v>
          </cell>
          <cell r="C1146" t="str">
            <v>LS</v>
          </cell>
          <cell r="D1146" t="str">
            <v>FIELD PAINTING STRUCTURAL STEEL, FINISH COAT, AS PER PLAN</v>
          </cell>
          <cell r="G1146">
            <v>0</v>
          </cell>
        </row>
        <row r="1147">
          <cell r="A1147" t="str">
            <v>514E00504</v>
          </cell>
          <cell r="C1147" t="str">
            <v>MNHR</v>
          </cell>
          <cell r="D1147" t="str">
            <v>GRINDING FINS, TEARS, SLIVERS ON EXISTING STRUCTURAL STEEL</v>
          </cell>
          <cell r="G1147">
            <v>0</v>
          </cell>
        </row>
        <row r="1148">
          <cell r="A1148" t="str">
            <v>514E00505</v>
          </cell>
          <cell r="C1148" t="str">
            <v>MNHR</v>
          </cell>
          <cell r="D1148" t="str">
            <v>GRINDING FINS, TEARS, SLIVERS ON EXISTING STRUCTURAL STEEL, AS PER PLAN</v>
          </cell>
          <cell r="G1148">
            <v>0</v>
          </cell>
        </row>
        <row r="1149">
          <cell r="A1149" t="str">
            <v>514E00800</v>
          </cell>
          <cell r="C1149" t="str">
            <v>LB</v>
          </cell>
          <cell r="D1149" t="str">
            <v>FIELD PAINTING STRUCTURAL STEEL, INTERMEDIATE COAT</v>
          </cell>
          <cell r="G1149">
            <v>0</v>
          </cell>
        </row>
        <row r="1150">
          <cell r="A1150" t="str">
            <v>514E00850</v>
          </cell>
          <cell r="C1150" t="str">
            <v>LB</v>
          </cell>
          <cell r="D1150" t="str">
            <v>FIELD PAINTING STRUCTURAL STEEL, FINISH COAT</v>
          </cell>
          <cell r="G1150">
            <v>0</v>
          </cell>
        </row>
        <row r="1151">
          <cell r="A1151" t="str">
            <v>514E00851</v>
          </cell>
          <cell r="C1151" t="str">
            <v>LB</v>
          </cell>
          <cell r="D1151" t="str">
            <v>FIELD PAINTING STRUCTURAL STEEL, FINISH COAT, AS PER PLAN</v>
          </cell>
          <cell r="G1151">
            <v>0</v>
          </cell>
        </row>
        <row r="1152">
          <cell r="A1152" t="str">
            <v>514E10000</v>
          </cell>
          <cell r="C1152" t="str">
            <v>EACH</v>
          </cell>
          <cell r="D1152" t="str">
            <v>FINAL INSPECTION REPAIR</v>
          </cell>
          <cell r="G1152">
            <v>0</v>
          </cell>
        </row>
        <row r="1153">
          <cell r="A1153" t="str">
            <v>514E10001</v>
          </cell>
          <cell r="C1153" t="str">
            <v>EACH</v>
          </cell>
          <cell r="D1153" t="str">
            <v>FINAL INSPECTION REPAIR, AS PER PLAN</v>
          </cell>
          <cell r="G1153">
            <v>0</v>
          </cell>
        </row>
        <row r="1154">
          <cell r="A1154" t="str">
            <v>514E20000</v>
          </cell>
          <cell r="C1154" t="str">
            <v>SF</v>
          </cell>
          <cell r="D1154" t="str">
            <v>FIELD PAINTING OF DAMAGED STRUCTURAL STEEL</v>
          </cell>
          <cell r="G1154">
            <v>0</v>
          </cell>
        </row>
        <row r="1155">
          <cell r="A1155" t="str">
            <v>514E20001</v>
          </cell>
          <cell r="C1155" t="str">
            <v>SF</v>
          </cell>
          <cell r="D1155" t="str">
            <v>FIELD PAINTING OF DAMAGED STRUCTURAL STEEL, AS PER PLAN</v>
          </cell>
          <cell r="G1155">
            <v>0</v>
          </cell>
        </row>
        <row r="1156">
          <cell r="A1156" t="str">
            <v>514E21000</v>
          </cell>
          <cell r="C1156" t="str">
            <v>LS</v>
          </cell>
          <cell r="D1156" t="str">
            <v>FIELD PAINTING OF DAMAGED STRUCTURAL STEEL</v>
          </cell>
          <cell r="G1156">
            <v>0</v>
          </cell>
        </row>
        <row r="1157">
          <cell r="A1157" t="str">
            <v>514E21001</v>
          </cell>
          <cell r="C1157" t="str">
            <v>LS</v>
          </cell>
          <cell r="D1157" t="str">
            <v>FIELD PAINTING OF DAMAGED STRUCTURAL STEEL, AS PER PLAN</v>
          </cell>
          <cell r="G1157">
            <v>0</v>
          </cell>
        </row>
        <row r="1158">
          <cell r="A1158" t="str">
            <v>514E27700</v>
          </cell>
          <cell r="C1158" t="str">
            <v>SF</v>
          </cell>
          <cell r="D1158" t="str">
            <v>FIELD PAINTING, MISC.:</v>
          </cell>
          <cell r="F1158" t="str">
            <v>ADD SUPPLEMENTAL DESCRIPTION</v>
          </cell>
          <cell r="G1158">
            <v>1</v>
          </cell>
        </row>
        <row r="1159">
          <cell r="A1159" t="str">
            <v>514E27702</v>
          </cell>
          <cell r="C1159" t="str">
            <v>EACH</v>
          </cell>
          <cell r="D1159" t="str">
            <v>FIELD PAINTING, MISC.:</v>
          </cell>
          <cell r="F1159" t="str">
            <v>ADD SUPPLEMENTAL DESCRIPTION</v>
          </cell>
          <cell r="G1159">
            <v>1</v>
          </cell>
        </row>
        <row r="1160">
          <cell r="A1160" t="str">
            <v>514E27710</v>
          </cell>
          <cell r="C1160" t="str">
            <v>FT</v>
          </cell>
          <cell r="D1160" t="str">
            <v>FIELD PAINTING, MISC.:</v>
          </cell>
          <cell r="F1160" t="str">
            <v>ADD SUPPLEMENTAL DESCRIPTION</v>
          </cell>
          <cell r="G1160">
            <v>1</v>
          </cell>
        </row>
        <row r="1161">
          <cell r="A1161" t="str">
            <v>514E27800</v>
          </cell>
          <cell r="C1161" t="str">
            <v>LS</v>
          </cell>
          <cell r="D1161" t="str">
            <v>FIELD PAINTING, MISC.:</v>
          </cell>
          <cell r="F1161" t="str">
            <v>ADD SUPPLEMENTAL DESCRIPTION</v>
          </cell>
          <cell r="G1161">
            <v>1</v>
          </cell>
        </row>
        <row r="1162">
          <cell r="A1162" t="str">
            <v>514E80010</v>
          </cell>
          <cell r="C1162" t="str">
            <v>LB</v>
          </cell>
          <cell r="D1162" t="str">
            <v>SHOP PAINTING AND FIELD TOUCH-UP OF STRUCTURAL STEEL</v>
          </cell>
          <cell r="G1162">
            <v>0</v>
          </cell>
        </row>
        <row r="1163">
          <cell r="A1163" t="str">
            <v>514E80011</v>
          </cell>
          <cell r="C1163" t="str">
            <v>LB</v>
          </cell>
          <cell r="D1163" t="str">
            <v>SHOP PAINTING AND FIELD TOUCH-UP OF STRUCTURAL STEEL, AS PER PLAN</v>
          </cell>
          <cell r="G1163">
            <v>0</v>
          </cell>
        </row>
        <row r="1164">
          <cell r="A1164" t="str">
            <v>514E80020</v>
          </cell>
          <cell r="C1164" t="str">
            <v>SF</v>
          </cell>
          <cell r="D1164" t="str">
            <v>SHOP PAINTING AND FIELD TOUCH-UP OF STRUCTURAL STEEL</v>
          </cell>
          <cell r="G1164">
            <v>0</v>
          </cell>
        </row>
        <row r="1165">
          <cell r="A1165" t="str">
            <v>514E80030</v>
          </cell>
          <cell r="C1165" t="str">
            <v>LS</v>
          </cell>
          <cell r="D1165" t="str">
            <v>SHOP PAINTING AND FIELD TOUCH-UP OF STRUCTURAL STEEL</v>
          </cell>
          <cell r="G1165">
            <v>0</v>
          </cell>
        </row>
        <row r="1166">
          <cell r="A1166" t="str">
            <v>514E80100</v>
          </cell>
          <cell r="B1166" t="str">
            <v>Y</v>
          </cell>
          <cell r="C1166" t="str">
            <v>SF</v>
          </cell>
          <cell r="D1166" t="str">
            <v>SPECIAL - SHOP PAINTING OF STRUCTURAL STEEL</v>
          </cell>
          <cell r="G1166">
            <v>0</v>
          </cell>
        </row>
        <row r="1167">
          <cell r="A1167" t="str">
            <v>514E80110</v>
          </cell>
          <cell r="B1167" t="str">
            <v>Y</v>
          </cell>
          <cell r="C1167" t="str">
            <v>LS</v>
          </cell>
          <cell r="D1167" t="str">
            <v>SPECIAL - FIELD PAINTING OF STRUCTURAL STEEL CROSSFRAMES</v>
          </cell>
          <cell r="G1167">
            <v>0</v>
          </cell>
        </row>
        <row r="1168">
          <cell r="A1168" t="str">
            <v>514E99000</v>
          </cell>
          <cell r="B1168" t="str">
            <v>Y</v>
          </cell>
          <cell r="C1168" t="str">
            <v>LS</v>
          </cell>
          <cell r="D1168" t="str">
            <v>SPECIAL - BRIDGE PAINTING</v>
          </cell>
          <cell r="F1168" t="str">
            <v>DESIGN BUILD PROJECTS ONLY</v>
          </cell>
          <cell r="G1168">
            <v>0</v>
          </cell>
        </row>
        <row r="1169">
          <cell r="A1169" t="str">
            <v>515E10000</v>
          </cell>
          <cell r="C1169" t="str">
            <v>EACH</v>
          </cell>
          <cell r="D1169" t="str">
            <v>PRESTRESSED CONCRETE NON-COMPOSITE BOX BEAM BRIDGE MEMBERS, LEVEL 1, B12-36</v>
          </cell>
          <cell r="F1169" t="str">
            <v>SPECIFY BEAM LENGTH</v>
          </cell>
          <cell r="G1169">
            <v>1</v>
          </cell>
        </row>
        <row r="1170">
          <cell r="A1170" t="str">
            <v>515E10010</v>
          </cell>
          <cell r="C1170" t="str">
            <v>EACH</v>
          </cell>
          <cell r="D1170" t="str">
            <v>PRESTRESSED CONCRETE NON-COMPOSITE BOX BEAM BRIDGE MEMBERS, LEVEL 1, B12-48</v>
          </cell>
          <cell r="F1170" t="str">
            <v>SPECIFY BEAM LENGTH</v>
          </cell>
          <cell r="G1170">
            <v>1</v>
          </cell>
        </row>
        <row r="1171">
          <cell r="A1171" t="str">
            <v>515E10011</v>
          </cell>
          <cell r="C1171" t="str">
            <v>EACH</v>
          </cell>
          <cell r="D1171" t="str">
            <v>PRESTRESSED CONCRETE NON-COMPOSITE BOX BEAM BRIDGE MEMBERS, LEVEL 1, B12-48,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515E10020</v>
          </cell>
          <cell r="C1172" t="str">
            <v>EACH</v>
          </cell>
          <cell r="D1172" t="str">
            <v>PRESTRESSED CONCRETE NON-COMPOSITE BOX BEAM BRIDGE MEMBERS, LEVEL 1, B17-36</v>
          </cell>
          <cell r="F1172" t="str">
            <v>SPECIFY BEAM LENGTH</v>
          </cell>
          <cell r="G1172">
            <v>1</v>
          </cell>
        </row>
        <row r="1173">
          <cell r="A1173" t="str">
            <v>515E10021</v>
          </cell>
          <cell r="C1173" t="str">
            <v>EACH</v>
          </cell>
          <cell r="D1173" t="str">
            <v>PRESTRESSED CONCRETE NON-COMPOSITE BOX BEAM BRIDGE MEMBERS, LEVEL 1, B17-36,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515E10030</v>
          </cell>
          <cell r="C1174" t="str">
            <v>EACH</v>
          </cell>
          <cell r="D1174" t="str">
            <v>PRESTRESSED CONCRETE NON-COMPOSITE BOX BEAM BRIDGE MEMBERS, LEVEL 1, B17-48</v>
          </cell>
          <cell r="F1174" t="str">
            <v>SPECIFY BEAM LENGTH</v>
          </cell>
          <cell r="G1174">
            <v>1</v>
          </cell>
        </row>
        <row r="1175">
          <cell r="A1175" t="str">
            <v>515E10031</v>
          </cell>
          <cell r="C1175" t="str">
            <v>EACH</v>
          </cell>
          <cell r="D1175" t="str">
            <v>PRESTRESSED CONCRETE NON-COMPOSITE BOX BEAM BRIDGE MEMBERS, LEVEL 1, B17-48,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515E10040</v>
          </cell>
          <cell r="C1176" t="str">
            <v>EACH</v>
          </cell>
          <cell r="D1176" t="str">
            <v>PRESTRESSED CONCRETE NON-COMPOSITE BOX BEAM BRIDGE MEMBERS, LEVEL 1, B21-36</v>
          </cell>
          <cell r="F1176" t="str">
            <v>SPECIFY BEAM LENGTH</v>
          </cell>
          <cell r="G1176">
            <v>1</v>
          </cell>
        </row>
        <row r="1177">
          <cell r="A1177" t="str">
            <v>515E10050</v>
          </cell>
          <cell r="C1177" t="str">
            <v>EACH</v>
          </cell>
          <cell r="D1177" t="str">
            <v>PRESTRESSED CONCRETE NON-COMPOSITE BOX BEAM BRIDGE MEMBERS, LEVEL 1, B21-48</v>
          </cell>
          <cell r="F1177" t="str">
            <v>SPECIFY BEAM LENGTH</v>
          </cell>
          <cell r="G1177">
            <v>1</v>
          </cell>
        </row>
        <row r="1178">
          <cell r="A1178" t="str">
            <v>515E10051</v>
          </cell>
          <cell r="C1178" t="str">
            <v>EACH</v>
          </cell>
          <cell r="D1178" t="str">
            <v>PRESTRESSED CONCRETE NON-COMPOSITE BOX BEAM BRIDGE MEMBERS, LEVEL 1, B21-48, AS PER PLAN</v>
          </cell>
          <cell r="F1178" t="str">
            <v>SPECIFY BEAM LENGTH</v>
          </cell>
          <cell r="G1178">
            <v>1</v>
          </cell>
        </row>
        <row r="1179">
          <cell r="A1179" t="str">
            <v>515E10060</v>
          </cell>
          <cell r="C1179" t="str">
            <v>EACH</v>
          </cell>
          <cell r="D1179" t="str">
            <v>PRESTRESSED CONCRETE NON-COMPOSITE BOX BEAM BRIDGE MEMBERS, LEVEL 1, B27-36</v>
          </cell>
          <cell r="F1179" t="str">
            <v>SPECIFY BEAM LENGTH</v>
          </cell>
          <cell r="G1179">
            <v>1</v>
          </cell>
        </row>
        <row r="1180">
          <cell r="A1180" t="str">
            <v>515E10061</v>
          </cell>
          <cell r="C1180" t="str">
            <v>EACH</v>
          </cell>
          <cell r="D1180" t="str">
            <v>PRESTRESSED CONCRETE NON-COMPOSITE BOX BEAM BRIDGE MEMBERS, LEVEL 1, B27-36, AS PER PLAN</v>
          </cell>
          <cell r="F1180" t="str">
            <v>SPECIFY BEAM LENGTH</v>
          </cell>
          <cell r="G1180">
            <v>1</v>
          </cell>
        </row>
        <row r="1181">
          <cell r="A1181" t="str">
            <v>515E10070</v>
          </cell>
          <cell r="C1181" t="str">
            <v>EACH</v>
          </cell>
          <cell r="D1181" t="str">
            <v>PRESTRESSED CONCRETE NON-COMPOSITE BOX BEAM BRIDGE MEMBERS, LEVEL 1, B27-48</v>
          </cell>
          <cell r="F1181" t="str">
            <v>SPECIFY BEAM LENGTH</v>
          </cell>
          <cell r="G1181">
            <v>1</v>
          </cell>
        </row>
        <row r="1182">
          <cell r="A1182" t="str">
            <v>515E10071</v>
          </cell>
          <cell r="C1182" t="str">
            <v>EACH</v>
          </cell>
          <cell r="D1182" t="str">
            <v>PRESTRESSED CONCRETE NON-COMPOSITE BOX BEAM BRIDGE MEMBERS, LEVEL 1, B27-48, AS PER PLAN</v>
          </cell>
          <cell r="F1182" t="str">
            <v>SPECIFY BEAM LENGTH</v>
          </cell>
          <cell r="G1182">
            <v>1</v>
          </cell>
        </row>
        <row r="1183">
          <cell r="A1183" t="str">
            <v>515E10080</v>
          </cell>
          <cell r="C1183" t="str">
            <v>EACH</v>
          </cell>
          <cell r="D1183" t="str">
            <v>PRESTRESSED CONCRETE NON-COMPOSITE BOX BEAM BRIDGE MEMBERS, LEVEL 1, B33-36</v>
          </cell>
          <cell r="F1183" t="str">
            <v>SPECIFY BEAM LENGTH</v>
          </cell>
          <cell r="G1183">
            <v>1</v>
          </cell>
        </row>
        <row r="1184">
          <cell r="A1184" t="str">
            <v>515E10081</v>
          </cell>
          <cell r="C1184" t="str">
            <v>EACH</v>
          </cell>
          <cell r="D1184" t="str">
            <v>PRESTRESSED CONCRETE NON-COMPOSITE BOX BEAM BRIDGE MEMBERS, LEVEL 1, B33-36, AS PER PLAN</v>
          </cell>
          <cell r="F1184" t="str">
            <v>SPECIFY BEAM LENGTH</v>
          </cell>
          <cell r="G1184">
            <v>1</v>
          </cell>
        </row>
        <row r="1185">
          <cell r="A1185" t="str">
            <v>515E10090</v>
          </cell>
          <cell r="C1185" t="str">
            <v>EACH</v>
          </cell>
          <cell r="D1185" t="str">
            <v>PRESTRESSED CONCRETE NON-COMPOSITE BOX BEAM BRIDGE MEMBERS, LEVEL 1, B33-48</v>
          </cell>
          <cell r="F1185" t="str">
            <v>SPECIFY BEAM LENGTH</v>
          </cell>
          <cell r="G1185">
            <v>1</v>
          </cell>
        </row>
        <row r="1186">
          <cell r="A1186" t="str">
            <v>515E10091</v>
          </cell>
          <cell r="C1186" t="str">
            <v>EACH</v>
          </cell>
          <cell r="D1186" t="str">
            <v>PRESTRESSED CONCRETE NON-COMPOSITE BOX BEAM BRIDGE MEMBERS, LEVEL 1, B33-48, AS PER PLAN</v>
          </cell>
          <cell r="F1186" t="str">
            <v>SPECIFY BEAM LENGTH</v>
          </cell>
          <cell r="G1186">
            <v>1</v>
          </cell>
        </row>
        <row r="1187">
          <cell r="A1187" t="str">
            <v>515E10100</v>
          </cell>
          <cell r="C1187" t="str">
            <v>EACH</v>
          </cell>
          <cell r="D1187" t="str">
            <v>PRESTRESSED CONCRETE NON-COMPOSITE BOX BEAM BRIDGE MEMBERS, LEVEL 1, B42-36</v>
          </cell>
          <cell r="F1187" t="str">
            <v>SPECIFY BEAM LENGTH</v>
          </cell>
          <cell r="G1187">
            <v>1</v>
          </cell>
        </row>
        <row r="1188">
          <cell r="A1188" t="str">
            <v>515E10110</v>
          </cell>
          <cell r="C1188" t="str">
            <v>EACH</v>
          </cell>
          <cell r="D1188" t="str">
            <v>PRESTRESSED CONCRETE NON-COMPOSITE BOX BEAM BRIDGE MEMBERS, LEVEL 1, B42-48</v>
          </cell>
          <cell r="F1188" t="str">
            <v>SPECIFY BEAM LENGTH</v>
          </cell>
          <cell r="G1188">
            <v>1</v>
          </cell>
        </row>
        <row r="1189">
          <cell r="A1189" t="str">
            <v>515E10111</v>
          </cell>
          <cell r="C1189" t="str">
            <v>EACH</v>
          </cell>
          <cell r="D1189" t="str">
            <v>PRESTRESSED CONCRETE NON-COMPOSITE BOX BEAM BRIDGE MEMBERS, LEVEL 1, B42-48, AS PER PLAN</v>
          </cell>
          <cell r="F1189" t="str">
            <v>SPECIFY BEAM LENGTH</v>
          </cell>
          <cell r="G1189">
            <v>1</v>
          </cell>
        </row>
        <row r="1190">
          <cell r="A1190" t="str">
            <v>515E10300</v>
          </cell>
          <cell r="C1190" t="str">
            <v>EACH</v>
          </cell>
          <cell r="D1190" t="str">
            <v>DRAPED STRAND PRESTRESSED CONCRETE BRIDGE I-BEAM MEMBERS, LEVEL 3</v>
          </cell>
          <cell r="F1190" t="str">
            <v>SPECIFY BEAM LENGTH</v>
          </cell>
          <cell r="G1190">
            <v>1</v>
          </cell>
        </row>
        <row r="1191">
          <cell r="A1191" t="str">
            <v>515E11000</v>
          </cell>
          <cell r="C1191" t="str">
            <v>EACH</v>
          </cell>
          <cell r="D1191" t="str">
            <v>PRESTRESSED CONCRETE NON-COMPOSITE BOX BEAM BRIDGE MEMBERS, LEVEL 1, MISC.:</v>
          </cell>
          <cell r="F1191" t="str">
            <v>ADD SUPPLEMENTAL DESCRIPTION</v>
          </cell>
          <cell r="G1191">
            <v>1</v>
          </cell>
        </row>
        <row r="1192">
          <cell r="A1192" t="str">
            <v>515E12000</v>
          </cell>
          <cell r="C1192" t="str">
            <v>EACH</v>
          </cell>
          <cell r="D1192" t="str">
            <v>PRESTRESSED CONCRETE COMPOSITE BOX BEAM BRIDGE MEMBERS, LEVEL 1, CB12-36</v>
          </cell>
          <cell r="F1192" t="str">
            <v>SPECIFY BEAM LENGTH</v>
          </cell>
          <cell r="G1192">
            <v>1</v>
          </cell>
        </row>
        <row r="1193">
          <cell r="A1193" t="str">
            <v>515E12010</v>
          </cell>
          <cell r="C1193" t="str">
            <v>EACH</v>
          </cell>
          <cell r="D1193" t="str">
            <v>PRESTRESSED CONCRETE COMPOSITE BOX BEAM BRIDGE MEMBERS, LEVEL 1, CB12-48</v>
          </cell>
          <cell r="F1193" t="str">
            <v>SPECIFY BEAM LENGTH</v>
          </cell>
          <cell r="G1193">
            <v>1</v>
          </cell>
        </row>
        <row r="1194">
          <cell r="A1194" t="str">
            <v>515E12020</v>
          </cell>
          <cell r="C1194" t="str">
            <v>EACH</v>
          </cell>
          <cell r="D1194" t="str">
            <v>PRESTRESSED CONCRETE COMPOSITE BOX BEAM BRIDGE MEMBERS, LEVEL 1, CB17-36</v>
          </cell>
          <cell r="F1194" t="str">
            <v>SPECIFY BEAM LENGTH</v>
          </cell>
          <cell r="G1194">
            <v>1</v>
          </cell>
        </row>
        <row r="1195">
          <cell r="A1195" t="str">
            <v>515E12021</v>
          </cell>
          <cell r="C1195" t="str">
            <v>EACH</v>
          </cell>
          <cell r="D1195" t="str">
            <v>PRESTRESSED CONCRETE COMPOSITE BOX BEAM BRIDGE MEMBERS, LEVEL 1, CB17-36, AS PER PLAN</v>
          </cell>
          <cell r="F1195" t="str">
            <v>SPECIFY BEAM LENGTH</v>
          </cell>
          <cell r="G1195">
            <v>1</v>
          </cell>
        </row>
        <row r="1196">
          <cell r="A1196" t="str">
            <v>515E12030</v>
          </cell>
          <cell r="C1196" t="str">
            <v>EACH</v>
          </cell>
          <cell r="D1196" t="str">
            <v>PRESTRESSED CONCRETE COMPOSITE BOX BEAM BRIDGE MEMBERS, LEVEL 1, CB17-48</v>
          </cell>
          <cell r="F1196" t="str">
            <v>SPECIFY BEAM LENGTH</v>
          </cell>
          <cell r="G1196">
            <v>1</v>
          </cell>
        </row>
        <row r="1197">
          <cell r="A1197" t="str">
            <v>515E12031</v>
          </cell>
          <cell r="C1197" t="str">
            <v>EACH</v>
          </cell>
          <cell r="D1197" t="str">
            <v>PRESTRESSED CONCRETE COMPOSITE BOX BEAM BRIDGE MEMBERS, LEVEL 1, CB17-48,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515E12040</v>
          </cell>
          <cell r="C1198" t="str">
            <v>EACH</v>
          </cell>
          <cell r="D1198" t="str">
            <v>PRESTRESSED CONCRETE COMPOSITE BOX BEAM BRIDGE MEMBERS, LEVEL 1, CB21-36</v>
          </cell>
          <cell r="F1198" t="str">
            <v>SPECIFY BEAM LENGTH</v>
          </cell>
          <cell r="G1198">
            <v>1</v>
          </cell>
        </row>
        <row r="1199">
          <cell r="A1199" t="str">
            <v>515E12041</v>
          </cell>
          <cell r="C1199" t="str">
            <v>EACH</v>
          </cell>
          <cell r="D1199" t="str">
            <v>PRESTRESSED CONCRETE COMPOSITE BOX BEAM BRIDGE MEMBERS, LEVEL 1, CB21-36, AS PER PLAN</v>
          </cell>
          <cell r="F1199" t="str">
            <v>SPECIFY BEAM LENGTH</v>
          </cell>
          <cell r="G1199">
            <v>1</v>
          </cell>
        </row>
        <row r="1200">
          <cell r="A1200" t="str">
            <v>515E12050</v>
          </cell>
          <cell r="C1200" t="str">
            <v>EACH</v>
          </cell>
          <cell r="D1200" t="str">
            <v>PRESTRESSED CONCRETE COMPOSITE BOX BEAM BRIDGE MEMBERS, LEVEL 1, CB21-48</v>
          </cell>
          <cell r="F1200" t="str">
            <v>SPECIFY BEAM LENGTH</v>
          </cell>
          <cell r="G1200">
            <v>1</v>
          </cell>
        </row>
        <row r="1201">
          <cell r="A1201" t="str">
            <v>515E12051</v>
          </cell>
          <cell r="C1201" t="str">
            <v>EACH</v>
          </cell>
          <cell r="D1201" t="str">
            <v>PRESTRESSED CONCRETE COMPOSITE BOX BEAM BRIDGE MEMBERS, LEVEL 1, CB21-48, AS PER PLAN</v>
          </cell>
          <cell r="F1201" t="str">
            <v>SPECIFY BEAM LENGTH</v>
          </cell>
          <cell r="G1201">
            <v>1</v>
          </cell>
        </row>
        <row r="1202">
          <cell r="A1202" t="str">
            <v>515E12060</v>
          </cell>
          <cell r="C1202" t="str">
            <v>EACH</v>
          </cell>
          <cell r="D1202" t="str">
            <v>PRESTRESSED CONCRETE COMPOSITE BOX BEAM BRIDGE MEMBERS, LEVEL 1, CB27-36</v>
          </cell>
          <cell r="F1202" t="str">
            <v>SPECIFY BEAM LENGTH</v>
          </cell>
          <cell r="G1202">
            <v>1</v>
          </cell>
        </row>
        <row r="1203">
          <cell r="A1203" t="str">
            <v>515E12061</v>
          </cell>
          <cell r="C1203" t="str">
            <v>EACH</v>
          </cell>
          <cell r="D1203" t="str">
            <v>PRESTRESSED CONCRETE COMPOSITE BOX BEAM BRIDGE MEMBERS, LEVEL 1, CB27-36, AS PER PLAN</v>
          </cell>
          <cell r="F1203" t="str">
            <v>SPECIFY BEAM LENGTH</v>
          </cell>
          <cell r="G1203">
            <v>1</v>
          </cell>
        </row>
        <row r="1204">
          <cell r="A1204" t="str">
            <v>515E12070</v>
          </cell>
          <cell r="C1204" t="str">
            <v>EACH</v>
          </cell>
          <cell r="D1204" t="str">
            <v>PRESTRESSED CONCRETE COMPOSITE BOX BEAM BRIDGE MEMBERS, LEVEL 1, CB27-48</v>
          </cell>
          <cell r="F1204" t="str">
            <v>SPECIFY BEAM LENGTH</v>
          </cell>
          <cell r="G1204">
            <v>1</v>
          </cell>
        </row>
        <row r="1205">
          <cell r="A1205" t="str">
            <v>515E12071</v>
          </cell>
          <cell r="C1205" t="str">
            <v>EACH</v>
          </cell>
          <cell r="D1205" t="str">
            <v>PRESTRESSED CONCRETE COMPOSITE BOX BEAM BRIDGE MEMBERS, LEVEL 1, CB27-48, AS PER PLAN</v>
          </cell>
          <cell r="F1205" t="str">
            <v>SPECIFY BEAM LENGTH</v>
          </cell>
          <cell r="G1205">
            <v>1</v>
          </cell>
        </row>
        <row r="1206">
          <cell r="A1206" t="str">
            <v>515E12080</v>
          </cell>
          <cell r="C1206" t="str">
            <v>EACH</v>
          </cell>
          <cell r="D1206" t="str">
            <v>PRESTRESSED CONCRETE COMPOSITE BOX BEAM BRIDGE MEMBERS, LEVEL 1, CB33-36</v>
          </cell>
          <cell r="F1206" t="str">
            <v>SPECIFY BEAM LENGTH</v>
          </cell>
          <cell r="G1206">
            <v>1</v>
          </cell>
        </row>
        <row r="1207">
          <cell r="A1207" t="str">
            <v>515E12081</v>
          </cell>
          <cell r="C1207" t="str">
            <v>EACH</v>
          </cell>
          <cell r="D1207" t="str">
            <v>PRESTRESSED CONCRETE COMPOSITE BOX BEAM BRIDGE MEMBERS, LEVEL 1, CB33-36, AS PER PLAN</v>
          </cell>
          <cell r="F1207" t="str">
            <v>SPECIFY BEAM LENGTH</v>
          </cell>
          <cell r="G1207">
            <v>1</v>
          </cell>
        </row>
        <row r="1208">
          <cell r="A1208" t="str">
            <v>515E12090</v>
          </cell>
          <cell r="C1208" t="str">
            <v>EACH</v>
          </cell>
          <cell r="D1208" t="str">
            <v>PRESTRESSED CONCRETE COMPOSITE BOX BEAM BRIDGE MEMBERS, LEVEL 1, CB33-48</v>
          </cell>
          <cell r="F1208" t="str">
            <v>SPECIFY BEAM LENGTH</v>
          </cell>
          <cell r="G1208">
            <v>1</v>
          </cell>
        </row>
        <row r="1209">
          <cell r="A1209" t="str">
            <v>515E12091</v>
          </cell>
          <cell r="C1209" t="str">
            <v>EACH</v>
          </cell>
          <cell r="D1209" t="str">
            <v>PRESTRESSED CONCRETE COMPOSITE BOX BEAM BRIDGE MEMBERS, LEVEL 1, CB33-48, AS PER PLAN</v>
          </cell>
          <cell r="F1209" t="str">
            <v>SPECIFY BEAM LENGTH</v>
          </cell>
          <cell r="G1209">
            <v>1</v>
          </cell>
        </row>
        <row r="1210">
          <cell r="A1210" t="str">
            <v>515E12100</v>
          </cell>
          <cell r="C1210" t="str">
            <v>EACH</v>
          </cell>
          <cell r="D1210" t="str">
            <v>PRESTRESSED CONCRETE COMPOSITE BOX BEAM BRIDGE MEMBERS, LEVEL 1, CB42-36</v>
          </cell>
          <cell r="F1210" t="str">
            <v>SPECIFY BEAM LENGTH</v>
          </cell>
          <cell r="G1210">
            <v>1</v>
          </cell>
        </row>
        <row r="1211">
          <cell r="A1211" t="str">
            <v>515E12101</v>
          </cell>
          <cell r="C1211" t="str">
            <v>EACH</v>
          </cell>
          <cell r="D1211" t="str">
            <v>PRESTRESSED CONCRETE COMPOSITE BOX BEAM BRIDGE MEMBERS, LEVEL 1, CB42-36, AS PER PLAN</v>
          </cell>
          <cell r="F1211" t="str">
            <v>SPECIFY BEAM LENGTH</v>
          </cell>
          <cell r="G1211">
            <v>1</v>
          </cell>
        </row>
        <row r="1212">
          <cell r="A1212" t="str">
            <v>515E12110</v>
          </cell>
          <cell r="C1212" t="str">
            <v>EACH</v>
          </cell>
          <cell r="D1212" t="str">
            <v>PRESTRESSED CONCRETE COMPOSITE BOX BEAM BRIDGE MEMBERS, LEVEL 1, CB42-48</v>
          </cell>
          <cell r="F1212" t="str">
            <v>SPECIFY BEAM LENGTH</v>
          </cell>
          <cell r="G1212">
            <v>1</v>
          </cell>
        </row>
        <row r="1213">
          <cell r="A1213" t="str">
            <v>515E12111</v>
          </cell>
          <cell r="C1213" t="str">
            <v>EACH</v>
          </cell>
          <cell r="D1213" t="str">
            <v>PRESTRESSED CONCRETE COMPOSITE BOX BEAM BRIDGE MEMBERS, LEVEL 1, CB42-48, AS PER PLAN</v>
          </cell>
          <cell r="F1213" t="str">
            <v>SPECIFY BEAM LENGTH</v>
          </cell>
          <cell r="G1213">
            <v>1</v>
          </cell>
        </row>
        <row r="1214">
          <cell r="A1214" t="str">
            <v>515E13000</v>
          </cell>
          <cell r="C1214" t="str">
            <v>EACH</v>
          </cell>
          <cell r="D1214" t="str">
            <v>PRESTRESSED CONCRETE COMPOSITE BOX BEAM BRIDGE MEMBERS, LEVEL 1, MISC.:</v>
          </cell>
          <cell r="F1214" t="str">
            <v>ADD SUPPLEMENTAL DESCRIPTION</v>
          </cell>
          <cell r="G1214">
            <v>1</v>
          </cell>
        </row>
        <row r="1215">
          <cell r="A1215" t="str">
            <v>515E14000</v>
          </cell>
          <cell r="C1215" t="str">
            <v>EACH</v>
          </cell>
          <cell r="D1215" t="str">
            <v>STRAIGHT STRAND PRESTRESSED CONCRETE BRIDGE I-BEAM MEMBERS, LEVEL 2, TYPE 2</v>
          </cell>
          <cell r="F1215" t="str">
            <v>SPECIFY BEAM LENGTH</v>
          </cell>
          <cell r="G1215">
            <v>1</v>
          </cell>
        </row>
        <row r="1216">
          <cell r="A1216" t="str">
            <v>515E14010</v>
          </cell>
          <cell r="C1216" t="str">
            <v>EACH</v>
          </cell>
          <cell r="D1216" t="str">
            <v>STRAIGHT STRAND PRESTRESSED CONCRETE BRIDGE I-BEAM MEMBERS, LEVEL 2, TYPE 3</v>
          </cell>
          <cell r="F1216" t="str">
            <v>SPECIFY BEAM LENGTH</v>
          </cell>
          <cell r="G1216">
            <v>1</v>
          </cell>
        </row>
        <row r="1217">
          <cell r="A1217" t="str">
            <v>515E14011</v>
          </cell>
          <cell r="C1217" t="str">
            <v>EACH</v>
          </cell>
          <cell r="D1217" t="str">
            <v>STRAIGHT STRAND PRESTRESSED CONCRETE BRIDGE I-BEAM MEMBERS, LEVEL 2, TYPE 3, AS PER PLAN</v>
          </cell>
          <cell r="F1217" t="str">
            <v>SPECIFY BEAM LENGTH</v>
          </cell>
          <cell r="G1217">
            <v>1</v>
          </cell>
        </row>
        <row r="1218">
          <cell r="A1218" t="str">
            <v>515E14020</v>
          </cell>
          <cell r="C1218" t="str">
            <v>EACH</v>
          </cell>
          <cell r="D1218" t="str">
            <v>STRAIGHT STRAND PRESTRESSED CONCRETE BRIDGE I-BEAM MEMBERS, LEVEL 2, TYPE 4</v>
          </cell>
          <cell r="F1218" t="str">
            <v>SPECIFY BEAM LENGTH</v>
          </cell>
          <cell r="G1218">
            <v>1</v>
          </cell>
        </row>
        <row r="1219">
          <cell r="A1219" t="str">
            <v>515E14021</v>
          </cell>
          <cell r="C1219" t="str">
            <v>EACH</v>
          </cell>
          <cell r="D1219" t="str">
            <v>STRAIGHT STRAND PRESTRESSED CONCRETE BRIDGE I-BEAM MEMBERS, LEVEL 2, TYPE 4, AS PER PLAN</v>
          </cell>
          <cell r="F1219" t="str">
            <v>SPECIFY BEAM LENGTH</v>
          </cell>
          <cell r="G1219">
            <v>1</v>
          </cell>
        </row>
        <row r="1220">
          <cell r="A1220" t="str">
            <v>515E14030</v>
          </cell>
          <cell r="C1220" t="str">
            <v>EACH</v>
          </cell>
          <cell r="D1220" t="str">
            <v>STRAIGHT STRAND PRESTRESSED CONCRETE BRIDGE I-BEAM MEMBERS, LEVEL 2, TYPE 4 MOD. (60")</v>
          </cell>
          <cell r="F1220" t="str">
            <v>SPECIFY BEAM LENGTH</v>
          </cell>
          <cell r="G1220">
            <v>1</v>
          </cell>
        </row>
        <row r="1221">
          <cell r="A1221" t="str">
            <v>515E14040</v>
          </cell>
          <cell r="C1221" t="str">
            <v>EACH</v>
          </cell>
          <cell r="D1221" t="str">
            <v>STRAIGHT STRAND PRESTRESSED CONCRETE BRIDGE I-BEAM MEMBERS, LEVEL 2, TYPE 4 MOD. (66")</v>
          </cell>
          <cell r="F1221" t="str">
            <v>SPECIFY BEAM LENGTH</v>
          </cell>
          <cell r="G1221">
            <v>1</v>
          </cell>
        </row>
        <row r="1222">
          <cell r="A1222" t="str">
            <v>515E14050</v>
          </cell>
          <cell r="C1222" t="str">
            <v>EACH</v>
          </cell>
          <cell r="D1222" t="str">
            <v>STRAIGHT STRAND PRESTRESSED CONCRETE BRIDGE I-BEAM MEMBERS, LEVEL 2, TYPE 4 MOD. (72")</v>
          </cell>
          <cell r="F1222" t="str">
            <v>SPECIFY BEAM LENGTH</v>
          </cell>
          <cell r="G1222">
            <v>1</v>
          </cell>
        </row>
        <row r="1223">
          <cell r="A1223" t="str">
            <v>515E14051</v>
          </cell>
          <cell r="C1223" t="str">
            <v>EACH</v>
          </cell>
          <cell r="D1223" t="str">
            <v>STRAIGHT STRAND PRESTRESSED CONCRETE BRIDGE I-BEAM MEMBERS, LEVEL 2, TYPE 4 MOD. (72"), AS PER PLAN</v>
          </cell>
          <cell r="F1223" t="str">
            <v>SPECIFY BEAM LENGTH</v>
          </cell>
          <cell r="G1223">
            <v>1</v>
          </cell>
        </row>
        <row r="1224">
          <cell r="A1224" t="str">
            <v>515E14060</v>
          </cell>
          <cell r="C1224" t="str">
            <v>EACH</v>
          </cell>
          <cell r="D1224" t="str">
            <v>STRAIGHT STRAND PRESTRESSED CONCRETE BRIDGE I-BEAM MEMBERS, LEVEL 2, TYPE 4 MOD. (78")</v>
          </cell>
          <cell r="F1224" t="str">
            <v>SPECIFY BEAM LENGTH</v>
          </cell>
          <cell r="G1224">
            <v>1</v>
          </cell>
        </row>
        <row r="1225">
          <cell r="A1225" t="str">
            <v>515E14070</v>
          </cell>
          <cell r="C1225" t="str">
            <v>EACH</v>
          </cell>
          <cell r="D1225" t="str">
            <v>STRAIGHT STRAND PRESTRESSED CONCRETE BRIDGE I-BEAM MEMBERS, LEVEL 2, TYPE WF36-49</v>
          </cell>
          <cell r="F1225" t="str">
            <v>SPECIFY BEAM LENGTH</v>
          </cell>
          <cell r="G1225">
            <v>1</v>
          </cell>
        </row>
        <row r="1226">
          <cell r="A1226" t="str">
            <v>515E14080</v>
          </cell>
          <cell r="C1226" t="str">
            <v>EACH</v>
          </cell>
          <cell r="D1226" t="str">
            <v>STRAIGHT STRAND PRESTRESSED CONCRETE BRIDGE I-BEAM MEMBERS, LEVEL 2, TYPE WF42-49</v>
          </cell>
          <cell r="F1226" t="str">
            <v>SPECIFY BEAM LENGTH</v>
          </cell>
          <cell r="G1226">
            <v>1</v>
          </cell>
        </row>
        <row r="1227">
          <cell r="A1227" t="str">
            <v>515E14090</v>
          </cell>
          <cell r="C1227" t="str">
            <v>EACH</v>
          </cell>
          <cell r="D1227" t="str">
            <v>STRAIGHT STRAND PRESTRESSED CONCRETE BRIDGE I-BEAM MEMBERS, LEVEL 2, TYPE WF48-49</v>
          </cell>
          <cell r="F1227" t="str">
            <v>SPECIFY BEAM LENGTH</v>
          </cell>
          <cell r="G1227">
            <v>1</v>
          </cell>
        </row>
        <row r="1228">
          <cell r="A1228" t="str">
            <v>515E14100</v>
          </cell>
          <cell r="C1228" t="str">
            <v>EACH</v>
          </cell>
          <cell r="D1228" t="str">
            <v>STRAIGHT STRAND PRESTRESSED CONCRETE BRIDGE I-BEAM MEMBERS, LEVEL 2, TYPE WF54-49</v>
          </cell>
          <cell r="F1228" t="str">
            <v>SPECIFY BEAM LENGTH</v>
          </cell>
          <cell r="G1228">
            <v>1</v>
          </cell>
        </row>
        <row r="1229">
          <cell r="A1229" t="str">
            <v>515E14110</v>
          </cell>
          <cell r="C1229" t="str">
            <v>EACH</v>
          </cell>
          <cell r="D1229" t="str">
            <v>STRAIGHT STRAND PRESTRESSED CONCRETE BRIDGE I-BEAM MEMBERS, LEVEL 2, TYPE WF60-49</v>
          </cell>
          <cell r="F1229" t="str">
            <v>SPECIFY BEAM LENGTH</v>
          </cell>
          <cell r="G1229">
            <v>1</v>
          </cell>
        </row>
        <row r="1230">
          <cell r="A1230" t="str">
            <v>515E14120</v>
          </cell>
          <cell r="C1230" t="str">
            <v>EACH</v>
          </cell>
          <cell r="D1230" t="str">
            <v>STRAIGHT STRAND PRESTRESSED CONCRETE BRIDGE I-BEAM MEMBERS, LEVEL 2, TYPE WF66-49</v>
          </cell>
          <cell r="F1230" t="str">
            <v>SPECIFY BEAM LENGTH</v>
          </cell>
          <cell r="G1230">
            <v>1</v>
          </cell>
        </row>
        <row r="1231">
          <cell r="A1231" t="str">
            <v>515E14130</v>
          </cell>
          <cell r="C1231" t="str">
            <v>EACH</v>
          </cell>
          <cell r="D1231" t="str">
            <v>STRAIGHT STRAND PRESTRESSED CONCRETE BRIDGE I-BEAM MEMBERS, LEVEL 2, TYPE WF72-49</v>
          </cell>
          <cell r="F1231" t="str">
            <v>SPECIFY BEAM LENGTH</v>
          </cell>
          <cell r="G1231">
            <v>1</v>
          </cell>
        </row>
        <row r="1232">
          <cell r="A1232" t="str">
            <v>515E15000</v>
          </cell>
          <cell r="C1232" t="str">
            <v>EACH</v>
          </cell>
          <cell r="D1232" t="str">
            <v>DRAPED STRAND PRESTRESSED CONCRETE BRIDGE I-BEAM MEMBERS, LEVEL 3, TYPE 2</v>
          </cell>
          <cell r="F1232" t="str">
            <v>SPECIFY BEAM LENGTH</v>
          </cell>
          <cell r="G1232">
            <v>1</v>
          </cell>
        </row>
        <row r="1233">
          <cell r="A1233" t="str">
            <v>515E15010</v>
          </cell>
          <cell r="C1233" t="str">
            <v>EACH</v>
          </cell>
          <cell r="D1233" t="str">
            <v>DRAPED STRAND PRESTRESSED CONCRETE BRIDGE I-BEAM MEMBERS, LEVEL 3, TYPE 3</v>
          </cell>
          <cell r="F1233" t="str">
            <v>SPECIFY BEAM LENGTH</v>
          </cell>
          <cell r="G1233">
            <v>1</v>
          </cell>
        </row>
        <row r="1234">
          <cell r="A1234" t="str">
            <v>515E15011</v>
          </cell>
          <cell r="C1234" t="str">
            <v>EACH</v>
          </cell>
          <cell r="D1234" t="str">
            <v>DRAPED STRAND PRESTRESSED CONCRETE BRIDGE I-BEAM MEMBERS, LEVEL 3, TYPE 3, AS PER PLAN</v>
          </cell>
          <cell r="F1234" t="str">
            <v>SPECIFY BEAM LENGTH</v>
          </cell>
          <cell r="G1234">
            <v>1</v>
          </cell>
        </row>
        <row r="1235">
          <cell r="A1235" t="str">
            <v>515E15020</v>
          </cell>
          <cell r="C1235" t="str">
            <v>EACH</v>
          </cell>
          <cell r="D1235" t="str">
            <v>DRAPED STRAND PRESTRESSED CONCRETE BRIDGE I-BEAM MEMBERS, LEVEL 3, TYPE 4</v>
          </cell>
          <cell r="F1235" t="str">
            <v>SPECIFY BEAM LENGTH</v>
          </cell>
          <cell r="G1235">
            <v>1</v>
          </cell>
        </row>
        <row r="1236">
          <cell r="A1236" t="str">
            <v>515E15021</v>
          </cell>
          <cell r="C1236" t="str">
            <v>EACH</v>
          </cell>
          <cell r="D1236" t="str">
            <v>DRAPED STRAND PRESTRESSED CONCRETE BRIDGE I-BEAM MEMBERS, LEVEL 3, TYPE 4, AS PER PLAN</v>
          </cell>
          <cell r="F1236" t="str">
            <v>SPECIFY BEAM LENGTH</v>
          </cell>
          <cell r="G1236">
            <v>1</v>
          </cell>
        </row>
        <row r="1237">
          <cell r="A1237" t="str">
            <v>515E15030</v>
          </cell>
          <cell r="C1237" t="str">
            <v>EACH</v>
          </cell>
          <cell r="D1237" t="str">
            <v>DRAPED STRAND PRESTRESSED CONCRETE BRIDGE I-BEAM MEMBERS, LEVEL 3, TYPE 4 MOD. (60 IN.)</v>
          </cell>
          <cell r="F1237" t="str">
            <v>SPECIFY BEAM LENGTH</v>
          </cell>
          <cell r="G1237">
            <v>1</v>
          </cell>
        </row>
        <row r="1238">
          <cell r="A1238" t="str">
            <v>515E15031</v>
          </cell>
          <cell r="C1238" t="str">
            <v>EACH</v>
          </cell>
          <cell r="D1238" t="str">
            <v>DRAPED STRAND PRESTRESSED CONCRETE BRIDGE I-BEAM MEMBERS, LEVEL 3, TYPE 4 MOD. (60"), AS PER PLAN</v>
          </cell>
          <cell r="F1238" t="str">
            <v>SPECIFY BEAM LENGTH</v>
          </cell>
          <cell r="G1238">
            <v>1</v>
          </cell>
        </row>
        <row r="1239">
          <cell r="A1239" t="str">
            <v>515E15040</v>
          </cell>
          <cell r="C1239" t="str">
            <v>EACH</v>
          </cell>
          <cell r="D1239" t="str">
            <v>DRAPED STRAND PRESTRESSED CONCRETE BRIDGE I-BEAM MEMBERS, LEVEL 3, TYPE 4 MOD. (66")</v>
          </cell>
          <cell r="F1239" t="str">
            <v>SPECIFY BEAM LENGTH</v>
          </cell>
          <cell r="G1239">
            <v>1</v>
          </cell>
        </row>
        <row r="1240">
          <cell r="A1240" t="str">
            <v>515E15041</v>
          </cell>
          <cell r="C1240" t="str">
            <v>EACH</v>
          </cell>
          <cell r="D1240" t="str">
            <v>DRAPED STRAND PRESTRESSED CONCRETE BRIDGE I-BEAM MEMBERS, LEVEL 3, TYPE 4 MOD. (66"), AS PER PLAN</v>
          </cell>
          <cell r="F1240" t="str">
            <v>SPECIFY BEAM LENGTH</v>
          </cell>
          <cell r="G1240">
            <v>1</v>
          </cell>
        </row>
        <row r="1241">
          <cell r="A1241" t="str">
            <v>515E15050</v>
          </cell>
          <cell r="C1241" t="str">
            <v>EACH</v>
          </cell>
          <cell r="D1241" t="str">
            <v>DRAPED STRAND PRESTRESSED CONCRETE BRIDGE I-BEAM MEMBERS, LEVEL 3, TYPE 4 MOD. (72")</v>
          </cell>
          <cell r="F1241" t="str">
            <v>SPECIFY BEAM LENGTH</v>
          </cell>
          <cell r="G1241">
            <v>1</v>
          </cell>
        </row>
        <row r="1242">
          <cell r="A1242" t="str">
            <v>515E15051</v>
          </cell>
          <cell r="C1242" t="str">
            <v>EACH</v>
          </cell>
          <cell r="D1242" t="str">
            <v>DRAPED STRAND PRESTRESSED CONCRETE BRIDGE I-BEAM MEMBERS, LEVEL 3, TYPE 4 MOD. (72"), AS PER PLAN</v>
          </cell>
          <cell r="F1242" t="str">
            <v>SPECIFY BEAM LENGTH</v>
          </cell>
          <cell r="G1242">
            <v>1</v>
          </cell>
        </row>
        <row r="1243">
          <cell r="A1243" t="str">
            <v>515E15054</v>
          </cell>
          <cell r="C1243" t="str">
            <v>EACH</v>
          </cell>
          <cell r="D1243" t="str">
            <v>DRAPED STRAND PRESTRESSED CONCRETE BRIDGE I-BEAM MEMBERS, LEVEL 3, TYPE 4 MOD. (78")</v>
          </cell>
          <cell r="F1243" t="str">
            <v>SPECIFY BEAM LENGTH</v>
          </cell>
          <cell r="G1243">
            <v>1</v>
          </cell>
        </row>
        <row r="1244">
          <cell r="A1244" t="str">
            <v>515E15055</v>
          </cell>
          <cell r="C1244" t="str">
            <v>EACH</v>
          </cell>
          <cell r="D1244" t="str">
            <v>DRAPED STRAND PRESTRESSED CONCRETE BRIDGE I-BEAM MEMBERS, LEVEL 3, TYPE 4 MOD. (78"), AS PER PLAN</v>
          </cell>
          <cell r="F1244" t="str">
            <v>SPECIFY BEAM LENGTH</v>
          </cell>
          <cell r="G1244">
            <v>1</v>
          </cell>
        </row>
        <row r="1245">
          <cell r="A1245" t="str">
            <v>515E15060</v>
          </cell>
          <cell r="C1245" t="str">
            <v>EACH</v>
          </cell>
          <cell r="D1245" t="str">
            <v>DRAPED STRAND PRESTRESSED CONCRETE BRIDGE I-BEAM MEMBERS, LEVEL 3, TYPE 4 MOD. (84")</v>
          </cell>
          <cell r="F1245" t="str">
            <v>SPECIFY BEAM LENGTH</v>
          </cell>
          <cell r="G1245">
            <v>1</v>
          </cell>
        </row>
        <row r="1246">
          <cell r="A1246" t="str">
            <v>515E15061</v>
          </cell>
          <cell r="C1246" t="str">
            <v>EACH</v>
          </cell>
          <cell r="D1246" t="str">
            <v>DRAPED STRAND PRESTRESSED CONCRETE BRIDGE I-BEAM MEMBERS, LEVEL 3, TYPE 4 MOD. (84"), AS PER PLAN</v>
          </cell>
          <cell r="F1246" t="str">
            <v>SPECIFY BEAM LENGTH</v>
          </cell>
          <cell r="G1246">
            <v>1</v>
          </cell>
        </row>
        <row r="1247">
          <cell r="A1247" t="str">
            <v>515E15070</v>
          </cell>
          <cell r="C1247" t="str">
            <v>EACH</v>
          </cell>
          <cell r="D1247" t="str">
            <v>DRAPED STRAND PRESTRESSED CONCRETE BRIDGE I-BEAM MEMBERS, LEVEL 3, TYPE WF36-49</v>
          </cell>
          <cell r="F1247" t="str">
            <v>SPECIFY BEAM LENGTH</v>
          </cell>
          <cell r="G1247">
            <v>1</v>
          </cell>
        </row>
        <row r="1248">
          <cell r="A1248" t="str">
            <v>515E15071</v>
          </cell>
          <cell r="C1248" t="str">
            <v>EACH</v>
          </cell>
          <cell r="D1248" t="str">
            <v>DRAPED STRAND PRESTRESSED CONCRETE BRIDGE I-BEAM MEMBERS, LEVEL 3, TYPE WF36-49, AS PER PLAN</v>
          </cell>
          <cell r="F1248" t="str">
            <v>SPECIFY BEAM LENGTH</v>
          </cell>
          <cell r="G1248">
            <v>1</v>
          </cell>
        </row>
        <row r="1249">
          <cell r="A1249" t="str">
            <v>515E15080</v>
          </cell>
          <cell r="C1249" t="str">
            <v>EACH</v>
          </cell>
          <cell r="D1249" t="str">
            <v>DRAPED STRAND PRESTRESSED CONCRETE BRIDGE I-BEAM MEMBERS, LEVEL 3, TYPE WF42-49</v>
          </cell>
          <cell r="F1249" t="str">
            <v>SPECIFY BEAM LENGTH</v>
          </cell>
          <cell r="G1249">
            <v>1</v>
          </cell>
        </row>
        <row r="1250">
          <cell r="A1250" t="str">
            <v>515E15090</v>
          </cell>
          <cell r="C1250" t="str">
            <v>EACH</v>
          </cell>
          <cell r="D1250" t="str">
            <v>DRAPED STRAND PRESTRESSED CONCRETE BRIDGE I-BEAM MEMBERS, LEVEL 3, TYPE WF48-49</v>
          </cell>
          <cell r="F1250" t="str">
            <v>SPECIFY BEAM LENGTH</v>
          </cell>
          <cell r="G1250">
            <v>1</v>
          </cell>
        </row>
        <row r="1251">
          <cell r="A1251" t="str">
            <v>515E15100</v>
          </cell>
          <cell r="C1251" t="str">
            <v>EACH</v>
          </cell>
          <cell r="D1251" t="str">
            <v>DRAPED STRAND PRESTRESSED CONCRETE BRIDGE I-BEAM MEMBERS, LEVEL 3, TYPE WF54-49</v>
          </cell>
          <cell r="F1251" t="str">
            <v>SPECIFY BEAM LENGTH</v>
          </cell>
          <cell r="G1251">
            <v>1</v>
          </cell>
        </row>
        <row r="1252">
          <cell r="A1252" t="str">
            <v>515E15110</v>
          </cell>
          <cell r="C1252" t="str">
            <v>EACH</v>
          </cell>
          <cell r="D1252" t="str">
            <v>DRAPED STRAND PRESTRESSED CONCRETE BRIDGE I-BEAM MEMBERS, LEVEL 3, TYPE WF60-49</v>
          </cell>
          <cell r="F1252" t="str">
            <v>SPECIFY BEAM LENGTH</v>
          </cell>
          <cell r="G1252">
            <v>1</v>
          </cell>
        </row>
        <row r="1253">
          <cell r="A1253" t="str">
            <v>515E15120</v>
          </cell>
          <cell r="C1253" t="str">
            <v>EACH</v>
          </cell>
          <cell r="D1253" t="str">
            <v>DRAPED STRAND PRESTRESSED CONCRETE BRIDGE I-BEAM MEMBERS, LEVEL 3, TYPE WF66-49</v>
          </cell>
          <cell r="F1253" t="str">
            <v>SPECIFY BEAM LENGTH</v>
          </cell>
          <cell r="G1253">
            <v>1</v>
          </cell>
        </row>
        <row r="1254">
          <cell r="A1254" t="str">
            <v>515E15130</v>
          </cell>
          <cell r="C1254" t="str">
            <v>EACH</v>
          </cell>
          <cell r="D1254" t="str">
            <v>DRAPED STRAND PRESTRESSED CONCRETE BRIDGE I-BEAM MEMBERS, LEVEL 3, TYPE WF72-49</v>
          </cell>
          <cell r="F1254" t="str">
            <v>SPECIFY BEAM LENGTH</v>
          </cell>
          <cell r="G1254">
            <v>1</v>
          </cell>
        </row>
        <row r="1255">
          <cell r="A1255" t="str">
            <v>515E15140</v>
          </cell>
          <cell r="C1255" t="str">
            <v>EACH</v>
          </cell>
          <cell r="D1255" t="str">
            <v>DRAPED STRAND PRESTRESSED CONCRETE BRIDGE I-BEAM MEMBERS, LEVEL 3, TYPE WF84-49</v>
          </cell>
          <cell r="F1255" t="str">
            <v>SPECIFY BEAM LENGTH</v>
          </cell>
          <cell r="G1255">
            <v>1</v>
          </cell>
        </row>
        <row r="1256">
          <cell r="A1256" t="str">
            <v>515E16000</v>
          </cell>
          <cell r="C1256" t="str">
            <v>EACH</v>
          </cell>
          <cell r="D1256" t="str">
            <v>PRESTRESSED CONCRETE BRIDGE I-BEAM MEMBERS,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515E17000</v>
          </cell>
          <cell r="C1257" t="str">
            <v>EACH</v>
          </cell>
          <cell r="D1257" t="str">
            <v>PRESTRESSED CONCRETE, MISC.:</v>
          </cell>
          <cell r="F1257" t="str">
            <v>ADD SUPPLEMENTAL DESCRIPTION</v>
          </cell>
          <cell r="G1257">
            <v>1</v>
          </cell>
        </row>
        <row r="1258">
          <cell r="A1258" t="str">
            <v>515E20000</v>
          </cell>
          <cell r="C1258" t="str">
            <v>EACH</v>
          </cell>
          <cell r="D1258" t="str">
            <v>INTERMEDIATE DIAPHRAGMS</v>
          </cell>
          <cell r="G1258">
            <v>0</v>
          </cell>
        </row>
        <row r="1259">
          <cell r="A1259" t="str">
            <v>515E20001</v>
          </cell>
          <cell r="C1259" t="str">
            <v>EACH</v>
          </cell>
          <cell r="D1259" t="str">
            <v>INTERMEDIATE DIAPHRAGMS, AS PER PLAN</v>
          </cell>
          <cell r="G1259">
            <v>0</v>
          </cell>
        </row>
        <row r="1260">
          <cell r="A1260" t="str">
            <v>515E30000</v>
          </cell>
          <cell r="C1260" t="str">
            <v>FT</v>
          </cell>
          <cell r="D1260" t="str">
            <v>HIGH EARLY STRENGTH KEYWAY GROUT</v>
          </cell>
          <cell r="G1260">
            <v>0</v>
          </cell>
        </row>
        <row r="1261">
          <cell r="A1261" t="str">
            <v>516E01300</v>
          </cell>
          <cell r="C1261" t="str">
            <v>FT</v>
          </cell>
          <cell r="D1261" t="str">
            <v>ELASTOMERIC STRIP SEAL WITHOUT STEEL EXTRUSIONS</v>
          </cell>
          <cell r="G1261">
            <v>0</v>
          </cell>
        </row>
        <row r="1262">
          <cell r="A1262" t="str">
            <v>516E01301</v>
          </cell>
          <cell r="C1262" t="str">
            <v>FT</v>
          </cell>
          <cell r="D1262" t="str">
            <v>ELASTOMERIC STRIP SEAL WITHOUT STEEL EXTRUSIONS, AS PER PLAN</v>
          </cell>
          <cell r="G1262">
            <v>0</v>
          </cell>
        </row>
        <row r="1263">
          <cell r="A1263" t="str">
            <v>516E10000</v>
          </cell>
          <cell r="C1263" t="str">
            <v>FT</v>
          </cell>
          <cell r="D1263" t="str">
            <v>PREFORMED ELASTOMERIC COMPRESSION JOINT SEAL</v>
          </cell>
          <cell r="G1263">
            <v>0</v>
          </cell>
        </row>
        <row r="1264">
          <cell r="A1264" t="str">
            <v>516E10001</v>
          </cell>
          <cell r="C1264" t="str">
            <v>FT</v>
          </cell>
          <cell r="D1264" t="str">
            <v>PREFORMED ELASTOMERIC COMPRESSION JOINT SEAL, AS PER PLAN</v>
          </cell>
          <cell r="G1264">
            <v>0</v>
          </cell>
        </row>
        <row r="1265">
          <cell r="A1265" t="str">
            <v>516E10010</v>
          </cell>
          <cell r="C1265" t="str">
            <v>FT</v>
          </cell>
          <cell r="D1265" t="str">
            <v>ARMORLESS PREFORMED JOINT SEAL</v>
          </cell>
          <cell r="G1265">
            <v>0</v>
          </cell>
        </row>
        <row r="1266">
          <cell r="A1266" t="str">
            <v>516E10011</v>
          </cell>
          <cell r="C1266" t="str">
            <v>FT</v>
          </cell>
          <cell r="D1266" t="str">
            <v>ARMORLESS PREFORMED JOINT SEAL, AS PER PLAN</v>
          </cell>
          <cell r="G1266">
            <v>0</v>
          </cell>
        </row>
        <row r="1267">
          <cell r="A1267" t="str">
            <v>516E10500</v>
          </cell>
          <cell r="C1267" t="str">
            <v>FT</v>
          </cell>
          <cell r="D1267" t="str">
            <v>STRUCTURAL EXPANSION JOINT INCLUDING ELASTOMERIC COMPRESSION SEAL</v>
          </cell>
          <cell r="G1267">
            <v>0</v>
          </cell>
        </row>
        <row r="1268">
          <cell r="A1268" t="str">
            <v>516E10501</v>
          </cell>
          <cell r="C1268" t="str">
            <v>FT</v>
          </cell>
          <cell r="D1268" t="str">
            <v>STRUCTURAL EXPANSION JOINT INCLUDING ELASTOMERIC COMPRESSION SEAL, AS PER PLAN</v>
          </cell>
          <cell r="G1268">
            <v>0</v>
          </cell>
        </row>
        <row r="1269">
          <cell r="A1269" t="str">
            <v>516E10900</v>
          </cell>
          <cell r="C1269" t="str">
            <v>FT</v>
          </cell>
          <cell r="D1269" t="str">
            <v>ELASTOMERIC COMPRESSION SEAL</v>
          </cell>
          <cell r="G1269">
            <v>0</v>
          </cell>
        </row>
        <row r="1270">
          <cell r="A1270" t="str">
            <v>516E10901</v>
          </cell>
          <cell r="C1270" t="str">
            <v>FT</v>
          </cell>
          <cell r="D1270" t="str">
            <v>ELASTOMERIC COMPRESSION SEAL, AS PER PLAN</v>
          </cell>
          <cell r="G1270">
            <v>0</v>
          </cell>
        </row>
        <row r="1271">
          <cell r="A1271" t="str">
            <v>516E11210</v>
          </cell>
          <cell r="C1271" t="str">
            <v>FT</v>
          </cell>
          <cell r="D1271" t="str">
            <v>STRUCTURAL EXPANSION JOINT INCLUDING ELASTOMERIC STRIP SEAL</v>
          </cell>
          <cell r="G1271">
            <v>0</v>
          </cell>
        </row>
        <row r="1272">
          <cell r="A1272" t="str">
            <v>516E11211</v>
          </cell>
          <cell r="C1272" t="str">
            <v>FT</v>
          </cell>
          <cell r="D1272" t="str">
            <v>STRUCTURAL EXPANSION JOINT INCLUDING ELASTOMERIC STRIP SEAL, AS PER PLAN</v>
          </cell>
          <cell r="G1272">
            <v>0</v>
          </cell>
        </row>
        <row r="1273">
          <cell r="A1273" t="str">
            <v>516E11800</v>
          </cell>
          <cell r="C1273" t="str">
            <v>FT</v>
          </cell>
          <cell r="D1273" t="str">
            <v>VERTICAL EXTENSION OF STRUCTURAL EXPANSION JOINT</v>
          </cell>
          <cell r="G1273">
            <v>0</v>
          </cell>
        </row>
        <row r="1274">
          <cell r="A1274" t="str">
            <v>516E11801</v>
          </cell>
          <cell r="C1274" t="str">
            <v>FT</v>
          </cell>
          <cell r="D1274" t="str">
            <v>VERTICAL EXTENSION OF STRUCTURAL EXPANSION JOINT, AS PER PLAN</v>
          </cell>
          <cell r="G1274">
            <v>0</v>
          </cell>
        </row>
        <row r="1275">
          <cell r="A1275" t="str">
            <v>516E11900</v>
          </cell>
          <cell r="C1275" t="str">
            <v>FT</v>
          </cell>
          <cell r="D1275" t="str">
            <v>HORIZONTAL EXTENSION OF STRUCTURAL EXPANSION JOINT</v>
          </cell>
          <cell r="G1275">
            <v>0</v>
          </cell>
        </row>
        <row r="1276">
          <cell r="A1276" t="str">
            <v>516E11901</v>
          </cell>
          <cell r="C1276" t="str">
            <v>FT</v>
          </cell>
          <cell r="D1276" t="str">
            <v>HORIZONTAL EXTENSION OF STRUCTURAL EXPANSION JOINT, AS PER PLAN</v>
          </cell>
          <cell r="G1276">
            <v>0</v>
          </cell>
        </row>
        <row r="1277">
          <cell r="A1277" t="str">
            <v>516E12200</v>
          </cell>
          <cell r="C1277" t="str">
            <v>FT</v>
          </cell>
          <cell r="D1277" t="str">
            <v>STRUCTURAL STEEL EXPANSION JOINT</v>
          </cell>
          <cell r="G1277">
            <v>0</v>
          </cell>
        </row>
        <row r="1278">
          <cell r="A1278" t="str">
            <v>516E12201</v>
          </cell>
          <cell r="C1278" t="str">
            <v>FT</v>
          </cell>
          <cell r="D1278" t="str">
            <v>STRUCTURAL STEEL EXPANSION JOINT, AS PER PLAN</v>
          </cell>
          <cell r="G1278">
            <v>0</v>
          </cell>
        </row>
        <row r="1279">
          <cell r="A1279" t="str">
            <v>516E12300</v>
          </cell>
          <cell r="C1279" t="str">
            <v>FT</v>
          </cell>
          <cell r="D1279" t="str">
            <v>STRIP SEAL EXPANSION JOINT ANCHORED WITH ELASTOMERIC CONCRETE</v>
          </cell>
          <cell r="F1279" t="str">
            <v>WITHOUT SIDEWALK</v>
          </cell>
          <cell r="G1279">
            <v>0</v>
          </cell>
        </row>
        <row r="1280">
          <cell r="A1280" t="str">
            <v>516E12301</v>
          </cell>
          <cell r="C1280" t="str">
            <v>FT</v>
          </cell>
          <cell r="D1280" t="str">
            <v>STRIP SEAL EXPANSION JOINT ANCHORED WITH ELASTOMERIC CONCRETE, AS PER PLAN</v>
          </cell>
          <cell r="F1280" t="str">
            <v>WITHOUT SIDEWALK</v>
          </cell>
          <cell r="G1280">
            <v>0</v>
          </cell>
        </row>
        <row r="1281">
          <cell r="A1281" t="str">
            <v>516E12302</v>
          </cell>
          <cell r="C1281" t="str">
            <v>FT</v>
          </cell>
          <cell r="D1281" t="str">
            <v>STRIP SEAL EXPANSION JOINT ANCHORED WITH ELASTOMERIC CONCRETE</v>
          </cell>
          <cell r="F1281" t="str">
            <v>WITH SIDEWALK</v>
          </cell>
          <cell r="G1281">
            <v>0</v>
          </cell>
        </row>
        <row r="1282">
          <cell r="A1282" t="str">
            <v>516E12310</v>
          </cell>
          <cell r="C1282" t="str">
            <v>LB</v>
          </cell>
          <cell r="D1282" t="str">
            <v>SIDEWALK COVER PLATE</v>
          </cell>
          <cell r="G1282">
            <v>0</v>
          </cell>
        </row>
        <row r="1283">
          <cell r="A1283" t="str">
            <v>516E12400</v>
          </cell>
          <cell r="B1283" t="str">
            <v>Y</v>
          </cell>
          <cell r="C1283" t="str">
            <v>FT</v>
          </cell>
          <cell r="D1283" t="str">
            <v>SPECIAL - MODULAR EXPANSION JOINT</v>
          </cell>
          <cell r="G1283">
            <v>0</v>
          </cell>
        </row>
        <row r="1284">
          <cell r="A1284" t="str">
            <v>516E13000</v>
          </cell>
          <cell r="C1284" t="str">
            <v>SF</v>
          </cell>
          <cell r="D1284" t="str">
            <v>1/4" PREFORMED EXPANSION JOINT FILLER</v>
          </cell>
          <cell r="G1284">
            <v>0</v>
          </cell>
        </row>
        <row r="1285">
          <cell r="A1285" t="str">
            <v>516E13001</v>
          </cell>
          <cell r="C1285" t="str">
            <v>SF</v>
          </cell>
          <cell r="D1285" t="str">
            <v>1/4" PREFORMED EXPANSION JOINT FILLER, AS PER PLAN</v>
          </cell>
          <cell r="G1285">
            <v>0</v>
          </cell>
        </row>
        <row r="1286">
          <cell r="A1286" t="str">
            <v>516E13200</v>
          </cell>
          <cell r="C1286" t="str">
            <v>SF</v>
          </cell>
          <cell r="D1286" t="str">
            <v>1/2" PREFORMED EXPANSION JOINT FILLER</v>
          </cell>
          <cell r="G1286">
            <v>0</v>
          </cell>
        </row>
        <row r="1287">
          <cell r="A1287" t="str">
            <v>516E13201</v>
          </cell>
          <cell r="C1287" t="str">
            <v>SF</v>
          </cell>
          <cell r="D1287" t="str">
            <v>1/2" PREFORMED EXPANSION JOINT FILLER, AS PER PLAN</v>
          </cell>
          <cell r="G1287">
            <v>0</v>
          </cell>
        </row>
        <row r="1288">
          <cell r="A1288" t="str">
            <v>516E13400</v>
          </cell>
          <cell r="C1288" t="str">
            <v>SF</v>
          </cell>
          <cell r="D1288" t="str">
            <v>3/4" PREFORMED EXPANSION JOINT FILLER</v>
          </cell>
          <cell r="G1288">
            <v>0</v>
          </cell>
        </row>
        <row r="1289">
          <cell r="A1289" t="str">
            <v>516E13600</v>
          </cell>
          <cell r="C1289" t="str">
            <v>SF</v>
          </cell>
          <cell r="D1289" t="str">
            <v>1" PREFORMED EXPANSION JOINT FILLER</v>
          </cell>
          <cell r="G1289">
            <v>0</v>
          </cell>
        </row>
        <row r="1290">
          <cell r="A1290" t="str">
            <v>516E13601</v>
          </cell>
          <cell r="C1290" t="str">
            <v>SF</v>
          </cell>
          <cell r="D1290" t="str">
            <v>1" PREFORMED EXPANSION JOINT FILLER, AS PER PLAN</v>
          </cell>
          <cell r="G1290">
            <v>0</v>
          </cell>
        </row>
        <row r="1291">
          <cell r="A1291" t="str">
            <v>516E13800</v>
          </cell>
          <cell r="C1291" t="str">
            <v>SF</v>
          </cell>
          <cell r="D1291" t="str">
            <v>1-1/2" PREFORMED EXPANSION JOINT FILLER</v>
          </cell>
          <cell r="G1291">
            <v>0</v>
          </cell>
        </row>
        <row r="1292">
          <cell r="A1292" t="str">
            <v>516E13900</v>
          </cell>
          <cell r="C1292" t="str">
            <v>SF</v>
          </cell>
          <cell r="D1292" t="str">
            <v>2" PREFORMED EXPANSION JOINT FILLER</v>
          </cell>
          <cell r="G1292">
            <v>0</v>
          </cell>
        </row>
        <row r="1293">
          <cell r="A1293" t="str">
            <v>516E13901</v>
          </cell>
          <cell r="C1293" t="str">
            <v>SF</v>
          </cell>
          <cell r="D1293" t="str">
            <v>2" PREFORMED EXPANSION JOINT FILLER, AS PER PLAN</v>
          </cell>
          <cell r="G1293">
            <v>0</v>
          </cell>
        </row>
        <row r="1294">
          <cell r="A1294" t="str">
            <v>516E14000</v>
          </cell>
          <cell r="C1294" t="str">
            <v>SF</v>
          </cell>
          <cell r="D1294" t="str">
            <v>PREFORMED EXPANSION JOINT FILLER, MISC.:</v>
          </cell>
          <cell r="F1294" t="str">
            <v>SPECIFY THICKNESS</v>
          </cell>
          <cell r="G1294">
            <v>1</v>
          </cell>
        </row>
        <row r="1295">
          <cell r="A1295" t="str">
            <v>516E14010</v>
          </cell>
          <cell r="B1295" t="str">
            <v>Y</v>
          </cell>
          <cell r="C1295" t="str">
            <v>FT</v>
          </cell>
          <cell r="D1295" t="str">
            <v>SPECIAL - POURED POLYURETHANE JOINT SEAL</v>
          </cell>
          <cell r="G1295">
            <v>0</v>
          </cell>
        </row>
        <row r="1296">
          <cell r="A1296" t="str">
            <v>516E14014</v>
          </cell>
          <cell r="C1296" t="str">
            <v>FT</v>
          </cell>
          <cell r="D1296" t="str">
            <v>INTEGRAL ABUTMENT EXPANSION JOINT SEAL</v>
          </cell>
          <cell r="G1296">
            <v>0</v>
          </cell>
        </row>
        <row r="1297">
          <cell r="A1297" t="str">
            <v>516E14015</v>
          </cell>
          <cell r="C1297" t="str">
            <v>FT</v>
          </cell>
          <cell r="D1297" t="str">
            <v>INTEGRAL ABUTMENT EXPANSION JOINT SEAL, AS PER PLAN</v>
          </cell>
          <cell r="G1297">
            <v>0</v>
          </cell>
        </row>
        <row r="1298">
          <cell r="A1298" t="str">
            <v>516E14020</v>
          </cell>
          <cell r="C1298" t="str">
            <v>FT</v>
          </cell>
          <cell r="D1298" t="str">
            <v>SEMI-INTEGRAL ABUTMENT EXPANSION JOINT SEAL</v>
          </cell>
          <cell r="G1298">
            <v>0</v>
          </cell>
        </row>
        <row r="1299">
          <cell r="A1299" t="str">
            <v>516E14021</v>
          </cell>
          <cell r="C1299" t="str">
            <v>FT</v>
          </cell>
          <cell r="D1299" t="str">
            <v>SEMI-INTEGRAL ABUTMENT EXPANSION JOINT SEAL, AS PER PLAN</v>
          </cell>
          <cell r="G1299">
            <v>0</v>
          </cell>
        </row>
        <row r="1300">
          <cell r="A1300" t="str">
            <v>516E14100</v>
          </cell>
          <cell r="B1300" t="str">
            <v>Y</v>
          </cell>
          <cell r="C1300" t="str">
            <v>FT</v>
          </cell>
          <cell r="D1300" t="str">
            <v>SPECIAL - CONTINUOUS SEAL IN POLYMER CONCRETE JOINT</v>
          </cell>
          <cell r="F1300" t="str">
            <v>SPECIFY WIDTH</v>
          </cell>
          <cell r="G1300">
            <v>1</v>
          </cell>
        </row>
        <row r="1301">
          <cell r="A1301" t="str">
            <v>516E14110</v>
          </cell>
          <cell r="B1301" t="str">
            <v>Y</v>
          </cell>
          <cell r="C1301" t="str">
            <v>FT</v>
          </cell>
          <cell r="D1301" t="str">
            <v>SPECIAL - CONTINUOUS SEAL IN STRUCTURAL STEEL JOINT</v>
          </cell>
          <cell r="F1301" t="str">
            <v>SPECIFY WIDTH</v>
          </cell>
          <cell r="G1301">
            <v>1</v>
          </cell>
        </row>
        <row r="1302">
          <cell r="A1302" t="str">
            <v>516E14120</v>
          </cell>
          <cell r="B1302" t="str">
            <v>Y</v>
          </cell>
          <cell r="C1302" t="str">
            <v>FT</v>
          </cell>
          <cell r="D1302" t="str">
            <v>SPECIAL - CONTINUOUS SEAL IN CONCRETE JOINT (J.A.M.)</v>
          </cell>
          <cell r="F1302" t="str">
            <v>SPECIFY WIDTH</v>
          </cell>
          <cell r="G1302">
            <v>1</v>
          </cell>
        </row>
        <row r="1303">
          <cell r="A1303" t="str">
            <v>516E14500</v>
          </cell>
          <cell r="C1303" t="str">
            <v>SF</v>
          </cell>
          <cell r="D1303" t="str">
            <v>STRUCTURAL JOINT OR JOINT SEALER, MISC.:</v>
          </cell>
          <cell r="F1303" t="str">
            <v>ADD SUPPLEMENTAL DESCRIPTION</v>
          </cell>
          <cell r="G1303">
            <v>1</v>
          </cell>
        </row>
        <row r="1304">
          <cell r="A1304" t="str">
            <v>516E14600</v>
          </cell>
          <cell r="C1304" t="str">
            <v>FT</v>
          </cell>
          <cell r="D1304" t="str">
            <v>STRUCTURAL JOINT OR JOINT SEALER, MISC.:</v>
          </cell>
          <cell r="F1304" t="str">
            <v>ADD SUPPLEMENTAL DESCRIPTION</v>
          </cell>
          <cell r="G1304">
            <v>1</v>
          </cell>
        </row>
        <row r="1305">
          <cell r="A1305" t="str">
            <v>516E14800</v>
          </cell>
          <cell r="C1305" t="str">
            <v>LS</v>
          </cell>
          <cell r="D1305" t="str">
            <v>STRUCTURAL JOINT OR JOINT SEALER, MISC.:</v>
          </cell>
          <cell r="F1305" t="str">
            <v>ADD SUPPLEMENTAL DESCRIPTION</v>
          </cell>
          <cell r="G1305">
            <v>1</v>
          </cell>
        </row>
        <row r="1306">
          <cell r="A1306" t="str">
            <v>516E15000</v>
          </cell>
          <cell r="C1306" t="str">
            <v>EACH</v>
          </cell>
          <cell r="D1306" t="str">
            <v>STRUCTURAL JOINT OR JOINT SEALER, MISC.:</v>
          </cell>
          <cell r="F1306" t="str">
            <v>ADD SUPPLEMENTAL DESCRIPTION</v>
          </cell>
          <cell r="G1306">
            <v>1</v>
          </cell>
        </row>
        <row r="1307">
          <cell r="A1307" t="str">
            <v>516E20000</v>
          </cell>
          <cell r="C1307" t="str">
            <v>SF</v>
          </cell>
          <cell r="D1307" t="str">
            <v>3/4" ELASTOMERIC ERECTION STRIP</v>
          </cell>
          <cell r="G1307">
            <v>0</v>
          </cell>
        </row>
        <row r="1308">
          <cell r="A1308" t="str">
            <v>516E20010</v>
          </cell>
          <cell r="C1308" t="str">
            <v>SF</v>
          </cell>
          <cell r="D1308" t="str">
            <v>1" ELASTOMERIC ERECTION STRIP</v>
          </cell>
          <cell r="G1308">
            <v>0</v>
          </cell>
        </row>
        <row r="1309">
          <cell r="A1309" t="str">
            <v>516E25000</v>
          </cell>
          <cell r="C1309" t="str">
            <v>SF</v>
          </cell>
          <cell r="D1309" t="str">
            <v>NYLON REINFORCED NEOPRENE SHEETING</v>
          </cell>
          <cell r="G1309">
            <v>0</v>
          </cell>
        </row>
        <row r="1310">
          <cell r="A1310" t="str">
            <v>516E25001</v>
          </cell>
          <cell r="C1310" t="str">
            <v>SF</v>
          </cell>
          <cell r="D1310" t="str">
            <v>NYLON REINFORCED NEOPRENE SHEETING, AS PER PLAN</v>
          </cell>
          <cell r="G1310">
            <v>0</v>
          </cell>
        </row>
        <row r="1311">
          <cell r="A1311" t="str">
            <v>516E31000</v>
          </cell>
          <cell r="C1311" t="str">
            <v>FT</v>
          </cell>
          <cell r="D1311" t="str">
            <v>JOINT SEALER</v>
          </cell>
          <cell r="G1311">
            <v>0</v>
          </cell>
        </row>
        <row r="1312">
          <cell r="A1312" t="str">
            <v>516E31001</v>
          </cell>
          <cell r="C1312" t="str">
            <v>FT</v>
          </cell>
          <cell r="D1312" t="str">
            <v>JOINT SEALER, AS PER PLAN</v>
          </cell>
          <cell r="G1312">
            <v>0</v>
          </cell>
        </row>
        <row r="1313">
          <cell r="A1313" t="str">
            <v>516E31010</v>
          </cell>
          <cell r="C1313" t="str">
            <v>FT</v>
          </cell>
          <cell r="D1313" t="str">
            <v>2" DEEP JOINT SEALER</v>
          </cell>
          <cell r="G1313">
            <v>0</v>
          </cell>
        </row>
        <row r="1314">
          <cell r="A1314" t="str">
            <v>516E31011</v>
          </cell>
          <cell r="C1314" t="str">
            <v>FT</v>
          </cell>
          <cell r="D1314" t="str">
            <v>2" DEEP JOINT SEALER, AS PER PLAN</v>
          </cell>
          <cell r="G1314">
            <v>0</v>
          </cell>
        </row>
        <row r="1315">
          <cell r="A1315" t="str">
            <v>516E31200</v>
          </cell>
          <cell r="B1315" t="str">
            <v>Y</v>
          </cell>
          <cell r="C1315" t="str">
            <v>FT</v>
          </cell>
          <cell r="D1315" t="str">
            <v>SPECIAL - SAWING AND SEALING BITUMINOUS CONCRETE JOINTS</v>
          </cell>
          <cell r="F1315" t="str">
            <v>STRUCTURE ITEM ONLY</v>
          </cell>
          <cell r="G1315">
            <v>0</v>
          </cell>
        </row>
        <row r="1316">
          <cell r="A1316" t="str">
            <v>516E31250</v>
          </cell>
          <cell r="B1316" t="str">
            <v>Y</v>
          </cell>
          <cell r="C1316" t="str">
            <v>FT</v>
          </cell>
          <cell r="D1316" t="str">
            <v>SPECIAL - SAWING AND SEALING CONCRETE JOINTS</v>
          </cell>
          <cell r="G1316">
            <v>0</v>
          </cell>
        </row>
        <row r="1317">
          <cell r="A1317" t="str">
            <v>516E41100</v>
          </cell>
          <cell r="C1317" t="str">
            <v>EACH</v>
          </cell>
          <cell r="D1317" t="str">
            <v>1/8" PREFORMED BEARING PAD</v>
          </cell>
          <cell r="F1317" t="str">
            <v>CHECK UNIT OF MEASURE</v>
          </cell>
          <cell r="G1317">
            <v>0</v>
          </cell>
        </row>
        <row r="1318">
          <cell r="A1318" t="str">
            <v>516E41200</v>
          </cell>
          <cell r="C1318" t="str">
            <v>SF</v>
          </cell>
          <cell r="D1318" t="str">
            <v>1/8" PREFORMED BEARING PAD</v>
          </cell>
          <cell r="F1318" t="str">
            <v>CHECK UNIT OF MEASURE</v>
          </cell>
          <cell r="G1318">
            <v>0</v>
          </cell>
        </row>
        <row r="1319">
          <cell r="A1319" t="str">
            <v>516E41300</v>
          </cell>
          <cell r="C1319" t="str">
            <v>EACH</v>
          </cell>
          <cell r="D1319" t="str">
            <v>1/2" ELASTOMERIC BEARING PAD</v>
          </cell>
          <cell r="F1319" t="str">
            <v>CHECK UNIT OF MEASURE</v>
          </cell>
          <cell r="G1319">
            <v>0</v>
          </cell>
        </row>
        <row r="1320">
          <cell r="A1320" t="str">
            <v>516E41400</v>
          </cell>
          <cell r="C1320" t="str">
            <v>SF</v>
          </cell>
          <cell r="D1320" t="str">
            <v>1/2" ELASTOMERIC BEARING PAD</v>
          </cell>
          <cell r="F1320" t="str">
            <v>CHECK UNIT OF MEASURE</v>
          </cell>
          <cell r="G1320">
            <v>0</v>
          </cell>
        </row>
        <row r="1321">
          <cell r="A1321" t="str">
            <v>516E41500</v>
          </cell>
          <cell r="C1321" t="str">
            <v>EACH</v>
          </cell>
          <cell r="D1321" t="str">
            <v>1" ELASTOMERIC BEARING PAD</v>
          </cell>
          <cell r="F1321" t="str">
            <v>CHECK UNIT OF MEASURE</v>
          </cell>
          <cell r="G1321">
            <v>0</v>
          </cell>
        </row>
        <row r="1322">
          <cell r="A1322" t="str">
            <v>516E41600</v>
          </cell>
          <cell r="C1322" t="str">
            <v>SF</v>
          </cell>
          <cell r="D1322" t="str">
            <v>1" ELASTOMERIC BEARING PAD</v>
          </cell>
          <cell r="F1322" t="str">
            <v>CHECK UNIT OF MEASURE</v>
          </cell>
          <cell r="G1322">
            <v>0</v>
          </cell>
        </row>
        <row r="1323">
          <cell r="A1323" t="str">
            <v>516E41601</v>
          </cell>
          <cell r="C1323" t="str">
            <v>SF</v>
          </cell>
          <cell r="D1323" t="str">
            <v>1" ELASTOMERIC BEARING PAD, AS PER PLAN</v>
          </cell>
          <cell r="F1323" t="str">
            <v>CHECK UNIT OF MEASURE</v>
          </cell>
          <cell r="G1323">
            <v>0</v>
          </cell>
        </row>
        <row r="1324">
          <cell r="A1324" t="str">
            <v>516E42000</v>
          </cell>
          <cell r="C1324" t="str">
            <v>EACH</v>
          </cell>
          <cell r="D1324" t="str">
            <v>ELASTOMERIC BEARING PAD, MISC.:</v>
          </cell>
          <cell r="F1324" t="str">
            <v>ADD SUPPLEMENTAL DESCRIPTION</v>
          </cell>
          <cell r="G1324">
            <v>1</v>
          </cell>
        </row>
        <row r="1325">
          <cell r="A1325" t="str">
            <v>516E42600</v>
          </cell>
          <cell r="C1325" t="str">
            <v>FT</v>
          </cell>
          <cell r="D1325" t="str">
            <v>ELASTOMERIC BEARING PAD, MISC.:</v>
          </cell>
          <cell r="F1325" t="str">
            <v>ADD SUPPLEMENTAL DESCRIPTION</v>
          </cell>
          <cell r="G1325">
            <v>1</v>
          </cell>
        </row>
        <row r="1326">
          <cell r="A1326" t="str">
            <v>516E43100</v>
          </cell>
          <cell r="C1326" t="str">
            <v>EACH</v>
          </cell>
          <cell r="D1326" t="str">
            <v>ELASTOMERIC BEARING WITH INTERNAL LAMINATES ONLY (NEOPRENE)</v>
          </cell>
          <cell r="F1326" t="str">
            <v>&lt;2" THICK, SPECIFY DIMENSIONS</v>
          </cell>
          <cell r="G1326">
            <v>1</v>
          </cell>
        </row>
        <row r="1327">
          <cell r="A1327" t="str">
            <v>516E43101</v>
          </cell>
          <cell r="C1327" t="str">
            <v>EACH</v>
          </cell>
          <cell r="D1327" t="str">
            <v>ELASTOMERIC BEARING WITH INTERNAL LAMINATES ONLY (NEOPRENE), AS PER PLAN</v>
          </cell>
          <cell r="F1327" t="str">
            <v>&lt;2" THICK, SPECIFY DIMENSIONS</v>
          </cell>
          <cell r="G1327">
            <v>1</v>
          </cell>
        </row>
        <row r="1328">
          <cell r="A1328" t="str">
            <v>516E43200</v>
          </cell>
          <cell r="C1328" t="str">
            <v>EACH</v>
          </cell>
          <cell r="D1328" t="str">
            <v>ELASTOMERIC BEARING WITH INTERNAL LAMINATES ONLY (NEOPRENE)</v>
          </cell>
          <cell r="F1328" t="str">
            <v>2"-3" TK, SPECIFY DIMENSIONS</v>
          </cell>
          <cell r="G1328">
            <v>1</v>
          </cell>
        </row>
        <row r="1329">
          <cell r="A1329" t="str">
            <v>516E43201</v>
          </cell>
          <cell r="C1329" t="str">
            <v>EACH</v>
          </cell>
          <cell r="D1329" t="str">
            <v>ELASTOMERIC BEARING WITH INTERNAL LAMINATES ONLY (NEOPRENE), AS PER PLAN</v>
          </cell>
          <cell r="F1329" t="str">
            <v>2"-3" TK, SPECIFY DIMENSIONS</v>
          </cell>
          <cell r="G1329">
            <v>1</v>
          </cell>
        </row>
        <row r="1330">
          <cell r="A1330" t="str">
            <v>516E43300</v>
          </cell>
          <cell r="C1330" t="str">
            <v>EACH</v>
          </cell>
          <cell r="D1330" t="str">
            <v>ELASTOMERIC BEARING WITH INTERNAL LAMINATES ONLY (NEOPRENE)</v>
          </cell>
          <cell r="F1330" t="str">
            <v>3"-4" TK, SPECIFY DIMENSIONS</v>
          </cell>
          <cell r="G1330">
            <v>1</v>
          </cell>
        </row>
        <row r="1331">
          <cell r="A1331" t="str">
            <v>516E43301</v>
          </cell>
          <cell r="C1331" t="str">
            <v>EACH</v>
          </cell>
          <cell r="D1331" t="str">
            <v>ELASTOMERIC BEARING WITH INTERNAL LAMINATES ONLY (NEOPRENE), AS PER PLAN</v>
          </cell>
          <cell r="F1331" t="str">
            <v>3"-4" TK, SPECIFY DIMENSIONS</v>
          </cell>
          <cell r="G1331">
            <v>1</v>
          </cell>
        </row>
        <row r="1332">
          <cell r="A1332" t="str">
            <v>516E43400</v>
          </cell>
          <cell r="C1332" t="str">
            <v>EACH</v>
          </cell>
          <cell r="D1332" t="str">
            <v>ELASTOMERIC BEARING WITH INTERNAL LAMINATES ONLY (NEOPRENE)</v>
          </cell>
          <cell r="F1332" t="str">
            <v>4"-5" TK, SPECIFY DIMENSIONS</v>
          </cell>
          <cell r="G1332">
            <v>1</v>
          </cell>
        </row>
        <row r="1333">
          <cell r="A1333" t="str">
            <v>516E43401</v>
          </cell>
          <cell r="C1333" t="str">
            <v>EACH</v>
          </cell>
          <cell r="D1333" t="str">
            <v>ELASTOMERIC BEARING WITH INTERNAL LAMINATES ONLY (NEOPRENE), AS PER PLAN</v>
          </cell>
          <cell r="F1333" t="str">
            <v>4"-5" TK, SPECIFY DIMENSIONS</v>
          </cell>
          <cell r="G1333">
            <v>1</v>
          </cell>
        </row>
        <row r="1334">
          <cell r="A1334" t="str">
            <v>516E43500</v>
          </cell>
          <cell r="C1334" t="str">
            <v>EACH</v>
          </cell>
          <cell r="D1334" t="str">
            <v>ELASTOMERIC BEARING WITH INTERNAL LAMINATES ONLY (NEOPRENE)</v>
          </cell>
          <cell r="F1334" t="str">
            <v>5" &amp; OVER, SPECIFY DIMENSIONS</v>
          </cell>
          <cell r="G1334">
            <v>1</v>
          </cell>
        </row>
        <row r="1335">
          <cell r="A1335" t="str">
            <v>516E43501</v>
          </cell>
          <cell r="C1335" t="str">
            <v>EACH</v>
          </cell>
          <cell r="D1335" t="str">
            <v>ELASTOMERIC BEARING WITH INTERNAL LAMINATES ONLY (NEOPRENE), AS PER PLAN</v>
          </cell>
          <cell r="F1335" t="str">
            <v>5" &amp; OVER, SPECIFY DIMENSIONS</v>
          </cell>
          <cell r="G1335">
            <v>1</v>
          </cell>
        </row>
        <row r="1336">
          <cell r="A1336" t="str">
            <v>516E44000</v>
          </cell>
          <cell r="C1336" t="str">
            <v>EACH</v>
          </cell>
          <cell r="D1336" t="str">
            <v>ELASTOMERIC BEARING WITH INTERNAL LAMINATES AND LOAD PLATE (NEOPRENE)</v>
          </cell>
          <cell r="F1336" t="str">
            <v>&lt;2" THICK, SPECIFY DIMENSIONS</v>
          </cell>
          <cell r="G1336">
            <v>1</v>
          </cell>
        </row>
        <row r="1337">
          <cell r="A1337" t="str">
            <v>516E44001</v>
          </cell>
          <cell r="C1337" t="str">
            <v>EACH</v>
          </cell>
          <cell r="D1337" t="str">
            <v>ELASTOMERIC BEARING WITH INTERNAL LAMINATES AND LOAD PLATE (NEOPRENE), AS PER PLAN</v>
          </cell>
          <cell r="F1337" t="str">
            <v>&lt;2" THICK, SPECIFY DIMENSIONS</v>
          </cell>
          <cell r="G1337">
            <v>1</v>
          </cell>
        </row>
        <row r="1338">
          <cell r="A1338" t="str">
            <v>516E44100</v>
          </cell>
          <cell r="C1338" t="str">
            <v>EACH</v>
          </cell>
          <cell r="D1338" t="str">
            <v>ELASTOMERIC BEARING WITH INTERNAL LAMINATES AND LOAD PLATE (NEOPRENE)</v>
          </cell>
          <cell r="F1338" t="str">
            <v>2"-3" TK, SPECIFY DIMENSIONS</v>
          </cell>
          <cell r="G1338">
            <v>1</v>
          </cell>
        </row>
        <row r="1339">
          <cell r="A1339" t="str">
            <v>516E44101</v>
          </cell>
          <cell r="C1339" t="str">
            <v>EACH</v>
          </cell>
          <cell r="D1339" t="str">
            <v>ELASTOMERIC BEARING WITH INTERNAL LAMINATES AND LOAD PLATE (NEOPRENE), AS PER PLAN</v>
          </cell>
          <cell r="F1339" t="str">
            <v>2"-3" TK, SPECIFY DIMENSIONS</v>
          </cell>
          <cell r="G1339">
            <v>1</v>
          </cell>
        </row>
        <row r="1340">
          <cell r="A1340" t="str">
            <v>516E44200</v>
          </cell>
          <cell r="C1340" t="str">
            <v>EACH</v>
          </cell>
          <cell r="D1340" t="str">
            <v>ELASTOMERIC BEARING WITH INTERNAL LAMINATES AND LOAD PLATE (NEOPRENE)</v>
          </cell>
          <cell r="F1340" t="str">
            <v>3"-4" TK, SPECIFY DIMENSIONS</v>
          </cell>
          <cell r="G1340">
            <v>1</v>
          </cell>
        </row>
        <row r="1341">
          <cell r="A1341" t="str">
            <v>516E44201</v>
          </cell>
          <cell r="C1341" t="str">
            <v>EACH</v>
          </cell>
          <cell r="D1341" t="str">
            <v>ELASTOMERIC BEARING WITH INTERNAL LAMINATES AND LOAD PLATE (NEOPRENE), AS PER PLAN</v>
          </cell>
          <cell r="F1341" t="str">
            <v>3"-4" TK, SPECIFY DIMENSIONS</v>
          </cell>
          <cell r="G1341">
            <v>1</v>
          </cell>
        </row>
        <row r="1342">
          <cell r="A1342" t="str">
            <v>516E44300</v>
          </cell>
          <cell r="C1342" t="str">
            <v>EACH</v>
          </cell>
          <cell r="D1342" t="str">
            <v>ELASTOMERIC BEARING WITH INTERNAL LAMINATES AND LOAD PLATE (NEOPRENE)</v>
          </cell>
          <cell r="F1342" t="str">
            <v>4"-5" TK, SPECIFY DIMENSIONS</v>
          </cell>
          <cell r="G1342">
            <v>1</v>
          </cell>
        </row>
        <row r="1343">
          <cell r="A1343" t="str">
            <v>516E44301</v>
          </cell>
          <cell r="C1343" t="str">
            <v>EACH</v>
          </cell>
          <cell r="D1343" t="str">
            <v>ELASTOMERIC BEARING WITH INTERNAL LAMINATES AND LOAD PLATE (NEOPRENE), AS PER PLAN</v>
          </cell>
          <cell r="F1343" t="str">
            <v>4"-5" TK, SPECIFY DIMENSIONS</v>
          </cell>
          <cell r="G1343">
            <v>1</v>
          </cell>
        </row>
        <row r="1344">
          <cell r="A1344" t="str">
            <v>516E44400</v>
          </cell>
          <cell r="C1344" t="str">
            <v>EACH</v>
          </cell>
          <cell r="D1344" t="str">
            <v>ELASTOMERIC BEARING WITH INTERNAL LAMINATES AND LOAD PLATE (NEOPRENE)</v>
          </cell>
          <cell r="F1344" t="str">
            <v>5" &amp; OVER, SPECIFY DIMENSIONS</v>
          </cell>
          <cell r="G1344">
            <v>1</v>
          </cell>
        </row>
        <row r="1345">
          <cell r="A1345" t="str">
            <v>516E44401</v>
          </cell>
          <cell r="C1345" t="str">
            <v>EACH</v>
          </cell>
          <cell r="D1345" t="str">
            <v>ELASTOMERIC BEARING WITH INTERNAL LAMINATES AND LOAD PLATE (NEOPRENE), AS PER PLAN</v>
          </cell>
          <cell r="F1345" t="str">
            <v>5" &amp; OVER, SPECIFY DIMENSIONS</v>
          </cell>
          <cell r="G1345">
            <v>1</v>
          </cell>
        </row>
        <row r="1346">
          <cell r="A1346" t="str">
            <v>516E45000</v>
          </cell>
          <cell r="C1346" t="str">
            <v>EACH</v>
          </cell>
          <cell r="D1346" t="str">
            <v>STEEL POT BEARING</v>
          </cell>
          <cell r="G1346">
            <v>0</v>
          </cell>
        </row>
        <row r="1347">
          <cell r="A1347" t="str">
            <v>516E45001</v>
          </cell>
          <cell r="C1347" t="str">
            <v>EACH</v>
          </cell>
          <cell r="D1347" t="str">
            <v>STEEL POT BEARING, AS PER PLAN</v>
          </cell>
          <cell r="G1347">
            <v>0</v>
          </cell>
        </row>
        <row r="1348">
          <cell r="A1348" t="str">
            <v>516E45100</v>
          </cell>
          <cell r="B1348" t="str">
            <v>Y</v>
          </cell>
          <cell r="C1348" t="str">
            <v>EACH</v>
          </cell>
          <cell r="D1348" t="str">
            <v>SPECIAL - BEARING TEST, STEEL POT BEARING</v>
          </cell>
          <cell r="G1348">
            <v>0</v>
          </cell>
        </row>
        <row r="1349">
          <cell r="A1349" t="str">
            <v>516E45300</v>
          </cell>
          <cell r="B1349" t="str">
            <v>Y</v>
          </cell>
          <cell r="C1349" t="str">
            <v>EACH</v>
          </cell>
          <cell r="D1349" t="str">
            <v>SPECIAL - ADDITIONAL BEARING TEST, STEEL POT BEARING</v>
          </cell>
          <cell r="G1349">
            <v>0</v>
          </cell>
        </row>
        <row r="1350">
          <cell r="A1350" t="str">
            <v>516E45304</v>
          </cell>
          <cell r="C1350" t="str">
            <v>EACH</v>
          </cell>
          <cell r="D1350" t="str">
            <v>REFURBISH BEARING DEVICE</v>
          </cell>
          <cell r="F1350" t="str">
            <v>CHECK UNIT OF MEASURE</v>
          </cell>
          <cell r="G1350">
            <v>0</v>
          </cell>
        </row>
        <row r="1351">
          <cell r="A1351" t="str">
            <v>516E45305</v>
          </cell>
          <cell r="C1351" t="str">
            <v>EACH</v>
          </cell>
          <cell r="D1351" t="str">
            <v>REFURBISH BEARING DEVICE, AS PER PLAN</v>
          </cell>
          <cell r="F1351" t="str">
            <v>CHECK UNIT OF MEASURE</v>
          </cell>
          <cell r="G1351">
            <v>0</v>
          </cell>
        </row>
        <row r="1352">
          <cell r="A1352" t="str">
            <v>516E45306</v>
          </cell>
          <cell r="C1352" t="str">
            <v>LS</v>
          </cell>
          <cell r="D1352" t="str">
            <v>REFURBISH BEARING DEVICE</v>
          </cell>
          <cell r="F1352" t="str">
            <v>CHECK UNIT OF MEASURE</v>
          </cell>
          <cell r="G1352">
            <v>0</v>
          </cell>
        </row>
        <row r="1353">
          <cell r="A1353" t="str">
            <v>516E45307</v>
          </cell>
          <cell r="C1353" t="str">
            <v>LS</v>
          </cell>
          <cell r="D1353" t="str">
            <v>REFURBISH BEARING DEVICE, AS PER PLAN</v>
          </cell>
          <cell r="F1353" t="str">
            <v>CHECK UNIT OF MEASURE</v>
          </cell>
          <cell r="G1353">
            <v>0</v>
          </cell>
        </row>
        <row r="1354">
          <cell r="A1354" t="str">
            <v>516E46000</v>
          </cell>
          <cell r="C1354" t="str">
            <v>EACH</v>
          </cell>
          <cell r="D1354" t="str">
            <v>BEARING DEVICE, BOLSTER</v>
          </cell>
          <cell r="G1354">
            <v>0</v>
          </cell>
        </row>
        <row r="1355">
          <cell r="A1355" t="str">
            <v>516E46001</v>
          </cell>
          <cell r="C1355" t="str">
            <v>EACH</v>
          </cell>
          <cell r="D1355" t="str">
            <v>BEARING DEVICE, BOLSTER, AS PER PLAN</v>
          </cell>
          <cell r="G1355">
            <v>0</v>
          </cell>
        </row>
        <row r="1356">
          <cell r="A1356" t="str">
            <v>516E46200</v>
          </cell>
          <cell r="C1356" t="str">
            <v>EACH</v>
          </cell>
          <cell r="D1356" t="str">
            <v>BEARING DEVICE, ROCKER</v>
          </cell>
          <cell r="G1356">
            <v>0</v>
          </cell>
        </row>
        <row r="1357">
          <cell r="A1357" t="str">
            <v>516E46201</v>
          </cell>
          <cell r="C1357" t="str">
            <v>EACH</v>
          </cell>
          <cell r="D1357" t="str">
            <v>BEARING DEVICE, ROCKER, AS PER PLAN</v>
          </cell>
          <cell r="G1357">
            <v>0</v>
          </cell>
        </row>
        <row r="1358">
          <cell r="A1358" t="str">
            <v>516E46500</v>
          </cell>
          <cell r="C1358" t="str">
            <v>EACH</v>
          </cell>
          <cell r="D1358" t="str">
            <v>BEARING, PTFE (TEFLON)</v>
          </cell>
          <cell r="G1358">
            <v>0</v>
          </cell>
        </row>
        <row r="1359">
          <cell r="A1359" t="str">
            <v>516E46501</v>
          </cell>
          <cell r="C1359" t="str">
            <v>EACH</v>
          </cell>
          <cell r="D1359" t="str">
            <v>BEARING, PTFE (TEFLON), AS PER PLAN</v>
          </cell>
          <cell r="G1359">
            <v>0</v>
          </cell>
        </row>
        <row r="1360">
          <cell r="A1360" t="str">
            <v>516E46700</v>
          </cell>
          <cell r="C1360" t="str">
            <v>EACH</v>
          </cell>
          <cell r="D1360" t="str">
            <v>RESET BEARING</v>
          </cell>
          <cell r="G1360">
            <v>0</v>
          </cell>
        </row>
        <row r="1361">
          <cell r="A1361" t="str">
            <v>516E46701</v>
          </cell>
          <cell r="C1361" t="str">
            <v>EACH</v>
          </cell>
          <cell r="D1361" t="str">
            <v>RESET BEARING, AS PER PLAN</v>
          </cell>
          <cell r="G1361">
            <v>0</v>
          </cell>
        </row>
        <row r="1362">
          <cell r="A1362" t="str">
            <v>516E46800</v>
          </cell>
          <cell r="B1362" t="str">
            <v>Y</v>
          </cell>
          <cell r="C1362" t="str">
            <v>EACH</v>
          </cell>
          <cell r="D1362" t="str">
            <v>SPECIAL - REFURBISH AND RESET BEARING</v>
          </cell>
          <cell r="G1362">
            <v>0</v>
          </cell>
        </row>
        <row r="1363">
          <cell r="A1363" t="str">
            <v>516E46900</v>
          </cell>
          <cell r="C1363" t="str">
            <v>EACH</v>
          </cell>
          <cell r="D1363" t="str">
            <v>BEARING DEVICE, MISC.:</v>
          </cell>
          <cell r="F1363" t="str">
            <v>ADD SUPPLEMENTAL DESCRIPTION</v>
          </cell>
          <cell r="G1363">
            <v>1</v>
          </cell>
        </row>
        <row r="1364">
          <cell r="A1364" t="str">
            <v>516E46910</v>
          </cell>
          <cell r="C1364" t="str">
            <v>LB</v>
          </cell>
          <cell r="D1364" t="str">
            <v>BEARING DEVICE, MISC.:</v>
          </cell>
          <cell r="F1364" t="str">
            <v>ADD SUPPLEMENTAL DESCRIPTION</v>
          </cell>
          <cell r="G1364">
            <v>1</v>
          </cell>
        </row>
        <row r="1365">
          <cell r="A1365" t="str">
            <v>516E46920</v>
          </cell>
          <cell r="C1365" t="str">
            <v>SF</v>
          </cell>
          <cell r="D1365" t="str">
            <v>BEARING DEVICE, MISC.:</v>
          </cell>
          <cell r="F1365" t="str">
            <v>ADD SUPPLEMENTAL DESCRIPTION</v>
          </cell>
          <cell r="G1365">
            <v>1</v>
          </cell>
        </row>
        <row r="1366">
          <cell r="A1366" t="str">
            <v>516E46930</v>
          </cell>
          <cell r="C1366" t="str">
            <v>LS</v>
          </cell>
          <cell r="D1366" t="str">
            <v>BEARING DEVICE, MISC.:</v>
          </cell>
          <cell r="F1366" t="str">
            <v>ADD SUPPLEMENTAL DESCRIPTION</v>
          </cell>
          <cell r="G1366">
            <v>1</v>
          </cell>
        </row>
        <row r="1367">
          <cell r="A1367" t="str">
            <v>516E47000</v>
          </cell>
          <cell r="C1367" t="str">
            <v>LS</v>
          </cell>
          <cell r="D1367" t="str">
            <v>JACKING AND TEMPORARY SUPPORT OF SUPERSTRUCTURE</v>
          </cell>
          <cell r="G1367">
            <v>0</v>
          </cell>
        </row>
        <row r="1368">
          <cell r="A1368" t="str">
            <v>516E47001</v>
          </cell>
          <cell r="C1368" t="str">
            <v>LS</v>
          </cell>
          <cell r="D1368" t="str">
            <v>JACKING AND TEMPORARY SUPPORT OF SUPERSTRUCTURE, AS PER PLAN</v>
          </cell>
          <cell r="G1368">
            <v>0</v>
          </cell>
        </row>
        <row r="1369">
          <cell r="A1369" t="str">
            <v>517E70000</v>
          </cell>
          <cell r="C1369" t="str">
            <v>FT</v>
          </cell>
          <cell r="D1369" t="str">
            <v>RAILING (TWIN STEEL TUBE)</v>
          </cell>
          <cell r="G1369">
            <v>0</v>
          </cell>
        </row>
        <row r="1370">
          <cell r="A1370" t="str">
            <v>517E70001</v>
          </cell>
          <cell r="C1370" t="str">
            <v>FT</v>
          </cell>
          <cell r="D1370" t="str">
            <v>RAILING (TWIN STEEL TUBE), AS PER PLAN</v>
          </cell>
          <cell r="G1370">
            <v>0</v>
          </cell>
        </row>
        <row r="1371">
          <cell r="A1371" t="str">
            <v>517E71500</v>
          </cell>
          <cell r="C1371" t="str">
            <v>FT</v>
          </cell>
          <cell r="D1371" t="str">
            <v>RAILING (CONCRETE PARAPET WITH DOUBLE PIPE RAIL)</v>
          </cell>
          <cell r="G1371">
            <v>0</v>
          </cell>
        </row>
        <row r="1372">
          <cell r="A1372" t="str">
            <v>517E71501</v>
          </cell>
          <cell r="C1372" t="str">
            <v>FT</v>
          </cell>
          <cell r="D1372" t="str">
            <v>RAILING (CONCRETE PARAPET WITH DOUBLE PIPE RAIL), AS PER PLAN</v>
          </cell>
          <cell r="G1372">
            <v>0</v>
          </cell>
        </row>
        <row r="1373">
          <cell r="A1373" t="str">
            <v>517E71502</v>
          </cell>
          <cell r="C1373" t="str">
            <v>FT</v>
          </cell>
          <cell r="D1373" t="str">
            <v>RAILING (CONCRETE PARAPET WITH DOUBLE PIPE RAIL) WITH QC/QA</v>
          </cell>
          <cell r="G1373">
            <v>0</v>
          </cell>
        </row>
        <row r="1374">
          <cell r="A1374" t="str">
            <v>517E71503</v>
          </cell>
          <cell r="C1374" t="str">
            <v>FT</v>
          </cell>
          <cell r="D1374" t="str">
            <v>RAILING (CONCRETE PARAPET WITH DOUBLE PIPE RAIL) WITH QC/QA, AS PER PLAN</v>
          </cell>
          <cell r="G1374">
            <v>0</v>
          </cell>
        </row>
        <row r="1375">
          <cell r="A1375" t="str">
            <v>517E71514</v>
          </cell>
          <cell r="C1375" t="str">
            <v>FT</v>
          </cell>
          <cell r="D1375" t="str">
            <v>RAILING (CONCRETE PARAPET WITH DOUBLE PIPE RAIL), USING HIGH PERFORMANCE CONCRETE</v>
          </cell>
          <cell r="G1375">
            <v>0</v>
          </cell>
        </row>
        <row r="1376">
          <cell r="A1376" t="str">
            <v>517E72200</v>
          </cell>
          <cell r="C1376" t="str">
            <v>FT</v>
          </cell>
          <cell r="D1376" t="str">
            <v>RAILING (DEEP BEAM RAIL WITH STEEL TUBULAR BACKUP AND TYPE 1 STEEL POSTS AND ANCHOR BOLTS)</v>
          </cell>
          <cell r="G1376">
            <v>0</v>
          </cell>
        </row>
        <row r="1377">
          <cell r="A1377" t="str">
            <v>517E72201</v>
          </cell>
          <cell r="C1377" t="str">
            <v>FT</v>
          </cell>
          <cell r="D1377" t="str">
            <v>RAILING (DEEP BEAM RAIL WITH STEEL TUBULAR BACKUP AND TYPE 1 STEEL POSTS AND ANCHOR BOLTS), AS PER PLAN</v>
          </cell>
          <cell r="G1377">
            <v>0</v>
          </cell>
        </row>
        <row r="1378">
          <cell r="A1378" t="str">
            <v>517E72204</v>
          </cell>
          <cell r="C1378" t="str">
            <v>FT</v>
          </cell>
          <cell r="D1378" t="str">
            <v>RAILING (DEEP BEAM RAIL WITH STEEL TUBULAR BACKUP AND TYPE 1 STEEL POSTS)</v>
          </cell>
          <cell r="G1378">
            <v>0</v>
          </cell>
        </row>
        <row r="1379">
          <cell r="A1379" t="str">
            <v>517E72205</v>
          </cell>
          <cell r="C1379" t="str">
            <v>FT</v>
          </cell>
          <cell r="D1379" t="str">
            <v>RAILING (DEEP BEAM RAIL WITH STEEL TUBULAR BACKUP AND TYPE 1 STEEL POSTS), AS PER PLAN</v>
          </cell>
          <cell r="G1379">
            <v>0</v>
          </cell>
        </row>
        <row r="1380">
          <cell r="A1380" t="str">
            <v>517E72300</v>
          </cell>
          <cell r="C1380" t="str">
            <v>FT</v>
          </cell>
          <cell r="D1380" t="str">
            <v>RAILING (DEEP BEAM RAIL WITH STEEL TUBULAR BACKUP AND TYPE 2 STEEL POSTS AND ANCHOR BOLTS)</v>
          </cell>
          <cell r="G1380">
            <v>0</v>
          </cell>
        </row>
        <row r="1381">
          <cell r="A1381" t="str">
            <v>517E72301</v>
          </cell>
          <cell r="C1381" t="str">
            <v>FT</v>
          </cell>
          <cell r="D1381" t="str">
            <v>RAILING (DEEP BEAM RAIL WITH STEEL TUBULAR BACKUP AND TYPE 2 STEEL POSTS AND ANCHOR BOLTS), AS PER PLAN</v>
          </cell>
          <cell r="G1381">
            <v>0</v>
          </cell>
        </row>
        <row r="1382">
          <cell r="A1382" t="str">
            <v>517E72306</v>
          </cell>
          <cell r="C1382" t="str">
            <v>FT</v>
          </cell>
          <cell r="D1382" t="str">
            <v>RAILING (DEEP BEAM RAIL WITH STEEL TUBULAR BACKUP AND TYPE 2 STEEL POSTS)</v>
          </cell>
          <cell r="G1382">
            <v>0</v>
          </cell>
        </row>
        <row r="1383">
          <cell r="A1383" t="str">
            <v>517E72307</v>
          </cell>
          <cell r="C1383" t="str">
            <v>FT</v>
          </cell>
          <cell r="D1383" t="str">
            <v>RAILING (DEEP BEAM RAIL WITH STEEL TUBULAR BACKUP AND TYPE 2 STEEL POSTS), AS PER PLAN</v>
          </cell>
          <cell r="G1383">
            <v>0</v>
          </cell>
        </row>
        <row r="1384">
          <cell r="A1384" t="str">
            <v>517E72500</v>
          </cell>
          <cell r="C1384" t="str">
            <v>FT</v>
          </cell>
          <cell r="D1384" t="str">
            <v>RAILING (DEEP BEAM RAIL WITH 2 STEEL TUBULAR BACKUPS AND STEEL POSTS)</v>
          </cell>
          <cell r="G1384">
            <v>0</v>
          </cell>
        </row>
        <row r="1385">
          <cell r="A1385" t="str">
            <v>517E72501</v>
          </cell>
          <cell r="C1385" t="str">
            <v>FT</v>
          </cell>
          <cell r="D1385" t="str">
            <v>RAILING (DEEP BEAM RAIL WITH 2 STEEL TUBULAR BACKUPS AND STEEL POSTS), AS PER PLAN</v>
          </cell>
          <cell r="G1385">
            <v>0</v>
          </cell>
        </row>
        <row r="1386">
          <cell r="A1386" t="str">
            <v>517E72510</v>
          </cell>
          <cell r="C1386" t="str">
            <v>FT</v>
          </cell>
          <cell r="D1386" t="str">
            <v>RAILING (DEEP BEAM RAIL WITH 3 STEEL TUBULAR BACKUPS AND STEEL POSTS)</v>
          </cell>
          <cell r="G1386">
            <v>0</v>
          </cell>
        </row>
        <row r="1387">
          <cell r="A1387" t="str">
            <v>517E72511</v>
          </cell>
          <cell r="C1387" t="str">
            <v>FT</v>
          </cell>
          <cell r="D1387" t="str">
            <v>RAILING (DEEP BEAM RAIL WITH 3 STEEL TUBULAR BACKUPS AND STEEL POSTS), AS PER PLAN</v>
          </cell>
          <cell r="G1387">
            <v>0</v>
          </cell>
        </row>
        <row r="1388">
          <cell r="A1388" t="str">
            <v>517E72520</v>
          </cell>
          <cell r="C1388" t="str">
            <v>FT</v>
          </cell>
          <cell r="D1388" t="str">
            <v>RAILING (DEEP BEAM RAIL WITH 1 STEEL TUBULAR BACKUP AND STEEL POST)</v>
          </cell>
          <cell r="G1388">
            <v>0</v>
          </cell>
        </row>
        <row r="1389">
          <cell r="A1389" t="str">
            <v>517E72521</v>
          </cell>
          <cell r="C1389" t="str">
            <v>FT</v>
          </cell>
          <cell r="D1389" t="str">
            <v>RAILING (DEEP BEAM RAIL WITH 1 STEEL TUBULAR BACKUP AND STEEL POST), AS PER PLAN</v>
          </cell>
          <cell r="G1389">
            <v>0</v>
          </cell>
        </row>
        <row r="1390">
          <cell r="A1390" t="str">
            <v>517E72600</v>
          </cell>
          <cell r="C1390" t="str">
            <v>FT</v>
          </cell>
          <cell r="D1390" t="str">
            <v>RAILING (DEEP BEAM RAIL WITH STEEL TUBULAR BACKUP, HANDRAIL, 2 STEEL POSTS AND ANCHOR BOLTS)</v>
          </cell>
          <cell r="G1390">
            <v>0</v>
          </cell>
        </row>
        <row r="1391">
          <cell r="A1391" t="str">
            <v>517E72700</v>
          </cell>
          <cell r="C1391" t="str">
            <v>FT</v>
          </cell>
          <cell r="D1391" t="str">
            <v>RAILING (DEEP BEAM RAIL WITH STEEL TUBULAR BACKUP AND INLET MOUNTED STEEL POSTS AND ANCHOR BOLTS)</v>
          </cell>
          <cell r="G1391">
            <v>0</v>
          </cell>
        </row>
        <row r="1392">
          <cell r="A1392" t="str">
            <v>517E72701</v>
          </cell>
          <cell r="C1392" t="str">
            <v>FT</v>
          </cell>
          <cell r="D1392" t="str">
            <v>RAILING (DEEP BEAM RAIL WITH STEEL TUBULAR BACKUP AND INLET MOUNTED STEEL POSTS AND ANCHOR BOLTS), AS PER PLAN</v>
          </cell>
          <cell r="G1392">
            <v>0</v>
          </cell>
        </row>
        <row r="1393">
          <cell r="A1393" t="str">
            <v>517E72750</v>
          </cell>
          <cell r="C1393" t="str">
            <v>FT</v>
          </cell>
          <cell r="D1393" t="str">
            <v>RAILING (THRIE BEAM RETROFIT)</v>
          </cell>
          <cell r="G1393">
            <v>0</v>
          </cell>
        </row>
        <row r="1394">
          <cell r="A1394" t="str">
            <v>517E72751</v>
          </cell>
          <cell r="C1394" t="str">
            <v>FT</v>
          </cell>
          <cell r="D1394" t="str">
            <v>RAILING (THRIE BEAM RETROFIT), AS PER PLAN</v>
          </cell>
          <cell r="G1394">
            <v>0</v>
          </cell>
        </row>
        <row r="1395">
          <cell r="A1395" t="str">
            <v>517E73004</v>
          </cell>
          <cell r="C1395" t="str">
            <v>FT</v>
          </cell>
          <cell r="D1395" t="str">
            <v>RAILING (THRIE BEAM RAIL AND TRANSITION SECTION)</v>
          </cell>
          <cell r="G1395">
            <v>0</v>
          </cell>
        </row>
        <row r="1396">
          <cell r="A1396" t="str">
            <v>517E73008</v>
          </cell>
          <cell r="C1396" t="str">
            <v>FT</v>
          </cell>
          <cell r="D1396" t="str">
            <v>RAILING (THRIE BEAM RAIL), MISC.:</v>
          </cell>
          <cell r="F1396" t="str">
            <v>ADD SUPPLEMENTAL DESCRIPTION</v>
          </cell>
          <cell r="G1396">
            <v>1</v>
          </cell>
        </row>
        <row r="1397">
          <cell r="A1397" t="str">
            <v>517E73100</v>
          </cell>
          <cell r="C1397" t="str">
            <v>FT</v>
          </cell>
          <cell r="D1397" t="str">
            <v>TEMPORARY BRIDGE RAILING</v>
          </cell>
          <cell r="G1397">
            <v>0</v>
          </cell>
        </row>
        <row r="1398">
          <cell r="A1398" t="str">
            <v>517E73101</v>
          </cell>
          <cell r="C1398" t="str">
            <v>FT</v>
          </cell>
          <cell r="D1398" t="str">
            <v>TEMPORARY BRIDGE RAILING, AS PER PLAN</v>
          </cell>
          <cell r="G1398">
            <v>0</v>
          </cell>
        </row>
        <row r="1399">
          <cell r="A1399" t="str">
            <v>517E73200</v>
          </cell>
          <cell r="C1399" t="str">
            <v>FT</v>
          </cell>
          <cell r="D1399" t="str">
            <v>RAILING (DEFLECTOR PARAPET TYPE)</v>
          </cell>
          <cell r="G1399">
            <v>0</v>
          </cell>
        </row>
        <row r="1400">
          <cell r="A1400" t="str">
            <v>517E73201</v>
          </cell>
          <cell r="C1400" t="str">
            <v>FT</v>
          </cell>
          <cell r="D1400" t="str">
            <v>RAILING (DEFLECTOR PARAPET TYPE), AS PER PLAN</v>
          </cell>
          <cell r="G1400">
            <v>0</v>
          </cell>
        </row>
        <row r="1401">
          <cell r="A1401" t="str">
            <v>517E73500</v>
          </cell>
          <cell r="C1401" t="str">
            <v>FT</v>
          </cell>
          <cell r="D1401" t="str">
            <v>RAILING, PIPE</v>
          </cell>
          <cell r="G1401">
            <v>0</v>
          </cell>
        </row>
        <row r="1402">
          <cell r="A1402" t="str">
            <v>517E73501</v>
          </cell>
          <cell r="C1402" t="str">
            <v>FT</v>
          </cell>
          <cell r="D1402" t="str">
            <v>RAILING, PIPE, AS PER PLAN</v>
          </cell>
          <cell r="G1402">
            <v>0</v>
          </cell>
        </row>
        <row r="1403">
          <cell r="A1403" t="str">
            <v>517E74000</v>
          </cell>
          <cell r="C1403" t="str">
            <v>FT</v>
          </cell>
          <cell r="D1403" t="str">
            <v>RAILING, TIMBER</v>
          </cell>
          <cell r="G1403">
            <v>0</v>
          </cell>
        </row>
        <row r="1404">
          <cell r="A1404" t="str">
            <v>517E74001</v>
          </cell>
          <cell r="C1404" t="str">
            <v>FT</v>
          </cell>
          <cell r="D1404" t="str">
            <v>RAILING, TIMBER, AS PER PLAN</v>
          </cell>
          <cell r="G1404">
            <v>0</v>
          </cell>
        </row>
        <row r="1405">
          <cell r="A1405" t="str">
            <v>517E74500</v>
          </cell>
          <cell r="C1405" t="str">
            <v>FT</v>
          </cell>
          <cell r="D1405" t="str">
            <v>RAILING, CONCRETE</v>
          </cell>
          <cell r="G1405">
            <v>0</v>
          </cell>
        </row>
        <row r="1406">
          <cell r="A1406" t="str">
            <v>517E74501</v>
          </cell>
          <cell r="C1406" t="str">
            <v>FT</v>
          </cell>
          <cell r="D1406" t="str">
            <v>RAILING, CONCRETE, AS PER PLAN</v>
          </cell>
          <cell r="G1406">
            <v>0</v>
          </cell>
        </row>
        <row r="1407">
          <cell r="A1407" t="str">
            <v>517E75000</v>
          </cell>
          <cell r="C1407" t="str">
            <v>FT</v>
          </cell>
          <cell r="D1407" t="str">
            <v>RAILING, ALUMINUM</v>
          </cell>
          <cell r="G1407">
            <v>0</v>
          </cell>
        </row>
        <row r="1408">
          <cell r="A1408" t="str">
            <v>517E75001</v>
          </cell>
          <cell r="C1408" t="str">
            <v>FT</v>
          </cell>
          <cell r="D1408" t="str">
            <v>RAILING, ALUMINUM, AS PER PLAN</v>
          </cell>
          <cell r="G1408">
            <v>0</v>
          </cell>
        </row>
        <row r="1409">
          <cell r="A1409" t="str">
            <v>517E75120</v>
          </cell>
          <cell r="C1409" t="str">
            <v>FT</v>
          </cell>
          <cell r="D1409" t="str">
            <v>RAILING (CONCRETE PARAPET WITH TWIN STEEL TUBE RAILING)</v>
          </cell>
          <cell r="G1409">
            <v>0</v>
          </cell>
        </row>
        <row r="1410">
          <cell r="A1410" t="str">
            <v>517E75121</v>
          </cell>
          <cell r="C1410" t="str">
            <v>FT</v>
          </cell>
          <cell r="D1410" t="str">
            <v>RAILING (CONCRETE PARAPET WITH TWIN STEEL TUBE RAILING), AS PER PLAN</v>
          </cell>
          <cell r="G1410">
            <v>0</v>
          </cell>
        </row>
        <row r="1411">
          <cell r="A1411" t="str">
            <v>517E75122</v>
          </cell>
          <cell r="C1411" t="str">
            <v>FT</v>
          </cell>
          <cell r="D1411" t="str">
            <v>RAILING (CONCRETE PARAPET WITH TWIN STEEL TUBE RAILING AND VANDAL PROTECTION FENCE)</v>
          </cell>
          <cell r="G1411">
            <v>0</v>
          </cell>
        </row>
        <row r="1412">
          <cell r="A1412" t="str">
            <v>517E75123</v>
          </cell>
          <cell r="C1412" t="str">
            <v>FT</v>
          </cell>
          <cell r="D1412" t="str">
            <v>RAILING (CONCRETE PARAPET WITH TWIN STEEL TUBE RAILING AND VANDAL PROTECTION FENCE), AS PER PLAN</v>
          </cell>
          <cell r="G1412">
            <v>0</v>
          </cell>
        </row>
        <row r="1413">
          <cell r="A1413" t="str">
            <v>517E75124</v>
          </cell>
          <cell r="C1413" t="str">
            <v>FT</v>
          </cell>
          <cell r="D1413" t="str">
            <v>RAILING (CONCRETE PARAPET WITH TWIN STEEL TUBE RAILING), USING HIGH PERFORMANCE CONCRETE</v>
          </cell>
          <cell r="G1413">
            <v>0</v>
          </cell>
        </row>
        <row r="1414">
          <cell r="A1414" t="str">
            <v>517E75125</v>
          </cell>
          <cell r="C1414" t="str">
            <v>FT</v>
          </cell>
          <cell r="D1414" t="str">
            <v>RAILING (CONCRETE PARAPET WITH TWIN STEEL TUBE RAILING) USING HIGH PERFORMANCE CONCRETE, AS PER PLAN</v>
          </cell>
          <cell r="G1414">
            <v>0</v>
          </cell>
        </row>
        <row r="1415">
          <cell r="A1415" t="str">
            <v>517E75300</v>
          </cell>
          <cell r="C1415" t="str">
            <v>FT</v>
          </cell>
          <cell r="D1415" t="str">
            <v>RAILING, CONCRETE PARAPET WITH CHAIN LINK FENCE</v>
          </cell>
          <cell r="G1415">
            <v>0</v>
          </cell>
        </row>
        <row r="1416">
          <cell r="A1416" t="str">
            <v>517E75301</v>
          </cell>
          <cell r="C1416" t="str">
            <v>FT</v>
          </cell>
          <cell r="D1416" t="str">
            <v>RAILING, CONCRETE PARAPET WITH CHAIN LINK FENCE, AS PER PLAN</v>
          </cell>
          <cell r="G1416">
            <v>0</v>
          </cell>
        </row>
        <row r="1417">
          <cell r="A1417" t="str">
            <v>517E75400</v>
          </cell>
          <cell r="C1417" t="str">
            <v>FT</v>
          </cell>
          <cell r="D1417" t="str">
            <v>RAILING (UPGRADING EXISTING)</v>
          </cell>
          <cell r="G1417">
            <v>0</v>
          </cell>
        </row>
        <row r="1418">
          <cell r="A1418" t="str">
            <v>517E75401</v>
          </cell>
          <cell r="C1418" t="str">
            <v>FT</v>
          </cell>
          <cell r="D1418" t="str">
            <v>RAILING (UPGRADING EXISTING), AS PER PLAN</v>
          </cell>
          <cell r="G1418">
            <v>0</v>
          </cell>
        </row>
        <row r="1419">
          <cell r="A1419" t="str">
            <v>517E75500</v>
          </cell>
          <cell r="C1419" t="str">
            <v>FT</v>
          </cell>
          <cell r="D1419" t="str">
            <v>BRIDGE RAILING REBUILT</v>
          </cell>
          <cell r="G1419">
            <v>0</v>
          </cell>
        </row>
        <row r="1420">
          <cell r="A1420" t="str">
            <v>517E75501</v>
          </cell>
          <cell r="C1420" t="str">
            <v>FT</v>
          </cell>
          <cell r="D1420" t="str">
            <v>BRIDGE RAILING REBUILT, AS PER PLAN</v>
          </cell>
          <cell r="G1420">
            <v>0</v>
          </cell>
        </row>
        <row r="1421">
          <cell r="A1421" t="str">
            <v>517E75600</v>
          </cell>
          <cell r="C1421" t="str">
            <v>FT</v>
          </cell>
          <cell r="D1421" t="str">
            <v>DEEP BEAM BRIDGE RETROFIT RAILING</v>
          </cell>
          <cell r="G1421">
            <v>0</v>
          </cell>
        </row>
        <row r="1422">
          <cell r="A1422" t="str">
            <v>517E75601</v>
          </cell>
          <cell r="C1422" t="str">
            <v>FT</v>
          </cell>
          <cell r="D1422" t="str">
            <v>DEEP BEAM BRIDGE RETROFIT RAILING, AS PER PLAN</v>
          </cell>
          <cell r="G1422">
            <v>0</v>
          </cell>
        </row>
        <row r="1423">
          <cell r="A1423" t="str">
            <v>517E76200</v>
          </cell>
          <cell r="C1423" t="str">
            <v>FT</v>
          </cell>
          <cell r="D1423" t="str">
            <v>RAILING FACED</v>
          </cell>
          <cell r="G1423">
            <v>0</v>
          </cell>
        </row>
        <row r="1424">
          <cell r="A1424" t="str">
            <v>517E76201</v>
          </cell>
          <cell r="C1424" t="str">
            <v>FT</v>
          </cell>
          <cell r="D1424" t="str">
            <v>RAILING FACED, AS PER PLAN</v>
          </cell>
          <cell r="G1424">
            <v>0</v>
          </cell>
        </row>
        <row r="1425">
          <cell r="A1425" t="str">
            <v>517E76300</v>
          </cell>
          <cell r="C1425" t="str">
            <v>FT</v>
          </cell>
          <cell r="D1425" t="str">
            <v>RAILING, MISC.:</v>
          </cell>
          <cell r="F1425" t="str">
            <v>ADD SUPPLEMENTAL DESCRIPTION</v>
          </cell>
          <cell r="G1425">
            <v>1</v>
          </cell>
        </row>
        <row r="1426">
          <cell r="A1426" t="str">
            <v>517E76302</v>
          </cell>
          <cell r="C1426" t="str">
            <v>EACH</v>
          </cell>
          <cell r="D1426" t="str">
            <v>RAILING, MISC.:</v>
          </cell>
          <cell r="F1426" t="str">
            <v>ADD SUPPLEMENTAL DESCRIPTION</v>
          </cell>
          <cell r="G1426">
            <v>1</v>
          </cell>
        </row>
        <row r="1427">
          <cell r="A1427" t="str">
            <v>517E76400</v>
          </cell>
          <cell r="C1427" t="str">
            <v>EACH</v>
          </cell>
          <cell r="D1427" t="str">
            <v>RAILING POST</v>
          </cell>
          <cell r="G1427">
            <v>0</v>
          </cell>
        </row>
        <row r="1428">
          <cell r="A1428" t="str">
            <v>517E80000</v>
          </cell>
          <cell r="C1428" t="str">
            <v>FT</v>
          </cell>
          <cell r="D1428" t="str">
            <v>RAILING (COMBINATION NOISE AND TRAFFIC BARRIER ON INDEPENDENT FOOTING)</v>
          </cell>
          <cell r="G1428">
            <v>0</v>
          </cell>
        </row>
        <row r="1429">
          <cell r="A1429" t="str">
            <v>517E80010</v>
          </cell>
          <cell r="C1429" t="str">
            <v>FT</v>
          </cell>
          <cell r="D1429" t="str">
            <v>RAILING (COMBINATION NOISE AND TRAFFIC BARRIER ON MSE WALL WITH FLEXIBLE PAVEMENT)</v>
          </cell>
          <cell r="G1429">
            <v>0</v>
          </cell>
        </row>
        <row r="1430">
          <cell r="A1430" t="str">
            <v>517E80020</v>
          </cell>
          <cell r="C1430" t="str">
            <v>FT</v>
          </cell>
          <cell r="D1430" t="str">
            <v>RAILING (COMBINATION NOISE AND TRAFFIC BARRIER ON MSE WALL WITH RIGID PAVEMENT)</v>
          </cell>
          <cell r="G1430">
            <v>0</v>
          </cell>
        </row>
        <row r="1431">
          <cell r="A1431" t="str">
            <v>518E12000</v>
          </cell>
          <cell r="C1431" t="str">
            <v>EACH</v>
          </cell>
          <cell r="D1431" t="str">
            <v>SCUPPERS, INCLUDING SUPPORTS</v>
          </cell>
          <cell r="F1431" t="str">
            <v>CONCRETE BOX BEAM BRIDGES</v>
          </cell>
          <cell r="G1431">
            <v>0</v>
          </cell>
        </row>
        <row r="1432">
          <cell r="A1432" t="str">
            <v>518E12001</v>
          </cell>
          <cell r="C1432" t="str">
            <v>EACH</v>
          </cell>
          <cell r="D1432" t="str">
            <v>SCUPPERS, INCLUDING SUPPORTS, AS PER PLAN</v>
          </cell>
          <cell r="F1432" t="str">
            <v>CONCRETE BOX BEAM BRIDGES</v>
          </cell>
          <cell r="G1432">
            <v>0</v>
          </cell>
        </row>
        <row r="1433">
          <cell r="A1433" t="str">
            <v>518E12200</v>
          </cell>
          <cell r="C1433" t="str">
            <v>EACH</v>
          </cell>
          <cell r="D1433" t="str">
            <v>SCUPPERS, INCLUDING SUPPORTS</v>
          </cell>
          <cell r="F1433" t="str">
            <v>STEEL BEAM BRIDGES</v>
          </cell>
          <cell r="G1433">
            <v>0</v>
          </cell>
        </row>
        <row r="1434">
          <cell r="A1434" t="str">
            <v>518E12201</v>
          </cell>
          <cell r="C1434" t="str">
            <v>EACH</v>
          </cell>
          <cell r="D1434" t="str">
            <v>SCUPPERS, INCLUDING SUPPORTS, AS PER PLAN</v>
          </cell>
          <cell r="F1434" t="str">
            <v>STEEL BEAM BRIDGES</v>
          </cell>
          <cell r="G1434">
            <v>0</v>
          </cell>
        </row>
        <row r="1435">
          <cell r="A1435" t="str">
            <v>518E12300</v>
          </cell>
          <cell r="C1435" t="str">
            <v>EACH</v>
          </cell>
          <cell r="D1435" t="str">
            <v>SCUPPERS, INCLUDING SUPPORTS</v>
          </cell>
          <cell r="F1435" t="str">
            <v>GIRDER BRIDGES</v>
          </cell>
          <cell r="G1435">
            <v>0</v>
          </cell>
        </row>
        <row r="1436">
          <cell r="A1436" t="str">
            <v>518E12301</v>
          </cell>
          <cell r="C1436" t="str">
            <v>EACH</v>
          </cell>
          <cell r="D1436" t="str">
            <v>SCUPPERS, INCLUDING SUPPORTS, AS PER PLAN</v>
          </cell>
          <cell r="F1436" t="str">
            <v>GIRDER BRIDGES</v>
          </cell>
          <cell r="G1436">
            <v>0</v>
          </cell>
        </row>
        <row r="1437">
          <cell r="A1437" t="str">
            <v>518E12500</v>
          </cell>
          <cell r="C1437" t="str">
            <v>EACH</v>
          </cell>
          <cell r="D1437" t="str">
            <v>SCUPPER, MISC.:</v>
          </cell>
          <cell r="F1437" t="str">
            <v>ADD SUPPLEMENTAL DESCRIPTION</v>
          </cell>
          <cell r="G1437">
            <v>1</v>
          </cell>
        </row>
        <row r="1438">
          <cell r="A1438" t="str">
            <v>518E12700</v>
          </cell>
          <cell r="C1438" t="str">
            <v>EACH</v>
          </cell>
          <cell r="D1438" t="str">
            <v>SCUPPER, VERTICAL EXTENSION</v>
          </cell>
          <cell r="G1438">
            <v>0</v>
          </cell>
        </row>
        <row r="1439">
          <cell r="A1439" t="str">
            <v>518E12701</v>
          </cell>
          <cell r="C1439" t="str">
            <v>EACH</v>
          </cell>
          <cell r="D1439" t="str">
            <v>SCUPPER, VERTICAL EXTENSION, AS PER PLAN</v>
          </cell>
          <cell r="G1439">
            <v>0</v>
          </cell>
        </row>
        <row r="1440">
          <cell r="A1440" t="str">
            <v>518E12800</v>
          </cell>
          <cell r="C1440" t="str">
            <v>EACH</v>
          </cell>
          <cell r="D1440" t="str">
            <v>SCUPPER, MODIFICATION</v>
          </cell>
          <cell r="G1440">
            <v>0</v>
          </cell>
        </row>
        <row r="1441">
          <cell r="A1441" t="str">
            <v>518E12801</v>
          </cell>
          <cell r="C1441" t="str">
            <v>EACH</v>
          </cell>
          <cell r="D1441" t="str">
            <v>SCUPPER, MODIFICATION, AS PER PLAN</v>
          </cell>
          <cell r="G1441">
            <v>0</v>
          </cell>
        </row>
        <row r="1442">
          <cell r="A1442" t="str">
            <v>518E12900</v>
          </cell>
          <cell r="C1442" t="str">
            <v>EACH</v>
          </cell>
          <cell r="D1442" t="str">
            <v>SCUPPER, LENGTHENING</v>
          </cell>
          <cell r="G1442">
            <v>0</v>
          </cell>
        </row>
        <row r="1443">
          <cell r="A1443" t="str">
            <v>518E12901</v>
          </cell>
          <cell r="C1443" t="str">
            <v>EACH</v>
          </cell>
          <cell r="D1443" t="str">
            <v>SCUPPER, LENGTHENING, AS PER PLAN</v>
          </cell>
          <cell r="G1443">
            <v>0</v>
          </cell>
        </row>
        <row r="1444">
          <cell r="A1444" t="str">
            <v>518E21100</v>
          </cell>
          <cell r="C1444" t="str">
            <v>CY</v>
          </cell>
          <cell r="D1444" t="str">
            <v>POROUS BACKFILL</v>
          </cell>
          <cell r="F1444" t="str">
            <v>CHECK UNIT OF MEASURE</v>
          </cell>
          <cell r="G1444">
            <v>0</v>
          </cell>
        </row>
        <row r="1445">
          <cell r="A1445" t="str">
            <v>518E21101</v>
          </cell>
          <cell r="C1445" t="str">
            <v>CY</v>
          </cell>
          <cell r="D1445" t="str">
            <v>POROUS BACKFILL, AS PER PLAN</v>
          </cell>
          <cell r="F1445" t="str">
            <v>CHECK UNIT OF MEASURE</v>
          </cell>
          <cell r="G1445">
            <v>0</v>
          </cell>
        </row>
        <row r="1446">
          <cell r="A1446" t="str">
            <v>518E21200</v>
          </cell>
          <cell r="C1446" t="str">
            <v>CY</v>
          </cell>
          <cell r="D1446" t="str">
            <v>POROUS BACKFILL WITH GEOTEXTILE FABRIC</v>
          </cell>
          <cell r="F1446" t="str">
            <v>CHECK UNIT OF MEASURE</v>
          </cell>
          <cell r="G1446">
            <v>0</v>
          </cell>
        </row>
        <row r="1447">
          <cell r="A1447" t="str">
            <v>518E21201</v>
          </cell>
          <cell r="C1447" t="str">
            <v>CY</v>
          </cell>
          <cell r="D1447" t="str">
            <v>POROUS BACKFILL WITH GEOTEXTILE FABRIC, AS PER PLAN</v>
          </cell>
          <cell r="F1447" t="str">
            <v>CHECK UNIT OF MEASURE</v>
          </cell>
          <cell r="G1447">
            <v>0</v>
          </cell>
        </row>
        <row r="1448">
          <cell r="A1448" t="str">
            <v>518E21220</v>
          </cell>
          <cell r="C1448" t="str">
            <v>LS</v>
          </cell>
          <cell r="D1448" t="str">
            <v>POROUS BACKFILL</v>
          </cell>
          <cell r="F1448" t="str">
            <v>CHECK UNIT OF MEASURE</v>
          </cell>
          <cell r="G1448">
            <v>0</v>
          </cell>
        </row>
        <row r="1449">
          <cell r="A1449" t="str">
            <v>518E21221</v>
          </cell>
          <cell r="C1449" t="str">
            <v>LS</v>
          </cell>
          <cell r="D1449" t="str">
            <v>POROUS BACKFILL, AS PER PLAN</v>
          </cell>
          <cell r="F1449" t="str">
            <v>CHECK UNIT OF MEASURE</v>
          </cell>
          <cell r="G1449">
            <v>0</v>
          </cell>
        </row>
        <row r="1450">
          <cell r="A1450" t="str">
            <v>518E21230</v>
          </cell>
          <cell r="C1450" t="str">
            <v>LS</v>
          </cell>
          <cell r="D1450" t="str">
            <v>POROUS BACKFILL WITH GEOTEXTILE FABRIC</v>
          </cell>
          <cell r="F1450" t="str">
            <v>CHECK UNIT OF MEASURE</v>
          </cell>
          <cell r="G1450">
            <v>0</v>
          </cell>
        </row>
        <row r="1451">
          <cell r="A1451" t="str">
            <v>518E21231</v>
          </cell>
          <cell r="C1451" t="str">
            <v>LS</v>
          </cell>
          <cell r="D1451" t="str">
            <v>POROUS BACKFILL WITH GEOTEXTILE FABRIC, AS PER PLAN</v>
          </cell>
          <cell r="F1451" t="str">
            <v>CHECK UNIT OF MEASURE</v>
          </cell>
          <cell r="G1451">
            <v>0</v>
          </cell>
        </row>
        <row r="1452">
          <cell r="A1452" t="str">
            <v>518E22300</v>
          </cell>
          <cell r="B1452" t="str">
            <v>Y</v>
          </cell>
          <cell r="C1452" t="str">
            <v>FT</v>
          </cell>
          <cell r="D1452" t="str">
            <v>SPECIAL - STEEL DRIP STRIP</v>
          </cell>
          <cell r="F1452" t="str">
            <v>CHECK UNIT OF MEASURE</v>
          </cell>
          <cell r="G1452">
            <v>0</v>
          </cell>
        </row>
        <row r="1453">
          <cell r="A1453" t="str">
            <v>518E39800</v>
          </cell>
          <cell r="C1453" t="str">
            <v>FT</v>
          </cell>
          <cell r="D1453" t="str">
            <v>4" PERFORATED CORRUGATED PLASTIC PIPE</v>
          </cell>
          <cell r="G1453">
            <v>0</v>
          </cell>
        </row>
        <row r="1454">
          <cell r="A1454" t="str">
            <v>518E39801</v>
          </cell>
          <cell r="C1454" t="str">
            <v>FT</v>
          </cell>
          <cell r="D1454" t="str">
            <v>4" PERFORATED CORRUGATED PLASTIC PIPE, AS PER PLAN</v>
          </cell>
          <cell r="G1454">
            <v>0</v>
          </cell>
        </row>
        <row r="1455">
          <cell r="A1455" t="str">
            <v>518E39900</v>
          </cell>
          <cell r="C1455" t="str">
            <v>FT</v>
          </cell>
          <cell r="D1455" t="str">
            <v>4" NON-PERFORATED CORRUGATED PLASTIC PIPE, INCLUDING SPECIALS</v>
          </cell>
          <cell r="G1455">
            <v>0</v>
          </cell>
        </row>
        <row r="1456">
          <cell r="A1456" t="str">
            <v>518E40000</v>
          </cell>
          <cell r="C1456" t="str">
            <v>FT</v>
          </cell>
          <cell r="D1456" t="str">
            <v>6" PERFORATED CORRUGATED PLASTIC PIPE</v>
          </cell>
          <cell r="G1456">
            <v>0</v>
          </cell>
        </row>
        <row r="1457">
          <cell r="A1457" t="str">
            <v>518E40001</v>
          </cell>
          <cell r="C1457" t="str">
            <v>FT</v>
          </cell>
          <cell r="D1457" t="str">
            <v>6" PERFORATED CORRUGATED PLASTIC PIPE, AS PER PLAN</v>
          </cell>
          <cell r="G1457">
            <v>0</v>
          </cell>
        </row>
        <row r="1458">
          <cell r="A1458" t="str">
            <v>518E40010</v>
          </cell>
          <cell r="C1458" t="str">
            <v>FT</v>
          </cell>
          <cell r="D1458" t="str">
            <v>6" NON-PERFORATED CORRUGATED PLASTIC PIPE, INCLUDING SPECIALS</v>
          </cell>
          <cell r="G1458">
            <v>0</v>
          </cell>
        </row>
        <row r="1459">
          <cell r="A1459" t="str">
            <v>518E40011</v>
          </cell>
          <cell r="C1459" t="str">
            <v>FT</v>
          </cell>
          <cell r="D1459" t="str">
            <v>6" NON-PERFORATED CORRUGATED PLASTIC PIPE, INCLUDING SPECIALS, AS PER PLAN</v>
          </cell>
          <cell r="G1459">
            <v>0</v>
          </cell>
        </row>
        <row r="1460">
          <cell r="A1460" t="str">
            <v>518E40012</v>
          </cell>
          <cell r="C1460" t="str">
            <v>FT</v>
          </cell>
          <cell r="D1460" t="str">
            <v>6" NON-PERFORATED CORRUGATED PLASTIC PIPE</v>
          </cell>
          <cell r="G1460">
            <v>0</v>
          </cell>
        </row>
        <row r="1461">
          <cell r="A1461" t="str">
            <v>518E41100</v>
          </cell>
          <cell r="C1461" t="str">
            <v>FT</v>
          </cell>
          <cell r="D1461" t="str">
            <v>6" PERFORATED HELICAL CORRUGATED STEEL PIPE, 707.01</v>
          </cell>
          <cell r="G1461">
            <v>0</v>
          </cell>
        </row>
        <row r="1462">
          <cell r="A1462" t="str">
            <v>518E41101</v>
          </cell>
          <cell r="C1462" t="str">
            <v>FT</v>
          </cell>
          <cell r="D1462" t="str">
            <v>6" PERFORATED HELICAL CORRUGATED STEEL PIPE, 707.01, AS PER PLAN</v>
          </cell>
          <cell r="G1462">
            <v>0</v>
          </cell>
        </row>
        <row r="1463">
          <cell r="A1463" t="str">
            <v>518E41200</v>
          </cell>
          <cell r="C1463" t="str">
            <v>FT</v>
          </cell>
          <cell r="D1463" t="str">
            <v>6" NON-PERFORATED HELICAL CORRUGATED STEEL PIPE, INCLUDING SPECIALS, 707.01</v>
          </cell>
          <cell r="G1463">
            <v>0</v>
          </cell>
        </row>
        <row r="1464">
          <cell r="A1464" t="str">
            <v>518E41201</v>
          </cell>
          <cell r="C1464" t="str">
            <v>FT</v>
          </cell>
          <cell r="D1464" t="str">
            <v>6" NON-PERFORATED HELICAL CORRUGATED STEEL PIPE, INCLUDING SPECIALS, 707.01, AS PER PLAN</v>
          </cell>
          <cell r="G1464">
            <v>0</v>
          </cell>
        </row>
        <row r="1465">
          <cell r="A1465" t="str">
            <v>518E42000</v>
          </cell>
          <cell r="C1465" t="str">
            <v>FT</v>
          </cell>
          <cell r="D1465" t="str">
            <v>8" PERFORATED CORRUGATED PLASTIC PIPE</v>
          </cell>
          <cell r="G1465">
            <v>0</v>
          </cell>
        </row>
        <row r="1466">
          <cell r="A1466" t="str">
            <v>518E42010</v>
          </cell>
          <cell r="C1466" t="str">
            <v>FT</v>
          </cell>
          <cell r="D1466" t="str">
            <v>8" NON-PERFORATED CORRUGATED PLASTIC PIPE, INCLUDING SPECIALS</v>
          </cell>
          <cell r="G1466">
            <v>0</v>
          </cell>
        </row>
        <row r="1467">
          <cell r="A1467" t="str">
            <v>518E42200</v>
          </cell>
          <cell r="C1467" t="str">
            <v>FT</v>
          </cell>
          <cell r="D1467" t="str">
            <v>8" PERFORATED CORRUGATED STEEL PIPE, 707.01</v>
          </cell>
          <cell r="G1467">
            <v>0</v>
          </cell>
        </row>
        <row r="1468">
          <cell r="A1468" t="str">
            <v>518E42201</v>
          </cell>
          <cell r="C1468" t="str">
            <v>FT</v>
          </cell>
          <cell r="D1468" t="str">
            <v>8" PERFORATED CORRUGATED STEEL PIPE, 707.01, AS PER PLAN</v>
          </cell>
          <cell r="G1468">
            <v>0</v>
          </cell>
        </row>
        <row r="1469">
          <cell r="A1469" t="str">
            <v>518E42300</v>
          </cell>
          <cell r="C1469" t="str">
            <v>FT</v>
          </cell>
          <cell r="D1469" t="str">
            <v>8" NON-PERFORATED CORRUGATED STEEL PIPE, INCLUDING SPECIALS, 707.01</v>
          </cell>
          <cell r="G1469">
            <v>0</v>
          </cell>
        </row>
        <row r="1470">
          <cell r="A1470" t="str">
            <v>518E42301</v>
          </cell>
          <cell r="C1470" t="str">
            <v>FT</v>
          </cell>
          <cell r="D1470" t="str">
            <v>8" NON-PERFORATED CORRUGATED STEEL PIPE, INCLUDING SPECIALS, 707.01, AS PER PLAN</v>
          </cell>
          <cell r="G1470">
            <v>0</v>
          </cell>
        </row>
        <row r="1471">
          <cell r="A1471" t="str">
            <v>518E42400</v>
          </cell>
          <cell r="C1471" t="str">
            <v>FT</v>
          </cell>
          <cell r="D1471" t="str">
            <v>6" PERFORATED PIPE, INCLUDING SPECIALS</v>
          </cell>
          <cell r="G1471">
            <v>0</v>
          </cell>
        </row>
        <row r="1472">
          <cell r="A1472" t="str">
            <v>518E42450</v>
          </cell>
          <cell r="C1472" t="str">
            <v>FT</v>
          </cell>
          <cell r="D1472" t="str">
            <v>6" NON-PERFORATED PIPE, INCLUDING SPECIALS</v>
          </cell>
          <cell r="G1472">
            <v>0</v>
          </cell>
        </row>
        <row r="1473">
          <cell r="A1473" t="str">
            <v>518E42451</v>
          </cell>
          <cell r="C1473" t="str">
            <v>FT</v>
          </cell>
          <cell r="D1473" t="str">
            <v>6" NON-PERFORATED PIPE, INCLUDING SPECIALS, AS PER PLAN</v>
          </cell>
          <cell r="G1473">
            <v>0</v>
          </cell>
        </row>
        <row r="1474">
          <cell r="A1474" t="str">
            <v>518E43300</v>
          </cell>
          <cell r="C1474" t="str">
            <v>FT</v>
          </cell>
          <cell r="D1474" t="str">
            <v>6" PIPE DOWNSPOUT, INCLUDING SPECIALS</v>
          </cell>
          <cell r="G1474">
            <v>0</v>
          </cell>
        </row>
        <row r="1475">
          <cell r="A1475" t="str">
            <v>518E43301</v>
          </cell>
          <cell r="C1475" t="str">
            <v>FT</v>
          </cell>
          <cell r="D1475" t="str">
            <v>6" PIPE DOWNSPOUT, INCLUDING SPECIALS, AS PER PLAN</v>
          </cell>
          <cell r="G1475">
            <v>0</v>
          </cell>
        </row>
        <row r="1476">
          <cell r="A1476" t="str">
            <v>518E51100</v>
          </cell>
          <cell r="C1476" t="str">
            <v>FT</v>
          </cell>
          <cell r="D1476" t="str">
            <v>8" PIPE DOWNSPOUT, INCLUDING SPECIALS</v>
          </cell>
          <cell r="G1476">
            <v>0</v>
          </cell>
        </row>
        <row r="1477">
          <cell r="A1477" t="str">
            <v>518E51101</v>
          </cell>
          <cell r="C1477" t="str">
            <v>FT</v>
          </cell>
          <cell r="D1477" t="str">
            <v>8" PIPE DOWNSPOUT, INCLUDING SPECIALS, AS PER PLAN</v>
          </cell>
          <cell r="G1477">
            <v>0</v>
          </cell>
        </row>
        <row r="1478">
          <cell r="A1478" t="str">
            <v>518E51200</v>
          </cell>
          <cell r="C1478" t="str">
            <v>FT</v>
          </cell>
          <cell r="D1478" t="str">
            <v>PIPE DOWNSPOUT, INCLUDING SPECIALS</v>
          </cell>
          <cell r="F1478" t="str">
            <v>OTHER THAN 6"&amp;8", SPECIFY SIZE</v>
          </cell>
          <cell r="G1478">
            <v>1</v>
          </cell>
        </row>
        <row r="1479">
          <cell r="A1479" t="str">
            <v>518E51201</v>
          </cell>
          <cell r="C1479" t="str">
            <v>FT</v>
          </cell>
          <cell r="D1479" t="str">
            <v>PIPE DOWNSPOUT, INCLUDING SPECIALS, AS PER PLAN</v>
          </cell>
          <cell r="F1479" t="str">
            <v>OTHER THAN 6"&amp;8", SPECIFY SIZE</v>
          </cell>
          <cell r="G1479">
            <v>1</v>
          </cell>
        </row>
        <row r="1480">
          <cell r="A1480" t="str">
            <v>518E51300</v>
          </cell>
          <cell r="C1480" t="str">
            <v>EACH</v>
          </cell>
          <cell r="D1480" t="str">
            <v>DOWNSPOUT MODIFICATION</v>
          </cell>
          <cell r="F1480" t="str">
            <v>SPECIFY SIZE</v>
          </cell>
          <cell r="G1480">
            <v>1</v>
          </cell>
        </row>
        <row r="1481">
          <cell r="A1481" t="str">
            <v>518E60000</v>
          </cell>
          <cell r="C1481" t="str">
            <v>LB</v>
          </cell>
          <cell r="D1481" t="str">
            <v>TROUGH HORIZONTAL CONDUCTOR</v>
          </cell>
          <cell r="F1481" t="str">
            <v>CHECK UNIT OF MEASURE</v>
          </cell>
          <cell r="G1481">
            <v>0</v>
          </cell>
        </row>
        <row r="1482">
          <cell r="A1482" t="str">
            <v>518E60010</v>
          </cell>
          <cell r="C1482" t="str">
            <v>FT</v>
          </cell>
          <cell r="D1482" t="str">
            <v>TROUGH HORIZONTAL CONDUCTOR</v>
          </cell>
          <cell r="F1482" t="str">
            <v>CHECK UNIT OF MEASURE</v>
          </cell>
          <cell r="G1482">
            <v>0</v>
          </cell>
        </row>
        <row r="1483">
          <cell r="A1483" t="str">
            <v>518E60011</v>
          </cell>
          <cell r="C1483" t="str">
            <v>FT</v>
          </cell>
          <cell r="D1483" t="str">
            <v>TROUGH HORIZONTAL CONDUCTOR, AS PER PLAN</v>
          </cell>
          <cell r="F1483" t="str">
            <v>CHECK UNIT OF MEASURE</v>
          </cell>
          <cell r="G1483">
            <v>0</v>
          </cell>
        </row>
        <row r="1484">
          <cell r="A1484" t="str">
            <v>518E60020</v>
          </cell>
          <cell r="C1484" t="str">
            <v>LB</v>
          </cell>
          <cell r="D1484" t="str">
            <v>PIPE HORIZONTAL CONDUCTOR</v>
          </cell>
          <cell r="F1484" t="str">
            <v>CHECK UNIT OF MEASURE</v>
          </cell>
          <cell r="G1484">
            <v>0</v>
          </cell>
        </row>
        <row r="1485">
          <cell r="A1485" t="str">
            <v>518E60030</v>
          </cell>
          <cell r="C1485" t="str">
            <v>FT</v>
          </cell>
          <cell r="D1485" t="str">
            <v>PIPE HORIZONTAL CONDUCTOR</v>
          </cell>
          <cell r="F1485" t="str">
            <v>CHECK UNIT OF MEASURE</v>
          </cell>
          <cell r="G1485">
            <v>0</v>
          </cell>
        </row>
        <row r="1486">
          <cell r="A1486" t="str">
            <v>518E60031</v>
          </cell>
          <cell r="C1486" t="str">
            <v>FT</v>
          </cell>
          <cell r="D1486" t="str">
            <v>PIPE HORIZONTAL CONDUCTOR, AS PER PLAN</v>
          </cell>
          <cell r="F1486" t="str">
            <v>CHECK UNIT OF MEASURE</v>
          </cell>
          <cell r="G1486">
            <v>0</v>
          </cell>
        </row>
        <row r="1487">
          <cell r="A1487" t="str">
            <v>518E61400</v>
          </cell>
          <cell r="B1487" t="str">
            <v>Y</v>
          </cell>
          <cell r="C1487" t="str">
            <v>EACH</v>
          </cell>
          <cell r="D1487" t="str">
            <v>SPECIAL - KEYWAY DRAIN</v>
          </cell>
          <cell r="G1487">
            <v>0</v>
          </cell>
        </row>
        <row r="1488">
          <cell r="A1488" t="str">
            <v>518E62100</v>
          </cell>
          <cell r="C1488" t="str">
            <v>FT</v>
          </cell>
          <cell r="D1488" t="str">
            <v>STRUCTURE DRAINAGE, MISC.:</v>
          </cell>
          <cell r="F1488" t="str">
            <v>ADD SUPPLEMENTAL DESCRIPTION</v>
          </cell>
          <cell r="G1488">
            <v>1</v>
          </cell>
        </row>
        <row r="1489">
          <cell r="A1489" t="str">
            <v>518E62200</v>
          </cell>
          <cell r="C1489" t="str">
            <v>EACH</v>
          </cell>
          <cell r="D1489" t="str">
            <v>STRUCTURE DRAINAGE, MISC.:</v>
          </cell>
          <cell r="F1489" t="str">
            <v>ADD SUPPLEMENTAL DESCRIPTION</v>
          </cell>
          <cell r="G1489">
            <v>1</v>
          </cell>
        </row>
        <row r="1490">
          <cell r="A1490" t="str">
            <v>518E62400</v>
          </cell>
          <cell r="C1490" t="str">
            <v>SY</v>
          </cell>
          <cell r="D1490" t="str">
            <v>STRUCTURE DRAINAGE, MISC.:</v>
          </cell>
          <cell r="F1490" t="str">
            <v>ADD SUPPLEMENTAL DESCRIPTION</v>
          </cell>
          <cell r="G1490">
            <v>1</v>
          </cell>
        </row>
        <row r="1491">
          <cell r="A1491" t="str">
            <v>518E62600</v>
          </cell>
          <cell r="C1491" t="str">
            <v>SF</v>
          </cell>
          <cell r="D1491" t="str">
            <v>STRUCTURE DRAINAGE, MISC.:</v>
          </cell>
          <cell r="F1491" t="str">
            <v>ADD SUPPLEMENTAL DESCRIPTION</v>
          </cell>
          <cell r="G1491">
            <v>1</v>
          </cell>
        </row>
        <row r="1492">
          <cell r="A1492" t="str">
            <v>518E63300</v>
          </cell>
          <cell r="C1492" t="str">
            <v>LS</v>
          </cell>
          <cell r="D1492" t="str">
            <v>STRUCTURE DRAINAGE, MISC.:</v>
          </cell>
          <cell r="F1492" t="str">
            <v>ADD SUPPLEMENTAL DESCRIPTION</v>
          </cell>
          <cell r="G1492">
            <v>1</v>
          </cell>
        </row>
        <row r="1493">
          <cell r="A1493" t="str">
            <v>519E00100</v>
          </cell>
          <cell r="B1493" t="str">
            <v>Y</v>
          </cell>
          <cell r="C1493" t="str">
            <v>SF</v>
          </cell>
          <cell r="D1493" t="str">
            <v>SPECIAL - COMPOSITE FIBER WRAP SYSTEM</v>
          </cell>
          <cell r="G1493">
            <v>0</v>
          </cell>
        </row>
        <row r="1494">
          <cell r="A1494" t="str">
            <v>519E10000</v>
          </cell>
          <cell r="C1494" t="str">
            <v>SY</v>
          </cell>
          <cell r="D1494" t="str">
            <v>PATCHING CONCRETE BRIDGE DECK OVERLAY WITH MICRO-SILICA MODIFIED CONCRETE</v>
          </cell>
          <cell r="G1494">
            <v>0</v>
          </cell>
        </row>
        <row r="1495">
          <cell r="A1495" t="str">
            <v>519E11100</v>
          </cell>
          <cell r="C1495" t="str">
            <v>SF</v>
          </cell>
          <cell r="D1495" t="str">
            <v>PATCHING CONCRETE STRUCTURE</v>
          </cell>
          <cell r="G1495">
            <v>0</v>
          </cell>
        </row>
        <row r="1496">
          <cell r="A1496" t="str">
            <v>519E11101</v>
          </cell>
          <cell r="C1496" t="str">
            <v>SF</v>
          </cell>
          <cell r="D1496" t="str">
            <v>PATCHING CONCRETE STRUCTURE, AS PER PLAN</v>
          </cell>
          <cell r="G1496">
            <v>0</v>
          </cell>
        </row>
        <row r="1497">
          <cell r="A1497" t="str">
            <v>519E11600</v>
          </cell>
          <cell r="B1497" t="str">
            <v>Y</v>
          </cell>
          <cell r="C1497" t="str">
            <v>SF</v>
          </cell>
          <cell r="D1497" t="str">
            <v>SPECIAL - PATCHING CONCRETE STRUCTURE</v>
          </cell>
          <cell r="F1497" t="str">
            <v>ADD SUPPLEMENTAL DESCRIPTION</v>
          </cell>
          <cell r="G1497">
            <v>1</v>
          </cell>
        </row>
        <row r="1498">
          <cell r="A1498" t="str">
            <v>519E11710</v>
          </cell>
          <cell r="B1498" t="str">
            <v>Y</v>
          </cell>
          <cell r="C1498" t="str">
            <v>SY</v>
          </cell>
          <cell r="D1498" t="str">
            <v>SPECIAL - PATCHING CONCRETE STRUCTURE</v>
          </cell>
          <cell r="F1498" t="str">
            <v>ADD SUPPLEMENTAL DESCRIPTION</v>
          </cell>
          <cell r="G1498">
            <v>1</v>
          </cell>
        </row>
        <row r="1499">
          <cell r="A1499" t="str">
            <v>519E11720</v>
          </cell>
          <cell r="B1499" t="str">
            <v>Y</v>
          </cell>
          <cell r="C1499" t="str">
            <v>FT</v>
          </cell>
          <cell r="D1499" t="str">
            <v>SPECIAL - PATCHING CONCRETE STRUCTURE</v>
          </cell>
          <cell r="F1499" t="str">
            <v>ADD SUPPLEMENTAL DESCRIPTION</v>
          </cell>
          <cell r="G1499">
            <v>1</v>
          </cell>
        </row>
        <row r="1500">
          <cell r="A1500" t="str">
            <v>519E11900</v>
          </cell>
          <cell r="B1500" t="str">
            <v>Y</v>
          </cell>
          <cell r="C1500" t="str">
            <v>CY</v>
          </cell>
          <cell r="D1500" t="str">
            <v>SPECIAL - PATCHING CONCRETE STRUCTURE</v>
          </cell>
          <cell r="F1500" t="str">
            <v>ADD SUPPLEMENTAL DESCRIPTION</v>
          </cell>
          <cell r="G1500">
            <v>1</v>
          </cell>
        </row>
        <row r="1501">
          <cell r="A1501" t="str">
            <v>519E12200</v>
          </cell>
          <cell r="C1501" t="str">
            <v>SY</v>
          </cell>
          <cell r="D1501" t="str">
            <v>PATCHING CONCRETE BRIDGE DECK - TYPE A</v>
          </cell>
          <cell r="G1501">
            <v>0</v>
          </cell>
        </row>
        <row r="1502">
          <cell r="A1502" t="str">
            <v>519E12300</v>
          </cell>
          <cell r="C1502" t="str">
            <v>SY</v>
          </cell>
          <cell r="D1502" t="str">
            <v>PATCHING CONCRETE BRIDGE DECK - TYPE B</v>
          </cell>
          <cell r="G1502">
            <v>0</v>
          </cell>
        </row>
        <row r="1503">
          <cell r="A1503" t="str">
            <v>519E12304</v>
          </cell>
          <cell r="C1503" t="str">
            <v>SY</v>
          </cell>
          <cell r="D1503" t="str">
            <v>PATCHING CONCRETE BRIDGE DECK - TYPE C</v>
          </cell>
          <cell r="G1503">
            <v>0</v>
          </cell>
        </row>
        <row r="1504">
          <cell r="A1504" t="str">
            <v>519E12510</v>
          </cell>
          <cell r="B1504" t="str">
            <v>Y</v>
          </cell>
          <cell r="C1504" t="str">
            <v>SY</v>
          </cell>
          <cell r="D1504" t="str">
            <v>SPECIAL - PATCHING CONCRETE BRIDGE DECK</v>
          </cell>
          <cell r="G1504">
            <v>0</v>
          </cell>
        </row>
        <row r="1505">
          <cell r="A1505" t="str">
            <v>519E12602</v>
          </cell>
          <cell r="B1505" t="str">
            <v>Y</v>
          </cell>
          <cell r="C1505" t="str">
            <v>SF</v>
          </cell>
          <cell r="D1505" t="str">
            <v>SPECIAL - LOW PRESSURE EPOXY INJECTING OF DELAMINATED CONCRETE</v>
          </cell>
          <cell r="G1505">
            <v>0</v>
          </cell>
        </row>
        <row r="1506">
          <cell r="A1506" t="str">
            <v>519E12610</v>
          </cell>
          <cell r="B1506" t="str">
            <v>Y</v>
          </cell>
          <cell r="C1506" t="str">
            <v>FT</v>
          </cell>
          <cell r="D1506" t="str">
            <v>SPECIAL - CONCRETE REPAIR BY EPOXY INJECTION INCLUDING SURFACE PREPARATION</v>
          </cell>
          <cell r="G1506">
            <v>0</v>
          </cell>
        </row>
        <row r="1507">
          <cell r="A1507" t="str">
            <v>519E12700</v>
          </cell>
          <cell r="B1507" t="str">
            <v>Y</v>
          </cell>
          <cell r="C1507" t="str">
            <v>FT</v>
          </cell>
          <cell r="D1507" t="str">
            <v>SPECIAL - SURFACE PREPARATION FOR EPOXY INJECTION AND FINISHING</v>
          </cell>
          <cell r="G1507">
            <v>0</v>
          </cell>
        </row>
        <row r="1508">
          <cell r="A1508" t="str">
            <v>519E12800</v>
          </cell>
          <cell r="B1508" t="str">
            <v>Y</v>
          </cell>
          <cell r="C1508" t="str">
            <v>SY</v>
          </cell>
          <cell r="D1508" t="str">
            <v>SPECIAL - BRIDGE DECK SURFACE PREPARATION</v>
          </cell>
          <cell r="F1508" t="str">
            <v>ADD SUPPLEMENTAL DESCRIPTION</v>
          </cell>
          <cell r="G1508">
            <v>1</v>
          </cell>
        </row>
        <row r="1509">
          <cell r="A1509" t="str">
            <v>519E13000</v>
          </cell>
          <cell r="B1509" t="str">
            <v>Y</v>
          </cell>
          <cell r="C1509" t="str">
            <v>CY</v>
          </cell>
          <cell r="D1509" t="str">
            <v>SPECIAL - BRIDGE DECK SURFACE REPAIR</v>
          </cell>
          <cell r="F1509" t="str">
            <v>ADD SUPPLEMENTAL DESCRIPTION</v>
          </cell>
          <cell r="G1509">
            <v>1</v>
          </cell>
        </row>
        <row r="1510">
          <cell r="A1510" t="str">
            <v>519E60000</v>
          </cell>
          <cell r="B1510" t="str">
            <v>Y</v>
          </cell>
          <cell r="C1510" t="str">
            <v>LS</v>
          </cell>
          <cell r="D1510" t="str">
            <v>SPECIAL - PATCHING CONCRETE STRUCTURE</v>
          </cell>
          <cell r="F1510" t="str">
            <v>ADD SUPPLEMENTAL DESCRIPTION</v>
          </cell>
          <cell r="G1510">
            <v>1</v>
          </cell>
        </row>
        <row r="1511">
          <cell r="A1511" t="str">
            <v>520E10000</v>
          </cell>
          <cell r="C1511" t="str">
            <v>SF</v>
          </cell>
          <cell r="D1511" t="str">
            <v>PNEUMATICALLY PLACED CONCRETE SHOTCRETE</v>
          </cell>
          <cell r="G1511">
            <v>0</v>
          </cell>
        </row>
        <row r="1512">
          <cell r="A1512" t="str">
            <v>520E10001</v>
          </cell>
          <cell r="C1512" t="str">
            <v>SF</v>
          </cell>
          <cell r="D1512" t="str">
            <v>PNEUMATICALLY PLACED CONCRETE SHOTCRETE, AS PER PLAN</v>
          </cell>
          <cell r="G1512">
            <v>0</v>
          </cell>
        </row>
        <row r="1513">
          <cell r="A1513" t="str">
            <v>522E12200</v>
          </cell>
          <cell r="C1513" t="str">
            <v>FT</v>
          </cell>
          <cell r="D1513" t="str">
            <v>STRUCTURAL PLATE CORRUGATED METAL STRUCTURE</v>
          </cell>
          <cell r="F1513" t="str">
            <v>SPECIFY DIMENSIONS</v>
          </cell>
          <cell r="G1513">
            <v>1</v>
          </cell>
        </row>
        <row r="1514">
          <cell r="A1514" t="str">
            <v>522E12201</v>
          </cell>
          <cell r="C1514" t="str">
            <v>FT</v>
          </cell>
          <cell r="D1514" t="str">
            <v>STRUCTURAL PLATE CORRUGATED METAL STRUCTURE, AS PER PLAN</v>
          </cell>
          <cell r="G1514">
            <v>0</v>
          </cell>
        </row>
        <row r="1515">
          <cell r="A1515" t="str">
            <v>523E20000</v>
          </cell>
          <cell r="C1515" t="str">
            <v>EACH</v>
          </cell>
          <cell r="D1515" t="str">
            <v>DYNAMIC LOAD TESTING</v>
          </cell>
          <cell r="G1515">
            <v>0</v>
          </cell>
        </row>
        <row r="1516">
          <cell r="A1516" t="str">
            <v>523E20001</v>
          </cell>
          <cell r="C1516" t="str">
            <v>EACH</v>
          </cell>
          <cell r="D1516" t="str">
            <v>DYNAMIC LOAD TESTING, AS PER PLAN</v>
          </cell>
          <cell r="G1516">
            <v>0</v>
          </cell>
        </row>
        <row r="1517">
          <cell r="A1517" t="str">
            <v>523E20500</v>
          </cell>
          <cell r="C1517" t="str">
            <v>EACH</v>
          </cell>
          <cell r="D1517" t="str">
            <v>RESTRIKE</v>
          </cell>
          <cell r="G1517">
            <v>0</v>
          </cell>
        </row>
        <row r="1518">
          <cell r="A1518" t="str">
            <v>523E20501</v>
          </cell>
          <cell r="C1518" t="str">
            <v>EACH</v>
          </cell>
          <cell r="D1518" t="str">
            <v>RESTRIKE, AS PER PLAN</v>
          </cell>
          <cell r="G1518">
            <v>0</v>
          </cell>
        </row>
        <row r="1519">
          <cell r="A1519" t="str">
            <v>524E94400</v>
          </cell>
          <cell r="C1519" t="str">
            <v>FT</v>
          </cell>
          <cell r="D1519" t="str">
            <v>DRILLED SHAFTS, 18" DIAMETER</v>
          </cell>
          <cell r="G1519">
            <v>0</v>
          </cell>
        </row>
        <row r="1520">
          <cell r="A1520" t="str">
            <v>524E94401</v>
          </cell>
          <cell r="C1520" t="str">
            <v>FT</v>
          </cell>
          <cell r="D1520" t="str">
            <v>DRILLED SHAFTS, 18" DIAMETER, AS PER PLAN</v>
          </cell>
          <cell r="G1520">
            <v>0</v>
          </cell>
        </row>
        <row r="1521">
          <cell r="A1521" t="str">
            <v>524E94402</v>
          </cell>
          <cell r="C1521" t="str">
            <v>FT</v>
          </cell>
          <cell r="D1521" t="str">
            <v>DRILLED SHAFTS, 18" DIAMETER, ABOVE BEDROCK</v>
          </cell>
          <cell r="G1521">
            <v>0</v>
          </cell>
        </row>
        <row r="1522">
          <cell r="A1522" t="str">
            <v>524E94403</v>
          </cell>
          <cell r="C1522" t="str">
            <v>FT</v>
          </cell>
          <cell r="D1522" t="str">
            <v>DRILLED SHAFTS, 18" DIAMETER, ABOVE BEDROCK, AS PER PLAN</v>
          </cell>
          <cell r="G1522">
            <v>0</v>
          </cell>
        </row>
        <row r="1523">
          <cell r="A1523" t="str">
            <v>524E94404</v>
          </cell>
          <cell r="C1523" t="str">
            <v>FT</v>
          </cell>
          <cell r="D1523" t="str">
            <v>DRILLED SHAFTS, 18" DIAMETER, INTO BEDROCK</v>
          </cell>
          <cell r="G1523">
            <v>0</v>
          </cell>
        </row>
        <row r="1524">
          <cell r="A1524" t="str">
            <v>524E94405</v>
          </cell>
          <cell r="C1524" t="str">
            <v>FT</v>
          </cell>
          <cell r="D1524" t="str">
            <v>DRILLED SHAFTS, 18" DIAMETER, INTO BEDROCK, AS PER PLAN</v>
          </cell>
          <cell r="G1524">
            <v>0</v>
          </cell>
        </row>
        <row r="1525">
          <cell r="A1525" t="str">
            <v>524E94500</v>
          </cell>
          <cell r="C1525" t="str">
            <v>FT</v>
          </cell>
          <cell r="D1525" t="str">
            <v>DRILLED SHAFTS, 24" DIAMETER</v>
          </cell>
          <cell r="G1525">
            <v>0</v>
          </cell>
        </row>
        <row r="1526">
          <cell r="A1526" t="str">
            <v>524E94501</v>
          </cell>
          <cell r="C1526" t="str">
            <v>FT</v>
          </cell>
          <cell r="D1526" t="str">
            <v>DRILLED SHAFTS, 24" DIAMETER, AS PER PLAN</v>
          </cell>
          <cell r="G1526">
            <v>0</v>
          </cell>
        </row>
        <row r="1527">
          <cell r="A1527" t="str">
            <v>524E94502</v>
          </cell>
          <cell r="C1527" t="str">
            <v>FT</v>
          </cell>
          <cell r="D1527" t="str">
            <v>DRILLED SHAFTS, 24" DIAMETER, ABOVE BEDROCK</v>
          </cell>
          <cell r="G1527">
            <v>0</v>
          </cell>
        </row>
        <row r="1528">
          <cell r="A1528" t="str">
            <v>524E94503</v>
          </cell>
          <cell r="C1528" t="str">
            <v>FT</v>
          </cell>
          <cell r="D1528" t="str">
            <v>DRILLED SHAFTS, 24" DIAMETER, ABOVE BEDROCK, AS PER PLAN</v>
          </cell>
          <cell r="G1528">
            <v>0</v>
          </cell>
        </row>
        <row r="1529">
          <cell r="A1529" t="str">
            <v>524E94504</v>
          </cell>
          <cell r="C1529" t="str">
            <v>FT</v>
          </cell>
          <cell r="D1529" t="str">
            <v>DRILLED SHAFTS, 24" DIAMETER, INTO BEDROCK</v>
          </cell>
          <cell r="G1529">
            <v>0</v>
          </cell>
        </row>
        <row r="1530">
          <cell r="A1530" t="str">
            <v>524E94505</v>
          </cell>
          <cell r="C1530" t="str">
            <v>FT</v>
          </cell>
          <cell r="D1530" t="str">
            <v>DRILLED SHAFTS, 24" DIAMETER, INTO BEDROCK, AS PER PLAN</v>
          </cell>
          <cell r="G1530">
            <v>0</v>
          </cell>
        </row>
        <row r="1531">
          <cell r="A1531" t="str">
            <v>524E94600</v>
          </cell>
          <cell r="C1531" t="str">
            <v>FT</v>
          </cell>
          <cell r="D1531" t="str">
            <v>DRILLED SHAFTS, 30" DIAMETER</v>
          </cell>
          <cell r="G1531">
            <v>0</v>
          </cell>
        </row>
        <row r="1532">
          <cell r="A1532" t="str">
            <v>524E94601</v>
          </cell>
          <cell r="C1532" t="str">
            <v>FT</v>
          </cell>
          <cell r="D1532" t="str">
            <v>DRILLED SHAFTS, 30" DIAMETER, AS PER PLAN</v>
          </cell>
          <cell r="G1532">
            <v>0</v>
          </cell>
        </row>
        <row r="1533">
          <cell r="A1533" t="str">
            <v>524E94602</v>
          </cell>
          <cell r="C1533" t="str">
            <v>FT</v>
          </cell>
          <cell r="D1533" t="str">
            <v>DRILLED SHAFTS, 30" DIAMETER, ABOVE BEDROCK</v>
          </cell>
          <cell r="G1533">
            <v>0</v>
          </cell>
        </row>
        <row r="1534">
          <cell r="A1534" t="str">
            <v>524E94603</v>
          </cell>
          <cell r="C1534" t="str">
            <v>FT</v>
          </cell>
          <cell r="D1534" t="str">
            <v>DRILLED SHAFTS, 30" DIAMETER, ABOVE BEDROCK, AS PER PLAN</v>
          </cell>
          <cell r="G1534">
            <v>0</v>
          </cell>
        </row>
        <row r="1535">
          <cell r="A1535" t="str">
            <v>524E94604</v>
          </cell>
          <cell r="C1535" t="str">
            <v>FT</v>
          </cell>
          <cell r="D1535" t="str">
            <v>DRILLED SHAFTS, 30" DIAMETER, INTO BEDROCK</v>
          </cell>
          <cell r="G1535">
            <v>0</v>
          </cell>
        </row>
        <row r="1536">
          <cell r="A1536" t="str">
            <v>524E94605</v>
          </cell>
          <cell r="C1536" t="str">
            <v>FT</v>
          </cell>
          <cell r="D1536" t="str">
            <v>DRILLED SHAFTS, 30" DIAMETER INTO BEDROCK, AS PER PLAN</v>
          </cell>
          <cell r="G1536">
            <v>0</v>
          </cell>
        </row>
        <row r="1537">
          <cell r="A1537" t="str">
            <v>524E94700</v>
          </cell>
          <cell r="C1537" t="str">
            <v>FT</v>
          </cell>
          <cell r="D1537" t="str">
            <v>DRILLED SHAFTS, 36" DIAMETER</v>
          </cell>
          <cell r="G1537">
            <v>0</v>
          </cell>
        </row>
        <row r="1538">
          <cell r="A1538" t="str">
            <v>524E94701</v>
          </cell>
          <cell r="C1538" t="str">
            <v>FT</v>
          </cell>
          <cell r="D1538" t="str">
            <v>DRILLED SHAFTS, 36" DIAMETER, AS PER PLAN</v>
          </cell>
          <cell r="G1538">
            <v>0</v>
          </cell>
        </row>
        <row r="1539">
          <cell r="A1539" t="str">
            <v>524E94702</v>
          </cell>
          <cell r="C1539" t="str">
            <v>FT</v>
          </cell>
          <cell r="D1539" t="str">
            <v>DRILLED SHAFTS, 36" DIAMETER, ABOVE BEDROCK</v>
          </cell>
          <cell r="G1539">
            <v>0</v>
          </cell>
        </row>
        <row r="1540">
          <cell r="A1540" t="str">
            <v>524E94703</v>
          </cell>
          <cell r="C1540" t="str">
            <v>FT</v>
          </cell>
          <cell r="D1540" t="str">
            <v>DRILLED SHAFTS, 36" DIAMETER, ABOVE BEDROCK, AS PER PLAN</v>
          </cell>
          <cell r="G1540">
            <v>0</v>
          </cell>
        </row>
        <row r="1541">
          <cell r="A1541" t="str">
            <v>524E94704</v>
          </cell>
          <cell r="C1541" t="str">
            <v>FT</v>
          </cell>
          <cell r="D1541" t="str">
            <v>DRILLED SHAFTS, 36" DIAMETER, INTO BEDROCK</v>
          </cell>
          <cell r="G1541">
            <v>0</v>
          </cell>
        </row>
        <row r="1542">
          <cell r="A1542" t="str">
            <v>524E94705</v>
          </cell>
          <cell r="C1542" t="str">
            <v>FT</v>
          </cell>
          <cell r="D1542" t="str">
            <v>DRILLED SHAFTS, 36" DIAMETER, INTO BEDROCK, AS PER PLAN</v>
          </cell>
          <cell r="G1542">
            <v>0</v>
          </cell>
        </row>
        <row r="1543">
          <cell r="A1543" t="str">
            <v>524E94800</v>
          </cell>
          <cell r="C1543" t="str">
            <v>FT</v>
          </cell>
          <cell r="D1543" t="str">
            <v>DRILLED SHAFTS, 42" DIAMETER</v>
          </cell>
          <cell r="G1543">
            <v>0</v>
          </cell>
        </row>
        <row r="1544">
          <cell r="A1544" t="str">
            <v>524E94801</v>
          </cell>
          <cell r="C1544" t="str">
            <v>FT</v>
          </cell>
          <cell r="D1544" t="str">
            <v>DRILLED SHAFTS, 42" DIAMETER, AS PER LAN</v>
          </cell>
          <cell r="G1544">
            <v>0</v>
          </cell>
        </row>
        <row r="1545">
          <cell r="A1545" t="str">
            <v>524E94802</v>
          </cell>
          <cell r="C1545" t="str">
            <v>FT</v>
          </cell>
          <cell r="D1545" t="str">
            <v>DRILLED SHAFTS, 42" DIAMETER, ABOVE BEDROCK</v>
          </cell>
          <cell r="G1545">
            <v>0</v>
          </cell>
        </row>
        <row r="1546">
          <cell r="A1546" t="str">
            <v>524E94803</v>
          </cell>
          <cell r="C1546" t="str">
            <v>FT</v>
          </cell>
          <cell r="D1546" t="str">
            <v>DRILLED SHAFTS, 42" DIAMETER, ABOVE BEDROCK, AS PER PLAN</v>
          </cell>
          <cell r="G1546">
            <v>0</v>
          </cell>
        </row>
        <row r="1547">
          <cell r="A1547" t="str">
            <v>524E94804</v>
          </cell>
          <cell r="C1547" t="str">
            <v>FT</v>
          </cell>
          <cell r="D1547" t="str">
            <v>DRILLED SHAFTS, 42" DIAMETER, INTO BEDROCK</v>
          </cell>
          <cell r="G1547">
            <v>0</v>
          </cell>
        </row>
        <row r="1548">
          <cell r="A1548" t="str">
            <v>524E94805</v>
          </cell>
          <cell r="C1548" t="str">
            <v>FT</v>
          </cell>
          <cell r="D1548" t="str">
            <v>DRILLED SHAFTS, 42" DIAMETER, INTO BEDROCK, AS PER PLAN</v>
          </cell>
          <cell r="G1548">
            <v>0</v>
          </cell>
        </row>
        <row r="1549">
          <cell r="A1549" t="str">
            <v>524E94900</v>
          </cell>
          <cell r="C1549" t="str">
            <v>FT</v>
          </cell>
          <cell r="D1549" t="str">
            <v>DRILLED SHAFTS, 48" DIAMETER</v>
          </cell>
          <cell r="G1549">
            <v>0</v>
          </cell>
        </row>
        <row r="1550">
          <cell r="A1550" t="str">
            <v>524E94901</v>
          </cell>
          <cell r="C1550" t="str">
            <v>FT</v>
          </cell>
          <cell r="D1550" t="str">
            <v>DRILLED SHAFTS, 48" DIAMETER, AS PER PLAN</v>
          </cell>
          <cell r="G1550">
            <v>0</v>
          </cell>
        </row>
        <row r="1551">
          <cell r="A1551" t="str">
            <v>524E94902</v>
          </cell>
          <cell r="C1551" t="str">
            <v>FT</v>
          </cell>
          <cell r="D1551" t="str">
            <v>DRILLED SHAFTS, 48" DIAMETER, ABOVE BEDROCK</v>
          </cell>
          <cell r="G1551">
            <v>0</v>
          </cell>
        </row>
        <row r="1552">
          <cell r="A1552" t="str">
            <v>524E94903</v>
          </cell>
          <cell r="C1552" t="str">
            <v>FT</v>
          </cell>
          <cell r="D1552" t="str">
            <v>DRILLED SHAFTS, 48" DIAMETER ABOVE BEDROCK, AS PER PLAN</v>
          </cell>
          <cell r="G1552">
            <v>0</v>
          </cell>
        </row>
        <row r="1553">
          <cell r="A1553" t="str">
            <v>524E94904</v>
          </cell>
          <cell r="C1553" t="str">
            <v>FT</v>
          </cell>
          <cell r="D1553" t="str">
            <v>DRILLED SHAFTS, 48" DIAMETER, INTO BEDROCK</v>
          </cell>
          <cell r="G1553">
            <v>0</v>
          </cell>
        </row>
        <row r="1554">
          <cell r="A1554" t="str">
            <v>524E94905</v>
          </cell>
          <cell r="C1554" t="str">
            <v>FT</v>
          </cell>
          <cell r="D1554" t="str">
            <v>DRILLED SHAFTS, 48" DIAMETER, INTO BEDROCK, AS PER PLAN</v>
          </cell>
          <cell r="G1554">
            <v>0</v>
          </cell>
        </row>
        <row r="1555">
          <cell r="A1555" t="str">
            <v>524E94906</v>
          </cell>
          <cell r="C1555" t="str">
            <v>FT</v>
          </cell>
          <cell r="D1555" t="str">
            <v>DRILLED SHAFTS, 54" DIAMETER, ABOVE BEDROCK</v>
          </cell>
          <cell r="G1555">
            <v>0</v>
          </cell>
        </row>
        <row r="1556">
          <cell r="A1556" t="str">
            <v>524E94907</v>
          </cell>
          <cell r="C1556" t="str">
            <v>FT</v>
          </cell>
          <cell r="D1556" t="str">
            <v>DRILLED SHAFTS, 54" DIAMETER, ABOVE BEDROCK, AS PER PLAN</v>
          </cell>
          <cell r="G1556">
            <v>0</v>
          </cell>
        </row>
        <row r="1557">
          <cell r="A1557" t="str">
            <v>524E94908</v>
          </cell>
          <cell r="C1557" t="str">
            <v>FT</v>
          </cell>
          <cell r="D1557" t="str">
            <v>DRILLED SHAFTS, 54" DIAMETER, INTO BEDROCK</v>
          </cell>
          <cell r="G1557">
            <v>0</v>
          </cell>
        </row>
        <row r="1558">
          <cell r="A1558" t="str">
            <v>524E94909</v>
          </cell>
          <cell r="C1558" t="str">
            <v>FT</v>
          </cell>
          <cell r="D1558" t="str">
            <v>DRILLED SHAFTS, 54" DIAMETER, INTO BEDROCK, AS PER PLAN</v>
          </cell>
          <cell r="G1558">
            <v>0</v>
          </cell>
        </row>
        <row r="1559">
          <cell r="A1559" t="str">
            <v>524E94912</v>
          </cell>
          <cell r="C1559" t="str">
            <v>FT</v>
          </cell>
          <cell r="D1559" t="str">
            <v>DRILLED SHAFTS, 60" DIAMETER</v>
          </cell>
          <cell r="G1559">
            <v>0</v>
          </cell>
        </row>
        <row r="1560">
          <cell r="A1560" t="str">
            <v>524E94914</v>
          </cell>
          <cell r="C1560" t="str">
            <v>FT</v>
          </cell>
          <cell r="D1560" t="str">
            <v>DRILLED SHAFTS, 60" DIAMETER, ABOVE BEDROCK</v>
          </cell>
          <cell r="G1560">
            <v>0</v>
          </cell>
        </row>
        <row r="1561">
          <cell r="A1561" t="str">
            <v>524E94915</v>
          </cell>
          <cell r="C1561" t="str">
            <v>FT</v>
          </cell>
          <cell r="D1561" t="str">
            <v>DRILLED SHAFTS, 60" DIAMETER, ABOVE BEDROCK, AS PER PLAN</v>
          </cell>
          <cell r="G1561">
            <v>0</v>
          </cell>
        </row>
        <row r="1562">
          <cell r="A1562" t="str">
            <v>524E94918</v>
          </cell>
          <cell r="C1562" t="str">
            <v>FT</v>
          </cell>
          <cell r="D1562" t="str">
            <v>DRILLED SHAFTS, 60" DIAMETER, INTO BEDROCK</v>
          </cell>
          <cell r="G1562">
            <v>0</v>
          </cell>
        </row>
        <row r="1563">
          <cell r="A1563" t="str">
            <v>524E94919</v>
          </cell>
          <cell r="C1563" t="str">
            <v>FT</v>
          </cell>
          <cell r="D1563" t="str">
            <v>DRILLED SHAFTS, 60" DIAMETER, INTO BEDROCK, AS PER PLAN</v>
          </cell>
          <cell r="G1563">
            <v>0</v>
          </cell>
        </row>
        <row r="1564">
          <cell r="A1564" t="str">
            <v>524E94920</v>
          </cell>
          <cell r="C1564" t="str">
            <v>FT</v>
          </cell>
          <cell r="D1564" t="str">
            <v>DRILLED SHAFTS, 66" DIAMETER</v>
          </cell>
          <cell r="G1564">
            <v>0</v>
          </cell>
        </row>
        <row r="1565">
          <cell r="A1565" t="str">
            <v>524E94930</v>
          </cell>
          <cell r="C1565" t="str">
            <v>FT</v>
          </cell>
          <cell r="D1565" t="str">
            <v>DRILLED SHAFTS, 66" DIAMETER, ABOVE BEDROCK</v>
          </cell>
          <cell r="G1565">
            <v>0</v>
          </cell>
        </row>
        <row r="1566">
          <cell r="A1566" t="str">
            <v>524E94931</v>
          </cell>
          <cell r="C1566" t="str">
            <v>FT</v>
          </cell>
          <cell r="D1566" t="str">
            <v>DRILLED SHAFTS, 66" DIAMETER, ABOVE BEDROCK, AS PER PLAN</v>
          </cell>
          <cell r="G1566">
            <v>0</v>
          </cell>
        </row>
        <row r="1567">
          <cell r="A1567" t="str">
            <v>524E94934</v>
          </cell>
          <cell r="C1567" t="str">
            <v>FT</v>
          </cell>
          <cell r="D1567" t="str">
            <v>DRILLED SHAFTS, 66" DIAMETER, INTO BEDROCK</v>
          </cell>
          <cell r="G1567">
            <v>0</v>
          </cell>
        </row>
        <row r="1568">
          <cell r="A1568" t="str">
            <v>524E94935</v>
          </cell>
          <cell r="C1568" t="str">
            <v>FT</v>
          </cell>
          <cell r="D1568" t="str">
            <v>DRILLED SHAFTS, 66" DIAMETER, INTO BEDROCK, AS PER PLAN</v>
          </cell>
          <cell r="G1568">
            <v>0</v>
          </cell>
        </row>
        <row r="1569">
          <cell r="A1569" t="str">
            <v>524E94946</v>
          </cell>
          <cell r="C1569" t="str">
            <v>FT</v>
          </cell>
          <cell r="D1569" t="str">
            <v>DRILLED SHAFTS, 72" DIAMETER, ABOVE BEDROCK</v>
          </cell>
          <cell r="G1569">
            <v>0</v>
          </cell>
        </row>
        <row r="1570">
          <cell r="A1570" t="str">
            <v>524E94947</v>
          </cell>
          <cell r="C1570" t="str">
            <v>FT</v>
          </cell>
          <cell r="D1570" t="str">
            <v>DRILLED SHAFTS, 72" DIAMETER, ABOVE BEDROCK, AS PER PLAN</v>
          </cell>
          <cell r="G1570">
            <v>0</v>
          </cell>
        </row>
        <row r="1571">
          <cell r="A1571" t="str">
            <v>524E94950</v>
          </cell>
          <cell r="C1571" t="str">
            <v>FT</v>
          </cell>
          <cell r="D1571" t="str">
            <v>DRILLED SHAFTS, 72" DIAMETER, INTO BEDROCK</v>
          </cell>
          <cell r="G1571">
            <v>0</v>
          </cell>
        </row>
        <row r="1572">
          <cell r="A1572" t="str">
            <v>524E94951</v>
          </cell>
          <cell r="C1572" t="str">
            <v>FT</v>
          </cell>
          <cell r="D1572" t="str">
            <v>DRILLED SHAFTS, 72" DIAMETER, INTO BEDROCK, AS PER PLAN</v>
          </cell>
          <cell r="G1572">
            <v>0</v>
          </cell>
        </row>
        <row r="1573">
          <cell r="A1573" t="str">
            <v>524E94970</v>
          </cell>
          <cell r="C1573" t="str">
            <v>FT</v>
          </cell>
          <cell r="D1573" t="str">
            <v>DRILLED SHAFTS, 78" DIAMETER ABOVE BEDROCK</v>
          </cell>
          <cell r="G1573">
            <v>0</v>
          </cell>
        </row>
        <row r="1574">
          <cell r="A1574" t="str">
            <v>524E94971</v>
          </cell>
          <cell r="C1574" t="str">
            <v>FT</v>
          </cell>
          <cell r="D1574" t="str">
            <v>DRILLED SHAFTS, 78" DIAMETER ABOVE BEDROCK, AS PER PLAN</v>
          </cell>
          <cell r="G1574">
            <v>0</v>
          </cell>
        </row>
        <row r="1575">
          <cell r="A1575" t="str">
            <v>524E94980</v>
          </cell>
          <cell r="C1575" t="str">
            <v>FT</v>
          </cell>
          <cell r="D1575" t="str">
            <v>DRILLED SHAFTS, 78" DIAMETER, INTO BEDROCK</v>
          </cell>
          <cell r="G1575">
            <v>0</v>
          </cell>
        </row>
        <row r="1576">
          <cell r="A1576" t="str">
            <v>524E94988</v>
          </cell>
          <cell r="C1576" t="str">
            <v>FT</v>
          </cell>
          <cell r="D1576" t="str">
            <v>DRILLED SHAFTS, 90" DIAMETER, ABOVE BEDROCK</v>
          </cell>
          <cell r="G1576">
            <v>0</v>
          </cell>
        </row>
        <row r="1577">
          <cell r="A1577" t="str">
            <v>524E94990</v>
          </cell>
          <cell r="C1577" t="str">
            <v>FT</v>
          </cell>
          <cell r="D1577" t="str">
            <v>DRILLED SHAFTS, 84" DIAMETER, ABOVE BEDROCK</v>
          </cell>
          <cell r="G1577">
            <v>0</v>
          </cell>
        </row>
        <row r="1578">
          <cell r="A1578" t="str">
            <v>524E94991</v>
          </cell>
          <cell r="C1578" t="str">
            <v>FT</v>
          </cell>
          <cell r="D1578" t="str">
            <v>DRILLED SHAFTS, 84" DIAMETER, ABOVE BEDROCK, AS PER PLAN</v>
          </cell>
          <cell r="G1578">
            <v>0</v>
          </cell>
        </row>
        <row r="1579">
          <cell r="A1579" t="str">
            <v>524E94992</v>
          </cell>
          <cell r="C1579" t="str">
            <v>FT</v>
          </cell>
          <cell r="D1579" t="str">
            <v>DRILLED SHAFTS, 84" DIAMETER, INTO BEDROCK</v>
          </cell>
          <cell r="G1579">
            <v>0</v>
          </cell>
        </row>
        <row r="1580">
          <cell r="A1580" t="str">
            <v>524E94993</v>
          </cell>
          <cell r="C1580" t="str">
            <v>FT</v>
          </cell>
          <cell r="D1580" t="str">
            <v>DRILLED SHAFTS, 84" DIAMETER, INTO BEDROCK, AS PER PLAN</v>
          </cell>
          <cell r="G1580">
            <v>0</v>
          </cell>
        </row>
        <row r="1581">
          <cell r="A1581" t="str">
            <v>524E94994</v>
          </cell>
          <cell r="C1581" t="str">
            <v>FT</v>
          </cell>
          <cell r="D1581" t="str">
            <v>DRILLED SHAFTS, 90" DIAMETER, INTO BEDROCK</v>
          </cell>
          <cell r="G1581">
            <v>0</v>
          </cell>
        </row>
        <row r="1582">
          <cell r="A1582" t="str">
            <v>524E94995</v>
          </cell>
          <cell r="C1582" t="str">
            <v>FT</v>
          </cell>
          <cell r="D1582" t="str">
            <v>DRILLED SHAFTS, 90" DIAMETER, INTO BEDROCK, AS PER PLAN</v>
          </cell>
          <cell r="G1582">
            <v>0</v>
          </cell>
        </row>
        <row r="1583">
          <cell r="A1583" t="str">
            <v>524E94996</v>
          </cell>
          <cell r="C1583" t="str">
            <v>FT</v>
          </cell>
          <cell r="D1583" t="str">
            <v>DRILLED SHAFTS, 96" DIAMETER, ABOVE BEDROCK</v>
          </cell>
          <cell r="G1583">
            <v>0</v>
          </cell>
        </row>
        <row r="1584">
          <cell r="A1584" t="str">
            <v>524E94997</v>
          </cell>
          <cell r="C1584" t="str">
            <v>FT</v>
          </cell>
          <cell r="D1584" t="str">
            <v>DRILLED SHAFTS, 96" DIAMETER, ABOVE BEDROCK, AS PER PLAN</v>
          </cell>
          <cell r="G1584">
            <v>0</v>
          </cell>
        </row>
        <row r="1585">
          <cell r="A1585" t="str">
            <v>524E94998</v>
          </cell>
          <cell r="C1585" t="str">
            <v>FT</v>
          </cell>
          <cell r="D1585" t="str">
            <v>DRILLED SHAFTS, 96" DIAMETER, INTO BEDROCK</v>
          </cell>
          <cell r="G1585">
            <v>0</v>
          </cell>
        </row>
        <row r="1586">
          <cell r="A1586" t="str">
            <v>524E94999</v>
          </cell>
          <cell r="C1586" t="str">
            <v>FT</v>
          </cell>
          <cell r="D1586" t="str">
            <v>DRILLED SHAFTS, 96" DIAMETER, INTO BEDROCK, AS PER PLAN</v>
          </cell>
          <cell r="G1586">
            <v>0</v>
          </cell>
        </row>
        <row r="1587">
          <cell r="A1587" t="str">
            <v>524E95000</v>
          </cell>
          <cell r="C1587" t="str">
            <v>FT</v>
          </cell>
          <cell r="D1587" t="str">
            <v>DRILLED SHAFTS, MISC.:</v>
          </cell>
          <cell r="F1587" t="str">
            <v>ADD SUPPLEMENTAL DESCRIPTION</v>
          </cell>
          <cell r="G1587">
            <v>1</v>
          </cell>
        </row>
        <row r="1588">
          <cell r="A1588" t="str">
            <v>524E95100</v>
          </cell>
          <cell r="C1588" t="str">
            <v>EACH</v>
          </cell>
          <cell r="D1588" t="str">
            <v>DRILLED SHAFTS, MISC.:</v>
          </cell>
          <cell r="F1588" t="str">
            <v>ADD SUPPLEMENTAL DESCRIPTION</v>
          </cell>
          <cell r="G1588">
            <v>1</v>
          </cell>
        </row>
        <row r="1589">
          <cell r="A1589" t="str">
            <v>524E95200</v>
          </cell>
          <cell r="C1589" t="str">
            <v>LS</v>
          </cell>
          <cell r="D1589" t="str">
            <v>DRILLED SHAFTS, MISC.</v>
          </cell>
          <cell r="F1589" t="str">
            <v>ADD SUPPLEMENTAL DESCRIPTION</v>
          </cell>
          <cell r="G1589">
            <v>1</v>
          </cell>
        </row>
        <row r="1590">
          <cell r="A1590" t="str">
            <v>524E95300</v>
          </cell>
          <cell r="C1590" t="str">
            <v>LB</v>
          </cell>
          <cell r="D1590" t="str">
            <v>DRILLED SHAFTS, MISC.</v>
          </cell>
          <cell r="F1590" t="str">
            <v>ADD SUPPLEMENTAL DESCRIPTION</v>
          </cell>
          <cell r="G1590">
            <v>1</v>
          </cell>
        </row>
        <row r="1591">
          <cell r="A1591" t="str">
            <v>524E95400</v>
          </cell>
          <cell r="C1591" t="str">
            <v>FT</v>
          </cell>
          <cell r="D1591" t="str">
            <v>DRILLED SHAFTS, 18" DIAMETER WITH QC/QA</v>
          </cell>
          <cell r="G1591">
            <v>0</v>
          </cell>
        </row>
        <row r="1592">
          <cell r="A1592" t="str">
            <v>524E95402</v>
          </cell>
          <cell r="C1592" t="str">
            <v>FT</v>
          </cell>
          <cell r="D1592" t="str">
            <v>DRILLED SHAFTS, 18" DIAMETER, ABOVE BEDROCK WITH QC/QA</v>
          </cell>
          <cell r="G1592">
            <v>0</v>
          </cell>
        </row>
        <row r="1593">
          <cell r="A1593" t="str">
            <v>524E95404</v>
          </cell>
          <cell r="C1593" t="str">
            <v>FT</v>
          </cell>
          <cell r="D1593" t="str">
            <v>DRILLED SHAFTS, 18" DIAMETER, INTO BEDROCK WITH QC/QA</v>
          </cell>
          <cell r="G1593">
            <v>0</v>
          </cell>
        </row>
        <row r="1594">
          <cell r="A1594" t="str">
            <v>524E95410</v>
          </cell>
          <cell r="C1594" t="str">
            <v>FT</v>
          </cell>
          <cell r="D1594" t="str">
            <v>DRILLED SHAFTS, 24" DIAMETER WITH QC/QA</v>
          </cell>
          <cell r="G1594">
            <v>0</v>
          </cell>
        </row>
        <row r="1595">
          <cell r="A1595" t="str">
            <v>524E95412</v>
          </cell>
          <cell r="C1595" t="str">
            <v>FT</v>
          </cell>
          <cell r="D1595" t="str">
            <v>DRILLED SHAFTS, 24" DIAMETER, ABOVE BEDROCK WITH QC/QA</v>
          </cell>
          <cell r="G1595">
            <v>0</v>
          </cell>
        </row>
        <row r="1596">
          <cell r="A1596" t="str">
            <v>524E95414</v>
          </cell>
          <cell r="C1596" t="str">
            <v>FT</v>
          </cell>
          <cell r="D1596" t="str">
            <v>DRILLED SHAFTS, 24" DIAMETER, INTO BEDROCK WITH QC/QA</v>
          </cell>
          <cell r="G1596">
            <v>0</v>
          </cell>
        </row>
        <row r="1597">
          <cell r="A1597" t="str">
            <v>524E95420</v>
          </cell>
          <cell r="C1597" t="str">
            <v>FT</v>
          </cell>
          <cell r="D1597" t="str">
            <v>DRILLED SHAFTS, 30" DIAMETER WITH QC/QA</v>
          </cell>
          <cell r="G1597">
            <v>0</v>
          </cell>
        </row>
        <row r="1598">
          <cell r="A1598" t="str">
            <v>524E95422</v>
          </cell>
          <cell r="C1598" t="str">
            <v>FT</v>
          </cell>
          <cell r="D1598" t="str">
            <v>DRILLED SHAFTS, 30" DIAMETER, ABOVE BEDROCK WITH QC/QA</v>
          </cell>
          <cell r="G1598">
            <v>0</v>
          </cell>
        </row>
        <row r="1599">
          <cell r="A1599" t="str">
            <v>524E95424</v>
          </cell>
          <cell r="C1599" t="str">
            <v>FT</v>
          </cell>
          <cell r="D1599" t="str">
            <v>DRILLED SHAFTS, 30" DIAMETER, INTO BEDROCK WITH QC/QA</v>
          </cell>
          <cell r="G1599">
            <v>0</v>
          </cell>
        </row>
        <row r="1600">
          <cell r="A1600" t="str">
            <v>524E95430</v>
          </cell>
          <cell r="C1600" t="str">
            <v>FT</v>
          </cell>
          <cell r="D1600" t="str">
            <v>DRILLED SHAFTS, 36" DIAMETER WITH QC/QA</v>
          </cell>
          <cell r="G1600">
            <v>0</v>
          </cell>
        </row>
        <row r="1601">
          <cell r="A1601" t="str">
            <v>524E95432</v>
          </cell>
          <cell r="C1601" t="str">
            <v>FT</v>
          </cell>
          <cell r="D1601" t="str">
            <v>DRILLED SHAFTS, 36" DIAMETER, ABOVE BEDROCK WITH QC/QA</v>
          </cell>
          <cell r="G1601">
            <v>0</v>
          </cell>
        </row>
        <row r="1602">
          <cell r="A1602" t="str">
            <v>524E95434</v>
          </cell>
          <cell r="C1602" t="str">
            <v>FT</v>
          </cell>
          <cell r="D1602" t="str">
            <v>DRILLED SHAFTS, 36" DIAMETER, INTO BEDROCK WITH QC/QA</v>
          </cell>
          <cell r="G1602">
            <v>0</v>
          </cell>
        </row>
        <row r="1603">
          <cell r="A1603" t="str">
            <v>524E95435</v>
          </cell>
          <cell r="C1603" t="str">
            <v>FT</v>
          </cell>
          <cell r="D1603" t="str">
            <v>DRILLED SHAFTS, 36" DIAMETER, INTO BEDROCK WITH QC/QA, AS PER PLAN</v>
          </cell>
          <cell r="G1603">
            <v>0</v>
          </cell>
        </row>
        <row r="1604">
          <cell r="A1604" t="str">
            <v>524E95440</v>
          </cell>
          <cell r="C1604" t="str">
            <v>FT</v>
          </cell>
          <cell r="D1604" t="str">
            <v>DRILLED SHAFTS, 42" DIAMETER WITH QC/QA</v>
          </cell>
          <cell r="G1604">
            <v>0</v>
          </cell>
        </row>
        <row r="1605">
          <cell r="A1605" t="str">
            <v>524E95442</v>
          </cell>
          <cell r="C1605" t="str">
            <v>FT</v>
          </cell>
          <cell r="D1605" t="str">
            <v>DRILLED SHAFTS, 42" DIAMETER, ABOVE BEDROCK WITH QC/QA</v>
          </cell>
          <cell r="G1605">
            <v>0</v>
          </cell>
        </row>
        <row r="1606">
          <cell r="A1606" t="str">
            <v>524E95443</v>
          </cell>
          <cell r="C1606" t="str">
            <v>FT</v>
          </cell>
          <cell r="D1606" t="str">
            <v>DRILLED SHAFTS, 42" DIAMETER, ABOVE BEDROCK WITH QC/QA, AS PER PLAN</v>
          </cell>
          <cell r="G1606">
            <v>0</v>
          </cell>
        </row>
        <row r="1607">
          <cell r="A1607" t="str">
            <v>524E95444</v>
          </cell>
          <cell r="C1607" t="str">
            <v>FT</v>
          </cell>
          <cell r="D1607" t="str">
            <v>DRILLED SHAFTS, 42" DIAMETER, INTO BEDROCK WITH QC/QA</v>
          </cell>
          <cell r="G1607">
            <v>0</v>
          </cell>
        </row>
        <row r="1608">
          <cell r="A1608" t="str">
            <v>524E95450</v>
          </cell>
          <cell r="C1608" t="str">
            <v>FT</v>
          </cell>
          <cell r="D1608" t="str">
            <v>DRILLED SHAFTS, 48" DIAMETER WITH QC/QA</v>
          </cell>
          <cell r="G1608">
            <v>0</v>
          </cell>
        </row>
        <row r="1609">
          <cell r="A1609" t="str">
            <v>524E95452</v>
          </cell>
          <cell r="C1609" t="str">
            <v>FT</v>
          </cell>
          <cell r="D1609" t="str">
            <v>DRILLED SHAFTS, 48" DIAMETER, ABOVE BEDROCK WITH QC/QA</v>
          </cell>
          <cell r="G1609">
            <v>0</v>
          </cell>
        </row>
        <row r="1610">
          <cell r="A1610" t="str">
            <v>524E95453</v>
          </cell>
          <cell r="C1610" t="str">
            <v>FT</v>
          </cell>
          <cell r="D1610" t="str">
            <v>DRILLED SHAFTS, 48" DIAMETER, ABOVE BEDROCK WITH QC/QA, AS PER PLAN</v>
          </cell>
          <cell r="G1610">
            <v>0</v>
          </cell>
        </row>
        <row r="1611">
          <cell r="A1611" t="str">
            <v>524E95454</v>
          </cell>
          <cell r="C1611" t="str">
            <v>FT</v>
          </cell>
          <cell r="D1611" t="str">
            <v>DRILLED SHAFTS, 48" DIAMETER, INTO BEDROCK WITH QC/QA</v>
          </cell>
          <cell r="G1611">
            <v>0</v>
          </cell>
        </row>
        <row r="1612">
          <cell r="A1612" t="str">
            <v>524E95455</v>
          </cell>
          <cell r="C1612" t="str">
            <v>FT</v>
          </cell>
          <cell r="D1612" t="str">
            <v>DRILLED SHAFTS, 48" DIAMETER, INTO BEDROCK WITH QC/QA, AS PER PLAN</v>
          </cell>
          <cell r="G1612">
            <v>0</v>
          </cell>
        </row>
        <row r="1613">
          <cell r="A1613" t="str">
            <v>524E95460</v>
          </cell>
          <cell r="C1613" t="str">
            <v>FT</v>
          </cell>
          <cell r="D1613" t="str">
            <v>DRILLED SHAFTS, 54" DIAMETER WITH QC/QA</v>
          </cell>
          <cell r="G1613">
            <v>0</v>
          </cell>
        </row>
        <row r="1614">
          <cell r="A1614" t="str">
            <v>524E95462</v>
          </cell>
          <cell r="C1614" t="str">
            <v>FT</v>
          </cell>
          <cell r="D1614" t="str">
            <v>DRILLED SHAFTS, 54" DIAMETER, ABOVE BEDROCK WITH QC/QA</v>
          </cell>
          <cell r="G1614">
            <v>0</v>
          </cell>
        </row>
        <row r="1615">
          <cell r="A1615" t="str">
            <v>524E95463</v>
          </cell>
          <cell r="C1615" t="str">
            <v>FT</v>
          </cell>
          <cell r="D1615" t="str">
            <v>DRILLED SHAFTS, 54" DIAMETER, ABOVE BEDROCK WITH QC/QA, AS PER PLAN</v>
          </cell>
          <cell r="G1615">
            <v>0</v>
          </cell>
        </row>
        <row r="1616">
          <cell r="A1616" t="str">
            <v>524E95464</v>
          </cell>
          <cell r="C1616" t="str">
            <v>FT</v>
          </cell>
          <cell r="D1616" t="str">
            <v>DRILLED SHAFTS, 54" DIAMETER, INTO BEDROCK WITH QC/QA</v>
          </cell>
          <cell r="G1616">
            <v>0</v>
          </cell>
        </row>
        <row r="1617">
          <cell r="A1617" t="str">
            <v>524E95470</v>
          </cell>
          <cell r="C1617" t="str">
            <v>FT</v>
          </cell>
          <cell r="D1617" t="str">
            <v>DRILLED SHAFTS, 60" DIAMETER WITH QC/QA</v>
          </cell>
          <cell r="G1617">
            <v>0</v>
          </cell>
        </row>
        <row r="1618">
          <cell r="A1618" t="str">
            <v>524E95472</v>
          </cell>
          <cell r="C1618" t="str">
            <v>FT</v>
          </cell>
          <cell r="D1618" t="str">
            <v>DRILLED SHAFTS, 60" DIAMETER, ABOVE BEDROCK WITH QC/QA</v>
          </cell>
          <cell r="G1618">
            <v>0</v>
          </cell>
        </row>
        <row r="1619">
          <cell r="A1619" t="str">
            <v>524E95474</v>
          </cell>
          <cell r="C1619" t="str">
            <v>FT</v>
          </cell>
          <cell r="D1619" t="str">
            <v>DRILLED SHAFTS, 60" DIAMETER, INTO BEDROCK WITH QC/QA</v>
          </cell>
          <cell r="G1619">
            <v>0</v>
          </cell>
        </row>
        <row r="1620">
          <cell r="A1620" t="str">
            <v>524E95475</v>
          </cell>
          <cell r="C1620" t="str">
            <v>FT</v>
          </cell>
          <cell r="D1620" t="str">
            <v>DRILLED SHAFTS, 60" DIAMETER, INTO BEDROCK WITH QC/QA, AS PER PLAN</v>
          </cell>
          <cell r="G1620">
            <v>0</v>
          </cell>
        </row>
        <row r="1621">
          <cell r="A1621" t="str">
            <v>524E95480</v>
          </cell>
          <cell r="C1621" t="str">
            <v>FT</v>
          </cell>
          <cell r="D1621" t="str">
            <v>DRILLED SHAFTS, 66" DIAMETER WITH QC/QA</v>
          </cell>
          <cell r="G1621">
            <v>0</v>
          </cell>
        </row>
        <row r="1622">
          <cell r="A1622" t="str">
            <v>524E95482</v>
          </cell>
          <cell r="C1622" t="str">
            <v>FT</v>
          </cell>
          <cell r="D1622" t="str">
            <v>DRILLED SHAFTS, 66" DIAMETER, ABOVE BEDROCK WITH QC/QA</v>
          </cell>
          <cell r="G1622">
            <v>0</v>
          </cell>
        </row>
        <row r="1623">
          <cell r="A1623" t="str">
            <v>524E95483</v>
          </cell>
          <cell r="C1623" t="str">
            <v>FT</v>
          </cell>
          <cell r="D1623" t="str">
            <v>DRILLED SHAFTS, 66" DIAMETER, ABOVE BEDROCK WITH QC/QA, AS PER PLAN</v>
          </cell>
          <cell r="G1623">
            <v>0</v>
          </cell>
        </row>
        <row r="1624">
          <cell r="A1624" t="str">
            <v>524E95484</v>
          </cell>
          <cell r="C1624" t="str">
            <v>FT</v>
          </cell>
          <cell r="D1624" t="str">
            <v>DRILLED SHAFTS, 66" DIAMETER, INTO BEDROCK WITH QC/QA</v>
          </cell>
          <cell r="G1624">
            <v>0</v>
          </cell>
        </row>
        <row r="1625">
          <cell r="A1625" t="str">
            <v>524E95490</v>
          </cell>
          <cell r="C1625" t="str">
            <v>FT</v>
          </cell>
          <cell r="D1625" t="str">
            <v>DRILLED SHAFTS, 72" DIAMETER WITH QC/QA</v>
          </cell>
          <cell r="G1625">
            <v>0</v>
          </cell>
        </row>
        <row r="1626">
          <cell r="A1626" t="str">
            <v>524E95492</v>
          </cell>
          <cell r="C1626" t="str">
            <v>FT</v>
          </cell>
          <cell r="D1626" t="str">
            <v>DRILLED SHAFTS, 72" DIAMETER, ABOVE BEDROCK WITH QC/QA</v>
          </cell>
          <cell r="G1626">
            <v>0</v>
          </cell>
        </row>
        <row r="1627">
          <cell r="A1627" t="str">
            <v>524E95494</v>
          </cell>
          <cell r="C1627" t="str">
            <v>FT</v>
          </cell>
          <cell r="D1627" t="str">
            <v>DRILLED SHAFTS, 72" DIAMETER, INTO BEDROCK WITH QC/QA</v>
          </cell>
          <cell r="G1627">
            <v>0</v>
          </cell>
        </row>
        <row r="1628">
          <cell r="A1628" t="str">
            <v>524E95495</v>
          </cell>
          <cell r="C1628" t="str">
            <v>FT</v>
          </cell>
          <cell r="D1628" t="str">
            <v>DRILLED SHAFTS, 72" DIAMETER, INTO BEDROCK WITH QC/QA, AS PER PLAN</v>
          </cell>
          <cell r="G1628">
            <v>0</v>
          </cell>
        </row>
        <row r="1629">
          <cell r="A1629" t="str">
            <v>524E95500</v>
          </cell>
          <cell r="C1629" t="str">
            <v>FT</v>
          </cell>
          <cell r="D1629" t="str">
            <v>DRILLED SHAFTS, 78" DIAMETER WITH QC/QA</v>
          </cell>
          <cell r="G1629">
            <v>0</v>
          </cell>
        </row>
        <row r="1630">
          <cell r="A1630" t="str">
            <v>524E95502</v>
          </cell>
          <cell r="C1630" t="str">
            <v>FT</v>
          </cell>
          <cell r="D1630" t="str">
            <v>DRILLED SHAFTS, 78" DIAMETER, ABOVE BEDROCK WITH QC/QA</v>
          </cell>
          <cell r="G1630">
            <v>0</v>
          </cell>
        </row>
        <row r="1631">
          <cell r="A1631" t="str">
            <v>524E95503</v>
          </cell>
          <cell r="C1631" t="str">
            <v>FT</v>
          </cell>
          <cell r="D1631" t="str">
            <v>DRILLED SHAFTS, 78" DIAMETER, ABOVE BEDROCK WITH QC/QA, AS PER PLAN</v>
          </cell>
          <cell r="G1631">
            <v>0</v>
          </cell>
        </row>
        <row r="1632">
          <cell r="A1632" t="str">
            <v>524E95504</v>
          </cell>
          <cell r="C1632" t="str">
            <v>FT</v>
          </cell>
          <cell r="D1632" t="str">
            <v>DRILLED SHAFTS, 78" DIAMETER, INTO BEDROCK WITH QC/QA</v>
          </cell>
          <cell r="G1632">
            <v>0</v>
          </cell>
        </row>
        <row r="1633">
          <cell r="A1633" t="str">
            <v>524E95510</v>
          </cell>
          <cell r="C1633" t="str">
            <v>FT</v>
          </cell>
          <cell r="D1633" t="str">
            <v>DRILLED SHAFTS, 84" DIAMETER WITH QC/QA</v>
          </cell>
          <cell r="G1633">
            <v>0</v>
          </cell>
        </row>
        <row r="1634">
          <cell r="A1634" t="str">
            <v>524E95512</v>
          </cell>
          <cell r="C1634" t="str">
            <v>FT</v>
          </cell>
          <cell r="D1634" t="str">
            <v>DRILLED SHAFTS, 84" DIAMETER, ABOVE BEDROCK WITH QC/QA</v>
          </cell>
          <cell r="G1634">
            <v>0</v>
          </cell>
        </row>
        <row r="1635">
          <cell r="A1635" t="str">
            <v>524E95514</v>
          </cell>
          <cell r="C1635" t="str">
            <v>FT</v>
          </cell>
          <cell r="D1635" t="str">
            <v>DRILLED SHAFTS, 84" DIAMETER, INTO BEDROCK WITH QC/QA</v>
          </cell>
          <cell r="G1635">
            <v>0</v>
          </cell>
        </row>
        <row r="1636">
          <cell r="A1636" t="str">
            <v>524E95520</v>
          </cell>
          <cell r="C1636" t="str">
            <v>FT</v>
          </cell>
          <cell r="D1636" t="str">
            <v>DRILLED SHAFTS, 90" DIAMETER WITH QC/QA</v>
          </cell>
          <cell r="G1636">
            <v>0</v>
          </cell>
        </row>
        <row r="1637">
          <cell r="A1637" t="str">
            <v>524E95522</v>
          </cell>
          <cell r="C1637" t="str">
            <v>FT</v>
          </cell>
          <cell r="D1637" t="str">
            <v>DRILLED SHAFTS, 90" DIAMETER, ABOVE BEDROCK WITH QC/QA</v>
          </cell>
          <cell r="G1637">
            <v>0</v>
          </cell>
        </row>
        <row r="1638">
          <cell r="A1638" t="str">
            <v>524E95524</v>
          </cell>
          <cell r="C1638" t="str">
            <v>FT</v>
          </cell>
          <cell r="D1638" t="str">
            <v>DRILLED SHAFTS, 90" DIAMETER, INTO BEDROCK WITH QC/QA</v>
          </cell>
          <cell r="G1638">
            <v>0</v>
          </cell>
        </row>
        <row r="1639">
          <cell r="A1639" t="str">
            <v>524E95525</v>
          </cell>
          <cell r="C1639" t="str">
            <v>FT</v>
          </cell>
          <cell r="D1639" t="str">
            <v>DRILLED SHAFTS, 90" DIAMETER, INTO BEDROCK WITH QC/QA, AS PER PLAN</v>
          </cell>
          <cell r="G1639">
            <v>0</v>
          </cell>
        </row>
        <row r="1640">
          <cell r="A1640" t="str">
            <v>524E95530</v>
          </cell>
          <cell r="C1640" t="str">
            <v>FT</v>
          </cell>
          <cell r="D1640" t="str">
            <v>DRILLED SHAFTS, 96" DIAMETER WITH QC/QA</v>
          </cell>
          <cell r="G1640">
            <v>0</v>
          </cell>
        </row>
        <row r="1641">
          <cell r="A1641" t="str">
            <v>524E95532</v>
          </cell>
          <cell r="C1641" t="str">
            <v>FT</v>
          </cell>
          <cell r="D1641" t="str">
            <v>DRILLED SHAFTS, 96" DIAMETER, ABOVE BEDROCK WITH QC/QA</v>
          </cell>
          <cell r="G1641">
            <v>0</v>
          </cell>
        </row>
        <row r="1642">
          <cell r="A1642" t="str">
            <v>524E95533</v>
          </cell>
          <cell r="C1642" t="str">
            <v>FT</v>
          </cell>
          <cell r="D1642" t="str">
            <v>DRILLED SHAFTS, 96" DIAMETER, ABOVE BEDROCK WITH QC/QA, AS PER PLAN</v>
          </cell>
          <cell r="G1642">
            <v>0</v>
          </cell>
        </row>
        <row r="1643">
          <cell r="A1643" t="str">
            <v>524E95534</v>
          </cell>
          <cell r="C1643" t="str">
            <v>FT</v>
          </cell>
          <cell r="D1643" t="str">
            <v>DRILLED SHAFTS, 96" DIAMETER, INTO BEDROCK WITH QC/QA</v>
          </cell>
          <cell r="G1643">
            <v>0</v>
          </cell>
        </row>
        <row r="1644">
          <cell r="A1644" t="str">
            <v>524E95535</v>
          </cell>
          <cell r="C1644" t="str">
            <v>FT</v>
          </cell>
          <cell r="D1644" t="str">
            <v>DRILLED SHAFTS, 96" DIAMETER, INTO BEDROCK WITH QC/QA, AS PER PLAN</v>
          </cell>
          <cell r="G1644">
            <v>0</v>
          </cell>
        </row>
        <row r="1645">
          <cell r="A1645" t="str">
            <v>524E95542</v>
          </cell>
          <cell r="C1645" t="str">
            <v>FT</v>
          </cell>
          <cell r="D1645" t="str">
            <v>DRILLED SHAFTS, 102" DIAMETER, ABOVE BEDROCK WITH QC/QA</v>
          </cell>
          <cell r="G1645">
            <v>0</v>
          </cell>
        </row>
        <row r="1646">
          <cell r="A1646" t="str">
            <v>524E95543</v>
          </cell>
          <cell r="C1646" t="str">
            <v>FT</v>
          </cell>
          <cell r="D1646" t="str">
            <v>DRILLED SHAFTS, 102" DIAMETER, ABOVE BEDROCK WITH QC/QA, AS PER PLAN</v>
          </cell>
          <cell r="G1646">
            <v>0</v>
          </cell>
        </row>
        <row r="1647">
          <cell r="A1647" t="str">
            <v>526E10000</v>
          </cell>
          <cell r="C1647" t="str">
            <v>SY</v>
          </cell>
          <cell r="D1647" t="str">
            <v>REINFORCED CONCRETE APPROACH SLABS (T=12")</v>
          </cell>
          <cell r="G1647">
            <v>0</v>
          </cell>
        </row>
        <row r="1648">
          <cell r="A1648" t="str">
            <v>526E10001</v>
          </cell>
          <cell r="C1648" t="str">
            <v>SY</v>
          </cell>
          <cell r="D1648" t="str">
            <v>REINFORCED CONCRETE APPROACH SLABS (T=12"), AS PER PLAN</v>
          </cell>
          <cell r="G1648">
            <v>0</v>
          </cell>
        </row>
        <row r="1649">
          <cell r="A1649" t="str">
            <v>526E10010</v>
          </cell>
          <cell r="C1649" t="str">
            <v>SY</v>
          </cell>
          <cell r="D1649" t="str">
            <v>REINFORCED CONCRETE APPROACH SLABS WITH QC/QA (T=12")</v>
          </cell>
          <cell r="G1649">
            <v>0</v>
          </cell>
        </row>
        <row r="1650">
          <cell r="A1650" t="str">
            <v>526E10011</v>
          </cell>
          <cell r="C1650" t="str">
            <v>SY</v>
          </cell>
          <cell r="D1650" t="str">
            <v>REINFORCED CONCRETE APPROACH SLABS WITH QC/QA (T=12"), AS PER PLAN</v>
          </cell>
          <cell r="G1650">
            <v>0</v>
          </cell>
        </row>
        <row r="1651">
          <cell r="A1651" t="str">
            <v>526E15000</v>
          </cell>
          <cell r="C1651" t="str">
            <v>SY</v>
          </cell>
          <cell r="D1651" t="str">
            <v>REINFORCED CONCRETE APPROACH SLABS (T=13")</v>
          </cell>
          <cell r="G1651">
            <v>0</v>
          </cell>
        </row>
        <row r="1652">
          <cell r="A1652" t="str">
            <v>526E15001</v>
          </cell>
          <cell r="C1652" t="str">
            <v>SY</v>
          </cell>
          <cell r="D1652" t="str">
            <v>REINFORCED CONCRETE APPROACH SLABS (T=13"), AS PER PLAN</v>
          </cell>
          <cell r="G1652">
            <v>0</v>
          </cell>
        </row>
        <row r="1653">
          <cell r="A1653" t="str">
            <v>526E15010</v>
          </cell>
          <cell r="C1653" t="str">
            <v>SY</v>
          </cell>
          <cell r="D1653" t="str">
            <v>REINFORCED CONCRETE APPROACH SLABS WITH QC/QA (T=13")</v>
          </cell>
          <cell r="G1653">
            <v>0</v>
          </cell>
        </row>
        <row r="1654">
          <cell r="A1654" t="str">
            <v>526E15011</v>
          </cell>
          <cell r="C1654" t="str">
            <v>SY</v>
          </cell>
          <cell r="D1654" t="str">
            <v>REINFORCED CONCRETE APPROACH SLABS WITH QC/QA (T=13"), AS PER PLAN</v>
          </cell>
          <cell r="G1654">
            <v>0</v>
          </cell>
        </row>
        <row r="1655">
          <cell r="A1655" t="str">
            <v>526E25000</v>
          </cell>
          <cell r="C1655" t="str">
            <v>SY</v>
          </cell>
          <cell r="D1655" t="str">
            <v>REINFORCED CONCRETE APPROACH SLABS (T=15")</v>
          </cell>
          <cell r="G1655">
            <v>0</v>
          </cell>
        </row>
        <row r="1656">
          <cell r="A1656" t="str">
            <v>526E25001</v>
          </cell>
          <cell r="C1656" t="str">
            <v>SY</v>
          </cell>
          <cell r="D1656" t="str">
            <v>REINFORCED CONCRETE APPROACH SLABS (T=15"), AS PER PLAN</v>
          </cell>
          <cell r="G1656">
            <v>0</v>
          </cell>
        </row>
        <row r="1657">
          <cell r="A1657" t="str">
            <v>526E25010</v>
          </cell>
          <cell r="C1657" t="str">
            <v>SY</v>
          </cell>
          <cell r="D1657" t="str">
            <v>REINFORCED CONCRETE APPROACH SLABS WITH QC/QA (T=15")</v>
          </cell>
          <cell r="G1657">
            <v>0</v>
          </cell>
        </row>
        <row r="1658">
          <cell r="A1658" t="str">
            <v>526E25011</v>
          </cell>
          <cell r="C1658" t="str">
            <v>SY</v>
          </cell>
          <cell r="D1658" t="str">
            <v>REINFORCED CONCRETE APPROACH SLABS WITH QC/QA (T=15"), AS PER PLAN</v>
          </cell>
          <cell r="G1658">
            <v>0</v>
          </cell>
        </row>
        <row r="1659">
          <cell r="A1659" t="str">
            <v>526E30000</v>
          </cell>
          <cell r="C1659" t="str">
            <v>SY</v>
          </cell>
          <cell r="D1659" t="str">
            <v>REINFORCED CONCRETE APPROACH SLABS (T=17")</v>
          </cell>
          <cell r="G1659">
            <v>0</v>
          </cell>
        </row>
        <row r="1660">
          <cell r="A1660" t="str">
            <v>526E30001</v>
          </cell>
          <cell r="C1660" t="str">
            <v>SY</v>
          </cell>
          <cell r="D1660" t="str">
            <v>REINFORCED CONCRETE APPROACH SLABS (T=17"), AS PER PLAN</v>
          </cell>
          <cell r="G1660">
            <v>0</v>
          </cell>
        </row>
        <row r="1661">
          <cell r="A1661" t="str">
            <v>526E30010</v>
          </cell>
          <cell r="C1661" t="str">
            <v>SY</v>
          </cell>
          <cell r="D1661" t="str">
            <v>REINFORCED CONCRETE APPROACH SLABS WITH QC/QA (T=17")</v>
          </cell>
          <cell r="G1661">
            <v>0</v>
          </cell>
        </row>
        <row r="1662">
          <cell r="A1662" t="str">
            <v>526E30011</v>
          </cell>
          <cell r="C1662" t="str">
            <v>SY</v>
          </cell>
          <cell r="D1662" t="str">
            <v>REINFORCED CONCRETE APPROACH SLABS WITH QC/QA (T=17"), AS PER PLAN</v>
          </cell>
          <cell r="G1662">
            <v>0</v>
          </cell>
        </row>
        <row r="1663">
          <cell r="A1663" t="str">
            <v>526E35000</v>
          </cell>
          <cell r="C1663" t="str">
            <v>SY</v>
          </cell>
          <cell r="D1663" t="str">
            <v>REINFORCED CONCRETE APPROACH SLABS (VARIABLE THICKNESS)</v>
          </cell>
          <cell r="G1663">
            <v>0</v>
          </cell>
        </row>
        <row r="1664">
          <cell r="A1664" t="str">
            <v>526E35001</v>
          </cell>
          <cell r="C1664" t="str">
            <v>SY</v>
          </cell>
          <cell r="D1664" t="str">
            <v>REINFORCED CONCRETE APPROACH SLABS (VARIABLE THICKNESS), AS PER PLAN</v>
          </cell>
          <cell r="G1664">
            <v>0</v>
          </cell>
        </row>
        <row r="1665">
          <cell r="A1665" t="str">
            <v>526E35010</v>
          </cell>
          <cell r="C1665" t="str">
            <v>SY</v>
          </cell>
          <cell r="D1665" t="str">
            <v>REINFORCED CONCRETE APPROACH SLABS WITH QC/QA (VARIABLE THICKNESS)</v>
          </cell>
          <cell r="G1665">
            <v>0</v>
          </cell>
        </row>
        <row r="1666">
          <cell r="A1666" t="str">
            <v>526E90010</v>
          </cell>
          <cell r="C1666" t="str">
            <v>FT</v>
          </cell>
          <cell r="D1666" t="str">
            <v>TYPE A INSTALLATION</v>
          </cell>
          <cell r="G1666">
            <v>0</v>
          </cell>
        </row>
        <row r="1667">
          <cell r="A1667" t="str">
            <v>526E90011</v>
          </cell>
          <cell r="C1667" t="str">
            <v>FT</v>
          </cell>
          <cell r="D1667" t="str">
            <v>TYPE A INSTALLATION, AS PER PLAN</v>
          </cell>
          <cell r="G1667">
            <v>0</v>
          </cell>
        </row>
        <row r="1668">
          <cell r="A1668" t="str">
            <v>526E90020</v>
          </cell>
          <cell r="C1668" t="str">
            <v>SY</v>
          </cell>
          <cell r="D1668" t="str">
            <v>TYPE B INSTALLATION</v>
          </cell>
          <cell r="G1668">
            <v>0</v>
          </cell>
        </row>
        <row r="1669">
          <cell r="A1669" t="str">
            <v>526E90021</v>
          </cell>
          <cell r="C1669" t="str">
            <v>SY</v>
          </cell>
          <cell r="D1669" t="str">
            <v>TYPE B INSTALLATION, AS PER PLAN</v>
          </cell>
          <cell r="G1669">
            <v>0</v>
          </cell>
        </row>
        <row r="1670">
          <cell r="A1670" t="str">
            <v>526E90030</v>
          </cell>
          <cell r="C1670" t="str">
            <v>FT</v>
          </cell>
          <cell r="D1670" t="str">
            <v>TYPE C INSTALLATION</v>
          </cell>
          <cell r="G1670">
            <v>0</v>
          </cell>
        </row>
        <row r="1671">
          <cell r="A1671" t="str">
            <v>526E90031</v>
          </cell>
          <cell r="C1671" t="str">
            <v>FT</v>
          </cell>
          <cell r="D1671" t="str">
            <v>TYPE C INSTALLATION, AS PER PLAN</v>
          </cell>
          <cell r="G1671">
            <v>0</v>
          </cell>
        </row>
        <row r="1672">
          <cell r="A1672" t="str">
            <v>526E98100</v>
          </cell>
          <cell r="C1672" t="str">
            <v>SY</v>
          </cell>
          <cell r="D1672" t="str">
            <v>APPROACH SLABS, MISC.:</v>
          </cell>
          <cell r="F1672" t="str">
            <v>ADD SUPPLEMENTAL DESCRIPTION</v>
          </cell>
          <cell r="G1672">
            <v>1</v>
          </cell>
        </row>
        <row r="1673">
          <cell r="A1673" t="str">
            <v>526E98200</v>
          </cell>
          <cell r="C1673" t="str">
            <v>FT</v>
          </cell>
          <cell r="D1673" t="str">
            <v>APPROACH SLABS, MISC.:</v>
          </cell>
          <cell r="F1673" t="str">
            <v>ADD SUPPLEMENTAL DESCRIPTION</v>
          </cell>
          <cell r="G1673">
            <v>1</v>
          </cell>
        </row>
        <row r="1674">
          <cell r="A1674" t="str">
            <v>530E00200</v>
          </cell>
          <cell r="B1674" t="str">
            <v>Y</v>
          </cell>
          <cell r="C1674" t="str">
            <v>LS</v>
          </cell>
          <cell r="D1674" t="str">
            <v>SPECIAL - STRUCTURES</v>
          </cell>
          <cell r="F1674" t="str">
            <v>ADD SUPPLEMENTAL DESCRIPTION</v>
          </cell>
          <cell r="G1674">
            <v>1</v>
          </cell>
        </row>
        <row r="1675">
          <cell r="A1675" t="str">
            <v>530E00300</v>
          </cell>
          <cell r="B1675" t="str">
            <v>Y</v>
          </cell>
          <cell r="C1675" t="str">
            <v>LB</v>
          </cell>
          <cell r="D1675" t="str">
            <v>SPECIAL - STRUCTURES</v>
          </cell>
          <cell r="F1675" t="str">
            <v>ADD SUPPLEMENTAL DESCRIPTION</v>
          </cell>
          <cell r="G1675">
            <v>1</v>
          </cell>
        </row>
        <row r="1676">
          <cell r="A1676" t="str">
            <v>530E00400</v>
          </cell>
          <cell r="B1676" t="str">
            <v>Y</v>
          </cell>
          <cell r="C1676" t="str">
            <v>EACH</v>
          </cell>
          <cell r="D1676" t="str">
            <v>SPECIAL - STRUCTURES</v>
          </cell>
          <cell r="F1676" t="str">
            <v>ADD SUPPLEMENTAL DESCRIPTION</v>
          </cell>
          <cell r="G1676">
            <v>1</v>
          </cell>
        </row>
        <row r="1677">
          <cell r="A1677" t="str">
            <v>530E00500</v>
          </cell>
          <cell r="B1677" t="str">
            <v>Y</v>
          </cell>
          <cell r="C1677" t="str">
            <v>HOUR</v>
          </cell>
          <cell r="D1677" t="str">
            <v>SPECIAL - STRUCTURES</v>
          </cell>
          <cell r="F1677" t="str">
            <v>ADD SUPPLEMENTAL DESCRIPTION</v>
          </cell>
          <cell r="G1677">
            <v>1</v>
          </cell>
        </row>
        <row r="1678">
          <cell r="A1678" t="str">
            <v>530E00510</v>
          </cell>
          <cell r="B1678" t="str">
            <v>Y</v>
          </cell>
          <cell r="C1678" t="str">
            <v>MNHR</v>
          </cell>
          <cell r="D1678" t="str">
            <v>SPECIAL - STRUCTURES</v>
          </cell>
          <cell r="F1678" t="str">
            <v>ADD SUPPLEMENTAL DESCRIPTION</v>
          </cell>
          <cell r="G1678">
            <v>1</v>
          </cell>
        </row>
        <row r="1679">
          <cell r="A1679" t="str">
            <v>530E00520</v>
          </cell>
          <cell r="B1679" t="str">
            <v>Y</v>
          </cell>
          <cell r="C1679" t="str">
            <v>DAY</v>
          </cell>
          <cell r="D1679" t="str">
            <v>SPECIAL - STRUCTURES</v>
          </cell>
          <cell r="F1679" t="str">
            <v>ADD SUPPLEMENTAL DESCRIPTION</v>
          </cell>
          <cell r="G1679">
            <v>1</v>
          </cell>
        </row>
        <row r="1680">
          <cell r="A1680" t="str">
            <v>530E00600</v>
          </cell>
          <cell r="B1680" t="str">
            <v>Y</v>
          </cell>
          <cell r="C1680" t="str">
            <v>SF</v>
          </cell>
          <cell r="D1680" t="str">
            <v>SPECIAL - STRUCTURES</v>
          </cell>
          <cell r="F1680" t="str">
            <v>ADD SUPPLEMENTAL DESCRIPTION</v>
          </cell>
          <cell r="G1680">
            <v>1</v>
          </cell>
        </row>
        <row r="1681">
          <cell r="A1681" t="str">
            <v>530E00800</v>
          </cell>
          <cell r="B1681" t="str">
            <v>Y</v>
          </cell>
          <cell r="C1681" t="str">
            <v>SY</v>
          </cell>
          <cell r="D1681" t="str">
            <v>SPECIAL - STRUCTURES</v>
          </cell>
          <cell r="F1681" t="str">
            <v>ADD SUPPLEMENTAL DESCRIPTION</v>
          </cell>
          <cell r="G1681">
            <v>1</v>
          </cell>
        </row>
        <row r="1682">
          <cell r="A1682" t="str">
            <v>530E00900</v>
          </cell>
          <cell r="B1682" t="str">
            <v>Y</v>
          </cell>
          <cell r="C1682" t="str">
            <v>TON</v>
          </cell>
          <cell r="D1682" t="str">
            <v>SPECIAL - STRUCTURES</v>
          </cell>
          <cell r="F1682" t="str">
            <v>ADD SUPPLEMENTAL DESCRIPTION</v>
          </cell>
          <cell r="G1682">
            <v>1</v>
          </cell>
        </row>
        <row r="1683">
          <cell r="A1683" t="str">
            <v>530E01100</v>
          </cell>
          <cell r="B1683" t="str">
            <v>Y</v>
          </cell>
          <cell r="C1683" t="str">
            <v>CY</v>
          </cell>
          <cell r="D1683" t="str">
            <v>SPECIAL - STRUCTURES</v>
          </cell>
          <cell r="F1683" t="str">
            <v>ADD SUPPLEMENTAL DESCRIPTION</v>
          </cell>
          <cell r="G1683">
            <v>1</v>
          </cell>
        </row>
        <row r="1684">
          <cell r="A1684" t="str">
            <v>530E01200</v>
          </cell>
          <cell r="B1684" t="str">
            <v>Y</v>
          </cell>
          <cell r="C1684" t="str">
            <v>CF</v>
          </cell>
          <cell r="D1684" t="str">
            <v>SPECIAL - STRUCTURES</v>
          </cell>
          <cell r="F1684" t="str">
            <v>ADD SUPPLEMENTAL DESCRIPTION</v>
          </cell>
          <cell r="G1684">
            <v>1</v>
          </cell>
        </row>
        <row r="1685">
          <cell r="A1685" t="str">
            <v>530E01300</v>
          </cell>
          <cell r="B1685" t="str">
            <v>Y</v>
          </cell>
          <cell r="C1685" t="str">
            <v>FT</v>
          </cell>
          <cell r="D1685" t="str">
            <v>SPECIAL - STRUCTURES</v>
          </cell>
          <cell r="F1685" t="str">
            <v>ADD SUPPLEMENTAL DESCRIPTION</v>
          </cell>
          <cell r="G1685">
            <v>1</v>
          </cell>
        </row>
        <row r="1686">
          <cell r="A1686" t="str">
            <v>530E01400</v>
          </cell>
          <cell r="B1686" t="str">
            <v>Y</v>
          </cell>
          <cell r="C1686" t="str">
            <v>GAL</v>
          </cell>
          <cell r="D1686" t="str">
            <v>SPECIAL - STRUCTURES</v>
          </cell>
          <cell r="F1686" t="str">
            <v>ADD SUPPLEMENTAL DESCRIPTION</v>
          </cell>
          <cell r="G1686">
            <v>1</v>
          </cell>
        </row>
        <row r="1687">
          <cell r="A1687" t="str">
            <v>530E10500</v>
          </cell>
          <cell r="B1687" t="str">
            <v>Y</v>
          </cell>
          <cell r="C1687" t="str">
            <v>PHS</v>
          </cell>
          <cell r="D1687" t="str">
            <v>SPECIAL - STRUCTURES</v>
          </cell>
          <cell r="F1687" t="str">
            <v>ADD SUPPLEMENTAL DESCRIPTION</v>
          </cell>
          <cell r="G1687">
            <v>1</v>
          </cell>
        </row>
        <row r="1688">
          <cell r="A1688" t="str">
            <v>530E10600</v>
          </cell>
          <cell r="B1688" t="str">
            <v>Y</v>
          </cell>
          <cell r="C1688" t="str">
            <v>SET</v>
          </cell>
          <cell r="D1688" t="str">
            <v>SPECIAL - STRUCTURES</v>
          </cell>
          <cell r="F1688" t="str">
            <v>ADD SUPPLEMENTAL DESCRIPTION</v>
          </cell>
          <cell r="G1688">
            <v>1</v>
          </cell>
        </row>
        <row r="1689">
          <cell r="A1689" t="str">
            <v>530E10700</v>
          </cell>
          <cell r="B1689" t="str">
            <v>Y</v>
          </cell>
          <cell r="C1689" t="str">
            <v>MFBM</v>
          </cell>
          <cell r="D1689" t="str">
            <v>SPECIAL - STRUCTURES</v>
          </cell>
          <cell r="F1689" t="str">
            <v>ADD SUPPLEMENTAL DESCRIPTION</v>
          </cell>
          <cell r="G1689">
            <v>1</v>
          </cell>
        </row>
        <row r="1690">
          <cell r="A1690" t="str">
            <v>530E11000</v>
          </cell>
          <cell r="B1690" t="str">
            <v>Y</v>
          </cell>
          <cell r="C1690" t="str">
            <v>UNIT</v>
          </cell>
          <cell r="D1690" t="str">
            <v>SPECIAL - LIGHTING FOR NIGHT PLACEMENT OF DECK OVERLAY</v>
          </cell>
          <cell r="G1690">
            <v>0</v>
          </cell>
        </row>
        <row r="1691">
          <cell r="A1691" t="str">
            <v>530E12000</v>
          </cell>
          <cell r="B1691" t="str">
            <v>Y</v>
          </cell>
          <cell r="C1691" t="str">
            <v>EACH</v>
          </cell>
          <cell r="D1691" t="str">
            <v>SPECIAL - APPROACH SLAB DOWEL</v>
          </cell>
          <cell r="G1691">
            <v>0</v>
          </cell>
        </row>
        <row r="1692">
          <cell r="A1692" t="str">
            <v>530E13000</v>
          </cell>
          <cell r="B1692" t="str">
            <v>Y</v>
          </cell>
          <cell r="C1692" t="str">
            <v>SF</v>
          </cell>
          <cell r="D1692" t="str">
            <v>SPECIAL - FORM LINER</v>
          </cell>
          <cell r="G1692">
            <v>0</v>
          </cell>
        </row>
        <row r="1693">
          <cell r="A1693" t="str">
            <v>530E14000</v>
          </cell>
          <cell r="B1693" t="str">
            <v>Y</v>
          </cell>
          <cell r="C1693" t="str">
            <v>LS</v>
          </cell>
          <cell r="D1693" t="str">
            <v>SPECIAL - STRUCTURAL SURVEY AND MONITORING OF VIBRATION</v>
          </cell>
          <cell r="G1693">
            <v>0</v>
          </cell>
        </row>
        <row r="1694">
          <cell r="A1694" t="str">
            <v>530E14010</v>
          </cell>
          <cell r="B1694" t="str">
            <v>Y</v>
          </cell>
          <cell r="C1694" t="str">
            <v>EACH</v>
          </cell>
          <cell r="D1694" t="str">
            <v>SPECIAL - STRUCTURAL SURVEY AND MONITORING OF VIBRATION</v>
          </cell>
          <cell r="G1694">
            <v>0</v>
          </cell>
        </row>
        <row r="1695">
          <cell r="A1695" t="str">
            <v>530E99010</v>
          </cell>
          <cell r="B1695" t="str">
            <v>Y</v>
          </cell>
          <cell r="C1695" t="str">
            <v>LS</v>
          </cell>
          <cell r="D1695" t="str">
            <v>SPECIAL - SUBSTRUCTURE</v>
          </cell>
          <cell r="F1695" t="str">
            <v>DESIGN BUILD PROJECTS ONLY</v>
          </cell>
          <cell r="G1695">
            <v>0</v>
          </cell>
        </row>
        <row r="1696">
          <cell r="A1696" t="str">
            <v>530E99020</v>
          </cell>
          <cell r="B1696" t="str">
            <v>Y</v>
          </cell>
          <cell r="C1696" t="str">
            <v>LS</v>
          </cell>
          <cell r="D1696" t="str">
            <v>SPECIAL - SUPERSTRUCTURE</v>
          </cell>
          <cell r="F1696" t="str">
            <v>DESIGN BUILD PROJECTS ONLY</v>
          </cell>
          <cell r="G1696">
            <v>0</v>
          </cell>
        </row>
        <row r="1697">
          <cell r="A1697" t="str">
            <v>530E99040</v>
          </cell>
          <cell r="B1697" t="str">
            <v>Y</v>
          </cell>
          <cell r="C1697" t="str">
            <v>LS</v>
          </cell>
          <cell r="D1697" t="str">
            <v>SPECIAL - STRUCTURES</v>
          </cell>
          <cell r="F1697" t="str">
            <v>DESIGN BUILD PROJECTS ONLY</v>
          </cell>
          <cell r="G1697">
            <v>0</v>
          </cell>
        </row>
        <row r="1698">
          <cell r="A1698" t="str">
            <v>530E99050</v>
          </cell>
          <cell r="B1698" t="str">
            <v>Y</v>
          </cell>
          <cell r="C1698" t="str">
            <v>LS</v>
          </cell>
          <cell r="D1698" t="str">
            <v>SPECIAL - RETAINING WALL</v>
          </cell>
          <cell r="F1698" t="str">
            <v>DESIGN BUILD PROJECTS ONLY</v>
          </cell>
          <cell r="G1698">
            <v>0</v>
          </cell>
        </row>
        <row r="1699">
          <cell r="A1699" t="str">
            <v>530E99100</v>
          </cell>
          <cell r="B1699" t="str">
            <v>Y</v>
          </cell>
          <cell r="C1699" t="str">
            <v>LS</v>
          </cell>
          <cell r="D1699" t="str">
            <v>SPECIAL - MISCELLANEOUS STRUCTURE FOR DESIGN BUILD</v>
          </cell>
          <cell r="F1699" t="str">
            <v>DESIGN BUILD PROJECTS ONLY</v>
          </cell>
          <cell r="G1699">
            <v>0</v>
          </cell>
        </row>
        <row r="1700">
          <cell r="A1700" t="str">
            <v>601E10000</v>
          </cell>
          <cell r="C1700" t="str">
            <v>SY</v>
          </cell>
          <cell r="D1700" t="str">
            <v>RIPRAP</v>
          </cell>
          <cell r="G1700">
            <v>0</v>
          </cell>
        </row>
        <row r="1701">
          <cell r="A1701" t="str">
            <v>601E10001</v>
          </cell>
          <cell r="C1701" t="str">
            <v>SY</v>
          </cell>
          <cell r="D1701" t="str">
            <v>RIPRAP, AS PER PLAN</v>
          </cell>
          <cell r="G1701">
            <v>0</v>
          </cell>
        </row>
        <row r="1702">
          <cell r="A1702" t="str">
            <v>601E10970</v>
          </cell>
          <cell r="C1702" t="str">
            <v>SY</v>
          </cell>
          <cell r="D1702" t="str">
            <v>RIPRAP, TYPE A</v>
          </cell>
          <cell r="G1702">
            <v>0</v>
          </cell>
        </row>
        <row r="1703">
          <cell r="A1703" t="str">
            <v>601E10971</v>
          </cell>
          <cell r="C1703" t="str">
            <v>SY</v>
          </cell>
          <cell r="D1703" t="str">
            <v>RIPRAP, TYPE A, AS PER PLAN</v>
          </cell>
          <cell r="G1703">
            <v>0</v>
          </cell>
        </row>
        <row r="1704">
          <cell r="A1704" t="str">
            <v>601E10980</v>
          </cell>
          <cell r="C1704" t="str">
            <v>SY</v>
          </cell>
          <cell r="D1704" t="str">
            <v>RIPRAP, TYPE B</v>
          </cell>
          <cell r="G1704">
            <v>0</v>
          </cell>
        </row>
        <row r="1705">
          <cell r="A1705" t="str">
            <v>601E10981</v>
          </cell>
          <cell r="C1705" t="str">
            <v>SY</v>
          </cell>
          <cell r="D1705" t="str">
            <v>RIPRAP, TYPE B, AS PER PLAN</v>
          </cell>
          <cell r="G1705">
            <v>0</v>
          </cell>
        </row>
        <row r="1706">
          <cell r="A1706" t="str">
            <v>601E10990</v>
          </cell>
          <cell r="C1706" t="str">
            <v>SY</v>
          </cell>
          <cell r="D1706" t="str">
            <v>RIPRAP, TYPE C</v>
          </cell>
          <cell r="G1706">
            <v>0</v>
          </cell>
        </row>
        <row r="1707">
          <cell r="A1707" t="str">
            <v>601E10991</v>
          </cell>
          <cell r="C1707" t="str">
            <v>SY</v>
          </cell>
          <cell r="D1707" t="str">
            <v>RIPRAP, TYPE C, AS PER PLAN</v>
          </cell>
          <cell r="G1707">
            <v>0</v>
          </cell>
        </row>
        <row r="1708">
          <cell r="A1708" t="str">
            <v>601E11000</v>
          </cell>
          <cell r="C1708" t="str">
            <v>SY</v>
          </cell>
          <cell r="D1708" t="str">
            <v>RIPRAP, TYPE D</v>
          </cell>
          <cell r="G1708">
            <v>0</v>
          </cell>
        </row>
        <row r="1709">
          <cell r="A1709" t="str">
            <v>601E11001</v>
          </cell>
          <cell r="C1709" t="str">
            <v>SY</v>
          </cell>
          <cell r="D1709" t="str">
            <v>RIPRAP, TYPE D, AS PER PLAN</v>
          </cell>
          <cell r="G1709">
            <v>0</v>
          </cell>
        </row>
        <row r="1710">
          <cell r="A1710" t="str">
            <v>601E12000</v>
          </cell>
          <cell r="C1710" t="str">
            <v>SY</v>
          </cell>
          <cell r="D1710" t="str">
            <v>RIPRAP, WITH GROUT</v>
          </cell>
          <cell r="G1710">
            <v>0</v>
          </cell>
        </row>
        <row r="1711">
          <cell r="A1711" t="str">
            <v>601E12001</v>
          </cell>
          <cell r="C1711" t="str">
            <v>SY</v>
          </cell>
          <cell r="D1711" t="str">
            <v>RIPRAP, WITH GROUT, AS PER PLAN</v>
          </cell>
          <cell r="G1711">
            <v>0</v>
          </cell>
        </row>
        <row r="1712">
          <cell r="A1712" t="str">
            <v>601E20000</v>
          </cell>
          <cell r="C1712" t="str">
            <v>SY</v>
          </cell>
          <cell r="D1712" t="str">
            <v>CRUSHED AGGREGATE SLOPE PROTECTION</v>
          </cell>
          <cell r="G1712">
            <v>0</v>
          </cell>
        </row>
        <row r="1713">
          <cell r="A1713" t="str">
            <v>601E20001</v>
          </cell>
          <cell r="C1713" t="str">
            <v>SY</v>
          </cell>
          <cell r="D1713" t="str">
            <v>CRUSHED AGGREGATE SLOPE PROTECTION, AS PER PLAN</v>
          </cell>
          <cell r="G1713">
            <v>0</v>
          </cell>
        </row>
        <row r="1714">
          <cell r="A1714" t="str">
            <v>601E20010</v>
          </cell>
          <cell r="C1714" t="str">
            <v>CY</v>
          </cell>
          <cell r="D1714" t="str">
            <v>CRUSHED AGGREGATE SLOPE PROTECTION</v>
          </cell>
          <cell r="G1714">
            <v>0</v>
          </cell>
        </row>
        <row r="1715">
          <cell r="A1715" t="str">
            <v>601E20011</v>
          </cell>
          <cell r="C1715" t="str">
            <v>CY</v>
          </cell>
          <cell r="D1715" t="str">
            <v>CRUSHED AGGREGATE SLOPE PROTECTION, AS PER PLAN</v>
          </cell>
          <cell r="G1715">
            <v>0</v>
          </cell>
        </row>
        <row r="1716">
          <cell r="A1716" t="str">
            <v>601E21000</v>
          </cell>
          <cell r="C1716" t="str">
            <v>SY</v>
          </cell>
          <cell r="D1716" t="str">
            <v>CONCRETE SLOPE PROTECTION</v>
          </cell>
          <cell r="G1716">
            <v>0</v>
          </cell>
        </row>
        <row r="1717">
          <cell r="A1717" t="str">
            <v>601E21001</v>
          </cell>
          <cell r="C1717" t="str">
            <v>SY</v>
          </cell>
          <cell r="D1717" t="str">
            <v>CONCRETE SLOPE PROTECTION, AS PER PLAN</v>
          </cell>
          <cell r="G1717">
            <v>0</v>
          </cell>
        </row>
        <row r="1718">
          <cell r="A1718" t="str">
            <v>601E21050</v>
          </cell>
          <cell r="C1718" t="str">
            <v>SY</v>
          </cell>
          <cell r="D1718" t="str">
            <v>TIED CONCRETE BLOCK MAT, TYPE 1</v>
          </cell>
          <cell r="G1718">
            <v>0</v>
          </cell>
        </row>
        <row r="1719">
          <cell r="A1719" t="str">
            <v>601E21051</v>
          </cell>
          <cell r="C1719" t="str">
            <v>SY</v>
          </cell>
          <cell r="D1719" t="str">
            <v>TIED CONCRETE BLOCK MAT, TYPE 1, AS PER PLAN</v>
          </cell>
          <cell r="G1719">
            <v>0</v>
          </cell>
        </row>
        <row r="1720">
          <cell r="A1720" t="str">
            <v>601E21060</v>
          </cell>
          <cell r="C1720" t="str">
            <v>SY</v>
          </cell>
          <cell r="D1720" t="str">
            <v>TIED CONCRETE BLOCK MAT, TYPE 2</v>
          </cell>
          <cell r="G1720">
            <v>0</v>
          </cell>
        </row>
        <row r="1721">
          <cell r="A1721" t="str">
            <v>601E21061</v>
          </cell>
          <cell r="C1721" t="str">
            <v>SY</v>
          </cell>
          <cell r="D1721" t="str">
            <v>TIED CONCRETE BLOCK MAT, TYPE 2, AS PER PLAN</v>
          </cell>
          <cell r="G1721">
            <v>0</v>
          </cell>
        </row>
        <row r="1722">
          <cell r="A1722" t="str">
            <v>601E21070</v>
          </cell>
          <cell r="C1722" t="str">
            <v>SY</v>
          </cell>
          <cell r="D1722" t="str">
            <v>TIED CONCRETE BLOCK MAT, TYPE 3</v>
          </cell>
          <cell r="G1722">
            <v>0</v>
          </cell>
        </row>
        <row r="1723">
          <cell r="A1723" t="str">
            <v>601E21071</v>
          </cell>
          <cell r="C1723" t="str">
            <v>SY</v>
          </cell>
          <cell r="D1723" t="str">
            <v>TIED CONCRETE BLOCK MAT, TYPE 3, AS PER PLAN</v>
          </cell>
          <cell r="G1723">
            <v>0</v>
          </cell>
        </row>
        <row r="1724">
          <cell r="A1724" t="str">
            <v>601E21100</v>
          </cell>
          <cell r="C1724" t="str">
            <v>SY</v>
          </cell>
          <cell r="D1724" t="str">
            <v>SLOPE PROTECTION, MISC.:</v>
          </cell>
          <cell r="F1724" t="str">
            <v>ADD SUPPLEMENTAL DESCRIPTION</v>
          </cell>
          <cell r="G1724">
            <v>1</v>
          </cell>
        </row>
        <row r="1725">
          <cell r="A1725" t="str">
            <v>601E21150</v>
          </cell>
          <cell r="C1725" t="str">
            <v>CY</v>
          </cell>
          <cell r="D1725" t="str">
            <v>SLOPE PROTECTION, MISC.</v>
          </cell>
          <cell r="F1725" t="str">
            <v>ADD SUPPLEMENTAL DESCRIPTION</v>
          </cell>
          <cell r="G1725">
            <v>1</v>
          </cell>
        </row>
        <row r="1726">
          <cell r="A1726" t="str">
            <v>601E21200</v>
          </cell>
          <cell r="C1726" t="str">
            <v>LS</v>
          </cell>
          <cell r="D1726" t="str">
            <v>SLOPE PROTECTION, MISC.</v>
          </cell>
          <cell r="F1726" t="str">
            <v>ADD SUPPLEMENTAL DESCRIPTION</v>
          </cell>
          <cell r="G1726">
            <v>1</v>
          </cell>
        </row>
        <row r="1727">
          <cell r="A1727" t="str">
            <v>601E23000</v>
          </cell>
          <cell r="C1727" t="str">
            <v>SY</v>
          </cell>
          <cell r="D1727" t="str">
            <v>ARTICULATING CONCRETE BLOCK REVETMENT SYSTEM, TYPE 1</v>
          </cell>
          <cell r="G1727">
            <v>0</v>
          </cell>
        </row>
        <row r="1728">
          <cell r="A1728" t="str">
            <v>601E23001</v>
          </cell>
          <cell r="C1728" t="str">
            <v>SY</v>
          </cell>
          <cell r="D1728" t="str">
            <v>ARTICULATING CONCRETE BLOCK REVETMENT SYSTEM, TYPE 1, AS PER PLAN</v>
          </cell>
          <cell r="G1728">
            <v>0</v>
          </cell>
        </row>
        <row r="1729">
          <cell r="A1729" t="str">
            <v>601E23010</v>
          </cell>
          <cell r="C1729" t="str">
            <v>SY</v>
          </cell>
          <cell r="D1729" t="str">
            <v>ARTICULATING CONCRETE BLOCK REVETMENT SYSTEM, TYPE 2</v>
          </cell>
          <cell r="G1729">
            <v>0</v>
          </cell>
        </row>
        <row r="1730">
          <cell r="A1730" t="str">
            <v>601E23011</v>
          </cell>
          <cell r="C1730" t="str">
            <v>SY</v>
          </cell>
          <cell r="D1730" t="str">
            <v>ARTICULATING CONCRETE BLOCK REVETMENT SYSTEM, TYPE 2, AS PER PLAN</v>
          </cell>
          <cell r="G1730">
            <v>0</v>
          </cell>
        </row>
        <row r="1731">
          <cell r="A1731" t="str">
            <v>601E23020</v>
          </cell>
          <cell r="C1731" t="str">
            <v>SY</v>
          </cell>
          <cell r="D1731" t="str">
            <v>ARTICULATING CONCRETE BLOCK REVETMENT SYSTEM, TYPE 3</v>
          </cell>
          <cell r="G1731">
            <v>0</v>
          </cell>
        </row>
        <row r="1732">
          <cell r="A1732" t="str">
            <v>601E23021</v>
          </cell>
          <cell r="C1732" t="str">
            <v>SY</v>
          </cell>
          <cell r="D1732" t="str">
            <v>ARTICULATING CONCRETE BLOCK REVETMENT SYSTEM, TYPE 3, AS PER PLAN</v>
          </cell>
          <cell r="G1732">
            <v>0</v>
          </cell>
        </row>
        <row r="1733">
          <cell r="A1733" t="str">
            <v>601E25000</v>
          </cell>
          <cell r="C1733" t="str">
            <v>CY</v>
          </cell>
          <cell r="D1733" t="str">
            <v>DUMPED ROCK FILL, TYPE A</v>
          </cell>
          <cell r="G1733">
            <v>0</v>
          </cell>
        </row>
        <row r="1734">
          <cell r="A1734" t="str">
            <v>601E25001</v>
          </cell>
          <cell r="C1734" t="str">
            <v>CY</v>
          </cell>
          <cell r="D1734" t="str">
            <v>DUMPED ROCK FILL, TYPE A, AS PER PLAN</v>
          </cell>
          <cell r="G1734">
            <v>0</v>
          </cell>
        </row>
        <row r="1735">
          <cell r="A1735" t="str">
            <v>601E26000</v>
          </cell>
          <cell r="C1735" t="str">
            <v>CY</v>
          </cell>
          <cell r="D1735" t="str">
            <v>DUMPED ROCK FILL, TYPE B</v>
          </cell>
          <cell r="G1735">
            <v>0</v>
          </cell>
        </row>
        <row r="1736">
          <cell r="A1736" t="str">
            <v>601E26001</v>
          </cell>
          <cell r="C1736" t="str">
            <v>CY</v>
          </cell>
          <cell r="D1736" t="str">
            <v>DUMPED ROCK FILL, TYPE B, AS PER PLAN</v>
          </cell>
          <cell r="G1736">
            <v>0</v>
          </cell>
        </row>
        <row r="1737">
          <cell r="A1737" t="str">
            <v>601E27000</v>
          </cell>
          <cell r="C1737" t="str">
            <v>CY</v>
          </cell>
          <cell r="D1737" t="str">
            <v>DUMPED ROCK FILL, TYPE C</v>
          </cell>
          <cell r="G1737">
            <v>0</v>
          </cell>
        </row>
        <row r="1738">
          <cell r="A1738" t="str">
            <v>601E27001</v>
          </cell>
          <cell r="C1738" t="str">
            <v>CY</v>
          </cell>
          <cell r="D1738" t="str">
            <v>DUMPED ROCK FILL, TYPE C, AS PER PLAN</v>
          </cell>
          <cell r="G1738">
            <v>0</v>
          </cell>
        </row>
        <row r="1739">
          <cell r="A1739" t="str">
            <v>601E28000</v>
          </cell>
          <cell r="C1739" t="str">
            <v>CY</v>
          </cell>
          <cell r="D1739" t="str">
            <v>DUMPED ROCK FILL, TYPE D</v>
          </cell>
          <cell r="G1739">
            <v>0</v>
          </cell>
        </row>
        <row r="1740">
          <cell r="A1740" t="str">
            <v>601E28001</v>
          </cell>
          <cell r="C1740" t="str">
            <v>CY</v>
          </cell>
          <cell r="D1740" t="str">
            <v>DUMPED ROCK FILL, TYPE D, AS PER PLAN</v>
          </cell>
          <cell r="G1740">
            <v>0</v>
          </cell>
        </row>
        <row r="1741">
          <cell r="A1741" t="str">
            <v>601E28100</v>
          </cell>
          <cell r="C1741" t="str">
            <v>CY</v>
          </cell>
          <cell r="D1741" t="str">
            <v>DUMPED ROCK FILL</v>
          </cell>
          <cell r="G1741">
            <v>0</v>
          </cell>
        </row>
        <row r="1742">
          <cell r="A1742" t="str">
            <v>601E28101</v>
          </cell>
          <cell r="C1742" t="str">
            <v>CY</v>
          </cell>
          <cell r="D1742" t="str">
            <v>DUMPED ROCK FILL, AS PER PLAN</v>
          </cell>
          <cell r="G1742">
            <v>0</v>
          </cell>
        </row>
        <row r="1743">
          <cell r="A1743" t="str">
            <v>601E30000</v>
          </cell>
          <cell r="C1743" t="str">
            <v>TON</v>
          </cell>
          <cell r="D1743" t="str">
            <v>DUMPED ROCK FILL,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601E32000</v>
          </cell>
          <cell r="C1744" t="str">
            <v>CY</v>
          </cell>
          <cell r="D1744" t="str">
            <v>ROCK CHANNEL PROTECTION, TYPE A WITH FILTER</v>
          </cell>
          <cell r="G1744">
            <v>0</v>
          </cell>
        </row>
        <row r="1745">
          <cell r="A1745" t="str">
            <v>601E32001</v>
          </cell>
          <cell r="C1745" t="str">
            <v>CY</v>
          </cell>
          <cell r="D1745" t="str">
            <v>ROCK CHANNEL PROTECTION, TYPE A WITH FILTER, AS PER PLAN</v>
          </cell>
          <cell r="G1745">
            <v>0</v>
          </cell>
        </row>
        <row r="1746">
          <cell r="A1746" t="str">
            <v>601E32004</v>
          </cell>
          <cell r="C1746" t="str">
            <v>CY</v>
          </cell>
          <cell r="D1746" t="str">
            <v>ROCK CHANNEL PROTECTION, TYPE A WITH GEOTEXTILE FABRIC</v>
          </cell>
          <cell r="G1746">
            <v>0</v>
          </cell>
        </row>
        <row r="1747">
          <cell r="A1747" t="str">
            <v>601E32005</v>
          </cell>
          <cell r="C1747" t="str">
            <v>CY</v>
          </cell>
          <cell r="D1747" t="str">
            <v>ROCK CHANNEL PROTECTION, TYPE A WITH GEOTEXTILE FABRIC, AS PER PLAN</v>
          </cell>
          <cell r="G1747">
            <v>0</v>
          </cell>
        </row>
        <row r="1748">
          <cell r="A1748" t="str">
            <v>601E32010</v>
          </cell>
          <cell r="C1748" t="str">
            <v>CY</v>
          </cell>
          <cell r="D1748" t="str">
            <v>ROCK CHANNEL PROTECTION, TYPE A WITH AGGREGATE FILTER</v>
          </cell>
          <cell r="G1748">
            <v>0</v>
          </cell>
        </row>
        <row r="1749">
          <cell r="A1749" t="str">
            <v>601E32011</v>
          </cell>
          <cell r="C1749" t="str">
            <v>CY</v>
          </cell>
          <cell r="D1749" t="str">
            <v>ROCK CHANNEL PROTECTION, TYPE A WITH AGGREGATE FILTER, AS PER PLAN</v>
          </cell>
          <cell r="G1749">
            <v>0</v>
          </cell>
        </row>
        <row r="1750">
          <cell r="A1750" t="str">
            <v>601E32100</v>
          </cell>
          <cell r="C1750" t="str">
            <v>CY</v>
          </cell>
          <cell r="D1750" t="str">
            <v>ROCK CHANNEL PROTECTION, TYPE B WITH FILTER</v>
          </cell>
          <cell r="G1750">
            <v>0</v>
          </cell>
        </row>
        <row r="1751">
          <cell r="A1751" t="str">
            <v>601E32101</v>
          </cell>
          <cell r="C1751" t="str">
            <v>CY</v>
          </cell>
          <cell r="D1751" t="str">
            <v>ROCK CHANNEL PROTECTION, TYPE B WITH FILTER, AS PER PLAN</v>
          </cell>
          <cell r="G1751">
            <v>0</v>
          </cell>
        </row>
        <row r="1752">
          <cell r="A1752" t="str">
            <v>601E32104</v>
          </cell>
          <cell r="C1752" t="str">
            <v>CY</v>
          </cell>
          <cell r="D1752" t="str">
            <v>ROCK CHANNEL PROTECTION, TYPE B WITH GEOTEXTILE FABRIC</v>
          </cell>
          <cell r="G1752">
            <v>0</v>
          </cell>
        </row>
        <row r="1753">
          <cell r="A1753" t="str">
            <v>601E32105</v>
          </cell>
          <cell r="C1753" t="str">
            <v>CY</v>
          </cell>
          <cell r="D1753" t="str">
            <v>ROCK CHANNEL PROTECTION, TYPE B WITH GEOTEXTILE FABRIC, AS PER PLAN</v>
          </cell>
          <cell r="G1753">
            <v>0</v>
          </cell>
        </row>
        <row r="1754">
          <cell r="A1754" t="str">
            <v>601E32110</v>
          </cell>
          <cell r="C1754" t="str">
            <v>CY</v>
          </cell>
          <cell r="D1754" t="str">
            <v>ROCK CHANNEL PROTECTION, TYPE B WITH AGGREGATE FILTER</v>
          </cell>
          <cell r="G1754">
            <v>0</v>
          </cell>
        </row>
        <row r="1755">
          <cell r="A1755" t="str">
            <v>601E32111</v>
          </cell>
          <cell r="C1755" t="str">
            <v>CY</v>
          </cell>
          <cell r="D1755" t="str">
            <v>ROCK CHANNEL PROTECTION, TYPE B WITH AGGREGATE FILTER, AS PER PLAN</v>
          </cell>
          <cell r="G1755">
            <v>0</v>
          </cell>
        </row>
        <row r="1756">
          <cell r="A1756" t="str">
            <v>601E32200</v>
          </cell>
          <cell r="C1756" t="str">
            <v>CY</v>
          </cell>
          <cell r="D1756" t="str">
            <v>ROCK CHANNEL PROTECTION, TYPE C WITH FILTER</v>
          </cell>
          <cell r="G1756">
            <v>0</v>
          </cell>
        </row>
        <row r="1757">
          <cell r="A1757" t="str">
            <v>601E32201</v>
          </cell>
          <cell r="C1757" t="str">
            <v>CY</v>
          </cell>
          <cell r="D1757" t="str">
            <v>ROCK CHANNEL PROTECTION, TYPE C WITH FILTER, AS PER PLAN</v>
          </cell>
          <cell r="G1757">
            <v>0</v>
          </cell>
        </row>
        <row r="1758">
          <cell r="A1758" t="str">
            <v>601E32204</v>
          </cell>
          <cell r="C1758" t="str">
            <v>CY</v>
          </cell>
          <cell r="D1758" t="str">
            <v>ROCK CHANNEL PROTECTION, TYPE C WITH GEOTEXTILE FABRIC</v>
          </cell>
          <cell r="G1758">
            <v>0</v>
          </cell>
        </row>
        <row r="1759">
          <cell r="A1759" t="str">
            <v>601E32205</v>
          </cell>
          <cell r="C1759" t="str">
            <v>CY</v>
          </cell>
          <cell r="D1759" t="str">
            <v>ROCK CHANNEL PROTECTION, TYPE C WITH GEOTEXTILE FABRIC, AS PER PLAN</v>
          </cell>
          <cell r="G1759">
            <v>0</v>
          </cell>
        </row>
        <row r="1760">
          <cell r="A1760" t="str">
            <v>601E32210</v>
          </cell>
          <cell r="C1760" t="str">
            <v>CY</v>
          </cell>
          <cell r="D1760" t="str">
            <v>ROCK CHANNEL PROTECTION, TYPE C WITH AGGREGATE FILTER</v>
          </cell>
          <cell r="G1760">
            <v>0</v>
          </cell>
        </row>
        <row r="1761">
          <cell r="A1761" t="str">
            <v>601E32211</v>
          </cell>
          <cell r="C1761" t="str">
            <v>CY</v>
          </cell>
          <cell r="D1761" t="str">
            <v>ROCK CHANNEL PROTECTION, TYPE C WITH AGGREGATE FILTER, AS PER PLAN</v>
          </cell>
          <cell r="G1761">
            <v>0</v>
          </cell>
        </row>
        <row r="1762">
          <cell r="A1762" t="str">
            <v>601E32300</v>
          </cell>
          <cell r="C1762" t="str">
            <v>CY</v>
          </cell>
          <cell r="D1762" t="str">
            <v>ROCK CHANNEL PROTECTION, TYPE D WITH FILTER</v>
          </cell>
          <cell r="G1762">
            <v>0</v>
          </cell>
        </row>
        <row r="1763">
          <cell r="A1763" t="str">
            <v>601E32301</v>
          </cell>
          <cell r="C1763" t="str">
            <v>CY</v>
          </cell>
          <cell r="D1763" t="str">
            <v>ROCK CHANNEL PROTECTION, TYPE D WITH FILTER, AS PER PLAN</v>
          </cell>
          <cell r="G1763">
            <v>0</v>
          </cell>
        </row>
        <row r="1764">
          <cell r="A1764" t="str">
            <v>601E32304</v>
          </cell>
          <cell r="C1764" t="str">
            <v>CY</v>
          </cell>
          <cell r="D1764" t="str">
            <v>ROCK CHANNEL PROTECTION, TYPE D WITH GEOTEXTILE FABRIC</v>
          </cell>
          <cell r="G1764">
            <v>0</v>
          </cell>
        </row>
        <row r="1765">
          <cell r="A1765" t="str">
            <v>601E32305</v>
          </cell>
          <cell r="C1765" t="str">
            <v>CY</v>
          </cell>
          <cell r="D1765" t="str">
            <v>ROCK CHANNEL PROTECTION, TYPE D WITH GEOTEXTILE FABRIC, AS PER PLAN</v>
          </cell>
          <cell r="G1765">
            <v>0</v>
          </cell>
        </row>
        <row r="1766">
          <cell r="A1766" t="str">
            <v>601E32310</v>
          </cell>
          <cell r="C1766" t="str">
            <v>CY</v>
          </cell>
          <cell r="D1766" t="str">
            <v>ROCK CHANNEL PROTECTION, TYPE D WITH AGGREGATE FILTER</v>
          </cell>
          <cell r="G1766">
            <v>0</v>
          </cell>
        </row>
        <row r="1767">
          <cell r="A1767" t="str">
            <v>601E34000</v>
          </cell>
          <cell r="C1767" t="str">
            <v>CY</v>
          </cell>
          <cell r="D1767" t="str">
            <v>ROCK CHANNEL PROTECTION, TYPE A WITHOUT FILTER</v>
          </cell>
          <cell r="G1767">
            <v>0</v>
          </cell>
        </row>
        <row r="1768">
          <cell r="A1768" t="str">
            <v>601E34001</v>
          </cell>
          <cell r="C1768" t="str">
            <v>CY</v>
          </cell>
          <cell r="D1768" t="str">
            <v>ROCK CHANNEL PROTECTION, TYPE A WITHOUT FILTER, AS PER PLAN</v>
          </cell>
          <cell r="G1768">
            <v>0</v>
          </cell>
        </row>
        <row r="1769">
          <cell r="A1769" t="str">
            <v>601E34100</v>
          </cell>
          <cell r="C1769" t="str">
            <v>CY</v>
          </cell>
          <cell r="D1769" t="str">
            <v>ROCK CHANNEL PROTECTION, TYPE B WITHOUT FILTER</v>
          </cell>
          <cell r="G1769">
            <v>0</v>
          </cell>
        </row>
        <row r="1770">
          <cell r="A1770" t="str">
            <v>601E34101</v>
          </cell>
          <cell r="C1770" t="str">
            <v>CY</v>
          </cell>
          <cell r="D1770" t="str">
            <v>ROCK CHANNEL PROTECTION, TYPE B WITHOUT FILTER, AS PER PLAN</v>
          </cell>
          <cell r="G1770">
            <v>0</v>
          </cell>
        </row>
        <row r="1771">
          <cell r="A1771" t="str">
            <v>601E34200</v>
          </cell>
          <cell r="C1771" t="str">
            <v>CY</v>
          </cell>
          <cell r="D1771" t="str">
            <v>ROCK CHANNEL PROTECTION, TYPE C WITHOUT FILTER</v>
          </cell>
          <cell r="G1771">
            <v>0</v>
          </cell>
        </row>
        <row r="1772">
          <cell r="A1772" t="str">
            <v>601E34201</v>
          </cell>
          <cell r="C1772" t="str">
            <v>CY</v>
          </cell>
          <cell r="D1772" t="str">
            <v>ROCK CHANNEL PROTECTION, TYPE C WITHOUT FILTER, AS PER PLAN</v>
          </cell>
          <cell r="G1772">
            <v>0</v>
          </cell>
        </row>
        <row r="1773">
          <cell r="A1773" t="str">
            <v>601E34300</v>
          </cell>
          <cell r="C1773" t="str">
            <v>CY</v>
          </cell>
          <cell r="D1773" t="str">
            <v>ROCK CHANNEL PROTECTION, TYPE D WITHOUT FILTER</v>
          </cell>
          <cell r="G1773">
            <v>0</v>
          </cell>
        </row>
        <row r="1774">
          <cell r="A1774" t="str">
            <v>601E34301</v>
          </cell>
          <cell r="C1774" t="str">
            <v>CY</v>
          </cell>
          <cell r="D1774" t="str">
            <v>ROCK CHANNEL PROTECTION, TYPE D WITHOUT FILTER, AS PER PLAN</v>
          </cell>
          <cell r="G1774">
            <v>0</v>
          </cell>
        </row>
        <row r="1775">
          <cell r="A1775" t="str">
            <v>601E34400</v>
          </cell>
          <cell r="C1775" t="str">
            <v>CY</v>
          </cell>
          <cell r="D1775" t="str">
            <v>ROCK CHANNEL PROTECTION, WITH GROUT</v>
          </cell>
          <cell r="F1775" t="str">
            <v>SPECIFY TYPE</v>
          </cell>
          <cell r="G1775">
            <v>1</v>
          </cell>
        </row>
        <row r="1776">
          <cell r="A1776" t="str">
            <v>601E34401</v>
          </cell>
          <cell r="C1776" t="str">
            <v>CY</v>
          </cell>
          <cell r="D1776" t="str">
            <v>ROCK CHANNEL PROTECTION, WITH GROUT, AS PER PLAN</v>
          </cell>
          <cell r="G1776">
            <v>0</v>
          </cell>
        </row>
        <row r="1777">
          <cell r="A1777" t="str">
            <v>601E34500</v>
          </cell>
          <cell r="B1777" t="str">
            <v>Y</v>
          </cell>
          <cell r="C1777" t="str">
            <v>CY</v>
          </cell>
          <cell r="D1777" t="str">
            <v>SPECIAL - STREAM CHANNEL ROCK STOCKED PILED AND PLACED</v>
          </cell>
          <cell r="G1777">
            <v>0</v>
          </cell>
        </row>
        <row r="1778">
          <cell r="A1778" t="str">
            <v>601E35000</v>
          </cell>
          <cell r="C1778" t="str">
            <v>CY</v>
          </cell>
          <cell r="D1778" t="str">
            <v>ROCK CHANNEL PROTECTION,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601E35100</v>
          </cell>
          <cell r="C1779" t="str">
            <v>LS</v>
          </cell>
          <cell r="D1779" t="str">
            <v>ROCK CHANNEL PROTECTION, MISC.:</v>
          </cell>
          <cell r="F1779" t="str">
            <v>ADD SUPPLEMENTAL DESCRIPTION</v>
          </cell>
          <cell r="G1779">
            <v>1</v>
          </cell>
        </row>
        <row r="1780">
          <cell r="A1780" t="str">
            <v>601E37500</v>
          </cell>
          <cell r="C1780" t="str">
            <v>FT</v>
          </cell>
          <cell r="D1780" t="str">
            <v>PAVED GUTTER, TYPE 1-2</v>
          </cell>
          <cell r="G1780">
            <v>0</v>
          </cell>
        </row>
        <row r="1781">
          <cell r="A1781" t="str">
            <v>601E37501</v>
          </cell>
          <cell r="C1781" t="str">
            <v>FT</v>
          </cell>
          <cell r="D1781" t="str">
            <v>PAVED GUTTER, TYPE 1-2, AS PER PLAN</v>
          </cell>
          <cell r="G1781">
            <v>0</v>
          </cell>
        </row>
        <row r="1782">
          <cell r="A1782" t="str">
            <v>601E38000</v>
          </cell>
          <cell r="C1782" t="str">
            <v>FT</v>
          </cell>
          <cell r="D1782" t="str">
            <v>PAVED GUTTER, TYPE 1-4</v>
          </cell>
          <cell r="G1782">
            <v>0</v>
          </cell>
        </row>
        <row r="1783">
          <cell r="A1783" t="str">
            <v>601E38001</v>
          </cell>
          <cell r="C1783" t="str">
            <v>FT</v>
          </cell>
          <cell r="D1783" t="str">
            <v>PAVED GUTTER, TYPE 1-4, AS PER PLAN</v>
          </cell>
          <cell r="G1783">
            <v>0</v>
          </cell>
        </row>
        <row r="1784">
          <cell r="A1784" t="str">
            <v>601E38100</v>
          </cell>
          <cell r="C1784" t="str">
            <v>FT</v>
          </cell>
          <cell r="D1784" t="str">
            <v>PAVED GUTTER, TYPE 1-6</v>
          </cell>
          <cell r="G1784">
            <v>0</v>
          </cell>
        </row>
        <row r="1785">
          <cell r="A1785" t="str">
            <v>601E38101</v>
          </cell>
          <cell r="C1785" t="str">
            <v>FT</v>
          </cell>
          <cell r="D1785" t="str">
            <v>PAVED GUTTER, TYPE 1-6, AS PER PLAN</v>
          </cell>
          <cell r="G1785">
            <v>0</v>
          </cell>
        </row>
        <row r="1786">
          <cell r="A1786" t="str">
            <v>601E38110</v>
          </cell>
          <cell r="C1786" t="str">
            <v>FT</v>
          </cell>
          <cell r="D1786" t="str">
            <v>PAVED GUTTER, TYPE 1-8</v>
          </cell>
          <cell r="G1786">
            <v>0</v>
          </cell>
        </row>
        <row r="1787">
          <cell r="A1787" t="str">
            <v>601E38400</v>
          </cell>
          <cell r="C1787" t="str">
            <v>FT</v>
          </cell>
          <cell r="D1787" t="str">
            <v>PAVED GUTTER, TYPE 2</v>
          </cell>
          <cell r="G1787">
            <v>0</v>
          </cell>
        </row>
        <row r="1788">
          <cell r="A1788" t="str">
            <v>601E38401</v>
          </cell>
          <cell r="C1788" t="str">
            <v>FT</v>
          </cell>
          <cell r="D1788" t="str">
            <v>PAVED GUTTER, TYPE 2, AS PER PLAN</v>
          </cell>
          <cell r="G1788">
            <v>0</v>
          </cell>
        </row>
        <row r="1789">
          <cell r="A1789" t="str">
            <v>601E38500</v>
          </cell>
          <cell r="C1789" t="str">
            <v>FT</v>
          </cell>
          <cell r="D1789" t="str">
            <v>PAVED GUTTER, TYPE 3</v>
          </cell>
          <cell r="G1789">
            <v>0</v>
          </cell>
        </row>
        <row r="1790">
          <cell r="A1790" t="str">
            <v>601E38501</v>
          </cell>
          <cell r="C1790" t="str">
            <v>FT</v>
          </cell>
          <cell r="D1790" t="str">
            <v>PAVED GUTTER, TYPE 3, AS PER PLAN</v>
          </cell>
          <cell r="G1790">
            <v>0</v>
          </cell>
        </row>
        <row r="1791">
          <cell r="A1791" t="str">
            <v>601E39000</v>
          </cell>
          <cell r="C1791" t="str">
            <v>FT</v>
          </cell>
          <cell r="D1791" t="str">
            <v>PAVED GUTTER, TYPE 4</v>
          </cell>
          <cell r="G1791">
            <v>0</v>
          </cell>
        </row>
        <row r="1792">
          <cell r="A1792" t="str">
            <v>601E39001</v>
          </cell>
          <cell r="C1792" t="str">
            <v>FT</v>
          </cell>
          <cell r="D1792" t="str">
            <v>PAVED GUTTER, TYPE 4, AS PER PLAN</v>
          </cell>
          <cell r="G1792">
            <v>0</v>
          </cell>
        </row>
        <row r="1793">
          <cell r="A1793" t="str">
            <v>601E39500</v>
          </cell>
          <cell r="C1793" t="str">
            <v>FT</v>
          </cell>
          <cell r="D1793" t="str">
            <v>PAVED GUTTER, TYPE 5</v>
          </cell>
          <cell r="G1793">
            <v>0</v>
          </cell>
        </row>
        <row r="1794">
          <cell r="A1794" t="str">
            <v>601E39501</v>
          </cell>
          <cell r="C1794" t="str">
            <v>FT</v>
          </cell>
          <cell r="D1794" t="str">
            <v>PAVED GUTTER, TYPE 5, AS PER PLAN</v>
          </cell>
          <cell r="G1794">
            <v>0</v>
          </cell>
        </row>
        <row r="1795">
          <cell r="A1795" t="str">
            <v>601E40000</v>
          </cell>
          <cell r="C1795" t="str">
            <v>FT</v>
          </cell>
          <cell r="D1795" t="str">
            <v>PAVED GUTTER, MISC.:</v>
          </cell>
          <cell r="F1795" t="str">
            <v>ADD SUPPLEMENTAL DESCRIPTION</v>
          </cell>
          <cell r="G1795">
            <v>1</v>
          </cell>
        </row>
        <row r="1796">
          <cell r="A1796" t="str">
            <v>601E45020</v>
          </cell>
          <cell r="C1796" t="str">
            <v>SY</v>
          </cell>
          <cell r="D1796" t="str">
            <v>INFILTRATION BASIN FILTER</v>
          </cell>
          <cell r="G1796">
            <v>0</v>
          </cell>
        </row>
        <row r="1797">
          <cell r="A1797" t="str">
            <v>601E45030</v>
          </cell>
          <cell r="C1797" t="str">
            <v>SY</v>
          </cell>
          <cell r="D1797" t="str">
            <v>DETENTION BASIN FILTER</v>
          </cell>
          <cell r="G1797">
            <v>0</v>
          </cell>
        </row>
        <row r="1798">
          <cell r="A1798" t="str">
            <v>601E45040</v>
          </cell>
          <cell r="C1798" t="str">
            <v>CY</v>
          </cell>
          <cell r="D1798" t="str">
            <v>INFILTRATION TRENCH FILTER</v>
          </cell>
          <cell r="G1798">
            <v>0</v>
          </cell>
        </row>
        <row r="1799">
          <cell r="A1799" t="str">
            <v>601E45050</v>
          </cell>
          <cell r="C1799" t="str">
            <v>CY</v>
          </cell>
          <cell r="D1799" t="str">
            <v>BIORETENTION CELL</v>
          </cell>
          <cell r="G1799">
            <v>0</v>
          </cell>
        </row>
        <row r="1800">
          <cell r="A1800" t="str">
            <v>601E51000</v>
          </cell>
          <cell r="C1800" t="str">
            <v>CY</v>
          </cell>
          <cell r="D1800" t="str">
            <v>CHANNEL PROTECTION, MISC.:</v>
          </cell>
          <cell r="F1800" t="str">
            <v>ADD SUPPLEMENTAL DESCRIPTION</v>
          </cell>
          <cell r="G1800">
            <v>1</v>
          </cell>
        </row>
        <row r="1801">
          <cell r="A1801" t="str">
            <v>601E52000</v>
          </cell>
          <cell r="C1801" t="str">
            <v>SY</v>
          </cell>
          <cell r="D1801" t="str">
            <v>CHANNEL PROTECTION, MISC.:</v>
          </cell>
          <cell r="F1801" t="str">
            <v>ADD SUPPLEMENTAL DESCRIPTION</v>
          </cell>
          <cell r="G1801">
            <v>1</v>
          </cell>
        </row>
        <row r="1802">
          <cell r="A1802" t="str">
            <v>601E54000</v>
          </cell>
          <cell r="C1802" t="str">
            <v>LS</v>
          </cell>
          <cell r="D1802" t="str">
            <v>CHANNEL PROTECTION, MISC.: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601E55000</v>
          </cell>
          <cell r="C1803" t="str">
            <v>EACH</v>
          </cell>
          <cell r="D1803" t="str">
            <v>CHANNEL PROTECTION, MISC.: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602E10000</v>
          </cell>
          <cell r="C1804" t="str">
            <v>CY</v>
          </cell>
          <cell r="D1804" t="str">
            <v>BRICK MASONRY</v>
          </cell>
          <cell r="G1804">
            <v>0</v>
          </cell>
        </row>
        <row r="1805">
          <cell r="A1805" t="str">
            <v>602E10001</v>
          </cell>
          <cell r="C1805" t="str">
            <v>CY</v>
          </cell>
          <cell r="D1805" t="str">
            <v>BRICK MASONRY, AS PER PLAN</v>
          </cell>
          <cell r="G1805">
            <v>0</v>
          </cell>
        </row>
        <row r="1806">
          <cell r="A1806" t="str">
            <v>602E15000</v>
          </cell>
          <cell r="C1806" t="str">
            <v>CY</v>
          </cell>
          <cell r="D1806" t="str">
            <v>BLOCK MASONRY</v>
          </cell>
          <cell r="G1806">
            <v>0</v>
          </cell>
        </row>
        <row r="1807">
          <cell r="A1807" t="str">
            <v>602E15001</v>
          </cell>
          <cell r="C1807" t="str">
            <v>CY</v>
          </cell>
          <cell r="D1807" t="str">
            <v>BLOCK MASONRY, AS PER PLAN</v>
          </cell>
          <cell r="G1807">
            <v>0</v>
          </cell>
        </row>
        <row r="1808">
          <cell r="A1808" t="str">
            <v>602E20000</v>
          </cell>
          <cell r="C1808" t="str">
            <v>CY</v>
          </cell>
          <cell r="D1808" t="str">
            <v>CONCRETE MASONRY</v>
          </cell>
          <cell r="G1808">
            <v>0</v>
          </cell>
        </row>
        <row r="1809">
          <cell r="A1809" t="str">
            <v>602E20001</v>
          </cell>
          <cell r="C1809" t="str">
            <v>CY</v>
          </cell>
          <cell r="D1809" t="str">
            <v>CONCRETE MASONRY, AS PER PLAN</v>
          </cell>
          <cell r="G1809">
            <v>0</v>
          </cell>
        </row>
        <row r="1810">
          <cell r="A1810" t="str">
            <v>602E97000</v>
          </cell>
          <cell r="C1810" t="str">
            <v>SF</v>
          </cell>
          <cell r="D1810" t="str">
            <v>MASONRY, MISC.:</v>
          </cell>
          <cell r="F1810" t="str">
            <v>ADD SUPPLEMENTAL DESCRIPTION</v>
          </cell>
          <cell r="G1810">
            <v>1</v>
          </cell>
        </row>
        <row r="1811">
          <cell r="A1811" t="str">
            <v>602E98000</v>
          </cell>
          <cell r="C1811" t="str">
            <v>LS</v>
          </cell>
          <cell r="D1811" t="str">
            <v>MASONRY, MISC.:</v>
          </cell>
          <cell r="F1811" t="str">
            <v>ADD SUPPLEMENTAL DESCRIPTION</v>
          </cell>
          <cell r="G1811">
            <v>1</v>
          </cell>
        </row>
        <row r="1812">
          <cell r="A1812" t="str">
            <v>602E98100</v>
          </cell>
          <cell r="C1812" t="str">
            <v>FT</v>
          </cell>
          <cell r="D1812" t="str">
            <v>MASONRY, MISC.:</v>
          </cell>
          <cell r="F1812" t="str">
            <v>ADD SUPPLEMENTAL DESCRIPTION</v>
          </cell>
          <cell r="G1812">
            <v>1</v>
          </cell>
        </row>
        <row r="1813">
          <cell r="A1813" t="str">
            <v>602E98200</v>
          </cell>
          <cell r="C1813" t="str">
            <v>CY</v>
          </cell>
          <cell r="D1813" t="str">
            <v>MASONRY, MISC.:</v>
          </cell>
          <cell r="F1813" t="str">
            <v>ADD SUPPLEMENTAL DESCRIPTION</v>
          </cell>
          <cell r="G1813">
            <v>1</v>
          </cell>
        </row>
        <row r="1814">
          <cell r="A1814" t="str">
            <v>602E98300</v>
          </cell>
          <cell r="C1814" t="str">
            <v>EACH</v>
          </cell>
          <cell r="D1814" t="str">
            <v>MASONRY, MISC.:</v>
          </cell>
          <cell r="F1814" t="str">
            <v>ADD SUPPLEMENTAL DESCRIPTION</v>
          </cell>
          <cell r="G1814">
            <v>1</v>
          </cell>
        </row>
        <row r="1815">
          <cell r="A1815" t="str">
            <v>605E05100</v>
          </cell>
          <cell r="C1815" t="str">
            <v>FT</v>
          </cell>
          <cell r="D1815" t="str">
            <v>4" SHALLOW PIPE UNDERDRAINS</v>
          </cell>
          <cell r="G1815">
            <v>0</v>
          </cell>
        </row>
        <row r="1816">
          <cell r="A1816" t="str">
            <v>605E05101</v>
          </cell>
          <cell r="C1816" t="str">
            <v>FT</v>
          </cell>
          <cell r="D1816" t="str">
            <v>4" SHALLOW PIPE UNDERDRAINS, AS PER PLAN</v>
          </cell>
          <cell r="G1816">
            <v>0</v>
          </cell>
        </row>
        <row r="1817">
          <cell r="A1817" t="str">
            <v>605E05110</v>
          </cell>
          <cell r="C1817" t="str">
            <v>FT</v>
          </cell>
          <cell r="D1817" t="str">
            <v>4" SHALLOW PIPE UNDERDRAINS WITH GEOTEXTILE FABRIC</v>
          </cell>
          <cell r="G1817">
            <v>0</v>
          </cell>
        </row>
        <row r="1818">
          <cell r="A1818" t="str">
            <v>605E05111</v>
          </cell>
          <cell r="C1818" t="str">
            <v>FT</v>
          </cell>
          <cell r="D1818" t="str">
            <v>4" SHALLOW PIPE UNDERDRAINS WITH GEOTEXTILE FABRIC, AS PER PLAN</v>
          </cell>
          <cell r="G1818">
            <v>0</v>
          </cell>
        </row>
        <row r="1819">
          <cell r="A1819" t="str">
            <v>605E05150</v>
          </cell>
          <cell r="C1819" t="str">
            <v>FT</v>
          </cell>
          <cell r="D1819" t="str">
            <v>4" DEEP PIPE UNDERDRAINS</v>
          </cell>
          <cell r="G1819">
            <v>0</v>
          </cell>
        </row>
        <row r="1820">
          <cell r="A1820" t="str">
            <v>605E05151</v>
          </cell>
          <cell r="C1820" t="str">
            <v>FT</v>
          </cell>
          <cell r="D1820" t="str">
            <v>4" DEEP PIPE UNDERDRAINS, AS PER PLAN</v>
          </cell>
          <cell r="G1820">
            <v>0</v>
          </cell>
        </row>
        <row r="1821">
          <cell r="A1821" t="str">
            <v>605E05200</v>
          </cell>
          <cell r="C1821" t="str">
            <v>FT</v>
          </cell>
          <cell r="D1821" t="str">
            <v>4" UNCLASSIFIED PIPE UNDERDRAINS</v>
          </cell>
          <cell r="G1821">
            <v>0</v>
          </cell>
        </row>
        <row r="1822">
          <cell r="A1822" t="str">
            <v>605E05201</v>
          </cell>
          <cell r="C1822" t="str">
            <v>FT</v>
          </cell>
          <cell r="D1822" t="str">
            <v>4" UNCLASSIFIED PIPE UNDERDRAINS, AS PER PLAN</v>
          </cell>
          <cell r="G1822">
            <v>0</v>
          </cell>
        </row>
        <row r="1823">
          <cell r="A1823" t="str">
            <v>605E05210</v>
          </cell>
          <cell r="C1823" t="str">
            <v>FT</v>
          </cell>
          <cell r="D1823" t="str">
            <v>4" UNCLASSIFIED PIPE UNDERDRAINS WITH GEOTEXTILE FABRIC</v>
          </cell>
          <cell r="G1823">
            <v>0</v>
          </cell>
        </row>
        <row r="1824">
          <cell r="A1824" t="str">
            <v>605E05211</v>
          </cell>
          <cell r="C1824" t="str">
            <v>FT</v>
          </cell>
          <cell r="D1824" t="str">
            <v>4" UNCLASSIFIED PIPE UNDERDRAINS WITH GEOTEXTILE FABRIC, AS PER PLAN</v>
          </cell>
          <cell r="G1824">
            <v>0</v>
          </cell>
        </row>
        <row r="1825">
          <cell r="A1825" t="str">
            <v>605E05220</v>
          </cell>
          <cell r="C1825" t="str">
            <v>FT</v>
          </cell>
          <cell r="D1825" t="str">
            <v>4" ROCK CUT UNDERDRAINS</v>
          </cell>
          <cell r="G1825">
            <v>0</v>
          </cell>
        </row>
        <row r="1826">
          <cell r="A1826" t="str">
            <v>605E05221</v>
          </cell>
          <cell r="C1826" t="str">
            <v>FT</v>
          </cell>
          <cell r="D1826" t="str">
            <v>4" ROCK CUT UNDERDRAINS, AS PER PLAN</v>
          </cell>
          <cell r="G1826">
            <v>0</v>
          </cell>
        </row>
        <row r="1827">
          <cell r="A1827" t="str">
            <v>605E05230</v>
          </cell>
          <cell r="C1827" t="str">
            <v>FT</v>
          </cell>
          <cell r="D1827" t="str">
            <v>4" ROCK CUT UNDERDRAINS WITH GEOTEXTILE FABRIC</v>
          </cell>
          <cell r="G1827">
            <v>0</v>
          </cell>
        </row>
        <row r="1828">
          <cell r="A1828" t="str">
            <v>605E05231</v>
          </cell>
          <cell r="C1828" t="str">
            <v>FT</v>
          </cell>
          <cell r="D1828" t="str">
            <v>4" ROCK CUT UNDERDRAINS WITH GEOTEXTILE FABRIC, AS PER PLAN</v>
          </cell>
          <cell r="G1828">
            <v>0</v>
          </cell>
        </row>
        <row r="1829">
          <cell r="A1829" t="str">
            <v>605E06000</v>
          </cell>
          <cell r="C1829" t="str">
            <v>FT</v>
          </cell>
          <cell r="D1829" t="str">
            <v>4" BASE PIPE UNDERDRAINS</v>
          </cell>
          <cell r="G1829">
            <v>0</v>
          </cell>
        </row>
        <row r="1830">
          <cell r="A1830" t="str">
            <v>605E06001</v>
          </cell>
          <cell r="C1830" t="str">
            <v>FT</v>
          </cell>
          <cell r="D1830" t="str">
            <v>4" BASE PIPE UNDERDRAINS, AS PER PLAN</v>
          </cell>
          <cell r="G1830">
            <v>0</v>
          </cell>
        </row>
        <row r="1831">
          <cell r="A1831" t="str">
            <v>605E06020</v>
          </cell>
          <cell r="C1831" t="str">
            <v>FT</v>
          </cell>
          <cell r="D1831" t="str">
            <v>4" BASE PIPE UNDERDRAINS WITH GEOTEXTILE FABRIC</v>
          </cell>
          <cell r="G1831">
            <v>0</v>
          </cell>
        </row>
        <row r="1832">
          <cell r="A1832" t="str">
            <v>605E06021</v>
          </cell>
          <cell r="C1832" t="str">
            <v>FT</v>
          </cell>
          <cell r="D1832" t="str">
            <v>4" BASE PIPE UNDERDRAINS WITH GEOTEXTILE FABRIC, AS PER PLAN</v>
          </cell>
          <cell r="G1832">
            <v>0</v>
          </cell>
        </row>
        <row r="1833">
          <cell r="A1833" t="str">
            <v>605E11000</v>
          </cell>
          <cell r="C1833" t="str">
            <v>FT</v>
          </cell>
          <cell r="D1833" t="str">
            <v>6" CONSTRUCTION UNDERDRAINS</v>
          </cell>
          <cell r="G1833">
            <v>0</v>
          </cell>
        </row>
        <row r="1834">
          <cell r="A1834" t="str">
            <v>605E11001</v>
          </cell>
          <cell r="C1834" t="str">
            <v>FT</v>
          </cell>
          <cell r="D1834" t="str">
            <v>6" CONSTRUCTION UNDERDRAINS, AS PER PLAN</v>
          </cell>
          <cell r="G1834">
            <v>0</v>
          </cell>
        </row>
        <row r="1835">
          <cell r="A1835" t="str">
            <v>605E11100</v>
          </cell>
          <cell r="C1835" t="str">
            <v>FT</v>
          </cell>
          <cell r="D1835" t="str">
            <v>6" SHALLOW PIPE UNDERDRAINS</v>
          </cell>
          <cell r="G1835">
            <v>0</v>
          </cell>
        </row>
        <row r="1836">
          <cell r="A1836" t="str">
            <v>605E11101</v>
          </cell>
          <cell r="C1836" t="str">
            <v>FT</v>
          </cell>
          <cell r="D1836" t="str">
            <v>6" SHALLOW PIPE UNDERDRAINS, AS PER PLAN</v>
          </cell>
          <cell r="G1836">
            <v>0</v>
          </cell>
        </row>
        <row r="1837">
          <cell r="A1837" t="str">
            <v>605E11110</v>
          </cell>
          <cell r="C1837" t="str">
            <v>FT</v>
          </cell>
          <cell r="D1837" t="str">
            <v>6" SHALLOW PIPE UNDERDRAINS WITH GEOTEXTILE FABRIC</v>
          </cell>
          <cell r="G1837">
            <v>0</v>
          </cell>
        </row>
        <row r="1838">
          <cell r="A1838" t="str">
            <v>605E11111</v>
          </cell>
          <cell r="C1838" t="str">
            <v>FT</v>
          </cell>
          <cell r="D1838" t="str">
            <v>6" SHALLOW PIPE UNDERDRAINS WITH GEOTEXTILE FABRIC, AS PER PLAN</v>
          </cell>
          <cell r="G1838">
            <v>0</v>
          </cell>
        </row>
        <row r="1839">
          <cell r="A1839" t="str">
            <v>605E12200</v>
          </cell>
          <cell r="C1839" t="str">
            <v>FT</v>
          </cell>
          <cell r="D1839" t="str">
            <v>6" DEEP PIPE UNDERDRAINS</v>
          </cell>
          <cell r="G1839">
            <v>0</v>
          </cell>
        </row>
        <row r="1840">
          <cell r="A1840" t="str">
            <v>605E12201</v>
          </cell>
          <cell r="C1840" t="str">
            <v>FT</v>
          </cell>
          <cell r="D1840" t="str">
            <v>6" DEEP PIPE UNDERDRAINS, AS PER PLAN</v>
          </cell>
          <cell r="G1840">
            <v>0</v>
          </cell>
        </row>
        <row r="1841">
          <cell r="A1841" t="str">
            <v>605E12210</v>
          </cell>
          <cell r="C1841" t="str">
            <v>FT</v>
          </cell>
          <cell r="D1841" t="str">
            <v>6" DEEP PIPE UNDERDRAINS WITH GEOTEXTILE FABRIC</v>
          </cell>
          <cell r="G1841">
            <v>0</v>
          </cell>
        </row>
        <row r="1842">
          <cell r="A1842" t="str">
            <v>605E12211</v>
          </cell>
          <cell r="C1842" t="str">
            <v>FT</v>
          </cell>
          <cell r="D1842" t="str">
            <v>6" DEEP PIPE UNDERDRAINS WITH GEOTEXTILE FABRIC, AS PER PLAN</v>
          </cell>
          <cell r="G1842">
            <v>0</v>
          </cell>
        </row>
        <row r="1843">
          <cell r="A1843" t="str">
            <v>605E13300</v>
          </cell>
          <cell r="C1843" t="str">
            <v>FT</v>
          </cell>
          <cell r="D1843" t="str">
            <v>6" UNCLASSIFIED PIPE UNDERDRAINS</v>
          </cell>
          <cell r="G1843">
            <v>0</v>
          </cell>
        </row>
        <row r="1844">
          <cell r="A1844" t="str">
            <v>605E13301</v>
          </cell>
          <cell r="C1844" t="str">
            <v>FT</v>
          </cell>
          <cell r="D1844" t="str">
            <v>6" UNCLASSIFIED PIPE UNDERDRAINS, AS PER PLAN</v>
          </cell>
          <cell r="G1844">
            <v>0</v>
          </cell>
        </row>
        <row r="1845">
          <cell r="A1845" t="str">
            <v>605E13402</v>
          </cell>
          <cell r="C1845" t="str">
            <v>FT</v>
          </cell>
          <cell r="D1845" t="str">
            <v>6" UNCLASSIFIED PIPE UNDERDRAINS FOR SPRINGS</v>
          </cell>
          <cell r="G1845">
            <v>0</v>
          </cell>
        </row>
        <row r="1846">
          <cell r="A1846" t="str">
            <v>605E13403</v>
          </cell>
          <cell r="C1846" t="str">
            <v>FT</v>
          </cell>
          <cell r="D1846" t="str">
            <v>6" UNCLASSIFIED PIPE UNDERDRAINS FOR SPRINGS, AS PER PLAN</v>
          </cell>
          <cell r="G1846">
            <v>0</v>
          </cell>
        </row>
        <row r="1847">
          <cell r="A1847" t="str">
            <v>605E13410</v>
          </cell>
          <cell r="C1847" t="str">
            <v>FT</v>
          </cell>
          <cell r="D1847" t="str">
            <v>6" UNCLASSIFIED PIPE UNDERDRAINS WITH GEOTEXTILE FABRIC</v>
          </cell>
          <cell r="G1847">
            <v>0</v>
          </cell>
        </row>
        <row r="1848">
          <cell r="A1848" t="str">
            <v>605E13411</v>
          </cell>
          <cell r="C1848" t="str">
            <v>FT</v>
          </cell>
          <cell r="D1848" t="str">
            <v>6" UNCLASSIFIED PIPE UNDERDRAINS WITH GEOTEXTILE FABRIC, AS PER PLAN</v>
          </cell>
          <cell r="G1848">
            <v>0</v>
          </cell>
        </row>
        <row r="1849">
          <cell r="A1849" t="str">
            <v>605E13500</v>
          </cell>
          <cell r="C1849" t="str">
            <v>FT</v>
          </cell>
          <cell r="D1849" t="str">
            <v>6" ROCK CUT UNDERDRAINS</v>
          </cell>
          <cell r="G1849">
            <v>0</v>
          </cell>
        </row>
        <row r="1850">
          <cell r="A1850" t="str">
            <v>605E13501</v>
          </cell>
          <cell r="C1850" t="str">
            <v>FT</v>
          </cell>
          <cell r="D1850" t="str">
            <v>6" ROCK CUT UNDERDRAINS, AS PER PLAN</v>
          </cell>
          <cell r="G1850">
            <v>0</v>
          </cell>
        </row>
        <row r="1851">
          <cell r="A1851" t="str">
            <v>605E13510</v>
          </cell>
          <cell r="C1851" t="str">
            <v>FT</v>
          </cell>
          <cell r="D1851" t="str">
            <v>6" ROCK CUT UNDERDRAINS WITH GEOTEXTILE FABRIC</v>
          </cell>
          <cell r="G1851">
            <v>0</v>
          </cell>
        </row>
        <row r="1852">
          <cell r="A1852" t="str">
            <v>605E14000</v>
          </cell>
          <cell r="C1852" t="str">
            <v>FT</v>
          </cell>
          <cell r="D1852" t="str">
            <v>6" BASE PIPE UNDERDRAINS</v>
          </cell>
          <cell r="G1852">
            <v>0</v>
          </cell>
        </row>
        <row r="1853">
          <cell r="A1853" t="str">
            <v>605E14001</v>
          </cell>
          <cell r="C1853" t="str">
            <v>FT</v>
          </cell>
          <cell r="D1853" t="str">
            <v>6" BASE PIPE UNDERDRAINS, AS PER PLAN</v>
          </cell>
          <cell r="G1853">
            <v>0</v>
          </cell>
        </row>
        <row r="1854">
          <cell r="A1854" t="str">
            <v>605E14020</v>
          </cell>
          <cell r="C1854" t="str">
            <v>FT</v>
          </cell>
          <cell r="D1854" t="str">
            <v>6" BASE PIPE UNDERDRAINS WITH GEOTEXTILE FABRIC</v>
          </cell>
          <cell r="G1854">
            <v>0</v>
          </cell>
        </row>
        <row r="1855">
          <cell r="A1855" t="str">
            <v>605E14021</v>
          </cell>
          <cell r="C1855" t="str">
            <v>FT</v>
          </cell>
          <cell r="D1855" t="str">
            <v>6" BASE PIPE UNDERDRAINS WITH GEOTEXTILE FABRIC, AS PER PLAN</v>
          </cell>
          <cell r="G1855">
            <v>0</v>
          </cell>
        </row>
        <row r="1856">
          <cell r="A1856" t="str">
            <v>605E31050</v>
          </cell>
          <cell r="C1856" t="str">
            <v>FT</v>
          </cell>
          <cell r="D1856" t="str">
            <v>18" PREFABRICATED EDGE UNDERDRAINS</v>
          </cell>
          <cell r="G1856">
            <v>0</v>
          </cell>
        </row>
        <row r="1857">
          <cell r="A1857" t="str">
            <v>605E31051</v>
          </cell>
          <cell r="C1857" t="str">
            <v>FT</v>
          </cell>
          <cell r="D1857" t="str">
            <v>18" PREFABRICATED EDGE UNDERDRAINS, AS PER PLAN</v>
          </cell>
          <cell r="G1857">
            <v>0</v>
          </cell>
        </row>
        <row r="1858">
          <cell r="A1858" t="str">
            <v>605E31100</v>
          </cell>
          <cell r="C1858" t="str">
            <v>FT</v>
          </cell>
          <cell r="D1858" t="str">
            <v>AGGREGATE DRAINS</v>
          </cell>
          <cell r="G1858">
            <v>0</v>
          </cell>
        </row>
        <row r="1859">
          <cell r="A1859" t="str">
            <v>605E31101</v>
          </cell>
          <cell r="C1859" t="str">
            <v>FT</v>
          </cell>
          <cell r="D1859" t="str">
            <v>AGGREGATE DRAINS, AS PER PLAN</v>
          </cell>
          <cell r="G1859">
            <v>0</v>
          </cell>
        </row>
        <row r="1860">
          <cell r="A1860" t="str">
            <v>605E32200</v>
          </cell>
          <cell r="C1860" t="str">
            <v>FT</v>
          </cell>
          <cell r="D1860" t="str">
            <v>AGGREGATE DRAINS FOR SPRINGS</v>
          </cell>
          <cell r="G1860">
            <v>0</v>
          </cell>
        </row>
        <row r="1861">
          <cell r="A1861" t="str">
            <v>605E32201</v>
          </cell>
          <cell r="C1861" t="str">
            <v>LF</v>
          </cell>
          <cell r="D1861" t="str">
            <v>AGGREGATE DRAIN FOR SPRINGS, AS PER PLAN</v>
          </cell>
          <cell r="G1861">
            <v>0</v>
          </cell>
        </row>
        <row r="1862">
          <cell r="A1862" t="str">
            <v>605E98000</v>
          </cell>
          <cell r="C1862" t="str">
            <v>FT</v>
          </cell>
          <cell r="D1862" t="str">
            <v>UNDERDRAINS, MISC.:</v>
          </cell>
          <cell r="F1862" t="str">
            <v>ADD SUPPLEMENTAL DESCRIPTION</v>
          </cell>
          <cell r="G1862">
            <v>1</v>
          </cell>
        </row>
        <row r="1863">
          <cell r="A1863" t="str">
            <v>605E98300</v>
          </cell>
          <cell r="C1863" t="str">
            <v>EACH</v>
          </cell>
          <cell r="D1863" t="str">
            <v>UNDERDRAINS, MISC.:</v>
          </cell>
          <cell r="F1863" t="str">
            <v>ADD SUPPLEMENTAL DESCRIPTION</v>
          </cell>
          <cell r="G1863">
            <v>1</v>
          </cell>
        </row>
        <row r="1864">
          <cell r="A1864" t="str">
            <v>606E10210</v>
          </cell>
          <cell r="B1864" t="str">
            <v>Y</v>
          </cell>
          <cell r="C1864" t="str">
            <v>SF</v>
          </cell>
          <cell r="D1864" t="str">
            <v>SPECIAL - NOISE BARRIER (REFLECTIVE)</v>
          </cell>
          <cell r="G1864">
            <v>0</v>
          </cell>
        </row>
        <row r="1865">
          <cell r="A1865" t="str">
            <v>606E10310</v>
          </cell>
          <cell r="B1865" t="str">
            <v>Y</v>
          </cell>
          <cell r="C1865" t="str">
            <v>SF</v>
          </cell>
          <cell r="D1865" t="str">
            <v>SPECIAL - NOISE BARRIER (ABSORPTIVE)</v>
          </cell>
          <cell r="G1865">
            <v>0</v>
          </cell>
        </row>
        <row r="1866">
          <cell r="A1866" t="str">
            <v>606E10600</v>
          </cell>
          <cell r="B1866" t="str">
            <v>Y</v>
          </cell>
          <cell r="C1866" t="str">
            <v>SY</v>
          </cell>
          <cell r="D1866" t="str">
            <v>SPECIAL - NOISE BARRIER COATING</v>
          </cell>
          <cell r="G1866">
            <v>0</v>
          </cell>
        </row>
        <row r="1867">
          <cell r="A1867" t="str">
            <v>606E10710</v>
          </cell>
          <cell r="B1867" t="str">
            <v>Y</v>
          </cell>
          <cell r="C1867" t="str">
            <v>EACH</v>
          </cell>
          <cell r="D1867" t="str">
            <v>SPECIAL - NOISE BARRIER PANEL REMOVAL AND REPLACEMENT</v>
          </cell>
          <cell r="G1867">
            <v>0</v>
          </cell>
        </row>
        <row r="1868">
          <cell r="A1868" t="str">
            <v>606E10720</v>
          </cell>
          <cell r="B1868" t="str">
            <v>Y</v>
          </cell>
          <cell r="C1868" t="str">
            <v>EACH</v>
          </cell>
          <cell r="D1868" t="str">
            <v>SPECIAL - NOISE BARRIER PANEL REMOVAL AND REUSE</v>
          </cell>
          <cell r="G1868">
            <v>0</v>
          </cell>
        </row>
        <row r="1869">
          <cell r="A1869" t="str">
            <v>606E10810</v>
          </cell>
          <cell r="B1869" t="str">
            <v>Y</v>
          </cell>
          <cell r="C1869" t="str">
            <v>EACH</v>
          </cell>
          <cell r="D1869" t="str">
            <v>SPECIAL - NOISE BARRIER</v>
          </cell>
          <cell r="F1869" t="str">
            <v>ADD SUPPLEMENTAL DESCRIPTION</v>
          </cell>
          <cell r="G1869">
            <v>1</v>
          </cell>
        </row>
        <row r="1870">
          <cell r="A1870" t="str">
            <v>606E10900</v>
          </cell>
          <cell r="B1870" t="str">
            <v>Y</v>
          </cell>
          <cell r="C1870" t="str">
            <v>LS</v>
          </cell>
          <cell r="D1870" t="str">
            <v>SPECIAL - NOISE BARRIER</v>
          </cell>
          <cell r="F1870" t="str">
            <v>ADD SUPPLEMENTAL DESCRIPTION</v>
          </cell>
          <cell r="G1870">
            <v>1</v>
          </cell>
        </row>
        <row r="1871">
          <cell r="A1871" t="str">
            <v>606E10920</v>
          </cell>
          <cell r="B1871" t="str">
            <v>Y</v>
          </cell>
          <cell r="C1871" t="str">
            <v>SF</v>
          </cell>
          <cell r="D1871" t="str">
            <v>SPECIAL - NOISE BARRIER</v>
          </cell>
          <cell r="F1871" t="str">
            <v>ADD SUPPLEMENTAL DESCRIPTION</v>
          </cell>
          <cell r="G1871">
            <v>1</v>
          </cell>
        </row>
        <row r="1872">
          <cell r="A1872" t="str">
            <v>606E10930</v>
          </cell>
          <cell r="B1872" t="str">
            <v>Y</v>
          </cell>
          <cell r="C1872" t="str">
            <v>FT</v>
          </cell>
          <cell r="D1872" t="str">
            <v>SPECIAL - NOISE BARRIER</v>
          </cell>
          <cell r="F1872" t="str">
            <v>ADD SUPPLEMENTAL DESCRIPTION</v>
          </cell>
          <cell r="G1872">
            <v>1</v>
          </cell>
        </row>
        <row r="1873">
          <cell r="A1873" t="str">
            <v>606E10940</v>
          </cell>
          <cell r="B1873" t="str">
            <v>Y</v>
          </cell>
          <cell r="C1873" t="str">
            <v>SY</v>
          </cell>
          <cell r="D1873" t="str">
            <v>SPECIAL - NOISE BARRIER</v>
          </cell>
          <cell r="F1873" t="str">
            <v>ADD SUPPLEMENTAL DESCRIPTION</v>
          </cell>
          <cell r="G1873">
            <v>1</v>
          </cell>
        </row>
        <row r="1874">
          <cell r="A1874" t="str">
            <v>606E11000</v>
          </cell>
          <cell r="C1874" t="str">
            <v>FT</v>
          </cell>
          <cell r="D1874" t="str">
            <v>GUARDRAIL, THRIE BEAM RAIL AND TRANSITION SECTION</v>
          </cell>
          <cell r="G1874">
            <v>0</v>
          </cell>
        </row>
        <row r="1875">
          <cell r="A1875" t="str">
            <v>606E11001</v>
          </cell>
          <cell r="C1875" t="str">
            <v>FT</v>
          </cell>
          <cell r="D1875" t="str">
            <v>GUARDRAIL, THRIE BEAM RAIL AND TRANSITION SECTION, AS PER PLAN</v>
          </cell>
          <cell r="G1875">
            <v>0</v>
          </cell>
        </row>
        <row r="1876">
          <cell r="A1876" t="str">
            <v>606E12000</v>
          </cell>
          <cell r="C1876" t="str">
            <v>FT</v>
          </cell>
          <cell r="D1876" t="str">
            <v>GUARDRAIL, TYPE 5MR</v>
          </cell>
          <cell r="F1876" t="str">
            <v>REQUIRES PLAN INSERT SHEET</v>
          </cell>
          <cell r="G1876">
            <v>0</v>
          </cell>
        </row>
        <row r="1877">
          <cell r="A1877" t="str">
            <v>606E12500</v>
          </cell>
          <cell r="C1877" t="str">
            <v>FT</v>
          </cell>
          <cell r="D1877" t="str">
            <v>GUARDRAIL, TYPE 4</v>
          </cell>
          <cell r="F1877" t="str">
            <v>REQUIRES PLAN INSERT SHEET</v>
          </cell>
          <cell r="G1877">
            <v>0</v>
          </cell>
        </row>
        <row r="1878">
          <cell r="A1878" t="str">
            <v>606E12501</v>
          </cell>
          <cell r="C1878" t="str">
            <v>FT</v>
          </cell>
          <cell r="D1878" t="str">
            <v>GUARDRAIL, TYPE 4, AS PER PLAN</v>
          </cell>
          <cell r="F1878" t="str">
            <v>REQUIRES PLAN INSERT SHEET</v>
          </cell>
          <cell r="G1878">
            <v>0</v>
          </cell>
        </row>
        <row r="1879">
          <cell r="A1879" t="str">
            <v>606E13000</v>
          </cell>
          <cell r="C1879" t="str">
            <v>FT</v>
          </cell>
          <cell r="D1879" t="str">
            <v>GUARDRAIL, TYPE 5</v>
          </cell>
          <cell r="F1879" t="str">
            <v>REQUIRES PLAN INSERT SHEET</v>
          </cell>
          <cell r="G1879">
            <v>0</v>
          </cell>
        </row>
        <row r="1880">
          <cell r="A1880" t="str">
            <v>606E13001</v>
          </cell>
          <cell r="C1880" t="str">
            <v>FT</v>
          </cell>
          <cell r="D1880" t="str">
            <v>GUARDRAIL, TYPE 5, AS PER PLAN</v>
          </cell>
          <cell r="F1880" t="str">
            <v>REQUIRES PLAN INSERT SHEET</v>
          </cell>
          <cell r="G1880">
            <v>0</v>
          </cell>
        </row>
        <row r="1881">
          <cell r="A1881" t="str">
            <v>606E13010</v>
          </cell>
          <cell r="C1881" t="str">
            <v>FT</v>
          </cell>
          <cell r="D1881" t="str">
            <v>GUARDRAIL, TYPE 5 WITH TUBULAR BACKUP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606E13011</v>
          </cell>
          <cell r="C1882" t="str">
            <v>FT</v>
          </cell>
          <cell r="D1882" t="str">
            <v>GUARDRAIL, TYPE 5 WITH TUBULAR BACKUP,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606E13020</v>
          </cell>
          <cell r="C1883" t="str">
            <v>FT</v>
          </cell>
          <cell r="D1883" t="str">
            <v>GUARDRAIL, TYPE 5 WITH DOUBLE RAILS</v>
          </cell>
          <cell r="F1883" t="str">
            <v>REQUIRES PLAN INSERT SHEET</v>
          </cell>
          <cell r="G1883">
            <v>0</v>
          </cell>
        </row>
        <row r="1884">
          <cell r="A1884" t="str">
            <v>606E13021</v>
          </cell>
          <cell r="C1884" t="str">
            <v>FT</v>
          </cell>
          <cell r="D1884" t="str">
            <v>GUARDRAIL, TYPE 5 WITH DOUBLE RAILS, AS PER PLAN</v>
          </cell>
          <cell r="F1884" t="str">
            <v>REQUIRES PLAN INSERT SHEET</v>
          </cell>
          <cell r="G1884">
            <v>0</v>
          </cell>
        </row>
        <row r="1885">
          <cell r="A1885" t="str">
            <v>606E13024</v>
          </cell>
          <cell r="C1885" t="str">
            <v>FT</v>
          </cell>
          <cell r="D1885" t="str">
            <v>GUARDRAIL, TYPE 5 WITH DOUBLE RAILS AND DOUBLE POSTS</v>
          </cell>
          <cell r="F1885" t="str">
            <v>REQUIRES PLAN INSERT SHEET</v>
          </cell>
          <cell r="G1885">
            <v>0</v>
          </cell>
        </row>
        <row r="1886">
          <cell r="A1886" t="str">
            <v>606E13030</v>
          </cell>
          <cell r="C1886" t="str">
            <v>FT</v>
          </cell>
          <cell r="D1886" t="str">
            <v>GUARDRAIL, TYPE 5, USING 9 FOOT POSTS</v>
          </cell>
          <cell r="F1886" t="str">
            <v>REQUIRES PLAN INSERT SHEET</v>
          </cell>
          <cell r="G1886">
            <v>0</v>
          </cell>
        </row>
        <row r="1887">
          <cell r="A1887" t="str">
            <v>606E13031</v>
          </cell>
          <cell r="C1887" t="str">
            <v>FT</v>
          </cell>
          <cell r="D1887" t="str">
            <v>GUARDRAIL, TYPE 5, USING 9 FOOT POSTS, AS PER PLAN</v>
          </cell>
          <cell r="F1887" t="str">
            <v>REQUIRES PLAN INSERT SHEET</v>
          </cell>
          <cell r="G1887">
            <v>0</v>
          </cell>
        </row>
        <row r="1888">
          <cell r="A1888" t="str">
            <v>606E13040</v>
          </cell>
          <cell r="C1888" t="str">
            <v>FT</v>
          </cell>
          <cell r="D1888" t="str">
            <v>GUARDRAIL, NESTED TYPE 5 WITH TUBULAR BACKUP</v>
          </cell>
          <cell r="F1888" t="str">
            <v>REQUIRES PLAN INSERT SHEET</v>
          </cell>
          <cell r="G1888">
            <v>0</v>
          </cell>
        </row>
        <row r="1889">
          <cell r="A1889" t="str">
            <v>606E13041</v>
          </cell>
          <cell r="C1889" t="str">
            <v>FT</v>
          </cell>
          <cell r="D1889" t="str">
            <v>GUARDRAIL, NESTED TYPE 5 WITH TUBULAR BACKUP, AS PER PLAN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606E13050</v>
          </cell>
          <cell r="C1890" t="str">
            <v>FT</v>
          </cell>
          <cell r="D1890" t="str">
            <v>GUARDRAIL, TYPE 5A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606E13051</v>
          </cell>
          <cell r="C1891" t="str">
            <v>FT</v>
          </cell>
          <cell r="D1891" t="str">
            <v>GUARDRAIL, TYPE 5A, AS PER PLAN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606E13070</v>
          </cell>
          <cell r="C1892" t="str">
            <v>FT</v>
          </cell>
          <cell r="D1892" t="str">
            <v>GUARDRAIL, TYPE 5A, USING 9 FOOT POSTS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606E14000</v>
          </cell>
          <cell r="C1893" t="str">
            <v>FT</v>
          </cell>
          <cell r="D1893" t="str">
            <v>GUARDRAIL, TYPE 8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606E15050</v>
          </cell>
          <cell r="C1894" t="str">
            <v>FT</v>
          </cell>
          <cell r="D1894" t="str">
            <v>GUARDRAIL, TYPE MGS</v>
          </cell>
          <cell r="G1894">
            <v>0</v>
          </cell>
        </row>
        <row r="1895">
          <cell r="A1895" t="str">
            <v>606E15051</v>
          </cell>
          <cell r="C1895" t="str">
            <v>FT</v>
          </cell>
          <cell r="D1895" t="str">
            <v>GUARDRAIL, TYPE MGS, AS PER PLAN</v>
          </cell>
          <cell r="G1895">
            <v>0</v>
          </cell>
        </row>
        <row r="1896">
          <cell r="A1896" t="str">
            <v>606E15100</v>
          </cell>
          <cell r="C1896" t="str">
            <v>FT</v>
          </cell>
          <cell r="D1896" t="str">
            <v>GUARDRAIL, TYPE MGS WITH LONG POSTS</v>
          </cell>
          <cell r="G1896">
            <v>0</v>
          </cell>
        </row>
        <row r="1897">
          <cell r="A1897" t="str">
            <v>606E15101</v>
          </cell>
          <cell r="C1897" t="str">
            <v>FT</v>
          </cell>
          <cell r="D1897" t="str">
            <v>GUARDRAIL, TYPE MGS WITH LONG POSTS, AS PER PLAN</v>
          </cell>
          <cell r="G1897">
            <v>0</v>
          </cell>
        </row>
        <row r="1898">
          <cell r="A1898" t="str">
            <v>606E15150</v>
          </cell>
          <cell r="C1898" t="str">
            <v>FT</v>
          </cell>
          <cell r="D1898" t="str">
            <v>GUARDRAIL, TYPE MGS HALF POST SPACING</v>
          </cell>
          <cell r="G1898">
            <v>0</v>
          </cell>
        </row>
        <row r="1899">
          <cell r="A1899" t="str">
            <v>606E15151</v>
          </cell>
          <cell r="C1899" t="str">
            <v>FT</v>
          </cell>
          <cell r="D1899" t="str">
            <v>GUARDRAIL, TYPE MGS HALF POST SPACING, AS PER PLAN</v>
          </cell>
          <cell r="G1899">
            <v>0</v>
          </cell>
        </row>
        <row r="1900">
          <cell r="A1900" t="str">
            <v>606E15200</v>
          </cell>
          <cell r="C1900" t="str">
            <v>FT</v>
          </cell>
          <cell r="D1900" t="str">
            <v>GUARDRAIL, TYPE MGS HALF POST SPACING WITH LONG POSTS</v>
          </cell>
          <cell r="G1900">
            <v>0</v>
          </cell>
        </row>
        <row r="1901">
          <cell r="A1901" t="str">
            <v>606E15201</v>
          </cell>
          <cell r="C1901" t="str">
            <v>FT</v>
          </cell>
          <cell r="D1901" t="str">
            <v>GUARDRAIL, TYPE MGS HALF POST SPACING WITH LONG POSTS, AS PER PLAN</v>
          </cell>
          <cell r="G1901">
            <v>0</v>
          </cell>
        </row>
        <row r="1902">
          <cell r="A1902" t="str">
            <v>606E15250</v>
          </cell>
          <cell r="C1902" t="str">
            <v>FT</v>
          </cell>
          <cell r="D1902" t="str">
            <v>GUARDRAIL, TYPE MGS QUARTER POST SPACING</v>
          </cell>
          <cell r="G1902">
            <v>0</v>
          </cell>
        </row>
        <row r="1903">
          <cell r="A1903" t="str">
            <v>606E15251</v>
          </cell>
          <cell r="C1903" t="str">
            <v>FT</v>
          </cell>
          <cell r="D1903" t="str">
            <v>GUARDRAIL, TYPE MGS QUARTER POST SPACING, AS PER PLAN</v>
          </cell>
          <cell r="G1903">
            <v>0</v>
          </cell>
        </row>
        <row r="1904">
          <cell r="A1904" t="str">
            <v>606E15300</v>
          </cell>
          <cell r="C1904" t="str">
            <v>FT</v>
          </cell>
          <cell r="D1904" t="str">
            <v>GUARDRAIL, TYPE MGS QUARTER POST SPACING WITH LONG POSTS</v>
          </cell>
          <cell r="G1904">
            <v>0</v>
          </cell>
        </row>
        <row r="1905">
          <cell r="A1905" t="str">
            <v>606E15301</v>
          </cell>
          <cell r="C1905" t="str">
            <v>FT</v>
          </cell>
          <cell r="D1905" t="str">
            <v>GUARDRAIL, TYPE MGS QUARTER POST SPACING WITH LONG POSTS, AS PER PLAN</v>
          </cell>
          <cell r="G1905">
            <v>0</v>
          </cell>
        </row>
        <row r="1906">
          <cell r="A1906" t="str">
            <v>606E15350</v>
          </cell>
          <cell r="C1906" t="str">
            <v>FT</v>
          </cell>
          <cell r="D1906" t="str">
            <v>GUARDRAIL, TYPE MGS WITH SOCKETED POSTS</v>
          </cell>
          <cell r="G1906">
            <v>0</v>
          </cell>
        </row>
        <row r="1907">
          <cell r="A1907" t="str">
            <v>606E15400</v>
          </cell>
          <cell r="C1907" t="str">
            <v>FT</v>
          </cell>
          <cell r="D1907" t="str">
            <v>MGS GUARDRAIL, TYPE 8</v>
          </cell>
          <cell r="G1907">
            <v>0</v>
          </cell>
        </row>
        <row r="1908">
          <cell r="A1908" t="str">
            <v>606E15500</v>
          </cell>
          <cell r="C1908" t="str">
            <v>FT</v>
          </cell>
          <cell r="D1908" t="str">
            <v>GUARDRAIL, BARRIER DESIGN, TYPE 5</v>
          </cell>
          <cell r="F1908" t="str">
            <v>REQUIRES PLAN INSERT SHEET</v>
          </cell>
          <cell r="G1908">
            <v>0</v>
          </cell>
        </row>
        <row r="1909">
          <cell r="A1909" t="str">
            <v>606E15501</v>
          </cell>
          <cell r="C1909" t="str">
            <v>FT</v>
          </cell>
          <cell r="D1909" t="str">
            <v>GUARDRAIL, BARRIER DESIGN, TYPE 5, AS PER PLAN</v>
          </cell>
          <cell r="F1909" t="str">
            <v>REQUIRES PLAN INSERT SHEET</v>
          </cell>
          <cell r="G1909">
            <v>0</v>
          </cell>
        </row>
        <row r="1910">
          <cell r="A1910" t="str">
            <v>606E15550</v>
          </cell>
          <cell r="C1910" t="str">
            <v>FT</v>
          </cell>
          <cell r="D1910" t="str">
            <v>GUARDRAIL, BARRIER DESIGN, TYPE MGS</v>
          </cell>
          <cell r="G1910">
            <v>0</v>
          </cell>
        </row>
        <row r="1911">
          <cell r="A1911" t="str">
            <v>606E15551</v>
          </cell>
          <cell r="C1911" t="str">
            <v>FT</v>
          </cell>
          <cell r="D1911" t="str">
            <v>GUARDRAIL, BARRIER DESIGN, TYPE MGS, AS PER PLAN</v>
          </cell>
          <cell r="G1911">
            <v>0</v>
          </cell>
        </row>
        <row r="1912">
          <cell r="A1912" t="str">
            <v>606E16000</v>
          </cell>
          <cell r="C1912" t="str">
            <v>FT</v>
          </cell>
          <cell r="D1912" t="str">
            <v>GUARDRAIL REBUILT</v>
          </cell>
          <cell r="G1912">
            <v>0</v>
          </cell>
        </row>
        <row r="1913">
          <cell r="A1913" t="str">
            <v>606E16001</v>
          </cell>
          <cell r="C1913" t="str">
            <v>FT</v>
          </cell>
          <cell r="D1913" t="str">
            <v>GUARDRAIL REBUILT, AS PER PLAN</v>
          </cell>
          <cell r="G1913">
            <v>0</v>
          </cell>
        </row>
        <row r="1914">
          <cell r="A1914" t="str">
            <v>606E16050</v>
          </cell>
          <cell r="C1914" t="str">
            <v>FT</v>
          </cell>
          <cell r="D1914" t="str">
            <v>GUARDRAIL REBUILT, TYPE MGS</v>
          </cell>
          <cell r="G1914">
            <v>0</v>
          </cell>
        </row>
        <row r="1915">
          <cell r="A1915" t="str">
            <v>606E16051</v>
          </cell>
          <cell r="C1915" t="str">
            <v>FT</v>
          </cell>
          <cell r="D1915" t="str">
            <v>GUARDRAIL REBUILT, TYPE MGS, AS PER PLAN</v>
          </cell>
          <cell r="G1915">
            <v>0</v>
          </cell>
        </row>
        <row r="1916">
          <cell r="A1916" t="str">
            <v>606E16300</v>
          </cell>
          <cell r="C1916" t="str">
            <v>FT</v>
          </cell>
          <cell r="D1916" t="str">
            <v>GUARDRAIL REBUILT, TYPE 5MR</v>
          </cell>
          <cell r="F1916" t="str">
            <v>REQUIRES PLAN INSERT SHEET</v>
          </cell>
          <cell r="G1916">
            <v>0</v>
          </cell>
        </row>
        <row r="1917">
          <cell r="A1917" t="str">
            <v>606E16301</v>
          </cell>
          <cell r="C1917" t="str">
            <v>FT</v>
          </cell>
          <cell r="D1917" t="str">
            <v>GUARDRAIL REBUILT, TYPE 5MR, AS PER PLAN</v>
          </cell>
          <cell r="F1917" t="str">
            <v>REQUIRES PLAN INSERT SHEET</v>
          </cell>
          <cell r="G1917">
            <v>0</v>
          </cell>
        </row>
        <row r="1918">
          <cell r="A1918" t="str">
            <v>606E16400</v>
          </cell>
          <cell r="C1918" t="str">
            <v>FT</v>
          </cell>
          <cell r="D1918" t="str">
            <v>GUARDRAIL REBUILT, TYPE 4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606E16500</v>
          </cell>
          <cell r="C1919" t="str">
            <v>FT</v>
          </cell>
          <cell r="D1919" t="str">
            <v>GUARDRAIL REBUILT, TYPE 5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606E16501</v>
          </cell>
          <cell r="C1920" t="str">
            <v>FT</v>
          </cell>
          <cell r="D1920" t="str">
            <v>GUARDRAIL REBUILT, TYPE 5, AS PER PLAN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606E16550</v>
          </cell>
          <cell r="C1921" t="str">
            <v>FT</v>
          </cell>
          <cell r="D1921" t="str">
            <v>GUARDRAIL REBUILT, TYPE 5, USING 9 FOOT POSTS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606E16551</v>
          </cell>
          <cell r="C1922" t="str">
            <v>FT</v>
          </cell>
          <cell r="D1922" t="str">
            <v>GUARDRAIL REBUILT, TYPE 5, USING 9 FOOT POSTS, AS PER PLAN</v>
          </cell>
          <cell r="F1922" t="str">
            <v>REQUIRES PLAN INSERT SHEET</v>
          </cell>
          <cell r="G1922">
            <v>0</v>
          </cell>
        </row>
        <row r="1923">
          <cell r="A1923" t="str">
            <v>606E16560</v>
          </cell>
          <cell r="C1923" t="str">
            <v>FT</v>
          </cell>
          <cell r="D1923" t="str">
            <v>GUARDRAIL REBUILT, TYPE MGS WITH LONG POSTS</v>
          </cell>
          <cell r="G1923">
            <v>0</v>
          </cell>
        </row>
        <row r="1924">
          <cell r="A1924" t="str">
            <v>606E16561</v>
          </cell>
          <cell r="C1924" t="str">
            <v>FT</v>
          </cell>
          <cell r="D1924" t="str">
            <v>GUARDRAIL REBUILT, TYPE MGS WITH LONG POSTS, AS PER PLAN</v>
          </cell>
          <cell r="G1924">
            <v>0</v>
          </cell>
        </row>
        <row r="1925">
          <cell r="A1925" t="str">
            <v>606E16600</v>
          </cell>
          <cell r="C1925" t="str">
            <v>FT</v>
          </cell>
          <cell r="D1925" t="str">
            <v>GUARDRAIL REBUILT, BARRIER DESIGN, TYPE 5</v>
          </cell>
          <cell r="F1925" t="str">
            <v>REQUIRES PLAN INSERT SHEET</v>
          </cell>
          <cell r="G1925">
            <v>0</v>
          </cell>
        </row>
        <row r="1926">
          <cell r="A1926" t="str">
            <v>606E16601</v>
          </cell>
          <cell r="C1926" t="str">
            <v>FT</v>
          </cell>
          <cell r="D1926" t="str">
            <v>GUARDRAIL REBUILT, BARRIER DESIGN, TYPE 5, AS PER PLAN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606E16660</v>
          </cell>
          <cell r="C1927" t="str">
            <v>FT</v>
          </cell>
          <cell r="D1927" t="str">
            <v>GUARDRAIL REBUILT, BARRIER DESIGN, TYPE MGS</v>
          </cell>
          <cell r="G1927">
            <v>0</v>
          </cell>
        </row>
        <row r="1928">
          <cell r="A1928" t="str">
            <v>606E16661</v>
          </cell>
          <cell r="C1928" t="str">
            <v>FT</v>
          </cell>
          <cell r="D1928" t="str">
            <v>GUARDRAIL REBUILT, BARRIER DESIGN, TYPE MGS, AS PER PLAN</v>
          </cell>
          <cell r="G1928">
            <v>0</v>
          </cell>
        </row>
        <row r="1929">
          <cell r="A1929" t="str">
            <v>606E16700</v>
          </cell>
          <cell r="C1929" t="str">
            <v>FT</v>
          </cell>
          <cell r="D1929" t="str">
            <v>GUARDRAIL REBUILT, TYPE 5A</v>
          </cell>
          <cell r="F1929" t="str">
            <v>REQUIRES PLAN INSERT SHEET</v>
          </cell>
          <cell r="G1929">
            <v>0</v>
          </cell>
        </row>
        <row r="1930">
          <cell r="A1930" t="str">
            <v>606E16701</v>
          </cell>
          <cell r="C1930" t="str">
            <v>FT</v>
          </cell>
          <cell r="D1930" t="str">
            <v>GUARDRAIL REBUILT, TYPE 5A, AS PER PLAN</v>
          </cell>
          <cell r="F1930" t="str">
            <v>REQUIRES PLAN INSERT SHEET</v>
          </cell>
          <cell r="G1930">
            <v>0</v>
          </cell>
        </row>
        <row r="1931">
          <cell r="A1931" t="str">
            <v>606E16750</v>
          </cell>
          <cell r="C1931" t="str">
            <v>FT</v>
          </cell>
          <cell r="D1931" t="str">
            <v>GUARDRAIL REBUILT, TYPE MGS HALF POST SPACING</v>
          </cell>
          <cell r="G1931">
            <v>0</v>
          </cell>
        </row>
        <row r="1932">
          <cell r="A1932" t="str">
            <v>606E16751</v>
          </cell>
          <cell r="C1932" t="str">
            <v>FT</v>
          </cell>
          <cell r="D1932" t="str">
            <v>GUARDRAIL REBUILT, TYPE MGS HALF POST SPACING, AS PER PLAN</v>
          </cell>
          <cell r="G1932">
            <v>0</v>
          </cell>
        </row>
        <row r="1933">
          <cell r="A1933" t="str">
            <v>606E16800</v>
          </cell>
          <cell r="C1933" t="str">
            <v>FT</v>
          </cell>
          <cell r="D1933" t="str">
            <v>GUARDRAIL REBUILT, TYPE MGS HALF POST SPACING WITH LONG POSTS</v>
          </cell>
          <cell r="G1933">
            <v>0</v>
          </cell>
        </row>
        <row r="1934">
          <cell r="A1934" t="str">
            <v>606E16801</v>
          </cell>
          <cell r="C1934" t="str">
            <v>FT</v>
          </cell>
          <cell r="D1934" t="str">
            <v>GUARDRAIL REBUILT, TYPE MGS HALF POST SPACING WITH LONG POSTS, AS PER PLAN</v>
          </cell>
          <cell r="G1934">
            <v>0</v>
          </cell>
        </row>
        <row r="1935">
          <cell r="A1935" t="str">
            <v>606E16850</v>
          </cell>
          <cell r="C1935" t="str">
            <v>FT</v>
          </cell>
          <cell r="D1935" t="str">
            <v>GUARDRAIL REBUILT, TYPE MGS QUARTER POST SPACING</v>
          </cell>
          <cell r="G1935">
            <v>0</v>
          </cell>
        </row>
        <row r="1936">
          <cell r="A1936" t="str">
            <v>606E16851</v>
          </cell>
          <cell r="C1936" t="str">
            <v>FT</v>
          </cell>
          <cell r="D1936" t="str">
            <v>GUARDRAIL REBUILT, TYPE MGS QUARTER POST SPACING, AS PER PLAN</v>
          </cell>
          <cell r="G1936">
            <v>0</v>
          </cell>
        </row>
        <row r="1937">
          <cell r="A1937" t="str">
            <v>606E16900</v>
          </cell>
          <cell r="C1937" t="str">
            <v>FT</v>
          </cell>
          <cell r="D1937" t="str">
            <v>GUARDRAIL REBUILT, TYPE MGS QUARTER POST SPACING WITH LONG POSTS</v>
          </cell>
          <cell r="G1937">
            <v>0</v>
          </cell>
        </row>
        <row r="1938">
          <cell r="A1938" t="str">
            <v>606E16901</v>
          </cell>
          <cell r="C1938" t="str">
            <v>FT</v>
          </cell>
          <cell r="D1938" t="str">
            <v>GUARDRAIL REBUILT, TYPE MGS QUARTER POST SPACING WITH LONG POSTS, AS PER PLAN</v>
          </cell>
          <cell r="G1938">
            <v>0</v>
          </cell>
        </row>
        <row r="1939">
          <cell r="A1939" t="str">
            <v>606E17000</v>
          </cell>
          <cell r="C1939" t="str">
            <v>FT</v>
          </cell>
          <cell r="D1939" t="str">
            <v>RAISING TYPE 5 GUARDRAIL</v>
          </cell>
          <cell r="F1939" t="str">
            <v>REQUIRES PLAN INSERT SHEET</v>
          </cell>
          <cell r="G1939">
            <v>0</v>
          </cell>
        </row>
        <row r="1940">
          <cell r="A1940" t="str">
            <v>606E17001</v>
          </cell>
          <cell r="C1940" t="str">
            <v>FT</v>
          </cell>
          <cell r="D1940" t="str">
            <v>RAISING TYPE 5 GUARDRAIL, AS PER PLAN</v>
          </cell>
          <cell r="F1940" t="str">
            <v>REQUIRES PLAN INSERT SHEET</v>
          </cell>
          <cell r="G1940">
            <v>0</v>
          </cell>
        </row>
        <row r="1941">
          <cell r="A1941" t="str">
            <v>606E17004</v>
          </cell>
          <cell r="C1941" t="str">
            <v>FT</v>
          </cell>
          <cell r="D1941" t="str">
            <v>RAISING TYPE 5A GUARDRAIL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606E17010</v>
          </cell>
          <cell r="C1942" t="str">
            <v>FT</v>
          </cell>
          <cell r="D1942" t="str">
            <v>RAISING EXISTING GUARDRAIL</v>
          </cell>
          <cell r="F1942" t="str">
            <v>OTHER THAN TYPE 5 GUARDRAIL</v>
          </cell>
          <cell r="G1942">
            <v>0</v>
          </cell>
        </row>
        <row r="1943">
          <cell r="A1943" t="str">
            <v>606E17050</v>
          </cell>
          <cell r="C1943" t="str">
            <v>FT</v>
          </cell>
          <cell r="D1943" t="str">
            <v>RAISING TYPE MGS GUARDRAIL</v>
          </cell>
          <cell r="G1943">
            <v>0</v>
          </cell>
        </row>
        <row r="1944">
          <cell r="A1944" t="str">
            <v>606E17051</v>
          </cell>
          <cell r="C1944" t="str">
            <v>FT</v>
          </cell>
          <cell r="D1944" t="str">
            <v>RAISING TYPE MGS GUARDRAIL, AS PER PLAN</v>
          </cell>
          <cell r="G1944">
            <v>0</v>
          </cell>
        </row>
        <row r="1945">
          <cell r="A1945" t="str">
            <v>606E17290</v>
          </cell>
          <cell r="C1945" t="str">
            <v>FT</v>
          </cell>
          <cell r="D1945" t="str">
            <v>GUARDRAIL, TYPE 5, LONG-SPAN</v>
          </cell>
          <cell r="F1945" t="str">
            <v>REQUIRES PLAN INSERT SHEET</v>
          </cell>
          <cell r="G1945">
            <v>0</v>
          </cell>
        </row>
        <row r="1946">
          <cell r="A1946" t="str">
            <v>606E17291</v>
          </cell>
          <cell r="C1946" t="str">
            <v>FT</v>
          </cell>
          <cell r="D1946" t="str">
            <v>GUARDRAIL, TYPE 5, LONG-SPAN, AS PER PLAN</v>
          </cell>
          <cell r="F1946" t="str">
            <v>REQUIRES PLAN INSERT SHEET</v>
          </cell>
          <cell r="G1946">
            <v>0</v>
          </cell>
        </row>
        <row r="1947">
          <cell r="A1947" t="str">
            <v>606E17300</v>
          </cell>
          <cell r="C1947" t="str">
            <v>FT</v>
          </cell>
          <cell r="D1947" t="str">
            <v>GUARDRAIL, TYPE 5, 25' LONG-SPAN</v>
          </cell>
          <cell r="F1947" t="str">
            <v>REQUIRES PLAN INSERT SHEET</v>
          </cell>
          <cell r="G1947">
            <v>0</v>
          </cell>
        </row>
        <row r="1948">
          <cell r="A1948" t="str">
            <v>606E17301</v>
          </cell>
          <cell r="C1948" t="str">
            <v>FT</v>
          </cell>
          <cell r="D1948" t="str">
            <v>GUARDRAIL, TYPE 5, 25' LONG-SPAN, AS PER PLAN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606E17350</v>
          </cell>
          <cell r="C1949" t="str">
            <v>FT</v>
          </cell>
          <cell r="D1949" t="str">
            <v>GUARDRAIL, TYPE MGS, 25' LONG-SPAN</v>
          </cell>
          <cell r="G1949">
            <v>0</v>
          </cell>
        </row>
        <row r="1950">
          <cell r="A1950" t="str">
            <v>606E17351</v>
          </cell>
          <cell r="C1950" t="str">
            <v>FT</v>
          </cell>
          <cell r="D1950" t="str">
            <v>GUARDRAIL, TYPE MGS, 25' LONG-SPAN, AS PER PLAN</v>
          </cell>
          <cell r="G1950">
            <v>0</v>
          </cell>
        </row>
        <row r="1951">
          <cell r="A1951" t="str">
            <v>606E17360</v>
          </cell>
          <cell r="C1951" t="str">
            <v>FT</v>
          </cell>
          <cell r="D1951" t="str">
            <v>GUARDRAIL, TYPE MGS, LONG-SPAN</v>
          </cell>
          <cell r="G1951">
            <v>0</v>
          </cell>
        </row>
        <row r="1952">
          <cell r="A1952" t="str">
            <v>606E17500</v>
          </cell>
          <cell r="C1952" t="str">
            <v>EACH</v>
          </cell>
          <cell r="D1952" t="str">
            <v>POST END ANCHOR (OR CONCRETE BLOCK END ANCHOR)</v>
          </cell>
          <cell r="G1952">
            <v>0</v>
          </cell>
        </row>
        <row r="1953">
          <cell r="A1953" t="str">
            <v>606E17700</v>
          </cell>
          <cell r="C1953" t="str">
            <v>EACH</v>
          </cell>
          <cell r="D1953" t="str">
            <v>REPLACE EXISTING GUARDRAIL BLOCKOUT</v>
          </cell>
          <cell r="F1953" t="str">
            <v>REQUIRES PLAN INSERT SHEET</v>
          </cell>
          <cell r="G1953">
            <v>0</v>
          </cell>
        </row>
        <row r="1954">
          <cell r="A1954" t="str">
            <v>606E17701</v>
          </cell>
          <cell r="C1954" t="str">
            <v>EACH</v>
          </cell>
          <cell r="D1954" t="str">
            <v>REPLACE EXISTING GUARDRAIL BLOCKOUT, AS PER PLAN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606E17750</v>
          </cell>
          <cell r="C1955" t="str">
            <v>EACH</v>
          </cell>
          <cell r="D1955" t="str">
            <v>REPLACE EXISTING GUARDRAIL BLOCKOUT, TYPE MGS</v>
          </cell>
          <cell r="G1955">
            <v>0</v>
          </cell>
        </row>
        <row r="1956">
          <cell r="A1956" t="str">
            <v>606E17751</v>
          </cell>
          <cell r="C1956" t="str">
            <v>EACH</v>
          </cell>
          <cell r="D1956" t="str">
            <v>REPLACE EXISTING GUARDRAIL BLOCKOUT, TYPE MGS, AS PER PLAN</v>
          </cell>
          <cell r="G1956">
            <v>0</v>
          </cell>
        </row>
        <row r="1957">
          <cell r="A1957" t="str">
            <v>606E17900</v>
          </cell>
          <cell r="C1957" t="str">
            <v>EACH</v>
          </cell>
          <cell r="D1957" t="str">
            <v>GUARDRAIL POST</v>
          </cell>
          <cell r="G1957">
            <v>0</v>
          </cell>
        </row>
        <row r="1958">
          <cell r="A1958" t="str">
            <v>606E17901</v>
          </cell>
          <cell r="C1958" t="str">
            <v>EACH</v>
          </cell>
          <cell r="D1958" t="str">
            <v>GUARDRAIL POST, AS PER PLAN</v>
          </cell>
          <cell r="G1958">
            <v>0</v>
          </cell>
        </row>
        <row r="1959">
          <cell r="A1959" t="str">
            <v>606E18000</v>
          </cell>
          <cell r="C1959" t="str">
            <v>EACH</v>
          </cell>
          <cell r="D1959" t="str">
            <v>GUARDRAIL POST, 8 FEET</v>
          </cell>
          <cell r="G1959">
            <v>0</v>
          </cell>
        </row>
        <row r="1960">
          <cell r="A1960" t="str">
            <v>606E18001</v>
          </cell>
          <cell r="C1960" t="str">
            <v>EACH</v>
          </cell>
          <cell r="D1960" t="str">
            <v>GUARDRAIL POST, 8 FEET, AS PER PLAN</v>
          </cell>
          <cell r="G1960">
            <v>0</v>
          </cell>
        </row>
        <row r="1961">
          <cell r="A1961" t="str">
            <v>606E18500</v>
          </cell>
          <cell r="C1961" t="str">
            <v>EACH</v>
          </cell>
          <cell r="D1961" t="str">
            <v>GUARDRAIL POST, 9 FEET</v>
          </cell>
          <cell r="G1961">
            <v>0</v>
          </cell>
        </row>
        <row r="1962">
          <cell r="A1962" t="str">
            <v>606E18501</v>
          </cell>
          <cell r="C1962" t="str">
            <v>EACH</v>
          </cell>
          <cell r="D1962" t="str">
            <v>GUARDRAIL POST, 9 FEET, AS PER PLAN</v>
          </cell>
          <cell r="G1962">
            <v>0</v>
          </cell>
        </row>
        <row r="1963">
          <cell r="A1963" t="str">
            <v>606E19001</v>
          </cell>
          <cell r="C1963" t="str">
            <v>EACH</v>
          </cell>
          <cell r="D1963" t="str">
            <v>GUARDRAIL POST, STEEL, AS PER PLAN</v>
          </cell>
          <cell r="G1963">
            <v>0</v>
          </cell>
        </row>
        <row r="1964">
          <cell r="A1964" t="str">
            <v>606E19100</v>
          </cell>
          <cell r="C1964" t="str">
            <v>EACH</v>
          </cell>
          <cell r="D1964" t="str">
            <v>GUARDRAIL POST, MGS LONG POST</v>
          </cell>
          <cell r="G1964">
            <v>0</v>
          </cell>
        </row>
        <row r="1965">
          <cell r="A1965" t="str">
            <v>606E19101</v>
          </cell>
          <cell r="C1965" t="str">
            <v>EACH</v>
          </cell>
          <cell r="D1965" t="str">
            <v>GUARDRAIL POST, MGS LONG POST, AS PER PLAN</v>
          </cell>
          <cell r="G1965">
            <v>0</v>
          </cell>
        </row>
        <row r="1966">
          <cell r="A1966" t="str">
            <v>606E20000</v>
          </cell>
          <cell r="C1966" t="str">
            <v>EACH</v>
          </cell>
          <cell r="D1966" t="str">
            <v>FLARED END SECTION</v>
          </cell>
          <cell r="G1966">
            <v>0</v>
          </cell>
        </row>
        <row r="1967">
          <cell r="A1967" t="str">
            <v>606E20050</v>
          </cell>
          <cell r="C1967" t="str">
            <v>EACH</v>
          </cell>
          <cell r="D1967" t="str">
            <v>ROUNDED END SECTION</v>
          </cell>
          <cell r="G1967">
            <v>0</v>
          </cell>
        </row>
        <row r="1968">
          <cell r="A1968" t="str">
            <v>606E25000</v>
          </cell>
          <cell r="C1968" t="str">
            <v>EACH</v>
          </cell>
          <cell r="D1968" t="str">
            <v>ANCHOR ASSEMBLY, TYPE A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606E25001</v>
          </cell>
          <cell r="C1969" t="str">
            <v>EACH</v>
          </cell>
          <cell r="D1969" t="str">
            <v>ANCHOR ASSEMBLY, TYPE A,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606E25500</v>
          </cell>
          <cell r="C1970" t="str">
            <v>EACH</v>
          </cell>
          <cell r="D1970" t="str">
            <v>ANCHOR ASSEMBLY, BARRIER DESIGN, TYPE A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606E25501</v>
          </cell>
          <cell r="C1971" t="str">
            <v>EACH</v>
          </cell>
          <cell r="D1971" t="str">
            <v>ANCHOR ASSEMBLY, BARRIER DESIGN, TYPE A, AS PER PLAN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606E25550</v>
          </cell>
          <cell r="C1972" t="str">
            <v>EACH</v>
          </cell>
          <cell r="D1972" t="str">
            <v>ANCHOR ASSEMBLY, MGS TYPE A</v>
          </cell>
          <cell r="G1972">
            <v>0</v>
          </cell>
        </row>
        <row r="1973">
          <cell r="A1973" t="str">
            <v>606E25600</v>
          </cell>
          <cell r="C1973" t="str">
            <v>EACH</v>
          </cell>
          <cell r="D1973" t="str">
            <v>ANCHOR ASSEMBLY, BARRIER DESIGN, MGS TYPE A</v>
          </cell>
          <cell r="G1973">
            <v>0</v>
          </cell>
        </row>
        <row r="1974">
          <cell r="A1974" t="str">
            <v>606E25601</v>
          </cell>
          <cell r="C1974" t="str">
            <v>EACH</v>
          </cell>
          <cell r="D1974" t="str">
            <v>ANCHOR ASSEMBLY, BARRIER DESIGN, MGS TYPE A, AS PER PLAN</v>
          </cell>
          <cell r="G1974">
            <v>0</v>
          </cell>
        </row>
        <row r="1975">
          <cell r="A1975" t="str">
            <v>606E26000</v>
          </cell>
          <cell r="C1975" t="str">
            <v>EACH</v>
          </cell>
          <cell r="D1975" t="str">
            <v>ANCHOR ASSEMBLY, TYPE B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606E26050</v>
          </cell>
          <cell r="C1976" t="str">
            <v>EACH</v>
          </cell>
          <cell r="D1976" t="str">
            <v>ANCHOR ASSEMBLY, MGS TYPE B</v>
          </cell>
          <cell r="G1976">
            <v>0</v>
          </cell>
        </row>
        <row r="1977">
          <cell r="A1977" t="str">
            <v>606E26100</v>
          </cell>
          <cell r="C1977" t="str">
            <v>EACH</v>
          </cell>
          <cell r="D1977" t="str">
            <v>ANCHOR ASSEMBLY, TYPE E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606E26101</v>
          </cell>
          <cell r="C1978" t="str">
            <v>EACH</v>
          </cell>
          <cell r="D1978" t="str">
            <v>ANCHOR ASSEMBLY, TYPE E, AS PER PLAN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606E26150</v>
          </cell>
          <cell r="C1979" t="str">
            <v>EACH</v>
          </cell>
          <cell r="D1979" t="str">
            <v>ANCHOR ASSEMBLY, MGS TYPE E</v>
          </cell>
          <cell r="F1979" t="str">
            <v>SPECIFY NCHRP 350/MASH 2016</v>
          </cell>
          <cell r="G1979">
            <v>1</v>
          </cell>
        </row>
        <row r="1980">
          <cell r="A1980" t="str">
            <v>606E26151</v>
          </cell>
          <cell r="C1980" t="str">
            <v>EACH</v>
          </cell>
          <cell r="D1980" t="str">
            <v>ANCHOR ASSEMBLY, MGS TYPE E, AS PER PLAN</v>
          </cell>
          <cell r="F1980" t="str">
            <v>SPECIFY NCHRP 350/MASH 2016</v>
          </cell>
          <cell r="G1980">
            <v>1</v>
          </cell>
        </row>
        <row r="1981">
          <cell r="A1981" t="str">
            <v>606E26500</v>
          </cell>
          <cell r="C1981" t="str">
            <v>EACH</v>
          </cell>
          <cell r="D1981" t="str">
            <v>ANCHOR ASSEMBLY, TYPE T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606E26501</v>
          </cell>
          <cell r="C1982" t="str">
            <v>EACH</v>
          </cell>
          <cell r="D1982" t="str">
            <v>ANCHOR ASSEMBLY, TYPE T,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606E26550</v>
          </cell>
          <cell r="C1983" t="str">
            <v>EACH</v>
          </cell>
          <cell r="D1983" t="str">
            <v>ANCHOR ASSEMBLY, MGS TYPE T</v>
          </cell>
          <cell r="G1983">
            <v>0</v>
          </cell>
        </row>
        <row r="1984">
          <cell r="A1984" t="str">
            <v>606E26551</v>
          </cell>
          <cell r="C1984" t="str">
            <v>EACH</v>
          </cell>
          <cell r="D1984" t="str">
            <v>ANCHOR ASSEMBLY, MGS TYPE T, AS PER PLAN</v>
          </cell>
          <cell r="G1984">
            <v>0</v>
          </cell>
        </row>
        <row r="1985">
          <cell r="A1985" t="str">
            <v>606E27500</v>
          </cell>
          <cell r="C1985" t="str">
            <v>EACH</v>
          </cell>
          <cell r="D1985" t="str">
            <v>ANCHOR ASSEMBLY REBUILT</v>
          </cell>
          <cell r="G1985">
            <v>0</v>
          </cell>
        </row>
        <row r="1986">
          <cell r="A1986" t="str">
            <v>606E27501</v>
          </cell>
          <cell r="C1986" t="str">
            <v>EACH</v>
          </cell>
          <cell r="D1986" t="str">
            <v>ANCHOR ASSEMBLY REBUILT, AS PER PLAN</v>
          </cell>
          <cell r="G1986">
            <v>0</v>
          </cell>
        </row>
        <row r="1987">
          <cell r="A1987" t="str">
            <v>606E27800</v>
          </cell>
          <cell r="C1987" t="str">
            <v>EACH</v>
          </cell>
          <cell r="D1987" t="str">
            <v>ANCHOR ASSEMBLY REBUILT, TYPE A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606E27801</v>
          </cell>
          <cell r="C1988" t="str">
            <v>EACH</v>
          </cell>
          <cell r="D1988" t="str">
            <v>ANCHOR ASSEMBLY REBUILT, TYPE A, AS PER PLAN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606E27810</v>
          </cell>
          <cell r="C1989" t="str">
            <v>EACH</v>
          </cell>
          <cell r="D1989" t="str">
            <v>ANCHOR ASSEMBLY REBUILT, MGS TYPE A</v>
          </cell>
          <cell r="G1989">
            <v>0</v>
          </cell>
        </row>
        <row r="1990">
          <cell r="A1990" t="str">
            <v>606E27811</v>
          </cell>
          <cell r="C1990" t="str">
            <v>EACH</v>
          </cell>
          <cell r="D1990" t="str">
            <v>ANCHOR ASSEMBLY REBUILT, MGS TYPE A, AS PER PLAN</v>
          </cell>
          <cell r="G1990">
            <v>0</v>
          </cell>
        </row>
        <row r="1991">
          <cell r="A1991" t="str">
            <v>606E27840</v>
          </cell>
          <cell r="C1991" t="str">
            <v>EACH</v>
          </cell>
          <cell r="D1991" t="str">
            <v>ANCHOR ASSEMBLY REBUILT, TYPE B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606E27841</v>
          </cell>
          <cell r="C1992" t="str">
            <v>EACH</v>
          </cell>
          <cell r="D1992" t="str">
            <v>ANCHOR ASSEMBLY REBUILT, TYPE B, AS PER PLAN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606E27846</v>
          </cell>
          <cell r="C1993" t="str">
            <v>EACH</v>
          </cell>
          <cell r="D1993" t="str">
            <v>ANCHOR ASSEMBLY REBUILT, MGS TYPE B</v>
          </cell>
          <cell r="G1993">
            <v>0</v>
          </cell>
        </row>
        <row r="1994">
          <cell r="A1994" t="str">
            <v>606E27847</v>
          </cell>
          <cell r="C1994" t="str">
            <v>EACH</v>
          </cell>
          <cell r="D1994" t="str">
            <v>ANCHOR ASSEMBLY REBUILT, MGS TYPE B, AS PER PLAN</v>
          </cell>
          <cell r="G1994">
            <v>0</v>
          </cell>
        </row>
        <row r="1995">
          <cell r="A1995" t="str">
            <v>606E27850</v>
          </cell>
          <cell r="C1995" t="str">
            <v>EACH</v>
          </cell>
          <cell r="D1995" t="str">
            <v>ANCHOR ASSEMBLY REBUILT, TYPE E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606E27851</v>
          </cell>
          <cell r="C1996" t="str">
            <v>EACH</v>
          </cell>
          <cell r="D1996" t="str">
            <v>ANCHOR ASSEMBLY REBUILT, TYPE E,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606E27860</v>
          </cell>
          <cell r="C1997" t="str">
            <v>EACH</v>
          </cell>
          <cell r="D1997" t="str">
            <v>ANCHOR ASSEMBLY REBUILT, MGS TYPE E</v>
          </cell>
          <cell r="G1997">
            <v>0</v>
          </cell>
        </row>
        <row r="1998">
          <cell r="A1998" t="str">
            <v>606E27861</v>
          </cell>
          <cell r="C1998" t="str">
            <v>EACH</v>
          </cell>
          <cell r="D1998" t="str">
            <v>ANCHOR ASSEMBLY REBUILT, MGS TYPE E, AS PER PLAN</v>
          </cell>
          <cell r="G1998">
            <v>0</v>
          </cell>
        </row>
        <row r="1999">
          <cell r="A1999" t="str">
            <v>606E27900</v>
          </cell>
          <cell r="C1999" t="str">
            <v>EACH</v>
          </cell>
          <cell r="D1999" t="str">
            <v>ANCHOR ASSEMBLY REBUILT, TYPE T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606E27901</v>
          </cell>
          <cell r="C2000" t="str">
            <v>EACH</v>
          </cell>
          <cell r="D2000" t="str">
            <v>ANCHOR ASSEMBLY REBUILT, TYPE T, AS PER PLAN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606E27910</v>
          </cell>
          <cell r="C2001" t="str">
            <v>EACH</v>
          </cell>
          <cell r="D2001" t="str">
            <v>ANCHOR ASSEMBLY REBUILT, MGS TYPE T</v>
          </cell>
          <cell r="G2001">
            <v>0</v>
          </cell>
        </row>
        <row r="2002">
          <cell r="A2002" t="str">
            <v>606E27911</v>
          </cell>
          <cell r="C2002" t="str">
            <v>EACH</v>
          </cell>
          <cell r="D2002" t="str">
            <v>ANCHOR ASSEMBLY REBUILT, MGS TYPE T, AS PER PLAN</v>
          </cell>
          <cell r="G2002">
            <v>0</v>
          </cell>
        </row>
        <row r="2003">
          <cell r="A2003" t="str">
            <v>606E28000</v>
          </cell>
          <cell r="C2003" t="str">
            <v>EACH</v>
          </cell>
          <cell r="D2003" t="str">
            <v>ANCHOR ASSEMBLY REBUILT, TYPE B-98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606E28001</v>
          </cell>
          <cell r="C2004" t="str">
            <v>EACH</v>
          </cell>
          <cell r="D2004" t="str">
            <v>ANCHOR ASSEMBLY REBUILT, TYPE B-98, AS PER PLAN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606E28050</v>
          </cell>
          <cell r="C2005" t="str">
            <v>EACH</v>
          </cell>
          <cell r="D2005" t="str">
            <v>ANCHOR ASSEMBLY REBUILT, TYPE E-98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606E28051</v>
          </cell>
          <cell r="C2006" t="str">
            <v>EACH</v>
          </cell>
          <cell r="D2006" t="str">
            <v>ANCHOR ASSEMBLY REBUILT, TYPE E-98, AS PER PLAN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606E31000</v>
          </cell>
          <cell r="C2007" t="str">
            <v>EACH</v>
          </cell>
          <cell r="D2007" t="str">
            <v>BRIDGE TERMINAL ASSEMBLY, TYPE C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606E31001</v>
          </cell>
          <cell r="C2008" t="str">
            <v>EACH</v>
          </cell>
          <cell r="D2008" t="str">
            <v>BRIDGE TERMINAL ASSEMBLY, TYPE C, AS PER PLAN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606E31100</v>
          </cell>
          <cell r="C2009" t="str">
            <v>EACH</v>
          </cell>
          <cell r="D2009" t="str">
            <v>BRIDGE TERMINAL ASSEMBLY REBUILT, TYPE C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606E31101</v>
          </cell>
          <cell r="C2010" t="str">
            <v>EACH</v>
          </cell>
          <cell r="D2010" t="str">
            <v>BRIDGE TERMINAL ASSEMBLY REBUILT, TYPE C, AS PER PLAN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606E31500</v>
          </cell>
          <cell r="C2011" t="str">
            <v>EACH</v>
          </cell>
          <cell r="D2011" t="str">
            <v>BRIDGE TERMINAL ASSEMBLY, TYPE D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606E31501</v>
          </cell>
          <cell r="C2012" t="str">
            <v>EACH</v>
          </cell>
          <cell r="D2012" t="str">
            <v>BRIDGE TERMINAL ASSEMBLY, TYPE D, AS PER PLAN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606E31600</v>
          </cell>
          <cell r="C2013" t="str">
            <v>EACH</v>
          </cell>
          <cell r="D2013" t="str">
            <v>BRIDGE TERMINAL ASSEMBLY REBUILT, TYPE D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606E31601</v>
          </cell>
          <cell r="C2014" t="str">
            <v>EACH</v>
          </cell>
          <cell r="D2014" t="str">
            <v>BRIDGE TERMINAL ASSEMBLY REBUILT, TYPE D, AS PER PLAN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606E32000</v>
          </cell>
          <cell r="C2015" t="str">
            <v>EACH</v>
          </cell>
          <cell r="D2015" t="str">
            <v>BRIDGE TERMINAL ASSEMBLY, TYPE E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606E32001</v>
          </cell>
          <cell r="C2016" t="str">
            <v>EACH</v>
          </cell>
          <cell r="D2016" t="str">
            <v>BRIDGE TERMINAL ASSEMBLY, TYPE E, AS PER PLAN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606E32100</v>
          </cell>
          <cell r="C2017" t="str">
            <v>EACH</v>
          </cell>
          <cell r="D2017" t="str">
            <v>BRIDGE TERMINAL ASSEMBLY REBUILT, TYPE E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606E32101</v>
          </cell>
          <cell r="C2018" t="str">
            <v>EACH</v>
          </cell>
          <cell r="D2018" t="str">
            <v>BRIDGE TERMINAL ASSEMBLY REBUILT, TYPE E, AS PER PLAN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606E32160</v>
          </cell>
          <cell r="C2019" t="str">
            <v>EACH</v>
          </cell>
          <cell r="D2019" t="str">
            <v>BRIDGE TERMINAL ASSEMBLY, TYPE TST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606E32161</v>
          </cell>
          <cell r="C2020" t="str">
            <v>EACH</v>
          </cell>
          <cell r="D2020" t="str">
            <v>BRIDGE TERMINAL ASSEMBLY, TYPE TST, AS PER PLAN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606E32170</v>
          </cell>
          <cell r="C2021" t="str">
            <v>EACH</v>
          </cell>
          <cell r="D2021" t="str">
            <v>BRIDGE TERMINAL ASSEMBLY REBUILT, TYPE TST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606E32171</v>
          </cell>
          <cell r="C2022" t="str">
            <v>EACH</v>
          </cell>
          <cell r="D2022" t="str">
            <v>BRIDGE TERMINAL ASSEMBLY REBUILT, TYPE TST, AS PER PLAN</v>
          </cell>
          <cell r="F2022" t="str">
            <v>REQUIRES PLAN INSERT SHEET</v>
          </cell>
          <cell r="G2022">
            <v>0</v>
          </cell>
        </row>
        <row r="2023">
          <cell r="A2023" t="str">
            <v>606E32500</v>
          </cell>
          <cell r="C2023" t="str">
            <v>EACH</v>
          </cell>
          <cell r="D2023" t="str">
            <v>BRIDGE TERMINAL ASSEMBLY, TYPE F</v>
          </cell>
          <cell r="F2023" t="str">
            <v>REQUIRES PLAN INSERT SHEET</v>
          </cell>
          <cell r="G2023">
            <v>0</v>
          </cell>
        </row>
        <row r="2024">
          <cell r="A2024" t="str">
            <v>606E32501</v>
          </cell>
          <cell r="C2024" t="str">
            <v>EACH</v>
          </cell>
          <cell r="D2024" t="str">
            <v>BRIDGE TERMINAL ASSEMBLY, TYPE F, AS PER PLAN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606E32600</v>
          </cell>
          <cell r="C2025" t="str">
            <v>EACH</v>
          </cell>
          <cell r="D2025" t="str">
            <v>BRIDGE TERMINAL ASSEMBLY REBUILT, TYPE F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606E32601</v>
          </cell>
          <cell r="C2026" t="str">
            <v>EACH</v>
          </cell>
          <cell r="D2026" t="str">
            <v>BRIDGE TERMINAL ASSEMBLY REBUILT, TYPE F,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606E33000</v>
          </cell>
          <cell r="C2027" t="str">
            <v>EACH</v>
          </cell>
          <cell r="D2027" t="str">
            <v>BRIDGE TERMINAL ASSEMBLY, TYPE G</v>
          </cell>
          <cell r="F2027" t="str">
            <v>REQUIRES PLAN INSERT SHEET</v>
          </cell>
          <cell r="G2027">
            <v>0</v>
          </cell>
        </row>
        <row r="2028">
          <cell r="A2028" t="str">
            <v>606E33050</v>
          </cell>
          <cell r="C2028" t="str">
            <v>EACH</v>
          </cell>
          <cell r="D2028" t="str">
            <v>BRIDGE TERMINAL ASSEMBLY REBUILT, TYPE G</v>
          </cell>
          <cell r="F2028" t="str">
            <v>REQUIRES PLAN INSERT SHEET</v>
          </cell>
          <cell r="G2028">
            <v>0</v>
          </cell>
        </row>
        <row r="2029">
          <cell r="A2029" t="str">
            <v>606E33051</v>
          </cell>
          <cell r="C2029" t="str">
            <v>EACH</v>
          </cell>
          <cell r="D2029" t="str">
            <v>BRIDGE TERMINAL ASSEMBLY REBUILT, TYPE G, AS PER PLAN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606E33500</v>
          </cell>
          <cell r="C2030" t="str">
            <v>EACH</v>
          </cell>
          <cell r="D2030" t="str">
            <v>BRIDGE TERMINAL ASSEMBLY, TYPE H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606E33600</v>
          </cell>
          <cell r="C2031" t="str">
            <v>EACH</v>
          </cell>
          <cell r="D2031" t="str">
            <v>BRIDGE TERMINAL ASSEMBLY REBUILT, TYPE H</v>
          </cell>
          <cell r="F2031" t="str">
            <v>REQUIRES PLAN INSERT SHEET</v>
          </cell>
          <cell r="G2031">
            <v>0</v>
          </cell>
        </row>
        <row r="2032">
          <cell r="A2032" t="str">
            <v>606E33601</v>
          </cell>
          <cell r="C2032" t="str">
            <v>EACH</v>
          </cell>
          <cell r="D2032" t="str">
            <v>BRIDGE TERMINAL ASSEMBLY REBUILT, TYPE H, AS PER PLAN</v>
          </cell>
          <cell r="F2032" t="str">
            <v>REQUIRES PLAN INSERT SHEET</v>
          </cell>
          <cell r="G2032">
            <v>0</v>
          </cell>
        </row>
        <row r="2033">
          <cell r="A2033" t="str">
            <v>606E34000</v>
          </cell>
          <cell r="C2033" t="str">
            <v>EACH</v>
          </cell>
          <cell r="D2033" t="str">
            <v>BRIDGE TERMINAL ASSEMBLY, TYPE J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606E34001</v>
          </cell>
          <cell r="C2034" t="str">
            <v>EACH</v>
          </cell>
          <cell r="D2034" t="str">
            <v>BRIDGE TERMINAL ASSEMBLY, TYPE J,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606E34100</v>
          </cell>
          <cell r="C2035" t="str">
            <v>EACH</v>
          </cell>
          <cell r="D2035" t="str">
            <v>BRIDGE TERMINAL ASSEMBLY REBUILT, TYPE J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606E34101</v>
          </cell>
          <cell r="C2036" t="str">
            <v>EACH</v>
          </cell>
          <cell r="D2036" t="str">
            <v>BRIDGE TERMINAL ASSEMBLY REBUILT, TYPE J,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606E35000</v>
          </cell>
          <cell r="C2037" t="str">
            <v>EACH</v>
          </cell>
          <cell r="D2037" t="str">
            <v>BRIDGE TERMINAL ASSEMBLY, TYPE 1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606E35001</v>
          </cell>
          <cell r="C2038" t="str">
            <v>EACH</v>
          </cell>
          <cell r="D2038" t="str">
            <v>BRIDGE TERMINAL ASSEMBLY, TYPE 1,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606E35002</v>
          </cell>
          <cell r="C2039" t="str">
            <v>EACH</v>
          </cell>
          <cell r="D2039" t="str">
            <v>MGS BRIDGE TERMINAL ASSEMBLY, TYPE 1</v>
          </cell>
          <cell r="G2039">
            <v>0</v>
          </cell>
        </row>
        <row r="2040">
          <cell r="A2040" t="str">
            <v>606E35003</v>
          </cell>
          <cell r="C2040" t="str">
            <v>EACH</v>
          </cell>
          <cell r="D2040" t="str">
            <v>MGS BRIDGE TERMINAL ASSEMBLY, TYPE 1, AS PER PLAN</v>
          </cell>
          <cell r="G2040">
            <v>0</v>
          </cell>
        </row>
        <row r="2041">
          <cell r="A2041" t="str">
            <v>606E35004</v>
          </cell>
          <cell r="C2041" t="str">
            <v>EACH</v>
          </cell>
          <cell r="D2041" t="str">
            <v>BRIDGE TERMINAL ASSEMBLY, TYPE 1, BARRIER DESIGN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606E35005</v>
          </cell>
          <cell r="C2042" t="str">
            <v>EACH</v>
          </cell>
          <cell r="D2042" t="str">
            <v>BRIDGE TERMINAL ASSEMBLY, TYPE 1, BARRIER DESIGN,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606E35006</v>
          </cell>
          <cell r="C2043" t="str">
            <v>EACH</v>
          </cell>
          <cell r="D2043" t="str">
            <v>MGS BRIDGE TERMINAL ASSEMBLY, TYPE 1, BARRIER DESIGN</v>
          </cell>
          <cell r="G2043">
            <v>0</v>
          </cell>
        </row>
        <row r="2044">
          <cell r="A2044" t="str">
            <v>606E35007</v>
          </cell>
          <cell r="C2044" t="str">
            <v>EACH</v>
          </cell>
          <cell r="D2044" t="str">
            <v>MGS BRIDGE TERMINAL ASSEMBLY, TYPE 1, BARRIER DESIGN, AS PER PLAN</v>
          </cell>
          <cell r="G2044">
            <v>0</v>
          </cell>
        </row>
        <row r="2045">
          <cell r="A2045" t="str">
            <v>606E35008</v>
          </cell>
          <cell r="C2045" t="str">
            <v>EACH</v>
          </cell>
          <cell r="D2045" t="str">
            <v>MGS BRIDGE TERMINAL ASSEMBLY REBUILT, TYPE 1, BARRIER DESIGN</v>
          </cell>
          <cell r="G2045">
            <v>0</v>
          </cell>
        </row>
        <row r="2046">
          <cell r="A2046" t="str">
            <v>606E35009</v>
          </cell>
          <cell r="C2046" t="str">
            <v>EACH</v>
          </cell>
          <cell r="D2046" t="str">
            <v>MGS BRIDGE TERMINAL ASSEMBLY REBUILT, TYPE 1, BARRIER DESIGN, AS PER PLAN</v>
          </cell>
          <cell r="G2046">
            <v>0</v>
          </cell>
        </row>
        <row r="2047">
          <cell r="A2047" t="str">
            <v>606E35010</v>
          </cell>
          <cell r="C2047" t="str">
            <v>EACH</v>
          </cell>
          <cell r="D2047" t="str">
            <v>BRIDGE TERMINAL ASSEMBLY REBUILT, TYPE 1</v>
          </cell>
          <cell r="F2047" t="str">
            <v>REQUIRES PLAN INSERT SHEET</v>
          </cell>
          <cell r="G2047">
            <v>0</v>
          </cell>
        </row>
        <row r="2048">
          <cell r="A2048" t="str">
            <v>606E35011</v>
          </cell>
          <cell r="C2048" t="str">
            <v>EACH</v>
          </cell>
          <cell r="D2048" t="str">
            <v>BRIDGE TERMINAL ASSEMBLY REBUILT, TYPE 1, AS PER PLAN</v>
          </cell>
          <cell r="F2048" t="str">
            <v>REQUIRES PLAN INSERT SHEET</v>
          </cell>
          <cell r="G2048">
            <v>0</v>
          </cell>
        </row>
        <row r="2049">
          <cell r="A2049" t="str">
            <v>606E35012</v>
          </cell>
          <cell r="C2049" t="str">
            <v>EACH</v>
          </cell>
          <cell r="D2049" t="str">
            <v>MGS BRIDGE TERMINAL ASSEMBLY REBUILT, TYPE 1</v>
          </cell>
          <cell r="G2049">
            <v>0</v>
          </cell>
        </row>
        <row r="2050">
          <cell r="A2050" t="str">
            <v>606E35013</v>
          </cell>
          <cell r="C2050" t="str">
            <v>EACH</v>
          </cell>
          <cell r="D2050" t="str">
            <v>MGS BRIDGE TERMINAL ASSEMBLY REBUILT, TYPE 1, AS PER PLAN</v>
          </cell>
          <cell r="G2050">
            <v>0</v>
          </cell>
        </row>
        <row r="2051">
          <cell r="A2051" t="str">
            <v>606E35020</v>
          </cell>
          <cell r="C2051" t="str">
            <v>EACH</v>
          </cell>
          <cell r="D2051" t="str">
            <v>BRIDGE TERMINAL ASSEMBLY, TYPE 1, STEEL CURB RETROFIT</v>
          </cell>
          <cell r="F2051" t="str">
            <v>REQUIRES PLAN INSERT SHEET</v>
          </cell>
          <cell r="G2051">
            <v>0</v>
          </cell>
        </row>
        <row r="2052">
          <cell r="A2052" t="str">
            <v>606E35100</v>
          </cell>
          <cell r="C2052" t="str">
            <v>EACH</v>
          </cell>
          <cell r="D2052" t="str">
            <v>BRIDGE TERMINAL ASSEMBLY, TYPE 2</v>
          </cell>
          <cell r="F2052" t="str">
            <v>REQUIRES PLAN INSERT SHEET</v>
          </cell>
          <cell r="G2052">
            <v>0</v>
          </cell>
        </row>
        <row r="2053">
          <cell r="A2053" t="str">
            <v>606E35101</v>
          </cell>
          <cell r="C2053" t="str">
            <v>EACH</v>
          </cell>
          <cell r="D2053" t="str">
            <v>BRIDGE TERMINAL ASSEMBLY, TYPE 2, AS PER PLAN</v>
          </cell>
          <cell r="F2053" t="str">
            <v>REQUIRES PLAN INSERT SHEET</v>
          </cell>
          <cell r="G2053">
            <v>0</v>
          </cell>
        </row>
        <row r="2054">
          <cell r="A2054" t="str">
            <v>606E35102</v>
          </cell>
          <cell r="C2054" t="str">
            <v>EACH</v>
          </cell>
          <cell r="D2054" t="str">
            <v>MGS BRIDGE TERMINAL ASSEMBLY, TYPE 2</v>
          </cell>
          <cell r="G2054">
            <v>0</v>
          </cell>
        </row>
        <row r="2055">
          <cell r="A2055" t="str">
            <v>606E35103</v>
          </cell>
          <cell r="C2055" t="str">
            <v>EACH</v>
          </cell>
          <cell r="D2055" t="str">
            <v>MGS BRIDGE TERMINAL ASSEMBLY, TYPE 2, AS PER PLAN</v>
          </cell>
          <cell r="G2055">
            <v>0</v>
          </cell>
        </row>
        <row r="2056">
          <cell r="A2056" t="str">
            <v>606E35110</v>
          </cell>
          <cell r="C2056" t="str">
            <v>EACH</v>
          </cell>
          <cell r="D2056" t="str">
            <v>BRIDGE TERMINAL ASSEMBLY REBUILT, TYPE 2</v>
          </cell>
          <cell r="F2056" t="str">
            <v>REQUIRES PLAN INSERT SHEET</v>
          </cell>
          <cell r="G2056">
            <v>0</v>
          </cell>
        </row>
        <row r="2057">
          <cell r="A2057" t="str">
            <v>606E35111</v>
          </cell>
          <cell r="C2057" t="str">
            <v>EACH</v>
          </cell>
          <cell r="D2057" t="str">
            <v>BRIDGE TERMINAL ASSEMBLY REBUILT, TYPE 2, AS PER PLAN</v>
          </cell>
          <cell r="F2057" t="str">
            <v>REQUIRES PLAN INSERT SHEET</v>
          </cell>
          <cell r="G2057">
            <v>0</v>
          </cell>
        </row>
        <row r="2058">
          <cell r="A2058" t="str">
            <v>606E35112</v>
          </cell>
          <cell r="C2058" t="str">
            <v>EACH</v>
          </cell>
          <cell r="D2058" t="str">
            <v>MGS BRIDGE TERMINAL ASSEMBLY REBUILT, TYPE 2</v>
          </cell>
          <cell r="G2058">
            <v>0</v>
          </cell>
        </row>
        <row r="2059">
          <cell r="A2059" t="str">
            <v>606E35113</v>
          </cell>
          <cell r="C2059" t="str">
            <v>EACH</v>
          </cell>
          <cell r="D2059" t="str">
            <v>MGS BRIDGE TERMINAL ASSEMBLY REBUILT, TYPE 2, AS PER PLAN</v>
          </cell>
          <cell r="G2059">
            <v>0</v>
          </cell>
        </row>
        <row r="2060">
          <cell r="A2060" t="str">
            <v>606E35120</v>
          </cell>
          <cell r="C2060" t="str">
            <v>EACH</v>
          </cell>
          <cell r="D2060" t="str">
            <v>BRIDGE TERMINAL ASSEMBLY, TYPE 3</v>
          </cell>
          <cell r="F2060" t="str">
            <v>REQUIRES PLAN INSERT SHEET</v>
          </cell>
          <cell r="G2060">
            <v>0</v>
          </cell>
        </row>
        <row r="2061">
          <cell r="A2061" t="str">
            <v>606E35121</v>
          </cell>
          <cell r="C2061" t="str">
            <v>EACH</v>
          </cell>
          <cell r="D2061" t="str">
            <v>BRIDGE TERMINAL ASSEMBLY, TYPE 3, AS PER PLAN</v>
          </cell>
          <cell r="F2061" t="str">
            <v>REQUIRES PLAN INSERT SHEET</v>
          </cell>
          <cell r="G2061">
            <v>0</v>
          </cell>
        </row>
        <row r="2062">
          <cell r="A2062" t="str">
            <v>606E35130</v>
          </cell>
          <cell r="C2062" t="str">
            <v>EACH</v>
          </cell>
          <cell r="D2062" t="str">
            <v>BRIDGE TERMINAL ASSEMBLY REBUILT, TYPE 3</v>
          </cell>
          <cell r="F2062" t="str">
            <v>REQUIRES PLAN INSERT SHEET</v>
          </cell>
          <cell r="G2062">
            <v>0</v>
          </cell>
        </row>
        <row r="2063">
          <cell r="A2063" t="str">
            <v>606E35131</v>
          </cell>
          <cell r="C2063" t="str">
            <v>EACH</v>
          </cell>
          <cell r="D2063" t="str">
            <v>BRIDGE TERMINAL ASSEMBLY REBUILT, TYPE 3, AS PER PLAN</v>
          </cell>
          <cell r="F2063" t="str">
            <v>REQUIRES PLAN INSERT SHEET</v>
          </cell>
          <cell r="G2063">
            <v>0</v>
          </cell>
        </row>
        <row r="2064">
          <cell r="A2064" t="str">
            <v>606E35140</v>
          </cell>
          <cell r="C2064" t="str">
            <v>EACH</v>
          </cell>
          <cell r="D2064" t="str">
            <v>BRIDGE TERMINAL ASSEMBLY, TYPE 4</v>
          </cell>
          <cell r="F2064" t="str">
            <v>REQUIRES PLAN INSERT SHEET</v>
          </cell>
          <cell r="G2064">
            <v>0</v>
          </cell>
        </row>
        <row r="2065">
          <cell r="A2065" t="str">
            <v>606E35141</v>
          </cell>
          <cell r="C2065" t="str">
            <v>EACH</v>
          </cell>
          <cell r="D2065" t="str">
            <v>BRIDGE TERMINAL ASSEMBLY, TYPE 4, AS PER PLAN</v>
          </cell>
          <cell r="F2065" t="str">
            <v>REQUIRES PLAN INSERT SHEET</v>
          </cell>
          <cell r="G2065">
            <v>0</v>
          </cell>
        </row>
        <row r="2066">
          <cell r="A2066" t="str">
            <v>606E35150</v>
          </cell>
          <cell r="C2066" t="str">
            <v>EACH</v>
          </cell>
          <cell r="D2066" t="str">
            <v>BRIDGE TERMINAL ASSEMBLY REBUILT, TYPE 4</v>
          </cell>
          <cell r="F2066" t="str">
            <v>REQUIRES PLAN INSERT SHEET</v>
          </cell>
          <cell r="G2066">
            <v>0</v>
          </cell>
        </row>
        <row r="2067">
          <cell r="A2067" t="str">
            <v>606E35151</v>
          </cell>
          <cell r="C2067" t="str">
            <v>EACH</v>
          </cell>
          <cell r="D2067" t="str">
            <v>BRIDGE TERMINAL ASSEMBLY REBUILT, TYPE 4, AS PER PLAN</v>
          </cell>
          <cell r="F2067" t="str">
            <v>REQUIRES PLAN INSERT SHEET</v>
          </cell>
          <cell r="G2067">
            <v>0</v>
          </cell>
        </row>
        <row r="2068">
          <cell r="A2068" t="str">
            <v>606E35170</v>
          </cell>
          <cell r="C2068" t="str">
            <v>EACH</v>
          </cell>
          <cell r="D2068" t="str">
            <v>BRIDGE TERMINAL ASSEMBLY, TYPE BR-1</v>
          </cell>
          <cell r="F2068" t="str">
            <v>REQUIRES PLAN INSERT SHEET</v>
          </cell>
          <cell r="G2068">
            <v>0</v>
          </cell>
        </row>
        <row r="2069">
          <cell r="A2069" t="str">
            <v>606E35171</v>
          </cell>
          <cell r="C2069" t="str">
            <v>EACH</v>
          </cell>
          <cell r="D2069" t="str">
            <v>BRIDGE TERMINAL ASSEMBLY, TYPE BR-1, AS PER PLAN</v>
          </cell>
          <cell r="F2069" t="str">
            <v>REQUIRES PLAN INSERT SHEET</v>
          </cell>
          <cell r="G2069">
            <v>0</v>
          </cell>
        </row>
        <row r="2070">
          <cell r="A2070" t="str">
            <v>606E35180</v>
          </cell>
          <cell r="C2070" t="str">
            <v>EACH</v>
          </cell>
          <cell r="D2070" t="str">
            <v>BRIDGE TERMINAL ASSEMBLY REBUILT, TYPE BR-1</v>
          </cell>
          <cell r="F2070" t="str">
            <v>REQUIRES PLAN INSERT SHEET</v>
          </cell>
          <cell r="G2070">
            <v>0</v>
          </cell>
        </row>
        <row r="2071">
          <cell r="A2071" t="str">
            <v>606E35181</v>
          </cell>
          <cell r="C2071" t="str">
            <v>EACH</v>
          </cell>
          <cell r="D2071" t="str">
            <v>BRIDGE TERMINAL ASSEMBLY REBUILT, TYPE BR-1, AS PER PLAN</v>
          </cell>
          <cell r="F2071" t="str">
            <v>REQUIRES PLAN INSERT SHEET</v>
          </cell>
          <cell r="G2071">
            <v>0</v>
          </cell>
        </row>
        <row r="2072">
          <cell r="A2072" t="str">
            <v>606E39000</v>
          </cell>
          <cell r="C2072" t="str">
            <v>EACH</v>
          </cell>
          <cell r="D2072" t="str">
            <v>36" CONCRETE ANCHOR REMOVED AND REPLACED</v>
          </cell>
          <cell r="G2072">
            <v>0</v>
          </cell>
        </row>
        <row r="2073">
          <cell r="A2073" t="str">
            <v>606E39001</v>
          </cell>
          <cell r="C2073" t="str">
            <v>EACH</v>
          </cell>
          <cell r="D2073" t="str">
            <v>36" CONCRETE ANCHOR REMOVED AND REPLACED, AS PER PLAN</v>
          </cell>
          <cell r="G2073">
            <v>0</v>
          </cell>
        </row>
        <row r="2074">
          <cell r="A2074" t="str">
            <v>606E40000</v>
          </cell>
          <cell r="B2074" t="str">
            <v>Y</v>
          </cell>
          <cell r="C2074" t="str">
            <v>EACH</v>
          </cell>
          <cell r="D2074" t="str">
            <v>SPECIAL - 36" CONCRETE ANCHOR</v>
          </cell>
          <cell r="G2074">
            <v>0</v>
          </cell>
        </row>
        <row r="2075">
          <cell r="A2075" t="str">
            <v>606E50000</v>
          </cell>
          <cell r="B2075" t="str">
            <v>Y</v>
          </cell>
          <cell r="C2075" t="str">
            <v>FT</v>
          </cell>
          <cell r="D2075" t="str">
            <v>SPECIAL - RESHAPING BERM</v>
          </cell>
          <cell r="G2075">
            <v>0</v>
          </cell>
        </row>
        <row r="2076">
          <cell r="A2076" t="str">
            <v>606E55000</v>
          </cell>
          <cell r="B2076" t="str">
            <v>Y</v>
          </cell>
          <cell r="C2076" t="str">
            <v>FT</v>
          </cell>
          <cell r="D2076" t="str">
            <v>SPECIAL - CABLE BARRIER</v>
          </cell>
          <cell r="G2076">
            <v>0</v>
          </cell>
        </row>
        <row r="2077">
          <cell r="A2077" t="str">
            <v>606E55010</v>
          </cell>
          <cell r="B2077" t="str">
            <v>Y</v>
          </cell>
          <cell r="C2077" t="str">
            <v>FT</v>
          </cell>
          <cell r="D2077" t="str">
            <v>SPECIAL - CABLE BARRIER WITH CONCRETE LINE POST FOUNDATION</v>
          </cell>
          <cell r="G2077">
            <v>0</v>
          </cell>
        </row>
        <row r="2078">
          <cell r="A2078" t="str">
            <v>606E55020</v>
          </cell>
          <cell r="B2078" t="str">
            <v>Y</v>
          </cell>
          <cell r="C2078" t="str">
            <v>FT</v>
          </cell>
          <cell r="D2078" t="str">
            <v>SPECIAL - CABLE BARRIER, REPLACEMENT CABLE</v>
          </cell>
          <cell r="G2078">
            <v>0</v>
          </cell>
        </row>
        <row r="2079">
          <cell r="A2079" t="str">
            <v>606E55100</v>
          </cell>
          <cell r="B2079" t="str">
            <v>Y</v>
          </cell>
          <cell r="C2079" t="str">
            <v>EACH</v>
          </cell>
          <cell r="D2079" t="str">
            <v>SPECIAL - CABLE BARRIER, CONCRETE LINE POST FOUNDATION</v>
          </cell>
          <cell r="G2079">
            <v>0</v>
          </cell>
        </row>
        <row r="2080">
          <cell r="A2080" t="str">
            <v>606E55110</v>
          </cell>
          <cell r="B2080" t="str">
            <v>Y</v>
          </cell>
          <cell r="C2080" t="str">
            <v>EACH</v>
          </cell>
          <cell r="D2080" t="str">
            <v>SPECIAL - CABLE BARRIER, CONCRETE ANCHOR FOUNDATION WITH SLEEVE</v>
          </cell>
          <cell r="G2080">
            <v>0</v>
          </cell>
        </row>
        <row r="2081">
          <cell r="A2081" t="str">
            <v>606E55120</v>
          </cell>
          <cell r="B2081" t="str">
            <v>Y</v>
          </cell>
          <cell r="C2081" t="str">
            <v>EACH</v>
          </cell>
          <cell r="D2081" t="str">
            <v>SPECIAL - CABLE BARRIER, CONCRETE SOCKETED FOUNDATION</v>
          </cell>
          <cell r="G2081">
            <v>0</v>
          </cell>
        </row>
        <row r="2082">
          <cell r="A2082" t="str">
            <v>606E55130</v>
          </cell>
          <cell r="B2082" t="str">
            <v>Y</v>
          </cell>
          <cell r="C2082" t="str">
            <v>EACH</v>
          </cell>
          <cell r="D2082" t="str">
            <v>SPECIAL - CABLE BARRIER, TERMINAL POST, CAST IN PLACE</v>
          </cell>
          <cell r="G2082">
            <v>0</v>
          </cell>
        </row>
        <row r="2083">
          <cell r="A2083" t="str">
            <v>606E55140</v>
          </cell>
          <cell r="B2083" t="str">
            <v>Y</v>
          </cell>
          <cell r="C2083" t="str">
            <v>EACH</v>
          </cell>
          <cell r="D2083" t="str">
            <v>SPECIAL - CABLE BARRIER, ANCHOR POST</v>
          </cell>
          <cell r="G2083">
            <v>0</v>
          </cell>
        </row>
        <row r="2084">
          <cell r="A2084" t="str">
            <v>606E55150</v>
          </cell>
          <cell r="B2084" t="str">
            <v>Y</v>
          </cell>
          <cell r="C2084" t="str">
            <v>EACH</v>
          </cell>
          <cell r="D2084" t="str">
            <v>SPECIAL - CABLE BARRIER, ANCHOR ASSEMBLY</v>
          </cell>
          <cell r="G2084">
            <v>0</v>
          </cell>
        </row>
        <row r="2085">
          <cell r="A2085" t="str">
            <v>606E55160</v>
          </cell>
          <cell r="B2085" t="str">
            <v>Y</v>
          </cell>
          <cell r="C2085" t="str">
            <v>EACH</v>
          </cell>
          <cell r="D2085" t="str">
            <v>SPECIAL - CABLE BARRIER, TERMINAL STRUT</v>
          </cell>
          <cell r="G2085">
            <v>0</v>
          </cell>
        </row>
        <row r="2086">
          <cell r="A2086" t="str">
            <v>606E55170</v>
          </cell>
          <cell r="B2086" t="str">
            <v>Y</v>
          </cell>
          <cell r="C2086" t="str">
            <v>EACH</v>
          </cell>
          <cell r="D2086" t="str">
            <v>SPECIAL - CABLE BARRIER, TURNBUCKLE</v>
          </cell>
          <cell r="G2086">
            <v>0</v>
          </cell>
        </row>
        <row r="2087">
          <cell r="A2087" t="str">
            <v>606E55180</v>
          </cell>
          <cell r="B2087" t="str">
            <v>Y</v>
          </cell>
          <cell r="C2087" t="str">
            <v>EACH</v>
          </cell>
          <cell r="D2087" t="str">
            <v>SPECIAL - CABLE BARRIER, SPLICE</v>
          </cell>
          <cell r="G2087">
            <v>0</v>
          </cell>
        </row>
        <row r="2088">
          <cell r="A2088" t="str">
            <v>606E55190</v>
          </cell>
          <cell r="B2088" t="str">
            <v>Y</v>
          </cell>
          <cell r="C2088" t="str">
            <v>EACH</v>
          </cell>
          <cell r="D2088" t="str">
            <v>SPECIAL - CABLE BARRIER, POST REFLECTOR</v>
          </cell>
          <cell r="G2088">
            <v>0</v>
          </cell>
        </row>
        <row r="2089">
          <cell r="A2089" t="str">
            <v>606E55200</v>
          </cell>
          <cell r="B2089" t="str">
            <v>Y</v>
          </cell>
          <cell r="C2089" t="str">
            <v>EACH</v>
          </cell>
          <cell r="D2089" t="str">
            <v>SPECIAL - CABLE BARRIER, TENSIONING</v>
          </cell>
          <cell r="G2089">
            <v>0</v>
          </cell>
        </row>
        <row r="2090">
          <cell r="A2090" t="str">
            <v>606E55210</v>
          </cell>
          <cell r="B2090" t="str">
            <v>Y</v>
          </cell>
          <cell r="C2090" t="str">
            <v>EACH</v>
          </cell>
          <cell r="D2090" t="str">
            <v>SPECIAL - CABLE BARRIER, ANCHOR RECONSTRUCTED</v>
          </cell>
          <cell r="G2090">
            <v>0</v>
          </cell>
        </row>
        <row r="2091">
          <cell r="A2091" t="str">
            <v>606E55220</v>
          </cell>
          <cell r="B2091" t="str">
            <v>Y</v>
          </cell>
          <cell r="C2091" t="str">
            <v>EACH</v>
          </cell>
          <cell r="D2091" t="str">
            <v>SPECIAL - CABLE BARRIER, ANCHOR POST RESET</v>
          </cell>
          <cell r="G2091">
            <v>0</v>
          </cell>
        </row>
        <row r="2092">
          <cell r="A2092" t="str">
            <v>606E60002</v>
          </cell>
          <cell r="C2092" t="str">
            <v>EACH</v>
          </cell>
          <cell r="D2092" t="str">
            <v>IMPACT ATTENUATOR, TYPE 1 (UNIDIRECTIONAL)</v>
          </cell>
          <cell r="G2092">
            <v>0</v>
          </cell>
        </row>
        <row r="2093">
          <cell r="A2093" t="str">
            <v>606E60012</v>
          </cell>
          <cell r="C2093" t="str">
            <v>EACH</v>
          </cell>
          <cell r="D2093" t="str">
            <v>IMPACT ATTENUATOR, TYPE 1 (BIDIRECTIONAL)</v>
          </cell>
          <cell r="G2093">
            <v>0</v>
          </cell>
        </row>
        <row r="2094">
          <cell r="A2094" t="str">
            <v>606E60013</v>
          </cell>
          <cell r="C2094" t="str">
            <v>EACH</v>
          </cell>
          <cell r="D2094" t="str">
            <v>IMPACT ATTENUATOR, TYPE 1 (BIDIRECTIONAL), AS PER PLAN</v>
          </cell>
          <cell r="G2094">
            <v>0</v>
          </cell>
        </row>
        <row r="2095">
          <cell r="A2095" t="str">
            <v>606E60022</v>
          </cell>
          <cell r="C2095" t="str">
            <v>EACH</v>
          </cell>
          <cell r="D2095" t="str">
            <v>IMPACT ATTENUATOR, TYPE 2 (UNIDIRECTIONAL)</v>
          </cell>
          <cell r="G2095">
            <v>0</v>
          </cell>
        </row>
        <row r="2096">
          <cell r="A2096" t="str">
            <v>606E60023</v>
          </cell>
          <cell r="C2096" t="str">
            <v>EACH</v>
          </cell>
          <cell r="D2096" t="str">
            <v>IMPACT ATTENUATOR, TYPE 2 (UNIDIRECTIONAL), AS PER PLAN</v>
          </cell>
          <cell r="G2096">
            <v>0</v>
          </cell>
        </row>
        <row r="2097">
          <cell r="A2097" t="str">
            <v>606E60028</v>
          </cell>
          <cell r="C2097" t="str">
            <v>EACH</v>
          </cell>
          <cell r="D2097" t="str">
            <v>IMPACT ATTENUATOR, TYPE 2 (BIDIRECTIONAL)</v>
          </cell>
          <cell r="F2097" t="str">
            <v>SPECIFY DESIGN MPH/INCH WIDTH</v>
          </cell>
          <cell r="G2097">
            <v>1</v>
          </cell>
        </row>
        <row r="2098">
          <cell r="A2098" t="str">
            <v>606E60029</v>
          </cell>
          <cell r="C2098" t="str">
            <v>EACH</v>
          </cell>
          <cell r="D2098" t="str">
            <v>IMPACT ATTENUATOR, TYPE 2 (BIDIRECTIONAL), AS PER PLAN</v>
          </cell>
          <cell r="F2098" t="str">
            <v>SPECIFY DESIGN MPH/INCH WIDTH</v>
          </cell>
          <cell r="G2098">
            <v>1</v>
          </cell>
        </row>
        <row r="2099">
          <cell r="A2099" t="str">
            <v>606E60032</v>
          </cell>
          <cell r="C2099" t="str">
            <v>EACH</v>
          </cell>
          <cell r="D2099" t="str">
            <v>IMPACT ATTENUATOR, TYPE 3</v>
          </cell>
          <cell r="G2099">
            <v>0</v>
          </cell>
        </row>
        <row r="2100">
          <cell r="A2100" t="str">
            <v>606E60033</v>
          </cell>
          <cell r="C2100" t="str">
            <v>EACH</v>
          </cell>
          <cell r="D2100" t="str">
            <v>IMPACT ATTENUATOR, TYPE 3, AS PER PLAN</v>
          </cell>
          <cell r="G2100">
            <v>0</v>
          </cell>
        </row>
        <row r="2101">
          <cell r="A2101" t="str">
            <v>606E60040</v>
          </cell>
          <cell r="C2101" t="str">
            <v>EACH</v>
          </cell>
          <cell r="D2101" t="str">
            <v>IMPACT ATTENUATOR, TYPE 3 UNIDIRECTIONAL</v>
          </cell>
          <cell r="G2101">
            <v>0</v>
          </cell>
        </row>
        <row r="2102">
          <cell r="A2102" t="str">
            <v>606E60041</v>
          </cell>
          <cell r="C2102" t="str">
            <v>EACH</v>
          </cell>
          <cell r="D2102" t="str">
            <v>IMPACT ATTENUATOR, TYPE 3 UNIDIRECTIONAL, AS PER PLAN</v>
          </cell>
          <cell r="G2102">
            <v>0</v>
          </cell>
        </row>
        <row r="2103">
          <cell r="A2103" t="str">
            <v>606E60050</v>
          </cell>
          <cell r="C2103" t="str">
            <v>EACH</v>
          </cell>
          <cell r="D2103" t="str">
            <v>IMPACT ATTENUATOR, TYPE 3 (BIDIRECTIONAL)</v>
          </cell>
          <cell r="G2103">
            <v>0</v>
          </cell>
        </row>
        <row r="2104">
          <cell r="A2104" t="str">
            <v>606E60060</v>
          </cell>
          <cell r="C2104" t="str">
            <v>EACH</v>
          </cell>
          <cell r="D2104" t="str">
            <v>IMPACT ATTENUATOR REBUILT, TYPE 1 (UNIDIRECTIONAL), AS PER PLAN</v>
          </cell>
          <cell r="G2104">
            <v>0</v>
          </cell>
        </row>
        <row r="2105">
          <cell r="A2105" t="str">
            <v>606E60070</v>
          </cell>
          <cell r="C2105" t="str">
            <v>EACH</v>
          </cell>
          <cell r="D2105" t="str">
            <v>IMPACT ATTENUATOR REBUILT, TYPE 1 (BIDIRECTIONAL), AS PER PLAN</v>
          </cell>
          <cell r="G2105">
            <v>0</v>
          </cell>
        </row>
        <row r="2106">
          <cell r="A2106" t="str">
            <v>606E60600</v>
          </cell>
          <cell r="C2106" t="str">
            <v>EACH</v>
          </cell>
          <cell r="D2106" t="str">
            <v>QUADGARD WHEEL DEFLECTOR ASSEMBLY</v>
          </cell>
          <cell r="G2106">
            <v>0</v>
          </cell>
        </row>
        <row r="2107">
          <cell r="A2107" t="str">
            <v>606E61000</v>
          </cell>
          <cell r="C2107" t="str">
            <v>EACH</v>
          </cell>
          <cell r="D2107" t="str">
            <v>IMPACT ATTENUATOR, MISC.:</v>
          </cell>
          <cell r="F2107" t="str">
            <v>ADD SUPPLEMENTAL DESCRIPTION</v>
          </cell>
          <cell r="G2107">
            <v>1</v>
          </cell>
        </row>
        <row r="2108">
          <cell r="A2108" t="str">
            <v>606E66010</v>
          </cell>
          <cell r="C2108" t="str">
            <v>LS</v>
          </cell>
          <cell r="D2108" t="str">
            <v>IMPACT ATTENUATOR, MISC.:</v>
          </cell>
          <cell r="F2108" t="str">
            <v>ADD SUPPLEMENTAL DESCRIPTION</v>
          </cell>
          <cell r="G2108">
            <v>1</v>
          </cell>
        </row>
        <row r="2109">
          <cell r="A2109" t="str">
            <v>606E70000</v>
          </cell>
          <cell r="C2109" t="str">
            <v>EACH</v>
          </cell>
          <cell r="D2109" t="str">
            <v>THRIE BEAM BULLNOSE</v>
          </cell>
          <cell r="G2109">
            <v>0</v>
          </cell>
        </row>
        <row r="2110">
          <cell r="A2110" t="str">
            <v>606E70050</v>
          </cell>
          <cell r="C2110" t="str">
            <v>EACH</v>
          </cell>
          <cell r="D2110" t="str">
            <v>GUARDRAIL REBUILT, THRIE BEAM BULLNOSE</v>
          </cell>
          <cell r="G2110">
            <v>0</v>
          </cell>
        </row>
        <row r="2111">
          <cell r="A2111" t="str">
            <v>606E71000</v>
          </cell>
          <cell r="C2111" t="str">
            <v>FT</v>
          </cell>
          <cell r="D2111" t="str">
            <v>THRIE BEAM GUARDRAIL</v>
          </cell>
          <cell r="G2111">
            <v>0</v>
          </cell>
        </row>
        <row r="2112">
          <cell r="A2112" t="str">
            <v>606E71050</v>
          </cell>
          <cell r="C2112" t="str">
            <v>FT</v>
          </cell>
          <cell r="D2112" t="str">
            <v>GUARDRAIL REBUILT, THRIE BEAM GUARDRAIL</v>
          </cell>
          <cell r="G2112">
            <v>0</v>
          </cell>
        </row>
        <row r="2113">
          <cell r="A2113" t="str">
            <v>606E98000</v>
          </cell>
          <cell r="C2113" t="str">
            <v>FT</v>
          </cell>
          <cell r="D2113" t="str">
            <v>GUARDRAIL, MISC.:</v>
          </cell>
          <cell r="F2113" t="str">
            <v>ADD SUPPLEMENTAL DESCRIPTION</v>
          </cell>
          <cell r="G2113">
            <v>1</v>
          </cell>
        </row>
        <row r="2114">
          <cell r="A2114" t="str">
            <v>606E98100</v>
          </cell>
          <cell r="C2114" t="str">
            <v>EACH</v>
          </cell>
          <cell r="D2114" t="str">
            <v>GUARDRAIL, MISC.:</v>
          </cell>
          <cell r="F2114" t="str">
            <v>ADD SUPPLEMENTAL DESCRIPTION</v>
          </cell>
          <cell r="G2114">
            <v>1</v>
          </cell>
        </row>
        <row r="2115">
          <cell r="A2115" t="str">
            <v>606E98200</v>
          </cell>
          <cell r="C2115" t="str">
            <v>LS</v>
          </cell>
          <cell r="D2115" t="str">
            <v>GUARDRAIL, MISC.:</v>
          </cell>
          <cell r="F2115" t="str">
            <v>ADD SUPPLEMENTAL DESCRIPTION</v>
          </cell>
          <cell r="G2115">
            <v>1</v>
          </cell>
        </row>
        <row r="2116">
          <cell r="A2116" t="str">
            <v>606E99000</v>
          </cell>
          <cell r="B2116" t="str">
            <v>Y</v>
          </cell>
          <cell r="C2116" t="str">
            <v>LS</v>
          </cell>
          <cell r="D2116" t="str">
            <v>SPECIAL - GUARDRAIL</v>
          </cell>
          <cell r="F2116" t="str">
            <v>DESIGN BUILD PROJECTS ONLY</v>
          </cell>
          <cell r="G2116">
            <v>0</v>
          </cell>
        </row>
        <row r="2117">
          <cell r="A2117" t="str">
            <v>606E99200</v>
          </cell>
          <cell r="C2117" t="str">
            <v>EACH</v>
          </cell>
          <cell r="D2117" t="str">
            <v>ANCHOR ASSEMBLY, MISC.:</v>
          </cell>
          <cell r="F2117" t="str">
            <v>ADD SUPPLEMENTAL DESCRIPTION</v>
          </cell>
          <cell r="G2117">
            <v>1</v>
          </cell>
        </row>
        <row r="2118">
          <cell r="A2118" t="str">
            <v>606E99300</v>
          </cell>
          <cell r="B2118" t="str">
            <v>Y</v>
          </cell>
          <cell r="C2118" t="str">
            <v>LS</v>
          </cell>
          <cell r="D2118" t="str">
            <v>SPECIAL - NOISE BARRIERS</v>
          </cell>
          <cell r="F2118" t="str">
            <v>DESIGN BUILD PROJECTS ONLY</v>
          </cell>
          <cell r="G2118">
            <v>0</v>
          </cell>
        </row>
        <row r="2119">
          <cell r="A2119" t="str">
            <v>607E15000</v>
          </cell>
          <cell r="C2119" t="str">
            <v>FT</v>
          </cell>
          <cell r="D2119" t="str">
            <v>FENCE, TYPE 47</v>
          </cell>
          <cell r="G2119">
            <v>0</v>
          </cell>
        </row>
        <row r="2120">
          <cell r="A2120" t="str">
            <v>607E15001</v>
          </cell>
          <cell r="C2120" t="str">
            <v>FT</v>
          </cell>
          <cell r="D2120" t="str">
            <v>FENCE, TYPE 47, AS PER PLAN</v>
          </cell>
          <cell r="G2120">
            <v>0</v>
          </cell>
        </row>
        <row r="2121">
          <cell r="A2121" t="str">
            <v>607E15100</v>
          </cell>
          <cell r="C2121" t="str">
            <v>FT</v>
          </cell>
          <cell r="D2121" t="str">
            <v>FENCE, TYPE 47RA</v>
          </cell>
          <cell r="G2121">
            <v>0</v>
          </cell>
        </row>
        <row r="2122">
          <cell r="A2122" t="str">
            <v>607E15101</v>
          </cell>
          <cell r="C2122" t="str">
            <v>FT</v>
          </cell>
          <cell r="D2122" t="str">
            <v>FENCE, TYPE 47RA, AS PER PLAN</v>
          </cell>
          <cell r="G2122">
            <v>0</v>
          </cell>
        </row>
        <row r="2123">
          <cell r="A2123" t="str">
            <v>607E16000</v>
          </cell>
          <cell r="C2123" t="str">
            <v>FT</v>
          </cell>
          <cell r="D2123" t="str">
            <v>FENCE REBUILT, TYPE 47</v>
          </cell>
          <cell r="G2123">
            <v>0</v>
          </cell>
        </row>
        <row r="2124">
          <cell r="A2124" t="str">
            <v>607E16001</v>
          </cell>
          <cell r="C2124" t="str">
            <v>FT</v>
          </cell>
          <cell r="D2124" t="str">
            <v>FENCE REBUILT, TYPE 47, AS PER PLAN</v>
          </cell>
          <cell r="G2124">
            <v>0</v>
          </cell>
        </row>
        <row r="2125">
          <cell r="A2125" t="str">
            <v>607E20000</v>
          </cell>
          <cell r="C2125" t="str">
            <v>FT</v>
          </cell>
          <cell r="D2125" t="str">
            <v>FENCE, TYPE CL</v>
          </cell>
          <cell r="G2125">
            <v>0</v>
          </cell>
        </row>
        <row r="2126">
          <cell r="A2126" t="str">
            <v>607E20001</v>
          </cell>
          <cell r="C2126" t="str">
            <v>FT</v>
          </cell>
          <cell r="D2126" t="str">
            <v>FENCE, TYPE CL, AS PER PLAN</v>
          </cell>
          <cell r="G2126">
            <v>0</v>
          </cell>
        </row>
        <row r="2127">
          <cell r="A2127" t="str">
            <v>607E20100</v>
          </cell>
          <cell r="C2127" t="str">
            <v>FT</v>
          </cell>
          <cell r="D2127" t="str">
            <v>FENCE, TYPE CL, MISC.:</v>
          </cell>
          <cell r="F2127" t="str">
            <v>SPECIFY HEIGHT, OTHER THAN 5'</v>
          </cell>
          <cell r="G2127">
            <v>1</v>
          </cell>
        </row>
        <row r="2128">
          <cell r="A2128" t="str">
            <v>607E20500</v>
          </cell>
          <cell r="C2128" t="str">
            <v>FT</v>
          </cell>
          <cell r="D2128" t="str">
            <v>FENCE, TYPE CL (GALVANIZED)</v>
          </cell>
          <cell r="G2128">
            <v>0</v>
          </cell>
        </row>
        <row r="2129">
          <cell r="A2129" t="str">
            <v>607E22000</v>
          </cell>
          <cell r="C2129" t="str">
            <v>FT</v>
          </cell>
          <cell r="D2129" t="str">
            <v>FENCE REBUILT, TYPE CL</v>
          </cell>
          <cell r="G2129">
            <v>0</v>
          </cell>
        </row>
        <row r="2130">
          <cell r="A2130" t="str">
            <v>607E22001</v>
          </cell>
          <cell r="C2130" t="str">
            <v>FT</v>
          </cell>
          <cell r="D2130" t="str">
            <v>FENCE REBUILT, TYPE CL, AS PER PLAN</v>
          </cell>
          <cell r="G2130">
            <v>0</v>
          </cell>
        </row>
        <row r="2131">
          <cell r="A2131" t="str">
            <v>607E23000</v>
          </cell>
          <cell r="C2131" t="str">
            <v>FT</v>
          </cell>
          <cell r="D2131" t="str">
            <v>FENCE, TYPE CLT</v>
          </cell>
          <cell r="G2131">
            <v>0</v>
          </cell>
        </row>
        <row r="2132">
          <cell r="A2132" t="str">
            <v>607E23001</v>
          </cell>
          <cell r="C2132" t="str">
            <v>FT</v>
          </cell>
          <cell r="D2132" t="str">
            <v>FENCE, TYPE CLT, AS PER PLAN</v>
          </cell>
          <cell r="G2132">
            <v>0</v>
          </cell>
        </row>
        <row r="2133">
          <cell r="A2133" t="str">
            <v>607E23004</v>
          </cell>
          <cell r="C2133" t="str">
            <v>FT</v>
          </cell>
          <cell r="D2133" t="str">
            <v>FENCE REBUILT, TYPE CLT</v>
          </cell>
          <cell r="G2133">
            <v>0</v>
          </cell>
        </row>
        <row r="2134">
          <cell r="A2134" t="str">
            <v>607E23005</v>
          </cell>
          <cell r="C2134" t="str">
            <v>FT</v>
          </cell>
          <cell r="D2134" t="str">
            <v>FENCE REBUILT, TYPE CLT, AS PER PLAN</v>
          </cell>
          <cell r="G2134">
            <v>0</v>
          </cell>
        </row>
        <row r="2135">
          <cell r="A2135" t="str">
            <v>607E23100</v>
          </cell>
          <cell r="C2135" t="str">
            <v>FT</v>
          </cell>
          <cell r="D2135" t="str">
            <v>FENCE REBUILT</v>
          </cell>
          <cell r="G2135">
            <v>0</v>
          </cell>
        </row>
        <row r="2136">
          <cell r="A2136" t="str">
            <v>607E23101</v>
          </cell>
          <cell r="C2136" t="str">
            <v>FT</v>
          </cell>
          <cell r="D2136" t="str">
            <v>FENCE REBUILT, AS PER PLAN</v>
          </cell>
          <cell r="G2136">
            <v>0</v>
          </cell>
        </row>
        <row r="2137">
          <cell r="A2137" t="str">
            <v>607E30000</v>
          </cell>
          <cell r="C2137" t="str">
            <v>FT</v>
          </cell>
          <cell r="D2137" t="str">
            <v>FENCE, SNOW</v>
          </cell>
          <cell r="G2137">
            <v>0</v>
          </cell>
        </row>
        <row r="2138">
          <cell r="A2138" t="str">
            <v>607E30001</v>
          </cell>
          <cell r="C2138" t="str">
            <v>FT</v>
          </cell>
          <cell r="D2138" t="str">
            <v>FENCE, SNOW, AS PER PLAN</v>
          </cell>
          <cell r="G2138">
            <v>0</v>
          </cell>
        </row>
        <row r="2139">
          <cell r="A2139" t="str">
            <v>607E35000</v>
          </cell>
          <cell r="C2139" t="str">
            <v>FT</v>
          </cell>
          <cell r="D2139" t="str">
            <v>FENCE REMOVED AND REBUILT</v>
          </cell>
          <cell r="G2139">
            <v>0</v>
          </cell>
        </row>
        <row r="2140">
          <cell r="A2140" t="str">
            <v>607E35001</v>
          </cell>
          <cell r="C2140" t="str">
            <v>FT</v>
          </cell>
          <cell r="D2140" t="str">
            <v>FENCE REMOVED AND REBUILT, AS PER PLAN</v>
          </cell>
          <cell r="G2140">
            <v>0</v>
          </cell>
        </row>
        <row r="2141">
          <cell r="A2141" t="str">
            <v>607E39900</v>
          </cell>
          <cell r="C2141" t="str">
            <v>FT</v>
          </cell>
          <cell r="D2141" t="str">
            <v>VANDAL PROTECTION FENCE, 6' STRAIGHT, COATED FABRIC</v>
          </cell>
          <cell r="G2141">
            <v>0</v>
          </cell>
        </row>
        <row r="2142">
          <cell r="A2142" t="str">
            <v>607E39901</v>
          </cell>
          <cell r="C2142" t="str">
            <v>FT</v>
          </cell>
          <cell r="D2142" t="str">
            <v>VANDAL PROTECTION FENCE, 6' STRAIGHT, COATED FABRIC, AS PER PLAN</v>
          </cell>
          <cell r="G2142">
            <v>0</v>
          </cell>
        </row>
        <row r="2143">
          <cell r="A2143" t="str">
            <v>607E39910</v>
          </cell>
          <cell r="C2143" t="str">
            <v>FT</v>
          </cell>
          <cell r="D2143" t="str">
            <v>VANDAL PROTECTION FENCE, 8' STRAIGHT, COATED FABRIC</v>
          </cell>
          <cell r="G2143">
            <v>0</v>
          </cell>
        </row>
        <row r="2144">
          <cell r="A2144" t="str">
            <v>607E39911</v>
          </cell>
          <cell r="C2144" t="str">
            <v>FT</v>
          </cell>
          <cell r="D2144" t="str">
            <v>VANDAL PROTECTION FENCE, 8' STRAIGHT, COATED FABRIC, AS PER PLAN</v>
          </cell>
          <cell r="G2144">
            <v>0</v>
          </cell>
        </row>
        <row r="2145">
          <cell r="A2145" t="str">
            <v>607E39920</v>
          </cell>
          <cell r="C2145" t="str">
            <v>FT</v>
          </cell>
          <cell r="D2145" t="str">
            <v>VANDAL PROTECTION FENCE, 10' CURVED, COATED FABRIC</v>
          </cell>
          <cell r="G2145">
            <v>0</v>
          </cell>
        </row>
        <row r="2146">
          <cell r="A2146" t="str">
            <v>607E39921</v>
          </cell>
          <cell r="C2146" t="str">
            <v>FT</v>
          </cell>
          <cell r="D2146" t="str">
            <v>VANDAL PROTECTION FENCE, 10' CURVED, COATED FABRIC, AS PER PLAN</v>
          </cell>
          <cell r="G2146">
            <v>0</v>
          </cell>
        </row>
        <row r="2147">
          <cell r="A2147" t="str">
            <v>607E39930</v>
          </cell>
          <cell r="C2147" t="str">
            <v>FT</v>
          </cell>
          <cell r="D2147" t="str">
            <v>VANDAL PROTECTION FENCE, 12' CURVED, COATED FABRIC</v>
          </cell>
          <cell r="G2147">
            <v>0</v>
          </cell>
        </row>
        <row r="2148">
          <cell r="A2148" t="str">
            <v>607E39931</v>
          </cell>
          <cell r="C2148" t="str">
            <v>FT</v>
          </cell>
          <cell r="D2148" t="str">
            <v>VANDAL PROTECTION FENCE, 12' CURVED, COATED FABRIC, AS PER PLAN</v>
          </cell>
          <cell r="G2148">
            <v>0</v>
          </cell>
        </row>
        <row r="2149">
          <cell r="A2149" t="str">
            <v>607E39992</v>
          </cell>
          <cell r="C2149" t="str">
            <v>FT</v>
          </cell>
          <cell r="D2149" t="str">
            <v>TEMPORARY VANDAL FENCE, TYPE A</v>
          </cell>
          <cell r="G2149">
            <v>0</v>
          </cell>
        </row>
        <row r="2150">
          <cell r="A2150" t="str">
            <v>607E39994</v>
          </cell>
          <cell r="C2150" t="str">
            <v>FT</v>
          </cell>
          <cell r="D2150" t="str">
            <v>TEMPORARY VANDAL FENCE, TYPE B</v>
          </cell>
          <cell r="G2150">
            <v>0</v>
          </cell>
        </row>
        <row r="2151">
          <cell r="A2151" t="str">
            <v>607E39996</v>
          </cell>
          <cell r="C2151" t="str">
            <v>FT</v>
          </cell>
          <cell r="D2151" t="str">
            <v>TEMPORARY VANDAL FENCE, TYPE C</v>
          </cell>
          <cell r="G2151">
            <v>0</v>
          </cell>
        </row>
        <row r="2152">
          <cell r="A2152" t="str">
            <v>607E40000</v>
          </cell>
          <cell r="B2152" t="str">
            <v>Y</v>
          </cell>
          <cell r="C2152" t="str">
            <v>FT</v>
          </cell>
          <cell r="D2152" t="str">
            <v>SPECIAL - VANDAL PROTECTION FENCE</v>
          </cell>
          <cell r="G2152">
            <v>0</v>
          </cell>
        </row>
        <row r="2153">
          <cell r="A2153" t="str">
            <v>607E40300</v>
          </cell>
          <cell r="B2153" t="str">
            <v>Y</v>
          </cell>
          <cell r="C2153" t="str">
            <v>FT</v>
          </cell>
          <cell r="D2153" t="str">
            <v>SPECIAL - VANDAL PROTECTION FENCE REMOVED AND REBUILT</v>
          </cell>
          <cell r="G2153">
            <v>0</v>
          </cell>
        </row>
        <row r="2154">
          <cell r="A2154" t="str">
            <v>607E40500</v>
          </cell>
          <cell r="C2154" t="str">
            <v>EACH</v>
          </cell>
          <cell r="D2154" t="str">
            <v>GATE, TYPE 47</v>
          </cell>
          <cell r="G2154">
            <v>0</v>
          </cell>
        </row>
        <row r="2155">
          <cell r="A2155" t="str">
            <v>607E40501</v>
          </cell>
          <cell r="C2155" t="str">
            <v>EACH</v>
          </cell>
          <cell r="D2155" t="str">
            <v>GATE, TYPE 47, AS PER PLAN</v>
          </cell>
          <cell r="G2155">
            <v>0</v>
          </cell>
        </row>
        <row r="2156">
          <cell r="A2156" t="str">
            <v>607E50900</v>
          </cell>
          <cell r="C2156" t="str">
            <v>EACH</v>
          </cell>
          <cell r="D2156" t="str">
            <v>GATE, TYPE CL</v>
          </cell>
          <cell r="G2156">
            <v>0</v>
          </cell>
        </row>
        <row r="2157">
          <cell r="A2157" t="str">
            <v>607E50901</v>
          </cell>
          <cell r="C2157" t="str">
            <v>EACH</v>
          </cell>
          <cell r="D2157" t="str">
            <v>GATE, TYPE CL, AS PER PLAN</v>
          </cell>
          <cell r="G2157">
            <v>0</v>
          </cell>
        </row>
        <row r="2158">
          <cell r="A2158" t="str">
            <v>607E60000</v>
          </cell>
          <cell r="C2158" t="str">
            <v>EACH</v>
          </cell>
          <cell r="D2158" t="str">
            <v>GATE, TYPE CL (GALVANIZED)</v>
          </cell>
          <cell r="G2158">
            <v>0</v>
          </cell>
        </row>
        <row r="2159">
          <cell r="A2159" t="str">
            <v>607E61100</v>
          </cell>
          <cell r="C2159" t="str">
            <v>EACH</v>
          </cell>
          <cell r="D2159" t="str">
            <v>GATE REBUILT, TYPE CL</v>
          </cell>
          <cell r="G2159">
            <v>0</v>
          </cell>
        </row>
        <row r="2160">
          <cell r="A2160" t="str">
            <v>607E61101</v>
          </cell>
          <cell r="C2160" t="str">
            <v>EACH</v>
          </cell>
          <cell r="D2160" t="str">
            <v>GATE REBUILT, TYPE CL, AS PER PLAN</v>
          </cell>
          <cell r="G2160">
            <v>0</v>
          </cell>
        </row>
        <row r="2161">
          <cell r="A2161" t="str">
            <v>607E61111</v>
          </cell>
          <cell r="C2161" t="str">
            <v>EACH</v>
          </cell>
          <cell r="D2161" t="str">
            <v>GATE REBUILT, AS PER PLAN</v>
          </cell>
          <cell r="G2161">
            <v>0</v>
          </cell>
        </row>
        <row r="2162">
          <cell r="A2162" t="str">
            <v>607E61200</v>
          </cell>
          <cell r="C2162" t="str">
            <v>EACH</v>
          </cell>
          <cell r="D2162" t="str">
            <v>GATE, TYPE CLT</v>
          </cell>
          <cell r="G2162">
            <v>0</v>
          </cell>
        </row>
        <row r="2163">
          <cell r="A2163" t="str">
            <v>607E61201</v>
          </cell>
          <cell r="C2163" t="str">
            <v>EACH</v>
          </cell>
          <cell r="D2163" t="str">
            <v>GATE, TYPE CLT, AS PER PLAN</v>
          </cell>
          <cell r="G2163">
            <v>0</v>
          </cell>
        </row>
        <row r="2164">
          <cell r="A2164" t="str">
            <v>607E70000</v>
          </cell>
          <cell r="C2164" t="str">
            <v>FT</v>
          </cell>
          <cell r="D2164" t="str">
            <v>FENCELINE SEEDING AND MULCHING</v>
          </cell>
          <cell r="G2164">
            <v>0</v>
          </cell>
        </row>
        <row r="2165">
          <cell r="A2165" t="str">
            <v>607E98000</v>
          </cell>
          <cell r="C2165" t="str">
            <v>FT</v>
          </cell>
          <cell r="D2165" t="str">
            <v>FENCE, MISC.:</v>
          </cell>
          <cell r="F2165" t="str">
            <v>ADD SUPPLEMENTAL DESCRIPTION</v>
          </cell>
          <cell r="G2165">
            <v>1</v>
          </cell>
        </row>
        <row r="2166">
          <cell r="A2166" t="str">
            <v>607E98100</v>
          </cell>
          <cell r="C2166" t="str">
            <v>EACH</v>
          </cell>
          <cell r="D2166" t="str">
            <v>FENCE, MISC.:</v>
          </cell>
          <cell r="F2166" t="str">
            <v>ADD SUPPLEMENTAL DESCRIPTION</v>
          </cell>
          <cell r="G2166">
            <v>1</v>
          </cell>
        </row>
        <row r="2167">
          <cell r="A2167" t="str">
            <v>607E98200</v>
          </cell>
          <cell r="C2167" t="str">
            <v>LS</v>
          </cell>
          <cell r="D2167" t="str">
            <v>FENCE, MISC.:</v>
          </cell>
          <cell r="F2167" t="str">
            <v>ADD SUPPLEMENTAL DESCRIPTION</v>
          </cell>
          <cell r="G2167">
            <v>1</v>
          </cell>
        </row>
        <row r="2168">
          <cell r="A2168" t="str">
            <v>607E98300</v>
          </cell>
          <cell r="C2168" t="str">
            <v>SF</v>
          </cell>
          <cell r="D2168" t="str">
            <v>FENCE, MISC.:</v>
          </cell>
          <cell r="F2168" t="str">
            <v>ADD SUPPLEMENTAL DESCRIPTION</v>
          </cell>
          <cell r="G2168">
            <v>1</v>
          </cell>
        </row>
        <row r="2169">
          <cell r="A2169" t="str">
            <v>608E10000</v>
          </cell>
          <cell r="C2169" t="str">
            <v>SF</v>
          </cell>
          <cell r="D2169" t="str">
            <v>4" CONCRETE WALK</v>
          </cell>
          <cell r="G2169">
            <v>0</v>
          </cell>
        </row>
        <row r="2170">
          <cell r="A2170" t="str">
            <v>608E10001</v>
          </cell>
          <cell r="C2170" t="str">
            <v>SF</v>
          </cell>
          <cell r="D2170" t="str">
            <v>4" CONCRETE WALK, AS PER PLAN</v>
          </cell>
          <cell r="G2170">
            <v>0</v>
          </cell>
        </row>
        <row r="2171">
          <cell r="A2171" t="str">
            <v>608E11000</v>
          </cell>
          <cell r="C2171" t="str">
            <v>SF</v>
          </cell>
          <cell r="D2171" t="str">
            <v>4-1/2" CONCRETE WALK</v>
          </cell>
          <cell r="G2171">
            <v>0</v>
          </cell>
        </row>
        <row r="2172">
          <cell r="A2172" t="str">
            <v>608E11001</v>
          </cell>
          <cell r="C2172" t="str">
            <v>SF</v>
          </cell>
          <cell r="D2172" t="str">
            <v>4-1/2" CONCRETE WALK, AS PER PLAN</v>
          </cell>
          <cell r="G2172">
            <v>0</v>
          </cell>
        </row>
        <row r="2173">
          <cell r="A2173" t="str">
            <v>608E12000</v>
          </cell>
          <cell r="C2173" t="str">
            <v>SF</v>
          </cell>
          <cell r="D2173" t="str">
            <v>5" CONCRETE WALK</v>
          </cell>
          <cell r="G2173">
            <v>0</v>
          </cell>
        </row>
        <row r="2174">
          <cell r="A2174" t="str">
            <v>608E12001</v>
          </cell>
          <cell r="C2174" t="str">
            <v>SF</v>
          </cell>
          <cell r="D2174" t="str">
            <v>5" CONCRETE WALK, AS PER PLAN</v>
          </cell>
          <cell r="G2174">
            <v>0</v>
          </cell>
        </row>
        <row r="2175">
          <cell r="A2175" t="str">
            <v>608E13000</v>
          </cell>
          <cell r="C2175" t="str">
            <v>SF</v>
          </cell>
          <cell r="D2175" t="str">
            <v>6" CONCRETE WALK</v>
          </cell>
          <cell r="G2175">
            <v>0</v>
          </cell>
        </row>
        <row r="2176">
          <cell r="A2176" t="str">
            <v>608E13001</v>
          </cell>
          <cell r="C2176" t="str">
            <v>SF</v>
          </cell>
          <cell r="D2176" t="str">
            <v>6" CONCRETE WALK, AS PER PLAN</v>
          </cell>
          <cell r="G2176">
            <v>0</v>
          </cell>
        </row>
        <row r="2177">
          <cell r="A2177" t="str">
            <v>608E13020</v>
          </cell>
          <cell r="C2177" t="str">
            <v>SF</v>
          </cell>
          <cell r="D2177" t="str">
            <v>7" CONCRETE WALK</v>
          </cell>
          <cell r="G2177">
            <v>0</v>
          </cell>
        </row>
        <row r="2178">
          <cell r="A2178" t="str">
            <v>608E13021</v>
          </cell>
          <cell r="C2178" t="str">
            <v>SF</v>
          </cell>
          <cell r="D2178" t="str">
            <v>7" CONCRETE WALK, AS PER PLAN</v>
          </cell>
          <cell r="G2178">
            <v>0</v>
          </cell>
        </row>
        <row r="2179">
          <cell r="A2179" t="str">
            <v>608E15000</v>
          </cell>
          <cell r="C2179" t="str">
            <v>SF</v>
          </cell>
          <cell r="D2179" t="str">
            <v>8" CONCRETE WALK</v>
          </cell>
          <cell r="G2179">
            <v>0</v>
          </cell>
        </row>
        <row r="2180">
          <cell r="A2180" t="str">
            <v>608E15001</v>
          </cell>
          <cell r="C2180" t="str">
            <v>SF</v>
          </cell>
          <cell r="D2180" t="str">
            <v>8" CONCRETE WALK, AS PER PLAN</v>
          </cell>
          <cell r="G2180">
            <v>0</v>
          </cell>
        </row>
        <row r="2181">
          <cell r="A2181" t="str">
            <v>608E20000</v>
          </cell>
          <cell r="C2181" t="str">
            <v>SF</v>
          </cell>
          <cell r="D2181" t="str">
            <v>2" ASPHALT CONCRETE WALK</v>
          </cell>
          <cell r="G2181">
            <v>0</v>
          </cell>
        </row>
        <row r="2182">
          <cell r="A2182" t="str">
            <v>608E20001</v>
          </cell>
          <cell r="C2182" t="str">
            <v>SF</v>
          </cell>
          <cell r="D2182" t="str">
            <v>2" ASPHALT CONCRETE WALK, AS PER PLAN</v>
          </cell>
          <cell r="G2182">
            <v>0</v>
          </cell>
        </row>
        <row r="2183">
          <cell r="A2183" t="str">
            <v>608E20010</v>
          </cell>
          <cell r="C2183" t="str">
            <v>SF</v>
          </cell>
          <cell r="D2183" t="str">
            <v>3" ASPHALT CONCRETE WALK</v>
          </cell>
          <cell r="G2183">
            <v>0</v>
          </cell>
        </row>
        <row r="2184">
          <cell r="A2184" t="str">
            <v>608E20011</v>
          </cell>
          <cell r="C2184" t="str">
            <v>SF</v>
          </cell>
          <cell r="D2184" t="str">
            <v>3" ASPHALT CONCRETE WALK, AS PER PLAN</v>
          </cell>
          <cell r="G2184">
            <v>0</v>
          </cell>
        </row>
        <row r="2185">
          <cell r="A2185" t="str">
            <v>608E21000</v>
          </cell>
          <cell r="C2185" t="str">
            <v>SF</v>
          </cell>
          <cell r="D2185" t="str">
            <v>4" ASPHALT CONCRETE WALK</v>
          </cell>
          <cell r="G2185">
            <v>0</v>
          </cell>
        </row>
        <row r="2186">
          <cell r="A2186" t="str">
            <v>608E21001</v>
          </cell>
          <cell r="C2186" t="str">
            <v>SF</v>
          </cell>
          <cell r="D2186" t="str">
            <v>4" ASPHALT CONCRETE WALK, AS PER PLAN</v>
          </cell>
          <cell r="G2186">
            <v>0</v>
          </cell>
        </row>
        <row r="2187">
          <cell r="A2187" t="str">
            <v>608E21200</v>
          </cell>
          <cell r="C2187" t="str">
            <v>SF</v>
          </cell>
          <cell r="D2187" t="str">
            <v>TEMPORARY ASPHALT CONCRETE WALK</v>
          </cell>
          <cell r="G2187">
            <v>0</v>
          </cell>
        </row>
        <row r="2188">
          <cell r="A2188" t="str">
            <v>608E21201</v>
          </cell>
          <cell r="C2188" t="str">
            <v>SF</v>
          </cell>
          <cell r="D2188" t="str">
            <v>TEMPORARY ASPHALT CONCRETE WALK, AS PER PLAN</v>
          </cell>
          <cell r="G2188">
            <v>0</v>
          </cell>
        </row>
        <row r="2189">
          <cell r="A2189" t="str">
            <v>608E30000</v>
          </cell>
          <cell r="C2189" t="str">
            <v>SF</v>
          </cell>
          <cell r="D2189" t="str">
            <v>AGGREGATE WALK</v>
          </cell>
          <cell r="G2189">
            <v>0</v>
          </cell>
        </row>
        <row r="2190">
          <cell r="A2190" t="str">
            <v>608E40000</v>
          </cell>
          <cell r="C2190" t="str">
            <v>FT</v>
          </cell>
          <cell r="D2190" t="str">
            <v>CONCRETE STEPS, TYPE A</v>
          </cell>
          <cell r="G2190">
            <v>0</v>
          </cell>
        </row>
        <row r="2191">
          <cell r="A2191" t="str">
            <v>608E40001</v>
          </cell>
          <cell r="C2191" t="str">
            <v>FT</v>
          </cell>
          <cell r="D2191" t="str">
            <v>CONCRETE STEPS, TYPE A, AS PER PLAN</v>
          </cell>
          <cell r="G2191">
            <v>0</v>
          </cell>
        </row>
        <row r="2192">
          <cell r="A2192" t="str">
            <v>608E41000</v>
          </cell>
          <cell r="C2192" t="str">
            <v>FT</v>
          </cell>
          <cell r="D2192" t="str">
            <v>CONCRETE STEPS, TYPE B</v>
          </cell>
          <cell r="G2192">
            <v>0</v>
          </cell>
        </row>
        <row r="2193">
          <cell r="A2193" t="str">
            <v>608E41001</v>
          </cell>
          <cell r="C2193" t="str">
            <v>FT</v>
          </cell>
          <cell r="D2193" t="str">
            <v>CONCRETE STEPS, TYPE B, AS PER PLAN</v>
          </cell>
          <cell r="G2193">
            <v>0</v>
          </cell>
        </row>
        <row r="2194">
          <cell r="A2194" t="str">
            <v>608E52000</v>
          </cell>
          <cell r="C2194" t="str">
            <v>SF</v>
          </cell>
          <cell r="D2194" t="str">
            <v>CURB RAMP</v>
          </cell>
          <cell r="G2194">
            <v>0</v>
          </cell>
        </row>
        <row r="2195">
          <cell r="A2195" t="str">
            <v>608E52001</v>
          </cell>
          <cell r="C2195" t="str">
            <v>SF</v>
          </cell>
          <cell r="D2195" t="str">
            <v>CURB RAMP, AS PER PLAN</v>
          </cell>
          <cell r="G2195">
            <v>0</v>
          </cell>
        </row>
        <row r="2196">
          <cell r="A2196" t="str">
            <v>608E53020</v>
          </cell>
          <cell r="C2196" t="str">
            <v>SF</v>
          </cell>
          <cell r="D2196" t="str">
            <v>DETECTABLE WARNING</v>
          </cell>
          <cell r="G2196">
            <v>0</v>
          </cell>
        </row>
        <row r="2197">
          <cell r="A2197" t="str">
            <v>608E53021</v>
          </cell>
          <cell r="C2197" t="str">
            <v>SF</v>
          </cell>
          <cell r="D2197" t="str">
            <v>DETECTABLE WARNING, AS PER PLAN</v>
          </cell>
          <cell r="G2197">
            <v>0</v>
          </cell>
        </row>
        <row r="2198">
          <cell r="A2198" t="str">
            <v>608E98000</v>
          </cell>
          <cell r="C2198" t="str">
            <v>SF</v>
          </cell>
          <cell r="D2198" t="str">
            <v>WALKWAY,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608E98100</v>
          </cell>
          <cell r="C2199" t="str">
            <v>FT</v>
          </cell>
          <cell r="D2199" t="str">
            <v>WALKWAY,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608E98200</v>
          </cell>
          <cell r="C2200" t="str">
            <v>EACH</v>
          </cell>
          <cell r="D2200" t="str">
            <v>WALKWAY, MISC.:</v>
          </cell>
          <cell r="F2200" t="str">
            <v>ADD SUPPLEMENTAL DESCRIPTION</v>
          </cell>
          <cell r="G2200">
            <v>1</v>
          </cell>
        </row>
        <row r="2201">
          <cell r="A2201" t="str">
            <v>609E00500</v>
          </cell>
          <cell r="C2201" t="str">
            <v>FT</v>
          </cell>
          <cell r="D2201" t="str">
            <v>SANDSTONE CURB</v>
          </cell>
          <cell r="G2201">
            <v>0</v>
          </cell>
        </row>
        <row r="2202">
          <cell r="A2202" t="str">
            <v>609E00501</v>
          </cell>
          <cell r="C2202" t="str">
            <v>FT</v>
          </cell>
          <cell r="D2202" t="str">
            <v>SANDSTONE CURB, AS PER PLAN</v>
          </cell>
          <cell r="G2202">
            <v>0</v>
          </cell>
        </row>
        <row r="2203">
          <cell r="A2203" t="str">
            <v>609E10000</v>
          </cell>
          <cell r="C2203" t="str">
            <v>FT</v>
          </cell>
          <cell r="D2203" t="str">
            <v>ASPHALT CONCRETE CURB, TYPE 1</v>
          </cell>
          <cell r="G2203">
            <v>0</v>
          </cell>
        </row>
        <row r="2204">
          <cell r="A2204" t="str">
            <v>609E10001</v>
          </cell>
          <cell r="C2204" t="str">
            <v>FT</v>
          </cell>
          <cell r="D2204" t="str">
            <v>ASPHALT CONCRETE CURB, TYPE 1, AS PER PLAN</v>
          </cell>
          <cell r="G2204">
            <v>0</v>
          </cell>
        </row>
        <row r="2205">
          <cell r="A2205" t="str">
            <v>609E12000</v>
          </cell>
          <cell r="C2205" t="str">
            <v>FT</v>
          </cell>
          <cell r="D2205" t="str">
            <v>COMBINATION CURB AND GUTTER, TYPE 2</v>
          </cell>
          <cell r="G2205">
            <v>0</v>
          </cell>
        </row>
        <row r="2206">
          <cell r="A2206" t="str">
            <v>609E12001</v>
          </cell>
          <cell r="C2206" t="str">
            <v>FT</v>
          </cell>
          <cell r="D2206" t="str">
            <v>COMBINATION CURB AND GUTTER, TYPE 2, AS PER PLAN</v>
          </cell>
          <cell r="G2206">
            <v>0</v>
          </cell>
        </row>
        <row r="2207">
          <cell r="A2207" t="str">
            <v>609E14000</v>
          </cell>
          <cell r="C2207" t="str">
            <v>FT</v>
          </cell>
          <cell r="D2207" t="str">
            <v>CURB, TYPE 2-A</v>
          </cell>
          <cell r="G2207">
            <v>0</v>
          </cell>
        </row>
        <row r="2208">
          <cell r="A2208" t="str">
            <v>609E14001</v>
          </cell>
          <cell r="C2208" t="str">
            <v>FT</v>
          </cell>
          <cell r="D2208" t="str">
            <v>CURB, TYPE 2-A, AS PER PLAN</v>
          </cell>
          <cell r="G2208">
            <v>0</v>
          </cell>
        </row>
        <row r="2209">
          <cell r="A2209" t="str">
            <v>609E16000</v>
          </cell>
          <cell r="C2209" t="str">
            <v>FT</v>
          </cell>
          <cell r="D2209" t="str">
            <v>CURB, TYPE 2-B</v>
          </cell>
          <cell r="G2209">
            <v>0</v>
          </cell>
        </row>
        <row r="2210">
          <cell r="A2210" t="str">
            <v>609E16001</v>
          </cell>
          <cell r="C2210" t="str">
            <v>FT</v>
          </cell>
          <cell r="D2210" t="str">
            <v>CURB, TYPE 2-B, AS PER PLAN</v>
          </cell>
          <cell r="G2210">
            <v>0</v>
          </cell>
        </row>
        <row r="2211">
          <cell r="A2211" t="str">
            <v>609E18000</v>
          </cell>
          <cell r="C2211" t="str">
            <v>FT</v>
          </cell>
          <cell r="D2211" t="str">
            <v>COMBINATION CURB AND GUTTER, TYPE 3</v>
          </cell>
          <cell r="G2211">
            <v>0</v>
          </cell>
        </row>
        <row r="2212">
          <cell r="A2212" t="str">
            <v>609E18001</v>
          </cell>
          <cell r="C2212" t="str">
            <v>FT</v>
          </cell>
          <cell r="D2212" t="str">
            <v>COMBINATION CURB AND GUTTER, TYPE 3, AS PER PLAN</v>
          </cell>
          <cell r="G2212">
            <v>0</v>
          </cell>
        </row>
        <row r="2213">
          <cell r="A2213" t="str">
            <v>609E20000</v>
          </cell>
          <cell r="C2213" t="str">
            <v>FT</v>
          </cell>
          <cell r="D2213" t="str">
            <v>CURB, TYPE 3-A</v>
          </cell>
          <cell r="G2213">
            <v>0</v>
          </cell>
        </row>
        <row r="2214">
          <cell r="A2214" t="str">
            <v>609E20001</v>
          </cell>
          <cell r="C2214" t="str">
            <v>FT</v>
          </cell>
          <cell r="D2214" t="str">
            <v>CURB, TYPE 3-A, AS PER PLAN</v>
          </cell>
          <cell r="G2214">
            <v>0</v>
          </cell>
        </row>
        <row r="2215">
          <cell r="A2215" t="str">
            <v>609E22000</v>
          </cell>
          <cell r="C2215" t="str">
            <v>FT</v>
          </cell>
          <cell r="D2215" t="str">
            <v>CURB, TYPE 3-B</v>
          </cell>
          <cell r="G2215">
            <v>0</v>
          </cell>
        </row>
        <row r="2216">
          <cell r="A2216" t="str">
            <v>609E22001</v>
          </cell>
          <cell r="C2216" t="str">
            <v>FT</v>
          </cell>
          <cell r="D2216" t="str">
            <v>CURB, TYPE 3-B, AS PER PLAN</v>
          </cell>
          <cell r="G2216">
            <v>0</v>
          </cell>
        </row>
        <row r="2217">
          <cell r="A2217" t="str">
            <v>609E23000</v>
          </cell>
          <cell r="C2217" t="str">
            <v>FT</v>
          </cell>
          <cell r="D2217" t="str">
            <v>COMBINATION CURB AND GUTTER, TYPE 4</v>
          </cell>
          <cell r="G2217">
            <v>0</v>
          </cell>
        </row>
        <row r="2218">
          <cell r="A2218" t="str">
            <v>609E23001</v>
          </cell>
          <cell r="C2218" t="str">
            <v>FT</v>
          </cell>
          <cell r="D2218" t="str">
            <v>COMBINATION CURB AND GUTTER, TYPE 4, AS PER PLAN</v>
          </cell>
          <cell r="G2218">
            <v>0</v>
          </cell>
        </row>
        <row r="2219">
          <cell r="A2219" t="str">
            <v>609E24000</v>
          </cell>
          <cell r="C2219" t="str">
            <v>FT</v>
          </cell>
          <cell r="D2219" t="str">
            <v>CURB, TYPE 4-A</v>
          </cell>
          <cell r="G2219">
            <v>0</v>
          </cell>
        </row>
        <row r="2220">
          <cell r="A2220" t="str">
            <v>609E24001</v>
          </cell>
          <cell r="C2220" t="str">
            <v>FT</v>
          </cell>
          <cell r="D2220" t="str">
            <v>CURB, TYPE 4-A, AS PER PLAN</v>
          </cell>
          <cell r="G2220">
            <v>0</v>
          </cell>
        </row>
        <row r="2221">
          <cell r="A2221" t="str">
            <v>609E24500</v>
          </cell>
          <cell r="C2221" t="str">
            <v>FT</v>
          </cell>
          <cell r="D2221" t="str">
            <v>CURB, TYPE 4-B</v>
          </cell>
          <cell r="G2221">
            <v>0</v>
          </cell>
        </row>
        <row r="2222">
          <cell r="A2222" t="str">
            <v>609E24501</v>
          </cell>
          <cell r="C2222" t="str">
            <v>FT</v>
          </cell>
          <cell r="D2222" t="str">
            <v>CURB, TYPE 4-B, AS PER PLAN</v>
          </cell>
          <cell r="G2222">
            <v>0</v>
          </cell>
        </row>
        <row r="2223">
          <cell r="A2223" t="str">
            <v>609E24510</v>
          </cell>
          <cell r="C2223" t="str">
            <v>FT</v>
          </cell>
          <cell r="D2223" t="str">
            <v>CURB, TYPE 4-C</v>
          </cell>
          <cell r="G2223">
            <v>0</v>
          </cell>
        </row>
        <row r="2224">
          <cell r="A2224" t="str">
            <v>609E24511</v>
          </cell>
          <cell r="C2224" t="str">
            <v>FT</v>
          </cell>
          <cell r="D2224" t="str">
            <v>CURB, TYPE 4-C, AS PER PLAN</v>
          </cell>
          <cell r="G2224">
            <v>0</v>
          </cell>
        </row>
        <row r="2225">
          <cell r="A2225" t="str">
            <v>609E26000</v>
          </cell>
          <cell r="C2225" t="str">
            <v>FT</v>
          </cell>
          <cell r="D2225" t="str">
            <v>CURB, TYPE 6</v>
          </cell>
          <cell r="G2225">
            <v>0</v>
          </cell>
        </row>
        <row r="2226">
          <cell r="A2226" t="str">
            <v>609E26001</v>
          </cell>
          <cell r="C2226" t="str">
            <v>FT</v>
          </cell>
          <cell r="D2226" t="str">
            <v>CURB, TYPE 6, AS PER PLAN</v>
          </cell>
          <cell r="G2226">
            <v>0</v>
          </cell>
        </row>
        <row r="2227">
          <cell r="A2227" t="str">
            <v>609E28000</v>
          </cell>
          <cell r="C2227" t="str">
            <v>FT</v>
          </cell>
          <cell r="D2227" t="str">
            <v>CURB, TYPE 7</v>
          </cell>
          <cell r="G2227">
            <v>0</v>
          </cell>
        </row>
        <row r="2228">
          <cell r="A2228" t="str">
            <v>609E28001</v>
          </cell>
          <cell r="C2228" t="str">
            <v>FT</v>
          </cell>
          <cell r="D2228" t="str">
            <v>CURB, TYPE 7, AS PER PLAN</v>
          </cell>
          <cell r="G2228">
            <v>0</v>
          </cell>
        </row>
        <row r="2229">
          <cell r="A2229" t="str">
            <v>609E30000</v>
          </cell>
          <cell r="C2229" t="str">
            <v>FT</v>
          </cell>
          <cell r="D2229" t="str">
            <v>CURB, TYPE 8</v>
          </cell>
          <cell r="G2229">
            <v>0</v>
          </cell>
        </row>
        <row r="2230">
          <cell r="A2230" t="str">
            <v>609E30001</v>
          </cell>
          <cell r="C2230" t="str">
            <v>FT</v>
          </cell>
          <cell r="D2230" t="str">
            <v>CURB, TYPE 8, AS PER PLAN</v>
          </cell>
          <cell r="G2230">
            <v>0</v>
          </cell>
        </row>
        <row r="2231">
          <cell r="A2231" t="str">
            <v>609E50000</v>
          </cell>
          <cell r="C2231" t="str">
            <v>SY</v>
          </cell>
          <cell r="D2231" t="str">
            <v>4" CONCRETE TRAFFIC ISLAND</v>
          </cell>
          <cell r="F2231" t="str">
            <v>CHECK UNIT OF MEASURE</v>
          </cell>
          <cell r="G2231">
            <v>0</v>
          </cell>
        </row>
        <row r="2232">
          <cell r="A2232" t="str">
            <v>609E50001</v>
          </cell>
          <cell r="C2232" t="str">
            <v>SY</v>
          </cell>
          <cell r="D2232" t="str">
            <v>4" CONCRETE TRAFFIC ISLAND, AS PER PLAN</v>
          </cell>
          <cell r="F2232" t="str">
            <v>CHECK UNIT OF MEASURE</v>
          </cell>
          <cell r="G2232">
            <v>0</v>
          </cell>
        </row>
        <row r="2233">
          <cell r="A2233" t="str">
            <v>609E52000</v>
          </cell>
          <cell r="C2233" t="str">
            <v>CY</v>
          </cell>
          <cell r="D2233" t="str">
            <v>4" CONCRETE TRAFFIC ISLAND</v>
          </cell>
          <cell r="F2233" t="str">
            <v>CHECK UNIT OF MEASURE</v>
          </cell>
          <cell r="G2233">
            <v>0</v>
          </cell>
        </row>
        <row r="2234">
          <cell r="A2234" t="str">
            <v>609E54000</v>
          </cell>
          <cell r="C2234" t="str">
            <v>SY</v>
          </cell>
          <cell r="D2234" t="str">
            <v>6" CONCRETE TRAFFIC ISLAND</v>
          </cell>
          <cell r="F2234" t="str">
            <v>CHECK UNIT OF MEASURE</v>
          </cell>
          <cell r="G2234">
            <v>0</v>
          </cell>
        </row>
        <row r="2235">
          <cell r="A2235" t="str">
            <v>609E54001</v>
          </cell>
          <cell r="C2235" t="str">
            <v>SY</v>
          </cell>
          <cell r="D2235" t="str">
            <v>6" CONCRETE TRAFFIC ISLAND, AS PER PLAN</v>
          </cell>
          <cell r="F2235" t="str">
            <v>CHECK UNIT OF MEASURE</v>
          </cell>
          <cell r="G2235">
            <v>0</v>
          </cell>
        </row>
        <row r="2236">
          <cell r="A2236" t="str">
            <v>609E56000</v>
          </cell>
          <cell r="C2236" t="str">
            <v>CY</v>
          </cell>
          <cell r="D2236" t="str">
            <v>6" CONCRETE TRAFFIC ISLAND</v>
          </cell>
          <cell r="F2236" t="str">
            <v>CHECK UNIT OF MEASURE</v>
          </cell>
          <cell r="G2236">
            <v>0</v>
          </cell>
        </row>
        <row r="2237">
          <cell r="A2237" t="str">
            <v>609E57000</v>
          </cell>
          <cell r="C2237" t="str">
            <v>SY</v>
          </cell>
          <cell r="D2237" t="str">
            <v>8" CONCRETE TRAFFIC ISLAND</v>
          </cell>
          <cell r="F2237" t="str">
            <v>CHECK UNIT OF MEASURE</v>
          </cell>
          <cell r="G2237">
            <v>0</v>
          </cell>
        </row>
        <row r="2238">
          <cell r="A2238" t="str">
            <v>609E57001</v>
          </cell>
          <cell r="C2238" t="str">
            <v>SY</v>
          </cell>
          <cell r="D2238" t="str">
            <v>8" CONCRETE TRAFFIC ISLAND, AS PER PLAN</v>
          </cell>
          <cell r="F2238" t="str">
            <v>CHECK UNIT OF MEASURE</v>
          </cell>
          <cell r="G2238">
            <v>0</v>
          </cell>
        </row>
        <row r="2239">
          <cell r="A2239" t="str">
            <v>609E57500</v>
          </cell>
          <cell r="C2239" t="str">
            <v>CY</v>
          </cell>
          <cell r="D2239" t="str">
            <v>8" CONCRETE TRAFFIC ISLAND</v>
          </cell>
          <cell r="F2239" t="str">
            <v>CHECK UNIT OF MEASURE</v>
          </cell>
          <cell r="G2239">
            <v>0</v>
          </cell>
        </row>
        <row r="2240">
          <cell r="A2240" t="str">
            <v>609E57501</v>
          </cell>
          <cell r="C2240" t="str">
            <v>CY</v>
          </cell>
          <cell r="D2240" t="str">
            <v>8" CONCRETE TRAFFIC ISLAND, AS PER PLAN</v>
          </cell>
          <cell r="F2240" t="str">
            <v>CHECK UNIT OF MEASURE</v>
          </cell>
          <cell r="G2240">
            <v>0</v>
          </cell>
        </row>
        <row r="2241">
          <cell r="A2241" t="str">
            <v>609E58000</v>
          </cell>
          <cell r="C2241" t="str">
            <v>SY</v>
          </cell>
          <cell r="D2241" t="str">
            <v>9" CONCRETE TRAFFIC ISLAND</v>
          </cell>
          <cell r="F2241" t="str">
            <v>CHECK UNIT OF MEASURE</v>
          </cell>
          <cell r="G2241">
            <v>0</v>
          </cell>
        </row>
        <row r="2242">
          <cell r="A2242" t="str">
            <v>609E58001</v>
          </cell>
          <cell r="C2242" t="str">
            <v>SY</v>
          </cell>
          <cell r="D2242" t="str">
            <v>9" CONCRETE TRAFFIC ISLAND, AS PER PLAN</v>
          </cell>
          <cell r="F2242" t="str">
            <v>CHECK UNIT OF MEASURE</v>
          </cell>
          <cell r="G2242">
            <v>0</v>
          </cell>
        </row>
        <row r="2243">
          <cell r="A2243" t="str">
            <v>609E60000</v>
          </cell>
          <cell r="C2243" t="str">
            <v>CY</v>
          </cell>
          <cell r="D2243" t="str">
            <v>9" CONCRETE TRAFFIC ISLAND</v>
          </cell>
          <cell r="F2243" t="str">
            <v>CHECK UNIT OF MEASURE</v>
          </cell>
          <cell r="G2243">
            <v>0</v>
          </cell>
        </row>
        <row r="2244">
          <cell r="A2244" t="str">
            <v>609E60001</v>
          </cell>
          <cell r="C2244" t="str">
            <v>CY</v>
          </cell>
          <cell r="D2244" t="str">
            <v>9" CONCRETE TRAFFIC ISLAND, AS PER PLAN</v>
          </cell>
          <cell r="F2244" t="str">
            <v>CHECK UNIT OF MEASURE</v>
          </cell>
          <cell r="G2244">
            <v>0</v>
          </cell>
        </row>
        <row r="2245">
          <cell r="A2245" t="str">
            <v>609E70000</v>
          </cell>
          <cell r="C2245" t="str">
            <v>SY</v>
          </cell>
          <cell r="D2245" t="str">
            <v>4" CONCRETE MEDIAN</v>
          </cell>
          <cell r="G2245">
            <v>0</v>
          </cell>
        </row>
        <row r="2246">
          <cell r="A2246" t="str">
            <v>609E70001</v>
          </cell>
          <cell r="C2246" t="str">
            <v>SY</v>
          </cell>
          <cell r="D2246" t="str">
            <v>4" CONCRETE MEDIAN, AS PER PLAN</v>
          </cell>
          <cell r="G2246">
            <v>0</v>
          </cell>
        </row>
        <row r="2247">
          <cell r="A2247" t="str">
            <v>609E71000</v>
          </cell>
          <cell r="C2247" t="str">
            <v>SF</v>
          </cell>
          <cell r="D2247" t="str">
            <v>CONCRETE MEDIAN</v>
          </cell>
          <cell r="G2247">
            <v>0</v>
          </cell>
        </row>
        <row r="2248">
          <cell r="A2248" t="str">
            <v>609E71001</v>
          </cell>
          <cell r="C2248" t="str">
            <v>SF</v>
          </cell>
          <cell r="D2248" t="str">
            <v>CONCRETE MEDIAN, AS PER PLAN</v>
          </cell>
          <cell r="G2248">
            <v>0</v>
          </cell>
        </row>
        <row r="2249">
          <cell r="A2249" t="str">
            <v>609E72000</v>
          </cell>
          <cell r="C2249" t="str">
            <v>SY</v>
          </cell>
          <cell r="D2249" t="str">
            <v>CONCRETE MEDIAN</v>
          </cell>
          <cell r="G2249">
            <v>0</v>
          </cell>
        </row>
        <row r="2250">
          <cell r="A2250" t="str">
            <v>609E72001</v>
          </cell>
          <cell r="C2250" t="str">
            <v>SY</v>
          </cell>
          <cell r="D2250" t="str">
            <v>CONCRETE MEDIAN, AS PER PLAN</v>
          </cell>
          <cell r="G2250">
            <v>0</v>
          </cell>
        </row>
        <row r="2251">
          <cell r="A2251" t="str">
            <v>609E72100</v>
          </cell>
          <cell r="C2251" t="str">
            <v>CY</v>
          </cell>
          <cell r="D2251" t="str">
            <v>CONCRETE MEDIAN</v>
          </cell>
          <cell r="G2251">
            <v>0</v>
          </cell>
        </row>
        <row r="2252">
          <cell r="A2252" t="str">
            <v>609E72101</v>
          </cell>
          <cell r="C2252" t="str">
            <v>CY</v>
          </cell>
          <cell r="D2252" t="str">
            <v>CONCRETE MEDIAN, AS PER PLAN</v>
          </cell>
          <cell r="G2252">
            <v>0</v>
          </cell>
        </row>
        <row r="2253">
          <cell r="A2253" t="str">
            <v>609E96000</v>
          </cell>
          <cell r="C2253" t="str">
            <v>SY</v>
          </cell>
          <cell r="D2253" t="str">
            <v>MEDIAN, MISC.:</v>
          </cell>
          <cell r="F2253" t="str">
            <v>ADD SUPPLEMENTAL DESCRIPTION</v>
          </cell>
          <cell r="G2253">
            <v>1</v>
          </cell>
        </row>
        <row r="2254">
          <cell r="A2254" t="str">
            <v>609E96100</v>
          </cell>
          <cell r="C2254" t="str">
            <v>CY</v>
          </cell>
          <cell r="D2254" t="str">
            <v>MEDIAN, MISC.:</v>
          </cell>
          <cell r="F2254" t="str">
            <v>ADD SUPPLEMENTAL DESCRIPTION</v>
          </cell>
          <cell r="G2254">
            <v>1</v>
          </cell>
        </row>
        <row r="2255">
          <cell r="A2255" t="str">
            <v>609E96200</v>
          </cell>
          <cell r="C2255" t="str">
            <v>SF</v>
          </cell>
          <cell r="D2255" t="str">
            <v>MEDIAN, MISC.:</v>
          </cell>
          <cell r="F2255" t="str">
            <v>ADD SUPPLEMENTAL DESCRIPTION</v>
          </cell>
          <cell r="G2255">
            <v>1</v>
          </cell>
        </row>
        <row r="2256">
          <cell r="A2256" t="str">
            <v>609E98000</v>
          </cell>
          <cell r="C2256" t="str">
            <v>FT</v>
          </cell>
          <cell r="D2256" t="str">
            <v>CURB, MISC.:</v>
          </cell>
          <cell r="F2256" t="str">
            <v>ADD SUPPLEMENTAL DESCRIPTION</v>
          </cell>
          <cell r="G2256">
            <v>1</v>
          </cell>
        </row>
        <row r="2257">
          <cell r="A2257" t="str">
            <v>609E98100</v>
          </cell>
          <cell r="C2257" t="str">
            <v>EACH</v>
          </cell>
          <cell r="D2257" t="str">
            <v>CURB, MISC.:</v>
          </cell>
          <cell r="F2257" t="str">
            <v>ADD SUPPLEMENTAL DESCRIPTION</v>
          </cell>
          <cell r="G2257">
            <v>1</v>
          </cell>
        </row>
        <row r="2258">
          <cell r="A2258" t="str">
            <v>610E13000</v>
          </cell>
          <cell r="C2258" t="str">
            <v>SF</v>
          </cell>
          <cell r="D2258" t="str">
            <v>CELLULAR RETAINING WALL (CONCRETE)</v>
          </cell>
          <cell r="G2258">
            <v>0</v>
          </cell>
        </row>
        <row r="2259">
          <cell r="A2259" t="str">
            <v>610E13001</v>
          </cell>
          <cell r="C2259" t="str">
            <v>SF</v>
          </cell>
          <cell r="D2259" t="str">
            <v>CELLULAR RETAINING WALL (CONCRETE), AS PER PLAN</v>
          </cell>
          <cell r="G2259">
            <v>0</v>
          </cell>
        </row>
        <row r="2260">
          <cell r="A2260" t="str">
            <v>610E13100</v>
          </cell>
          <cell r="C2260" t="str">
            <v>SF</v>
          </cell>
          <cell r="D2260" t="str">
            <v>CELLULAR RETAINING WALL (METAL)</v>
          </cell>
          <cell r="G2260">
            <v>0</v>
          </cell>
        </row>
        <row r="2261">
          <cell r="A2261" t="str">
            <v>610E13101</v>
          </cell>
          <cell r="C2261" t="str">
            <v>SF</v>
          </cell>
          <cell r="D2261" t="str">
            <v>CELLULAR RETAINING WALL (METAL), AS PER PLAN</v>
          </cell>
          <cell r="G2261">
            <v>0</v>
          </cell>
        </row>
        <row r="2262">
          <cell r="A2262" t="str">
            <v>610E13200</v>
          </cell>
          <cell r="C2262" t="str">
            <v>SF</v>
          </cell>
          <cell r="D2262" t="str">
            <v>CELLULAR RETAINING WALL</v>
          </cell>
          <cell r="G2262">
            <v>0</v>
          </cell>
        </row>
        <row r="2263">
          <cell r="A2263" t="str">
            <v>610E13201</v>
          </cell>
          <cell r="C2263" t="str">
            <v>SF</v>
          </cell>
          <cell r="D2263" t="str">
            <v>CELLULAR RETAINING WALL, AS PER PLAN</v>
          </cell>
          <cell r="G2263">
            <v>0</v>
          </cell>
        </row>
        <row r="2264">
          <cell r="A2264" t="str">
            <v>610E16000</v>
          </cell>
          <cell r="B2264" t="str">
            <v>Y</v>
          </cell>
          <cell r="C2264" t="str">
            <v>LS</v>
          </cell>
          <cell r="D2264" t="str">
            <v>SPECIAL - UNDERCUT AND BACKFILL</v>
          </cell>
          <cell r="G2264">
            <v>0</v>
          </cell>
        </row>
        <row r="2265">
          <cell r="A2265" t="str">
            <v>610E50000</v>
          </cell>
          <cell r="C2265" t="str">
            <v>EACH</v>
          </cell>
          <cell r="D2265" t="str">
            <v>RETAINING WALL, MISC.:</v>
          </cell>
          <cell r="F2265" t="str">
            <v>ADD SUPPLEMENTAL DESCRIPTION</v>
          </cell>
          <cell r="G2265">
            <v>1</v>
          </cell>
        </row>
        <row r="2266">
          <cell r="A2266" t="str">
            <v>610E50010</v>
          </cell>
          <cell r="C2266" t="str">
            <v>SF</v>
          </cell>
          <cell r="D2266" t="str">
            <v>RETAINING WALL, MISC.:</v>
          </cell>
          <cell r="F2266" t="str">
            <v>ADD SUPPLEMENTAL DESCRIPTION</v>
          </cell>
          <cell r="G2266">
            <v>1</v>
          </cell>
        </row>
        <row r="2267">
          <cell r="A2267" t="str">
            <v>610E50020</v>
          </cell>
          <cell r="C2267" t="str">
            <v>FT</v>
          </cell>
          <cell r="D2267" t="str">
            <v>RETAINING WALL, MISC.:</v>
          </cell>
          <cell r="F2267" t="str">
            <v>ADD SUPPLEMENTAL DESCRIPTION</v>
          </cell>
          <cell r="G2267">
            <v>1</v>
          </cell>
        </row>
        <row r="2268">
          <cell r="A2268" t="str">
            <v>610E50030</v>
          </cell>
          <cell r="C2268" t="str">
            <v>SY</v>
          </cell>
          <cell r="D2268" t="str">
            <v>RETAINING WALL, MISC.:</v>
          </cell>
          <cell r="F2268" t="str">
            <v>ADD SUPPLEMENTAL DESCRIPTION</v>
          </cell>
          <cell r="G2268">
            <v>1</v>
          </cell>
        </row>
        <row r="2269">
          <cell r="A2269" t="str">
            <v>610E60000</v>
          </cell>
          <cell r="C2269" t="str">
            <v>LS</v>
          </cell>
          <cell r="D2269" t="str">
            <v>RETAINING WALL, MISC.:</v>
          </cell>
          <cell r="F2269" t="str">
            <v>ADD SUPPLEMENTAL DESCRIPTION</v>
          </cell>
          <cell r="G2269">
            <v>1</v>
          </cell>
        </row>
        <row r="2270">
          <cell r="A2270" t="str">
            <v>610E99000</v>
          </cell>
          <cell r="B2270" t="str">
            <v>Y</v>
          </cell>
          <cell r="C2270" t="str">
            <v>LS</v>
          </cell>
          <cell r="D2270" t="str">
            <v>SPECIAL - RETAINING WALL</v>
          </cell>
          <cell r="F2270" t="str">
            <v>DESIGN BUILD PROJECTS ONLY</v>
          </cell>
          <cell r="G2270">
            <v>0</v>
          </cell>
        </row>
        <row r="2271">
          <cell r="A2271" t="str">
            <v>611E00100</v>
          </cell>
          <cell r="C2271" t="str">
            <v>FT</v>
          </cell>
          <cell r="D2271" t="str">
            <v>4" CONDUIT, TYPE B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611E00101</v>
          </cell>
          <cell r="C2272" t="str">
            <v>FT</v>
          </cell>
          <cell r="D2272" t="str">
            <v>4" CONDUIT, TYPE B,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611E00200</v>
          </cell>
          <cell r="C2273" t="str">
            <v>FT</v>
          </cell>
          <cell r="D2273" t="str">
            <v>4" CONDUIT, TYPE C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611E00201</v>
          </cell>
          <cell r="C2274" t="str">
            <v>FT</v>
          </cell>
          <cell r="D2274" t="str">
            <v>4" CONDUIT, TYPE C,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611E00300</v>
          </cell>
          <cell r="C2275" t="str">
            <v>FT</v>
          </cell>
          <cell r="D2275" t="str">
            <v>4" CONDUIT, TYPE D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611E00301</v>
          </cell>
          <cell r="C2276" t="str">
            <v>FT</v>
          </cell>
          <cell r="D2276" t="str">
            <v>4" CONDUIT, TYPE D,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611E00400</v>
          </cell>
          <cell r="C2277" t="str">
            <v>FT</v>
          </cell>
          <cell r="D2277" t="str">
            <v>4" CONDUIT, TYPE E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611E00401</v>
          </cell>
          <cell r="C2278" t="str">
            <v>FT</v>
          </cell>
          <cell r="D2278" t="str">
            <v>4" CONDUIT, TYPE E,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611E00406</v>
          </cell>
          <cell r="C2279" t="str">
            <v>FT</v>
          </cell>
          <cell r="D2279" t="str">
            <v>4" CONDUIT, TYPE F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611E00407</v>
          </cell>
          <cell r="C2280" t="str">
            <v>FT</v>
          </cell>
          <cell r="D2280" t="str">
            <v>4" CONDUIT, TYPE F,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611E00410</v>
          </cell>
          <cell r="C2281" t="str">
            <v>FT</v>
          </cell>
          <cell r="D2281" t="str">
            <v>4" CONDUIT, TYPE F FOR UNDERDRAIN OUTLET</v>
          </cell>
          <cell r="G2281">
            <v>0</v>
          </cell>
        </row>
        <row r="2282">
          <cell r="A2282" t="str">
            <v>611E00411</v>
          </cell>
          <cell r="C2282" t="str">
            <v>FT</v>
          </cell>
          <cell r="D2282" t="str">
            <v>4" CONDUIT, TYPE F FOR UNDERDRAIN OUTLET, AS PER PLAN</v>
          </cell>
          <cell r="G2282">
            <v>0</v>
          </cell>
        </row>
        <row r="2283">
          <cell r="A2283" t="str">
            <v>611E00510</v>
          </cell>
          <cell r="C2283" t="str">
            <v>FT</v>
          </cell>
          <cell r="D2283" t="str">
            <v>6" CONDUIT, TYPE F FOR UNDERDRAIN OUTLETS</v>
          </cell>
          <cell r="G2283">
            <v>0</v>
          </cell>
        </row>
        <row r="2284">
          <cell r="A2284" t="str">
            <v>611E00511</v>
          </cell>
          <cell r="C2284" t="str">
            <v>FT</v>
          </cell>
          <cell r="D2284" t="str">
            <v>6" CONDUIT, TYPE F FOR UNDERDRAIN OUTLETS, AS PER PLAN</v>
          </cell>
          <cell r="G2284">
            <v>0</v>
          </cell>
        </row>
        <row r="2285">
          <cell r="A2285" t="str">
            <v>611E00900</v>
          </cell>
          <cell r="C2285" t="str">
            <v>FT</v>
          </cell>
          <cell r="D2285" t="str">
            <v>6" CONDUIT, TYPE B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611E00901</v>
          </cell>
          <cell r="C2286" t="str">
            <v>FT</v>
          </cell>
          <cell r="D2286" t="str">
            <v>6" CONDUIT, TYPE B,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611E01100</v>
          </cell>
          <cell r="C2287" t="str">
            <v>FT</v>
          </cell>
          <cell r="D2287" t="str">
            <v>6" CONDUIT, TYPE C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611E01101</v>
          </cell>
          <cell r="C2288" t="str">
            <v>FT</v>
          </cell>
          <cell r="D2288" t="str">
            <v>6" CONDUIT, TYPE C,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611E01200</v>
          </cell>
          <cell r="C2289" t="str">
            <v>FT</v>
          </cell>
          <cell r="D2289" t="str">
            <v>6" CONDUIT, TYPE D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611E01400</v>
          </cell>
          <cell r="C2290" t="str">
            <v>FT</v>
          </cell>
          <cell r="D2290" t="str">
            <v>6" CONDUIT, TYPE E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611E01401</v>
          </cell>
          <cell r="C2291" t="str">
            <v>FT</v>
          </cell>
          <cell r="D2291" t="str">
            <v>6" CONDUIT, TYPE E, AS PER PLAN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611E01500</v>
          </cell>
          <cell r="C2292" t="str">
            <v>FT</v>
          </cell>
          <cell r="D2292" t="str">
            <v>6" CONDUIT, TYPE F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611E01501</v>
          </cell>
          <cell r="C2293" t="str">
            <v>FT</v>
          </cell>
          <cell r="D2293" t="str">
            <v>6" CONDUIT, TYPE F, AS PER PLAN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611E01800</v>
          </cell>
          <cell r="C2294" t="str">
            <v>FT</v>
          </cell>
          <cell r="D2294" t="str">
            <v>8" CONDUIT, TYPE B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611E01801</v>
          </cell>
          <cell r="C2295" t="str">
            <v>FT</v>
          </cell>
          <cell r="D2295" t="str">
            <v>8" CONDUIT, TYPE B, AS PER PLAN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611E02000</v>
          </cell>
          <cell r="C2296" t="str">
            <v>FT</v>
          </cell>
          <cell r="D2296" t="str">
            <v>8" CONDUIT, TYPE C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611E02001</v>
          </cell>
          <cell r="C2297" t="str">
            <v>FT</v>
          </cell>
          <cell r="D2297" t="str">
            <v>8" CONDUIT, TYPE C, AS PER PLAN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611E02400</v>
          </cell>
          <cell r="C2298" t="str">
            <v>FT</v>
          </cell>
          <cell r="D2298" t="str">
            <v>8" CONDUIT, TYPE D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611E02401</v>
          </cell>
          <cell r="C2299" t="str">
            <v>FT</v>
          </cell>
          <cell r="D2299" t="str">
            <v>8" CONDUIT, TYPE D, AS PER PLAN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611E02500</v>
          </cell>
          <cell r="C2300" t="str">
            <v>FT</v>
          </cell>
          <cell r="D2300" t="str">
            <v>8" CONDUIT, TYPE E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611E02501</v>
          </cell>
          <cell r="C2301" t="str">
            <v>FT</v>
          </cell>
          <cell r="D2301" t="str">
            <v>8" CONDUIT, TYPE E, AS PER PLAN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611E02600</v>
          </cell>
          <cell r="C2302" t="str">
            <v>FT</v>
          </cell>
          <cell r="D2302" t="str">
            <v>8" CONDUIT, TYPE F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611E02601</v>
          </cell>
          <cell r="C2303" t="str">
            <v>FT</v>
          </cell>
          <cell r="D2303" t="str">
            <v>8" CONDUIT, TYPE F, AS PER PLAN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611E03100</v>
          </cell>
          <cell r="C2304" t="str">
            <v>FT</v>
          </cell>
          <cell r="D2304" t="str">
            <v>10" CONDUIT, TYPE B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611E03101</v>
          </cell>
          <cell r="C2305" t="str">
            <v>FT</v>
          </cell>
          <cell r="D2305" t="str">
            <v>10" CONDUIT, TYPE B, AS PER PLAN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611E03300</v>
          </cell>
          <cell r="C2306" t="str">
            <v>FT</v>
          </cell>
          <cell r="D2306" t="str">
            <v>10" CONDUIT, TYPE C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611E03301</v>
          </cell>
          <cell r="C2307" t="str">
            <v>FT</v>
          </cell>
          <cell r="D2307" t="str">
            <v>10" CONDUIT, TYPE C, AS PER PLAN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611E03400</v>
          </cell>
          <cell r="C2308" t="str">
            <v>FT</v>
          </cell>
          <cell r="D2308" t="str">
            <v>10" CONDUIT, TYPE D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611E03401</v>
          </cell>
          <cell r="C2309" t="str">
            <v>FT</v>
          </cell>
          <cell r="D2309" t="str">
            <v>10" CONDUIT, TYPE D, AS PER PLAN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611E03600</v>
          </cell>
          <cell r="C2310" t="str">
            <v>FT</v>
          </cell>
          <cell r="D2310" t="str">
            <v>10" CONDUIT, TYPE E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611E03601</v>
          </cell>
          <cell r="C2311" t="str">
            <v>FT</v>
          </cell>
          <cell r="D2311" t="str">
            <v>10" CONDUIT, TYPE E, AS PER PLAN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611E03700</v>
          </cell>
          <cell r="C2312" t="str">
            <v>FT</v>
          </cell>
          <cell r="D2312" t="str">
            <v>10" CONDUIT, TYPE F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611E03701</v>
          </cell>
          <cell r="C2313" t="str">
            <v>FT</v>
          </cell>
          <cell r="D2313" t="str">
            <v>10" CONDUIT, TYPE F, AS PER PLAN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611E04200</v>
          </cell>
          <cell r="C2314" t="str">
            <v>FT</v>
          </cell>
          <cell r="D2314" t="str">
            <v>12" CONDUIT, TYPE A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611E04201</v>
          </cell>
          <cell r="C2315" t="str">
            <v>FT</v>
          </cell>
          <cell r="D2315" t="str">
            <v>12" CONDUIT, TYPE A, AS PER PLAN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611E04400</v>
          </cell>
          <cell r="C2316" t="str">
            <v>FT</v>
          </cell>
          <cell r="D2316" t="str">
            <v>12" CONDUIT, TYPE B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611E04401</v>
          </cell>
          <cell r="C2317" t="str">
            <v>FT</v>
          </cell>
          <cell r="D2317" t="str">
            <v>12" CONDUIT, TYPE B, AS PER PLAN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611E04600</v>
          </cell>
          <cell r="C2318" t="str">
            <v>FT</v>
          </cell>
          <cell r="D2318" t="str">
            <v>12" CONDUIT, TYPE C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611E04601</v>
          </cell>
          <cell r="C2319" t="str">
            <v>FT</v>
          </cell>
          <cell r="D2319" t="str">
            <v>12" CONDUIT, TYPE C, AS PER PLAN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611E04900</v>
          </cell>
          <cell r="C2320" t="str">
            <v>FT</v>
          </cell>
          <cell r="D2320" t="str">
            <v>12" CONDUIT, TYPE D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611E04901</v>
          </cell>
          <cell r="C2321" t="str">
            <v>FT</v>
          </cell>
          <cell r="D2321" t="str">
            <v>12" CONDUIT, TYPE D,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611E05100</v>
          </cell>
          <cell r="C2322" t="str">
            <v>FT</v>
          </cell>
          <cell r="D2322" t="str">
            <v>12" CONDUIT, TYPE E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611E05101</v>
          </cell>
          <cell r="C2323" t="str">
            <v>FT</v>
          </cell>
          <cell r="D2323" t="str">
            <v>12" CONDUIT, TYPE E,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611E05200</v>
          </cell>
          <cell r="C2324" t="str">
            <v>FT</v>
          </cell>
          <cell r="D2324" t="str">
            <v>12" CONDUIT, TYPE F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611E05201</v>
          </cell>
          <cell r="C2325" t="str">
            <v>FT</v>
          </cell>
          <cell r="D2325" t="str">
            <v>12" CONDUIT, TYPE F,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611E05700</v>
          </cell>
          <cell r="C2326" t="str">
            <v>FT</v>
          </cell>
          <cell r="D2326" t="str">
            <v>15" CONDUIT, TYPE A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611E05701</v>
          </cell>
          <cell r="C2327" t="str">
            <v>FT</v>
          </cell>
          <cell r="D2327" t="str">
            <v>15" CONDUIT, TYPE A,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611E05900</v>
          </cell>
          <cell r="C2328" t="str">
            <v>FT</v>
          </cell>
          <cell r="D2328" t="str">
            <v>15" CONDUIT, TYPE B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611E05901</v>
          </cell>
          <cell r="C2329" t="str">
            <v>FT</v>
          </cell>
          <cell r="D2329" t="str">
            <v>15" CONDUIT, TYPE B,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611E06100</v>
          </cell>
          <cell r="C2330" t="str">
            <v>FT</v>
          </cell>
          <cell r="D2330" t="str">
            <v>15" CONDUIT, TYPE C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611E06101</v>
          </cell>
          <cell r="C2331" t="str">
            <v>FT</v>
          </cell>
          <cell r="D2331" t="str">
            <v>15" CONDUIT, TYPE C,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611E06400</v>
          </cell>
          <cell r="C2332" t="str">
            <v>FT</v>
          </cell>
          <cell r="D2332" t="str">
            <v>15" CONDUIT, TYPE D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611E06401</v>
          </cell>
          <cell r="C2333" t="str">
            <v>FT</v>
          </cell>
          <cell r="D2333" t="str">
            <v>15" CONDUIT, TYPE D, AS PER PLAN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611E06600</v>
          </cell>
          <cell r="C2334" t="str">
            <v>FT</v>
          </cell>
          <cell r="D2334" t="str">
            <v>15" CONDUIT, TYPE E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611E06601</v>
          </cell>
          <cell r="C2335" t="str">
            <v>FT</v>
          </cell>
          <cell r="D2335" t="str">
            <v>15" CONDUIT, TYPE E, AS PER PLAN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611E06700</v>
          </cell>
          <cell r="C2336" t="str">
            <v>FT</v>
          </cell>
          <cell r="D2336" t="str">
            <v>15" CONDUIT, TYPE F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611E06701</v>
          </cell>
          <cell r="C2337" t="str">
            <v>FT</v>
          </cell>
          <cell r="D2337" t="str">
            <v>15" CONDUIT, TYPE F,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611E07200</v>
          </cell>
          <cell r="C2338" t="str">
            <v>FT</v>
          </cell>
          <cell r="D2338" t="str">
            <v>18" CONDUIT, TYPE A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611E07201</v>
          </cell>
          <cell r="C2339" t="str">
            <v>FT</v>
          </cell>
          <cell r="D2339" t="str">
            <v>18" CONDUIT, TYPE A,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611E07400</v>
          </cell>
          <cell r="C2340" t="str">
            <v>FT</v>
          </cell>
          <cell r="D2340" t="str">
            <v>18" CONDUIT, TYPE B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611E07401</v>
          </cell>
          <cell r="C2341" t="str">
            <v>FT</v>
          </cell>
          <cell r="D2341" t="str">
            <v>18" CONDUIT, TYPE B,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611E07600</v>
          </cell>
          <cell r="C2342" t="str">
            <v>FT</v>
          </cell>
          <cell r="D2342" t="str">
            <v>18" CONDUIT, TYPE C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611E07601</v>
          </cell>
          <cell r="C2343" t="str">
            <v>FT</v>
          </cell>
          <cell r="D2343" t="str">
            <v>18" CONDUIT, TYPE C,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611E07900</v>
          </cell>
          <cell r="C2344" t="str">
            <v>FT</v>
          </cell>
          <cell r="D2344" t="str">
            <v>18" CONDUIT, TYPE D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611E07901</v>
          </cell>
          <cell r="C2345" t="str">
            <v>FT</v>
          </cell>
          <cell r="D2345" t="str">
            <v>18" CONDUIT, TYPE D, AS PER PLAN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611E08100</v>
          </cell>
          <cell r="C2346" t="str">
            <v>FT</v>
          </cell>
          <cell r="D2346" t="str">
            <v>18" CONDUIT, TYPE E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611E08200</v>
          </cell>
          <cell r="C2347" t="str">
            <v>FT</v>
          </cell>
          <cell r="D2347" t="str">
            <v>18" CONDUIT, TYPE F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611E08201</v>
          </cell>
          <cell r="C2348" t="str">
            <v>FT</v>
          </cell>
          <cell r="D2348" t="str">
            <v>18" CONDUIT, TYPE F,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611E08700</v>
          </cell>
          <cell r="C2349" t="str">
            <v>FT</v>
          </cell>
          <cell r="D2349" t="str">
            <v>21" CONDUIT, TYPE A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611E08701</v>
          </cell>
          <cell r="C2350" t="str">
            <v>FT</v>
          </cell>
          <cell r="D2350" t="str">
            <v>21" CONDUIT, TYPE A,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611E08900</v>
          </cell>
          <cell r="C2351" t="str">
            <v>FT</v>
          </cell>
          <cell r="D2351" t="str">
            <v>21" CONDUIT, TYPE B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611E08901</v>
          </cell>
          <cell r="C2352" t="str">
            <v>FT</v>
          </cell>
          <cell r="D2352" t="str">
            <v>21" CONDUIT, TYPE B, AS PER PLAN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611E09100</v>
          </cell>
          <cell r="C2353" t="str">
            <v>FT</v>
          </cell>
          <cell r="D2353" t="str">
            <v>21" CONDUIT, TYPE C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611E09101</v>
          </cell>
          <cell r="C2354" t="str">
            <v>FT</v>
          </cell>
          <cell r="D2354" t="str">
            <v>21" CONDUIT, TYPE C,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611E09400</v>
          </cell>
          <cell r="C2355" t="str">
            <v>FT</v>
          </cell>
          <cell r="D2355" t="str">
            <v>21" CONDUIT, TYPE D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611E09401</v>
          </cell>
          <cell r="C2356" t="str">
            <v>FT</v>
          </cell>
          <cell r="D2356" t="str">
            <v>21" CONDUIT, TYPE D,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611E09600</v>
          </cell>
          <cell r="C2357" t="str">
            <v>FT</v>
          </cell>
          <cell r="D2357" t="str">
            <v>21" CONDUIT, TYPE E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611E09601</v>
          </cell>
          <cell r="C2358" t="str">
            <v>FT</v>
          </cell>
          <cell r="D2358" t="str">
            <v>21" CONDUIT, TYPE E,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611E09700</v>
          </cell>
          <cell r="C2359" t="str">
            <v>FT</v>
          </cell>
          <cell r="D2359" t="str">
            <v>21" CONDUIT, TYPE F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611E10200</v>
          </cell>
          <cell r="C2360" t="str">
            <v>FT</v>
          </cell>
          <cell r="D2360" t="str">
            <v>24" CONDUIT, TYPE A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611E10201</v>
          </cell>
          <cell r="C2361" t="str">
            <v>FT</v>
          </cell>
          <cell r="D2361" t="str">
            <v>24" CONDUIT, TYPE A, AS PER PLAN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611E10400</v>
          </cell>
          <cell r="C2362" t="str">
            <v>FT</v>
          </cell>
          <cell r="D2362" t="str">
            <v>24" CONDUIT, TYPE B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611E10401</v>
          </cell>
          <cell r="C2363" t="str">
            <v>FT</v>
          </cell>
          <cell r="D2363" t="str">
            <v>24" CONDUIT, TYPE B,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611E10600</v>
          </cell>
          <cell r="C2364" t="str">
            <v>FT</v>
          </cell>
          <cell r="D2364" t="str">
            <v>24" CONDUIT, TYPE C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611E10601</v>
          </cell>
          <cell r="C2365" t="str">
            <v>FT</v>
          </cell>
          <cell r="D2365" t="str">
            <v>24" CONDUIT, TYPE C,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611E10900</v>
          </cell>
          <cell r="C2366" t="str">
            <v>FT</v>
          </cell>
          <cell r="D2366" t="str">
            <v>24" CONDUIT, TYPE D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611E10901</v>
          </cell>
          <cell r="C2367" t="str">
            <v>FT</v>
          </cell>
          <cell r="D2367" t="str">
            <v>24" CONDUIT, TYPE D,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611E11100</v>
          </cell>
          <cell r="C2368" t="str">
            <v>FT</v>
          </cell>
          <cell r="D2368" t="str">
            <v>24" CONDUIT, TYPE E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611E11101</v>
          </cell>
          <cell r="C2369" t="str">
            <v>FT</v>
          </cell>
          <cell r="D2369" t="str">
            <v>24" CONDUIT, TYPE E,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611E11200</v>
          </cell>
          <cell r="C2370" t="str">
            <v>FT</v>
          </cell>
          <cell r="D2370" t="str">
            <v>24" CONDUIT, TYPE F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611E11201</v>
          </cell>
          <cell r="C2371" t="str">
            <v>FT</v>
          </cell>
          <cell r="D2371" t="str">
            <v>24" CONDUIT, TYPE F, AS PER PLAN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611E11700</v>
          </cell>
          <cell r="C2372" t="str">
            <v>FT</v>
          </cell>
          <cell r="D2372" t="str">
            <v>27" CONDUIT, TYPE A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611E11701</v>
          </cell>
          <cell r="C2373" t="str">
            <v>FT</v>
          </cell>
          <cell r="D2373" t="str">
            <v>27" CONDUIT, TYPE A, AS PER PLAN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611E11900</v>
          </cell>
          <cell r="C2374" t="str">
            <v>FT</v>
          </cell>
          <cell r="D2374" t="str">
            <v>27" CONDUIT, TYPE B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611E11901</v>
          </cell>
          <cell r="C2375" t="str">
            <v>FT</v>
          </cell>
          <cell r="D2375" t="str">
            <v>27" CONDUIT, TYPE B, AS PER PLAN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611E12100</v>
          </cell>
          <cell r="C2376" t="str">
            <v>FT</v>
          </cell>
          <cell r="D2376" t="str">
            <v>27" CONDUIT, TYPE C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611E12101</v>
          </cell>
          <cell r="C2377" t="str">
            <v>FT</v>
          </cell>
          <cell r="D2377" t="str">
            <v>27" CONDUIT, TYPE C, AS PER PLAN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611E12400</v>
          </cell>
          <cell r="C2378" t="str">
            <v>FT</v>
          </cell>
          <cell r="D2378" t="str">
            <v>27" CONDUIT, TYPE D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611E12600</v>
          </cell>
          <cell r="C2379" t="str">
            <v>FT</v>
          </cell>
          <cell r="D2379" t="str">
            <v>27" CONDUIT, TYPE E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611E12700</v>
          </cell>
          <cell r="C2380" t="str">
            <v>FT</v>
          </cell>
          <cell r="D2380" t="str">
            <v>27" CONDUIT, TYPE F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611E12701</v>
          </cell>
          <cell r="C2381" t="str">
            <v>FT</v>
          </cell>
          <cell r="D2381" t="str">
            <v>27" CONDUIT, TYPE F, AS PER PLAN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611E13200</v>
          </cell>
          <cell r="C2382" t="str">
            <v>FT</v>
          </cell>
          <cell r="D2382" t="str">
            <v>30" CONDUIT, TYPE A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611E13201</v>
          </cell>
          <cell r="C2383" t="str">
            <v>FT</v>
          </cell>
          <cell r="D2383" t="str">
            <v>30" CONDUIT, TYPE A,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611E13400</v>
          </cell>
          <cell r="C2384" t="str">
            <v>FT</v>
          </cell>
          <cell r="D2384" t="str">
            <v>30" CONDUIT, TYPE B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611E13401</v>
          </cell>
          <cell r="C2385" t="str">
            <v>FT</v>
          </cell>
          <cell r="D2385" t="str">
            <v>30" CONDUIT, TYPE B,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611E13600</v>
          </cell>
          <cell r="C2386" t="str">
            <v>FT</v>
          </cell>
          <cell r="D2386" t="str">
            <v>30" CONDUIT, TYPE C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611E13601</v>
          </cell>
          <cell r="C2387" t="str">
            <v>FT</v>
          </cell>
          <cell r="D2387" t="str">
            <v>30" CONDUIT, TYPE C,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611E13900</v>
          </cell>
          <cell r="C2388" t="str">
            <v>FT</v>
          </cell>
          <cell r="D2388" t="str">
            <v>30" CONDUIT, TYPE D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611E13901</v>
          </cell>
          <cell r="C2389" t="str">
            <v>FT</v>
          </cell>
          <cell r="D2389" t="str">
            <v>30" CONDUIT, TYPE D,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611E14100</v>
          </cell>
          <cell r="C2390" t="str">
            <v>FT</v>
          </cell>
          <cell r="D2390" t="str">
            <v>30" CONDUIT, TYPE E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611E14200</v>
          </cell>
          <cell r="C2391" t="str">
            <v>FT</v>
          </cell>
          <cell r="D2391" t="str">
            <v>30"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611E16200</v>
          </cell>
          <cell r="C2392" t="str">
            <v>FT</v>
          </cell>
          <cell r="D2392" t="str">
            <v>36" CONDUIT, TYPE A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611E16201</v>
          </cell>
          <cell r="C2393" t="str">
            <v>FT</v>
          </cell>
          <cell r="D2393" t="str">
            <v>36" CONDUIT, TYPE A, AS PER PLAN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611E16400</v>
          </cell>
          <cell r="C2394" t="str">
            <v>FT</v>
          </cell>
          <cell r="D2394" t="str">
            <v>36" CONDUIT, TYPE B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611E16401</v>
          </cell>
          <cell r="C2395" t="str">
            <v>FT</v>
          </cell>
          <cell r="D2395" t="str">
            <v>36" CONDUIT, TYPE B, AS PER PLAN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611E16600</v>
          </cell>
          <cell r="C2396" t="str">
            <v>FT</v>
          </cell>
          <cell r="D2396" t="str">
            <v>36" CONDUIT, TYPE C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611E16601</v>
          </cell>
          <cell r="C2397" t="str">
            <v>FT</v>
          </cell>
          <cell r="D2397" t="str">
            <v>36" CONDUIT, TYPE C, AS PER PLAN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611E16900</v>
          </cell>
          <cell r="C2398" t="str">
            <v>FT</v>
          </cell>
          <cell r="D2398" t="str">
            <v>36" CONDUIT, TYPE D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611E16901</v>
          </cell>
          <cell r="C2399" t="str">
            <v>FT</v>
          </cell>
          <cell r="D2399" t="str">
            <v>36" CONDUIT, TYPE D, AS PER PLAN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611E17100</v>
          </cell>
          <cell r="C2400" t="str">
            <v>FT</v>
          </cell>
          <cell r="D2400" t="str">
            <v>36" CONDUIT, TYPE E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611E17200</v>
          </cell>
          <cell r="C2401" t="str">
            <v>FT</v>
          </cell>
          <cell r="D2401" t="str">
            <v>36" CONDUIT, TYPE F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611E19200</v>
          </cell>
          <cell r="C2402" t="str">
            <v>FT</v>
          </cell>
          <cell r="D2402" t="str">
            <v>42" CONDUIT, TYPE A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611E19201</v>
          </cell>
          <cell r="C2403" t="str">
            <v>FT</v>
          </cell>
          <cell r="D2403" t="str">
            <v>42" CONDUIT, TYPE A,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611E19400</v>
          </cell>
          <cell r="C2404" t="str">
            <v>FT</v>
          </cell>
          <cell r="D2404" t="str">
            <v>42" CONDUIT, TYPE B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611E19401</v>
          </cell>
          <cell r="C2405" t="str">
            <v>FT</v>
          </cell>
          <cell r="D2405" t="str">
            <v>42" CONDUIT, TYPE B, AS PER PLAN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611E19600</v>
          </cell>
          <cell r="C2406" t="str">
            <v>FT</v>
          </cell>
          <cell r="D2406" t="str">
            <v>42" CONDUIT, TYPE C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611E19601</v>
          </cell>
          <cell r="C2407" t="str">
            <v>FT</v>
          </cell>
          <cell r="D2407" t="str">
            <v>42" CONDUIT, TYPE C,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611E19900</v>
          </cell>
          <cell r="C2408" t="str">
            <v>FT</v>
          </cell>
          <cell r="D2408" t="str">
            <v>42" CONDUIT, TYPE D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611E19904</v>
          </cell>
          <cell r="C2409" t="str">
            <v>FT</v>
          </cell>
          <cell r="D2409" t="str">
            <v>42" CONDUIT, TYPE F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611E19905</v>
          </cell>
          <cell r="C2410" t="str">
            <v>FT</v>
          </cell>
          <cell r="D2410" t="str">
            <v>42" CONDUIT, TYPE F, AS PER PLAN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611E20700</v>
          </cell>
          <cell r="C2411" t="str">
            <v>FT</v>
          </cell>
          <cell r="D2411" t="str">
            <v>48" CONDUIT, TYPE A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611E20701</v>
          </cell>
          <cell r="C2412" t="str">
            <v>FT</v>
          </cell>
          <cell r="D2412" t="str">
            <v>48" CONDUIT, TYPE A, AS PER PLAN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611E20900</v>
          </cell>
          <cell r="C2413" t="str">
            <v>FT</v>
          </cell>
          <cell r="D2413" t="str">
            <v>48" CONDUIT, TYPE B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611E20901</v>
          </cell>
          <cell r="C2414" t="str">
            <v>FT</v>
          </cell>
          <cell r="D2414" t="str">
            <v>48" CONDUIT, TYPE B,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611E21100</v>
          </cell>
          <cell r="C2415" t="str">
            <v>FT</v>
          </cell>
          <cell r="D2415" t="str">
            <v>48" CONDUIT, TYPE C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611E21101</v>
          </cell>
          <cell r="C2416" t="str">
            <v>FT</v>
          </cell>
          <cell r="D2416" t="str">
            <v>48" CONDUIT, TYPE C,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611E21400</v>
          </cell>
          <cell r="C2417" t="str">
            <v>FT</v>
          </cell>
          <cell r="D2417" t="str">
            <v>48" CONDUIT, TYPE D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611E21500</v>
          </cell>
          <cell r="C2418" t="str">
            <v>FT</v>
          </cell>
          <cell r="D2418" t="str">
            <v>48" CONDUIT, TYPE F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611E21501</v>
          </cell>
          <cell r="C2419" t="str">
            <v>FT</v>
          </cell>
          <cell r="D2419" t="str">
            <v>48" CONDUIT, TYPE F, AS PER PLAN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611E22200</v>
          </cell>
          <cell r="C2420" t="str">
            <v>FT</v>
          </cell>
          <cell r="D2420" t="str">
            <v>54"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611E22201</v>
          </cell>
          <cell r="C2421" t="str">
            <v>FT</v>
          </cell>
          <cell r="D2421" t="str">
            <v>54"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611E22400</v>
          </cell>
          <cell r="C2422" t="str">
            <v>FT</v>
          </cell>
          <cell r="D2422" t="str">
            <v>54"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611E22401</v>
          </cell>
          <cell r="C2423" t="str">
            <v>FT</v>
          </cell>
          <cell r="D2423" t="str">
            <v>54"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611E22600</v>
          </cell>
          <cell r="C2424" t="str">
            <v>FT</v>
          </cell>
          <cell r="D2424" t="str">
            <v>54"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611E22601</v>
          </cell>
          <cell r="C2425" t="str">
            <v>FT</v>
          </cell>
          <cell r="D2425" t="str">
            <v>54" CONDUIT, TYPE C, AS PER PLAN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611E22900</v>
          </cell>
          <cell r="C2426" t="str">
            <v>FT</v>
          </cell>
          <cell r="D2426" t="str">
            <v>54" CONDUIT, TYPE D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611E23600</v>
          </cell>
          <cell r="C2427" t="str">
            <v>FT</v>
          </cell>
          <cell r="D2427" t="str">
            <v>60" CONDUIT, TYPE A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611E23601</v>
          </cell>
          <cell r="C2428" t="str">
            <v>FT</v>
          </cell>
          <cell r="D2428" t="str">
            <v>60" CONDUIT, TYPE A, AS PER PLAN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611E23800</v>
          </cell>
          <cell r="C2429" t="str">
            <v>FT</v>
          </cell>
          <cell r="D2429" t="str">
            <v>60" CONDUIT, TYPE B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611E23801</v>
          </cell>
          <cell r="C2430" t="str">
            <v>FT</v>
          </cell>
          <cell r="D2430" t="str">
            <v>60" CONDUIT, TYPE B,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611E24000</v>
          </cell>
          <cell r="C2431" t="str">
            <v>FT</v>
          </cell>
          <cell r="D2431" t="str">
            <v>60" CONDUIT, TYPE C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611E24300</v>
          </cell>
          <cell r="C2432" t="str">
            <v>FT</v>
          </cell>
          <cell r="D2432" t="str">
            <v>60" CONDUIT, TYPE D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611E25000</v>
          </cell>
          <cell r="C2433" t="str">
            <v>FT</v>
          </cell>
          <cell r="D2433" t="str">
            <v>66" CONDUIT, TYPE A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611E25001</v>
          </cell>
          <cell r="C2434" t="str">
            <v>FT</v>
          </cell>
          <cell r="D2434" t="str">
            <v>66" CONDUIT, TYPE A, AS PER PLAN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611E25200</v>
          </cell>
          <cell r="C2435" t="str">
            <v>FT</v>
          </cell>
          <cell r="D2435" t="str">
            <v>66" CONDUIT, TYPE B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611E25201</v>
          </cell>
          <cell r="C2436" t="str">
            <v>FT</v>
          </cell>
          <cell r="D2436" t="str">
            <v>66" CONDUIT, TYPE B, AS PER PLAN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611E25400</v>
          </cell>
          <cell r="C2437" t="str">
            <v>FT</v>
          </cell>
          <cell r="D2437" t="str">
            <v>66" CONDUIT, TYPE C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611E25401</v>
          </cell>
          <cell r="C2438" t="str">
            <v>LF</v>
          </cell>
          <cell r="D2438" t="str">
            <v>66" CONDUIT, TYPE C,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611E25404</v>
          </cell>
          <cell r="C2439" t="str">
            <v>FT</v>
          </cell>
          <cell r="D2439" t="str">
            <v>66" CONDUIT, TYPE D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611E26000</v>
          </cell>
          <cell r="C2440" t="str">
            <v>FT</v>
          </cell>
          <cell r="D2440" t="str">
            <v>72"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611E26001</v>
          </cell>
          <cell r="C2441" t="str">
            <v>FT</v>
          </cell>
          <cell r="D2441" t="str">
            <v>72"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611E26200</v>
          </cell>
          <cell r="C2442" t="str">
            <v>FT</v>
          </cell>
          <cell r="D2442" t="str">
            <v>72"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611E26201</v>
          </cell>
          <cell r="C2443" t="str">
            <v>FT</v>
          </cell>
          <cell r="D2443" t="str">
            <v>72" CONDUIT, TYPE B,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611E26400</v>
          </cell>
          <cell r="C2444" t="str">
            <v>FT</v>
          </cell>
          <cell r="D2444" t="str">
            <v>72" CONDUIT, TYPE C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611E26401</v>
          </cell>
          <cell r="C2445" t="str">
            <v>FT</v>
          </cell>
          <cell r="D2445" t="str">
            <v>72" CONDUIT, TYPE C, AS PER PLAN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611E26404</v>
          </cell>
          <cell r="C2446" t="str">
            <v>FT</v>
          </cell>
          <cell r="D2446" t="str">
            <v>72" CONDUIT, TYPE D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611E27000</v>
          </cell>
          <cell r="C2447" t="str">
            <v>FT</v>
          </cell>
          <cell r="D2447" t="str">
            <v>78"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611E27001</v>
          </cell>
          <cell r="C2448" t="str">
            <v>FT</v>
          </cell>
          <cell r="D2448" t="str">
            <v>78"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611E27200</v>
          </cell>
          <cell r="C2449" t="str">
            <v>FT</v>
          </cell>
          <cell r="D2449" t="str">
            <v>78" CONDUIT, TYPE B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611E27201</v>
          </cell>
          <cell r="C2450" t="str">
            <v>FT</v>
          </cell>
          <cell r="D2450" t="str">
            <v>78" CONDUIT, TYPE B, AS PER PLAN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611E27400</v>
          </cell>
          <cell r="C2451" t="str">
            <v>FT</v>
          </cell>
          <cell r="D2451" t="str">
            <v>78" CONDUIT, TYPE C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611E27600</v>
          </cell>
          <cell r="C2452" t="str">
            <v>FT</v>
          </cell>
          <cell r="D2452" t="str">
            <v>78" CONDUIT, TYPE D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611E28000</v>
          </cell>
          <cell r="C2453" t="str">
            <v>FT</v>
          </cell>
          <cell r="D2453" t="str">
            <v>84"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611E28001</v>
          </cell>
          <cell r="C2454" t="str">
            <v>FT</v>
          </cell>
          <cell r="D2454" t="str">
            <v>84"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611E28200</v>
          </cell>
          <cell r="C2455" t="str">
            <v>FT</v>
          </cell>
          <cell r="D2455" t="str">
            <v>84"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611E28400</v>
          </cell>
          <cell r="C2456" t="str">
            <v>FT</v>
          </cell>
          <cell r="D2456" t="str">
            <v>84"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611E28401</v>
          </cell>
          <cell r="C2457" t="str">
            <v>FT</v>
          </cell>
          <cell r="D2457" t="str">
            <v>84" CONDUIT, TYPE C, AS PER PLAN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611E28404</v>
          </cell>
          <cell r="C2458" t="str">
            <v>FT</v>
          </cell>
          <cell r="D2458" t="str">
            <v>84" CONDUIT, TYPE D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611E29000</v>
          </cell>
          <cell r="C2459" t="str">
            <v>FT</v>
          </cell>
          <cell r="D2459" t="str">
            <v>90" CONDUIT, TYPE A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611E29001</v>
          </cell>
          <cell r="C2460" t="str">
            <v>FT</v>
          </cell>
          <cell r="D2460" t="str">
            <v>90" CONDUIT, TYPE A, AS PER PLAN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611E29200</v>
          </cell>
          <cell r="C2461" t="str">
            <v>FT</v>
          </cell>
          <cell r="D2461" t="str">
            <v>90" CONDUIT, TYPE B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611E29400</v>
          </cell>
          <cell r="C2462" t="str">
            <v>FT</v>
          </cell>
          <cell r="D2462" t="str">
            <v>90" CONDUIT, TYPE C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611E29404</v>
          </cell>
          <cell r="C2463" t="str">
            <v>FT</v>
          </cell>
          <cell r="D2463" t="str">
            <v>90" CONDUIT, TYPE D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611E30000</v>
          </cell>
          <cell r="C2464" t="str">
            <v>FT</v>
          </cell>
          <cell r="D2464" t="str">
            <v>96" CONDUIT, TYPE A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611E30001</v>
          </cell>
          <cell r="C2465" t="str">
            <v>FT</v>
          </cell>
          <cell r="D2465" t="str">
            <v>96" CONDUIT, TYPE A, AS PER PLAN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611E30200</v>
          </cell>
          <cell r="C2466" t="str">
            <v>FT</v>
          </cell>
          <cell r="D2466" t="str">
            <v>96" CONDUIT, TYPE B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611E30201</v>
          </cell>
          <cell r="C2467" t="str">
            <v>FT</v>
          </cell>
          <cell r="D2467" t="str">
            <v>96" CONDUIT, TYPE B, AS PER PLAN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611E30400</v>
          </cell>
          <cell r="C2468" t="str">
            <v>FT</v>
          </cell>
          <cell r="D2468" t="str">
            <v>96"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611E31000</v>
          </cell>
          <cell r="C2469" t="str">
            <v>FT</v>
          </cell>
          <cell r="D2469" t="str">
            <v>102"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611E31001</v>
          </cell>
          <cell r="C2470" t="str">
            <v>FT</v>
          </cell>
          <cell r="D2470" t="str">
            <v>102"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611E31200</v>
          </cell>
          <cell r="C2471" t="str">
            <v>FT</v>
          </cell>
          <cell r="D2471" t="str">
            <v>102"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611E31400</v>
          </cell>
          <cell r="C2472" t="str">
            <v>FT</v>
          </cell>
          <cell r="D2472" t="str">
            <v>102"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611E32000</v>
          </cell>
          <cell r="C2473" t="str">
            <v>FT</v>
          </cell>
          <cell r="D2473" t="str">
            <v>108"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611E32001</v>
          </cell>
          <cell r="C2474" t="str">
            <v>FT</v>
          </cell>
          <cell r="D2474" t="str">
            <v>108" CONDUIT, TYPE A, AS PER PLAN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611E32200</v>
          </cell>
          <cell r="C2475" t="str">
            <v>FT</v>
          </cell>
          <cell r="D2475" t="str">
            <v>108" CONDUIT, TYPE B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611E32400</v>
          </cell>
          <cell r="C2476" t="str">
            <v>FT</v>
          </cell>
          <cell r="D2476" t="str">
            <v>108" CONDUIT, TYPE C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611E33000</v>
          </cell>
          <cell r="C2477" t="str">
            <v>FT</v>
          </cell>
          <cell r="D2477" t="str">
            <v>114" CONDUIT, TYPE A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611E33200</v>
          </cell>
          <cell r="C2478" t="str">
            <v>FT</v>
          </cell>
          <cell r="D2478" t="str">
            <v>114" CONDUIT, TYPE B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611E33400</v>
          </cell>
          <cell r="C2479" t="str">
            <v>FT</v>
          </cell>
          <cell r="D2479" t="str">
            <v>114" CONDUIT, TYPE C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611E34000</v>
          </cell>
          <cell r="C2480" t="str">
            <v>FT</v>
          </cell>
          <cell r="D2480" t="str">
            <v>120"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611E34001</v>
          </cell>
          <cell r="C2481" t="str">
            <v>FT</v>
          </cell>
          <cell r="D2481" t="str">
            <v>120"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611E34200</v>
          </cell>
          <cell r="C2482" t="str">
            <v>FT</v>
          </cell>
          <cell r="D2482" t="str">
            <v>120" CONDUIT, TYPE B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611E34400</v>
          </cell>
          <cell r="C2483" t="str">
            <v>FT</v>
          </cell>
          <cell r="D2483" t="str">
            <v>120" CONDUIT, TYPE C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611E35000</v>
          </cell>
          <cell r="C2484" t="str">
            <v>FT</v>
          </cell>
          <cell r="D2484" t="str">
            <v>126"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611E35001</v>
          </cell>
          <cell r="C2485" t="str">
            <v>FT</v>
          </cell>
          <cell r="D2485" t="str">
            <v>126" CONDUIT, TYPE A, AS PER PLAN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611E35200</v>
          </cell>
          <cell r="C2486" t="str">
            <v>FT</v>
          </cell>
          <cell r="D2486" t="str">
            <v>126" CONDUIT, TYPE B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611E35400</v>
          </cell>
          <cell r="C2487" t="str">
            <v>FT</v>
          </cell>
          <cell r="D2487" t="str">
            <v>126" CONDUIT, TYPE C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611E36000</v>
          </cell>
          <cell r="C2488" t="str">
            <v>FT</v>
          </cell>
          <cell r="D2488" t="str">
            <v>132"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611E36001</v>
          </cell>
          <cell r="C2489" t="str">
            <v>FT</v>
          </cell>
          <cell r="D2489" t="str">
            <v>132" CONDUIT, TYPE A, AS PER PLAN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611E36200</v>
          </cell>
          <cell r="C2490" t="str">
            <v>FT</v>
          </cell>
          <cell r="D2490" t="str">
            <v>132" CONDUIT, TYPE B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611E36400</v>
          </cell>
          <cell r="C2491" t="str">
            <v>FT</v>
          </cell>
          <cell r="D2491" t="str">
            <v>132" CONDUIT, TYPE C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611E37000</v>
          </cell>
          <cell r="C2492" t="str">
            <v>FT</v>
          </cell>
          <cell r="D2492" t="str">
            <v>138"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611E37001</v>
          </cell>
          <cell r="C2493" t="str">
            <v>FT</v>
          </cell>
          <cell r="D2493" t="str">
            <v>138"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611E37200</v>
          </cell>
          <cell r="C2494" t="str">
            <v>FT</v>
          </cell>
          <cell r="D2494" t="str">
            <v>138" CONDUIT, TYPE B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611E37400</v>
          </cell>
          <cell r="C2495" t="str">
            <v>FT</v>
          </cell>
          <cell r="D2495" t="str">
            <v>138" CONDUIT, TYPE C</v>
          </cell>
          <cell r="F2495" t="str">
            <v>SPECIFY MATL WHEN WARRANTED</v>
          </cell>
          <cell r="G2495">
            <v>1</v>
          </cell>
        </row>
        <row r="2496">
          <cell r="A2496" t="str">
            <v>611E38000</v>
          </cell>
          <cell r="C2496" t="str">
            <v>FT</v>
          </cell>
          <cell r="D2496" t="str">
            <v>144" CONDUIT, TYPE A</v>
          </cell>
          <cell r="F2496" t="str">
            <v>SPECIFY MATL WHEN WARRANTED</v>
          </cell>
          <cell r="G2496">
            <v>1</v>
          </cell>
        </row>
        <row r="2497">
          <cell r="A2497" t="str">
            <v>611E38001</v>
          </cell>
          <cell r="C2497" t="str">
            <v>FT</v>
          </cell>
          <cell r="D2497" t="str">
            <v>144" CONDUIT, TYPE A, AS PER PLAN</v>
          </cell>
          <cell r="F2497" t="str">
            <v>SPECIFY MATL WHEN WARRANTED</v>
          </cell>
          <cell r="G2497">
            <v>1</v>
          </cell>
        </row>
        <row r="2498">
          <cell r="A2498" t="str">
            <v>611E38200</v>
          </cell>
          <cell r="C2498" t="str">
            <v>FT</v>
          </cell>
          <cell r="D2498" t="str">
            <v>144" CONDUIT, TYPE B</v>
          </cell>
          <cell r="F2498" t="str">
            <v>SPECIFY MATL WHEN WARRANTED</v>
          </cell>
          <cell r="G2498">
            <v>1</v>
          </cell>
        </row>
        <row r="2499">
          <cell r="A2499" t="str">
            <v>611E38400</v>
          </cell>
          <cell r="C2499" t="str">
            <v>FT</v>
          </cell>
          <cell r="D2499" t="str">
            <v>144" CONDUIT, TYPE C</v>
          </cell>
          <cell r="F2499" t="str">
            <v>SPECIFY MATL WHEN WARRANTED</v>
          </cell>
          <cell r="G2499">
            <v>1</v>
          </cell>
        </row>
        <row r="2500">
          <cell r="A2500" t="str">
            <v>611E39000</v>
          </cell>
          <cell r="C2500" t="str">
            <v>FT</v>
          </cell>
          <cell r="D2500" t="str">
            <v>150" CONDUIT, TYPE A</v>
          </cell>
          <cell r="F2500" t="str">
            <v>SPECIFY MATL WHEN WARRANTED</v>
          </cell>
          <cell r="G2500">
            <v>1</v>
          </cell>
        </row>
        <row r="2501">
          <cell r="A2501" t="str">
            <v>611E39600</v>
          </cell>
          <cell r="C2501" t="str">
            <v>FT</v>
          </cell>
          <cell r="D2501" t="str">
            <v>156" CONDUIT, TYPE A</v>
          </cell>
          <cell r="F2501" t="str">
            <v>SPECIFY MATL WHEN WARRANTED</v>
          </cell>
          <cell r="G2501">
            <v>1</v>
          </cell>
        </row>
        <row r="2502">
          <cell r="A2502" t="str">
            <v>611E40200</v>
          </cell>
          <cell r="C2502" t="str">
            <v>FT</v>
          </cell>
          <cell r="D2502" t="str">
            <v>162" CONDUIT, TYPE A</v>
          </cell>
          <cell r="F2502" t="str">
            <v>SPECIFY MATL WHEN WARRANTED</v>
          </cell>
          <cell r="G2502">
            <v>1</v>
          </cell>
        </row>
        <row r="2503">
          <cell r="A2503" t="str">
            <v>611E40800</v>
          </cell>
          <cell r="C2503" t="str">
            <v>FT</v>
          </cell>
          <cell r="D2503" t="str">
            <v>168" CONDUIT, TYPE A</v>
          </cell>
          <cell r="F2503" t="str">
            <v>SPECIFY MATL WHEN WARRANTED</v>
          </cell>
          <cell r="G2503">
            <v>1</v>
          </cell>
        </row>
        <row r="2504">
          <cell r="A2504" t="str">
            <v>611E40801</v>
          </cell>
          <cell r="C2504" t="str">
            <v>FT</v>
          </cell>
          <cell r="D2504" t="str">
            <v>168" CONDUIT, TYPE A, AS PER PLAN</v>
          </cell>
          <cell r="F2504" t="str">
            <v>SPECIFY MATL WHEN WARRANTED</v>
          </cell>
          <cell r="G2504">
            <v>1</v>
          </cell>
        </row>
        <row r="2505">
          <cell r="A2505" t="str">
            <v>611E41400</v>
          </cell>
          <cell r="C2505" t="str">
            <v>FT</v>
          </cell>
          <cell r="D2505" t="str">
            <v>174" CONDUIT, TYPE A</v>
          </cell>
          <cell r="F2505" t="str">
            <v>SPECIFY MATL WHEN WARRANTED</v>
          </cell>
          <cell r="G2505">
            <v>1</v>
          </cell>
        </row>
        <row r="2506">
          <cell r="A2506" t="str">
            <v>611E42000</v>
          </cell>
          <cell r="C2506" t="str">
            <v>FT</v>
          </cell>
          <cell r="D2506" t="str">
            <v>180" CONDUIT, TYPE A</v>
          </cell>
          <cell r="F2506" t="str">
            <v>SPECIFY MATL WHEN WARRANTED</v>
          </cell>
          <cell r="G2506">
            <v>1</v>
          </cell>
        </row>
        <row r="2507">
          <cell r="A2507" t="str">
            <v>611E42300</v>
          </cell>
          <cell r="C2507" t="str">
            <v>FT</v>
          </cell>
          <cell r="D2507" t="str">
            <v>186" CONDUIT, TYPE A</v>
          </cell>
          <cell r="F2507" t="str">
            <v>SPECIFY MATL WHEN WARRANTED</v>
          </cell>
          <cell r="G2507">
            <v>1</v>
          </cell>
        </row>
        <row r="2508">
          <cell r="A2508" t="str">
            <v>611E42301</v>
          </cell>
          <cell r="C2508" t="str">
            <v>FT</v>
          </cell>
          <cell r="D2508" t="str">
            <v>186" CONDUIT, TYPE A, AS PER PLAN</v>
          </cell>
          <cell r="F2508" t="str">
            <v>SPECIFY MATL WHEN WARRANTED</v>
          </cell>
          <cell r="G2508">
            <v>1</v>
          </cell>
        </row>
        <row r="2509">
          <cell r="A2509" t="str">
            <v>611E42500</v>
          </cell>
          <cell r="C2509" t="str">
            <v>FT</v>
          </cell>
          <cell r="D2509" t="str">
            <v>192" CONDUIT, TYPE A</v>
          </cell>
          <cell r="F2509" t="str">
            <v>SPECIFY MATL WHEN WARRANTED</v>
          </cell>
          <cell r="G2509">
            <v>1</v>
          </cell>
        </row>
        <row r="2510">
          <cell r="A2510" t="str">
            <v>611E42700</v>
          </cell>
          <cell r="C2510" t="str">
            <v>FT</v>
          </cell>
          <cell r="D2510" t="str">
            <v>198" CONDUIT, TYPE A</v>
          </cell>
          <cell r="F2510" t="str">
            <v>SPECIFY MATL WHEN WARRANTED</v>
          </cell>
          <cell r="G2510">
            <v>1</v>
          </cell>
        </row>
        <row r="2511">
          <cell r="A2511" t="str">
            <v>611E42900</v>
          </cell>
          <cell r="C2511" t="str">
            <v>FT</v>
          </cell>
          <cell r="D2511" t="str">
            <v>204" CONDUIT, TYPE A</v>
          </cell>
          <cell r="F2511" t="str">
            <v>SPECIFY MATL WHEN WARRANTED</v>
          </cell>
          <cell r="G2511">
            <v>1</v>
          </cell>
        </row>
        <row r="2512">
          <cell r="A2512" t="str">
            <v>611E43100</v>
          </cell>
          <cell r="C2512" t="str">
            <v>FT</v>
          </cell>
          <cell r="D2512" t="str">
            <v>210" CONDUIT, TYPE A</v>
          </cell>
          <cell r="F2512" t="str">
            <v>SPECIFY MATL WHEN WARRANTED</v>
          </cell>
          <cell r="G2512">
            <v>1</v>
          </cell>
        </row>
        <row r="2513">
          <cell r="A2513" t="str">
            <v>611E43300</v>
          </cell>
          <cell r="C2513" t="str">
            <v>FT</v>
          </cell>
          <cell r="D2513" t="str">
            <v>216" CONDUIT, TYPE A</v>
          </cell>
          <cell r="F2513" t="str">
            <v>SPECIFY MATL WHEN WARRANTED</v>
          </cell>
          <cell r="G2513">
            <v>1</v>
          </cell>
        </row>
        <row r="2514">
          <cell r="A2514" t="str">
            <v>611E43500</v>
          </cell>
          <cell r="C2514" t="str">
            <v>FT</v>
          </cell>
          <cell r="D2514" t="str">
            <v>222" CONDUIT, TYPE A</v>
          </cell>
          <cell r="F2514" t="str">
            <v>SPECIFY MATL WHEN WARRANTED</v>
          </cell>
          <cell r="G2514">
            <v>1</v>
          </cell>
        </row>
        <row r="2515">
          <cell r="A2515" t="str">
            <v>611E43700</v>
          </cell>
          <cell r="C2515" t="str">
            <v>FT</v>
          </cell>
          <cell r="D2515" t="str">
            <v>228" CONDUIT, TYPE A</v>
          </cell>
          <cell r="F2515" t="str">
            <v>SPECIFY MATL WHEN WARRANTED</v>
          </cell>
          <cell r="G2515">
            <v>1</v>
          </cell>
        </row>
        <row r="2516">
          <cell r="A2516" t="str">
            <v>611E43900</v>
          </cell>
          <cell r="C2516" t="str">
            <v>FT</v>
          </cell>
          <cell r="D2516" t="str">
            <v>234" CONDUIT, TYPE A</v>
          </cell>
          <cell r="F2516" t="str">
            <v>SPECIFY MATL WHEN WARRANTED</v>
          </cell>
          <cell r="G2516">
            <v>1</v>
          </cell>
        </row>
        <row r="2517">
          <cell r="A2517" t="str">
            <v>611E44100</v>
          </cell>
          <cell r="C2517" t="str">
            <v>FT</v>
          </cell>
          <cell r="D2517" t="str">
            <v>240" CONDUIT, TYPE A</v>
          </cell>
          <cell r="F2517" t="str">
            <v>SPECIFY MATL WHEN WARRANTED</v>
          </cell>
          <cell r="G2517">
            <v>1</v>
          </cell>
        </row>
        <row r="2518">
          <cell r="A2518" t="str">
            <v>611E44101</v>
          </cell>
          <cell r="C2518" t="str">
            <v>FT</v>
          </cell>
          <cell r="D2518" t="str">
            <v>240" CONDUIT, TYPE A, AS PER PLAN</v>
          </cell>
          <cell r="F2518" t="str">
            <v>SPECIFY MATL WHEN WARRANTED</v>
          </cell>
          <cell r="G2518">
            <v>1</v>
          </cell>
        </row>
        <row r="2519">
          <cell r="A2519" t="str">
            <v>611E44300</v>
          </cell>
          <cell r="C2519" t="str">
            <v>FT</v>
          </cell>
          <cell r="D2519" t="str">
            <v>246" CONDUIT, TYPE A</v>
          </cell>
          <cell r="F2519" t="str">
            <v>SPECIFY MATL WHEN WARRANTED</v>
          </cell>
          <cell r="G2519">
            <v>1</v>
          </cell>
        </row>
        <row r="2520">
          <cell r="A2520" t="str">
            <v>611E44301</v>
          </cell>
          <cell r="C2520" t="str">
            <v>FT</v>
          </cell>
          <cell r="D2520" t="str">
            <v>246" CONDUIT, TYPE A, AS PER PLAN</v>
          </cell>
          <cell r="F2520" t="str">
            <v>SPECIFY MATL WHEN WARRANTED</v>
          </cell>
          <cell r="G2520">
            <v>1</v>
          </cell>
        </row>
        <row r="2521">
          <cell r="A2521" t="str">
            <v>611E44500</v>
          </cell>
          <cell r="C2521" t="str">
            <v>FT</v>
          </cell>
          <cell r="D2521" t="str">
            <v>252" CONDUIT, TYPE A</v>
          </cell>
          <cell r="F2521" t="str">
            <v>SPECIFY MATL WHEN WARRANTED</v>
          </cell>
          <cell r="G2521">
            <v>1</v>
          </cell>
        </row>
        <row r="2522">
          <cell r="A2522" t="str">
            <v>611E52200</v>
          </cell>
          <cell r="C2522" t="str">
            <v>FT</v>
          </cell>
          <cell r="D2522" t="str">
            <v>14" X 23" CONDUIT, TYPE A, 706.04</v>
          </cell>
          <cell r="G2522">
            <v>0</v>
          </cell>
        </row>
        <row r="2523">
          <cell r="A2523" t="str">
            <v>611E52202</v>
          </cell>
          <cell r="C2523" t="str">
            <v>FT</v>
          </cell>
          <cell r="D2523" t="str">
            <v>14" X 23" CONDUIT, TYPE B, 706.04</v>
          </cell>
          <cell r="G2523">
            <v>0</v>
          </cell>
        </row>
        <row r="2524">
          <cell r="A2524" t="str">
            <v>611E52203</v>
          </cell>
          <cell r="C2524" t="str">
            <v>FT</v>
          </cell>
          <cell r="D2524" t="str">
            <v>14" X 23" CONDUIT, TYPE B, 706.04, AS PER PLAN</v>
          </cell>
          <cell r="G2524">
            <v>0</v>
          </cell>
        </row>
        <row r="2525">
          <cell r="A2525" t="str">
            <v>611E52204</v>
          </cell>
          <cell r="C2525" t="str">
            <v>FT</v>
          </cell>
          <cell r="D2525" t="str">
            <v>14" X 23" CONDUIT, TYPE C, 706.04</v>
          </cell>
          <cell r="G2525">
            <v>0</v>
          </cell>
        </row>
        <row r="2526">
          <cell r="A2526" t="str">
            <v>611E52206</v>
          </cell>
          <cell r="C2526" t="str">
            <v>FT</v>
          </cell>
          <cell r="D2526" t="str">
            <v>14" X 23" CONDUIT, TYPE D, 706.04</v>
          </cell>
          <cell r="G2526">
            <v>0</v>
          </cell>
        </row>
        <row r="2527">
          <cell r="A2527" t="str">
            <v>611E52300</v>
          </cell>
          <cell r="C2527" t="str">
            <v>FT</v>
          </cell>
          <cell r="D2527" t="str">
            <v>19" X 30" CONDUIT, TYPE A, 706.04</v>
          </cell>
          <cell r="G2527">
            <v>0</v>
          </cell>
        </row>
        <row r="2528">
          <cell r="A2528" t="str">
            <v>611E52302</v>
          </cell>
          <cell r="C2528" t="str">
            <v>FT</v>
          </cell>
          <cell r="D2528" t="str">
            <v>19" X 30" CONDUIT, TYPE B, 706.04</v>
          </cell>
          <cell r="G2528">
            <v>0</v>
          </cell>
        </row>
        <row r="2529">
          <cell r="A2529" t="str">
            <v>611E52303</v>
          </cell>
          <cell r="C2529" t="str">
            <v>FT</v>
          </cell>
          <cell r="D2529" t="str">
            <v>19" X 30" CONDUIT, TYPE B, 706.04, AS PER PLAN</v>
          </cell>
          <cell r="G2529">
            <v>0</v>
          </cell>
        </row>
        <row r="2530">
          <cell r="A2530" t="str">
            <v>611E52304</v>
          </cell>
          <cell r="C2530" t="str">
            <v>FT</v>
          </cell>
          <cell r="D2530" t="str">
            <v>19" X 30" CONDUIT, TYPE C, 706.04</v>
          </cell>
          <cell r="G2530">
            <v>0</v>
          </cell>
        </row>
        <row r="2531">
          <cell r="A2531" t="str">
            <v>611E52305</v>
          </cell>
          <cell r="C2531" t="str">
            <v>FT</v>
          </cell>
          <cell r="D2531" t="str">
            <v>19" X 30" CONDUIT, TYPE C, 706.04, AS PER PLAN</v>
          </cell>
          <cell r="G2531">
            <v>0</v>
          </cell>
        </row>
        <row r="2532">
          <cell r="A2532" t="str">
            <v>611E52306</v>
          </cell>
          <cell r="C2532" t="str">
            <v>FT</v>
          </cell>
          <cell r="D2532" t="str">
            <v>19" X 30" CONDUIT, TYPE D, 706.04</v>
          </cell>
          <cell r="G2532">
            <v>0</v>
          </cell>
        </row>
        <row r="2533">
          <cell r="A2533" t="str">
            <v>611E52400</v>
          </cell>
          <cell r="C2533" t="str">
            <v>FT</v>
          </cell>
          <cell r="D2533" t="str">
            <v>22" X 34" CONDUIT, TYPE A, 706.04</v>
          </cell>
          <cell r="G2533">
            <v>0</v>
          </cell>
        </row>
        <row r="2534">
          <cell r="A2534" t="str">
            <v>611E52402</v>
          </cell>
          <cell r="C2534" t="str">
            <v>FT</v>
          </cell>
          <cell r="D2534" t="str">
            <v>22" X 34" CONDUIT, TYPE B, 706.04</v>
          </cell>
          <cell r="G2534">
            <v>0</v>
          </cell>
        </row>
        <row r="2535">
          <cell r="A2535" t="str">
            <v>611E52404</v>
          </cell>
          <cell r="C2535" t="str">
            <v>FT</v>
          </cell>
          <cell r="D2535" t="str">
            <v>22" X 34" CONDUIT, TYPE C, 706.04</v>
          </cell>
          <cell r="G2535">
            <v>0</v>
          </cell>
        </row>
        <row r="2536">
          <cell r="A2536" t="str">
            <v>611E52406</v>
          </cell>
          <cell r="C2536" t="str">
            <v>FT</v>
          </cell>
          <cell r="D2536" t="str">
            <v>22" X 34" CONDUIT, TYPE D, 706.04</v>
          </cell>
          <cell r="G2536">
            <v>0</v>
          </cell>
        </row>
        <row r="2537">
          <cell r="A2537" t="str">
            <v>611E52500</v>
          </cell>
          <cell r="C2537" t="str">
            <v>FT</v>
          </cell>
          <cell r="D2537" t="str">
            <v>24" X 38" CONDUIT, TYPE A, 706.04</v>
          </cell>
          <cell r="G2537">
            <v>0</v>
          </cell>
        </row>
        <row r="2538">
          <cell r="A2538" t="str">
            <v>611E52501</v>
          </cell>
          <cell r="C2538" t="str">
            <v>FT</v>
          </cell>
          <cell r="D2538" t="str">
            <v>24" X 38" CONDUIT, TYPE A, 706.04, AS PER PLAN</v>
          </cell>
          <cell r="G2538">
            <v>0</v>
          </cell>
        </row>
        <row r="2539">
          <cell r="A2539" t="str">
            <v>611E52502</v>
          </cell>
          <cell r="C2539" t="str">
            <v>FT</v>
          </cell>
          <cell r="D2539" t="str">
            <v>24" X 38" CONDUIT, TYPE B, 706.04</v>
          </cell>
          <cell r="G2539">
            <v>0</v>
          </cell>
        </row>
        <row r="2540">
          <cell r="A2540" t="str">
            <v>611E52504</v>
          </cell>
          <cell r="C2540" t="str">
            <v>FT</v>
          </cell>
          <cell r="D2540" t="str">
            <v>24" X 38" CONDUIT, TYPE C, 706.04</v>
          </cell>
          <cell r="G2540">
            <v>0</v>
          </cell>
        </row>
        <row r="2541">
          <cell r="A2541" t="str">
            <v>611E52506</v>
          </cell>
          <cell r="C2541" t="str">
            <v>FT</v>
          </cell>
          <cell r="D2541" t="str">
            <v>24" X 38" CONDUIT, TYPE D, 706.04</v>
          </cell>
          <cell r="G2541">
            <v>0</v>
          </cell>
        </row>
        <row r="2542">
          <cell r="A2542" t="str">
            <v>611E52700</v>
          </cell>
          <cell r="C2542" t="str">
            <v>FT</v>
          </cell>
          <cell r="D2542" t="str">
            <v>29" X 45" CONDUIT, TYPE A, 706.04</v>
          </cell>
          <cell r="G2542">
            <v>0</v>
          </cell>
        </row>
        <row r="2543">
          <cell r="A2543" t="str">
            <v>611E52702</v>
          </cell>
          <cell r="C2543" t="str">
            <v>FT</v>
          </cell>
          <cell r="D2543" t="str">
            <v>29" X 45" CONDUIT, TYPE B, 706.04</v>
          </cell>
          <cell r="G2543">
            <v>0</v>
          </cell>
        </row>
        <row r="2544">
          <cell r="A2544" t="str">
            <v>611E52704</v>
          </cell>
          <cell r="C2544" t="str">
            <v>FT</v>
          </cell>
          <cell r="D2544" t="str">
            <v>29" X 45" CONDUIT, TYPE C, 706.04</v>
          </cell>
          <cell r="G2544">
            <v>0</v>
          </cell>
        </row>
        <row r="2545">
          <cell r="A2545" t="str">
            <v>611E52705</v>
          </cell>
          <cell r="C2545" t="str">
            <v>FT</v>
          </cell>
          <cell r="D2545" t="str">
            <v>29" X 45" CONDUIT, TYPE C, 706.04, AS PER PLAN</v>
          </cell>
          <cell r="G2545">
            <v>0</v>
          </cell>
        </row>
        <row r="2546">
          <cell r="A2546" t="str">
            <v>611E52706</v>
          </cell>
          <cell r="C2546" t="str">
            <v>FT</v>
          </cell>
          <cell r="D2546" t="str">
            <v>29" X 45" CONDUIT, TYPE D, 706.04</v>
          </cell>
          <cell r="G2546">
            <v>0</v>
          </cell>
        </row>
        <row r="2547">
          <cell r="A2547" t="str">
            <v>611E52707</v>
          </cell>
          <cell r="C2547" t="str">
            <v>FT</v>
          </cell>
          <cell r="D2547" t="str">
            <v>29" X 45" CONDUIT, TYPE D, 706.04, AS PER PLAN</v>
          </cell>
          <cell r="G2547">
            <v>0</v>
          </cell>
        </row>
        <row r="2548">
          <cell r="A2548" t="str">
            <v>611E52900</v>
          </cell>
          <cell r="C2548" t="str">
            <v>FT</v>
          </cell>
          <cell r="D2548" t="str">
            <v>34" X 53" CONDUIT, TYPE A, 706.04</v>
          </cell>
          <cell r="G2548">
            <v>0</v>
          </cell>
        </row>
        <row r="2549">
          <cell r="A2549" t="str">
            <v>611E52901</v>
          </cell>
          <cell r="C2549" t="str">
            <v>FT</v>
          </cell>
          <cell r="D2549" t="str">
            <v>34" X 53" CONDUIT, TYPE A, 706.04, AS PER PLAN</v>
          </cell>
          <cell r="G2549">
            <v>0</v>
          </cell>
        </row>
        <row r="2550">
          <cell r="A2550" t="str">
            <v>611E52902</v>
          </cell>
          <cell r="C2550" t="str">
            <v>FT</v>
          </cell>
          <cell r="D2550" t="str">
            <v>34" X 53" CONDUIT, TYPE B, 706.04</v>
          </cell>
          <cell r="G2550">
            <v>0</v>
          </cell>
        </row>
        <row r="2551">
          <cell r="A2551" t="str">
            <v>611E52903</v>
          </cell>
          <cell r="C2551" t="str">
            <v>FT</v>
          </cell>
          <cell r="D2551" t="str">
            <v>34" X 53" CONDUIT, TYPE B, 706.04, AS PER PLAN</v>
          </cell>
          <cell r="G2551">
            <v>0</v>
          </cell>
        </row>
        <row r="2552">
          <cell r="A2552" t="str">
            <v>611E52904</v>
          </cell>
          <cell r="C2552" t="str">
            <v>FT</v>
          </cell>
          <cell r="D2552" t="str">
            <v>34" X 53" CONDUIT, TYPE C, 706.04</v>
          </cell>
          <cell r="G2552">
            <v>0</v>
          </cell>
        </row>
        <row r="2553">
          <cell r="A2553" t="str">
            <v>611E52906</v>
          </cell>
          <cell r="C2553" t="str">
            <v>FT</v>
          </cell>
          <cell r="D2553" t="str">
            <v>34" X 53" CONDUIT, TYPE D, 706.04</v>
          </cell>
          <cell r="G2553">
            <v>0</v>
          </cell>
        </row>
        <row r="2554">
          <cell r="A2554" t="str">
            <v>611E53000</v>
          </cell>
          <cell r="C2554" t="str">
            <v>FT</v>
          </cell>
          <cell r="D2554" t="str">
            <v>38" X 60" CONDUIT, TYPE A, 706.04</v>
          </cell>
          <cell r="G2554">
            <v>0</v>
          </cell>
        </row>
        <row r="2555">
          <cell r="A2555" t="str">
            <v>611E53001</v>
          </cell>
          <cell r="C2555" t="str">
            <v>FT</v>
          </cell>
          <cell r="D2555" t="str">
            <v>38" X 60" CONDUIT, TYPE A, 706.04, AS PER PLAN</v>
          </cell>
          <cell r="G2555">
            <v>0</v>
          </cell>
        </row>
        <row r="2556">
          <cell r="A2556" t="str">
            <v>611E53002</v>
          </cell>
          <cell r="C2556" t="str">
            <v>FT</v>
          </cell>
          <cell r="D2556" t="str">
            <v>38" X 60" CONDUIT, TYPE B, 706.04</v>
          </cell>
          <cell r="G2556">
            <v>0</v>
          </cell>
        </row>
        <row r="2557">
          <cell r="A2557" t="str">
            <v>611E53003</v>
          </cell>
          <cell r="C2557" t="str">
            <v>FT</v>
          </cell>
          <cell r="D2557" t="str">
            <v>38" X 60" CONDUIT, TYPE B, 706.04, AS PER PLAN</v>
          </cell>
          <cell r="G2557">
            <v>0</v>
          </cell>
        </row>
        <row r="2558">
          <cell r="A2558" t="str">
            <v>611E53004</v>
          </cell>
          <cell r="C2558" t="str">
            <v>FT</v>
          </cell>
          <cell r="D2558" t="str">
            <v>38" X 60" CONDUIT, TYPE C, 706.04</v>
          </cell>
          <cell r="G2558">
            <v>0</v>
          </cell>
        </row>
        <row r="2559">
          <cell r="A2559" t="str">
            <v>611E53100</v>
          </cell>
          <cell r="C2559" t="str">
            <v>FT</v>
          </cell>
          <cell r="D2559" t="str">
            <v>43" X 68" CONDUIT, TYPE A, 706.04</v>
          </cell>
          <cell r="G2559">
            <v>0</v>
          </cell>
        </row>
        <row r="2560">
          <cell r="A2560" t="str">
            <v>611E53101</v>
          </cell>
          <cell r="C2560" t="str">
            <v>FT</v>
          </cell>
          <cell r="D2560" t="str">
            <v>43" X 68" CONDUIT, TYPE A, 706.04, AS PER PLAN</v>
          </cell>
          <cell r="G2560">
            <v>0</v>
          </cell>
        </row>
        <row r="2561">
          <cell r="A2561" t="str">
            <v>611E53102</v>
          </cell>
          <cell r="C2561" t="str">
            <v>FT</v>
          </cell>
          <cell r="D2561" t="str">
            <v>43" X 68" CONDUIT, TYPE B, 706.04</v>
          </cell>
          <cell r="G2561">
            <v>0</v>
          </cell>
        </row>
        <row r="2562">
          <cell r="A2562" t="str">
            <v>611E53103</v>
          </cell>
          <cell r="C2562" t="str">
            <v>FT</v>
          </cell>
          <cell r="D2562" t="str">
            <v>43" X 68" CONDUIT, TYPE B, 706.04, AS PER PLAN</v>
          </cell>
          <cell r="G2562">
            <v>0</v>
          </cell>
        </row>
        <row r="2563">
          <cell r="A2563" t="str">
            <v>611E53104</v>
          </cell>
          <cell r="C2563" t="str">
            <v>FT</v>
          </cell>
          <cell r="D2563" t="str">
            <v>43" X 68" CONDUIT, TYPE C, 706.04</v>
          </cell>
          <cell r="G2563">
            <v>0</v>
          </cell>
        </row>
        <row r="2564">
          <cell r="A2564" t="str">
            <v>611E53106</v>
          </cell>
          <cell r="C2564" t="str">
            <v>FT</v>
          </cell>
          <cell r="D2564" t="str">
            <v>43" X 68" CONDUIT, TYPE D, 706.04</v>
          </cell>
          <cell r="G2564">
            <v>0</v>
          </cell>
        </row>
        <row r="2565">
          <cell r="A2565" t="str">
            <v>611E53200</v>
          </cell>
          <cell r="C2565" t="str">
            <v>FT</v>
          </cell>
          <cell r="D2565" t="str">
            <v>48" X 76" CONDUIT, TYPE A, 706.04</v>
          </cell>
          <cell r="G2565">
            <v>0</v>
          </cell>
        </row>
        <row r="2566">
          <cell r="A2566" t="str">
            <v>611E53201</v>
          </cell>
          <cell r="C2566" t="str">
            <v>FT</v>
          </cell>
          <cell r="D2566" t="str">
            <v>48" X 76" CONDUIT, TYPE A, 706.04, AS PER PLAN</v>
          </cell>
          <cell r="G2566">
            <v>0</v>
          </cell>
        </row>
        <row r="2567">
          <cell r="A2567" t="str">
            <v>611E53210</v>
          </cell>
          <cell r="C2567" t="str">
            <v>FT</v>
          </cell>
          <cell r="D2567" t="str">
            <v>48" X 76" CONDUIT, TYPE B, 706.04</v>
          </cell>
          <cell r="G2567">
            <v>0</v>
          </cell>
        </row>
        <row r="2568">
          <cell r="A2568" t="str">
            <v>611E53212</v>
          </cell>
          <cell r="C2568" t="str">
            <v>FT</v>
          </cell>
          <cell r="D2568" t="str">
            <v>48" X 76" CONDUIT, TYPE C, 706.04</v>
          </cell>
          <cell r="G2568">
            <v>0</v>
          </cell>
        </row>
        <row r="2569">
          <cell r="A2569" t="str">
            <v>611E53214</v>
          </cell>
          <cell r="C2569" t="str">
            <v>FT</v>
          </cell>
          <cell r="D2569" t="str">
            <v>48" X 76" CONDUIT, TYPE D, 706.04</v>
          </cell>
          <cell r="G2569">
            <v>0</v>
          </cell>
        </row>
        <row r="2570">
          <cell r="A2570" t="str">
            <v>611E53300</v>
          </cell>
          <cell r="C2570" t="str">
            <v>FT</v>
          </cell>
          <cell r="D2570" t="str">
            <v>53" X 83" CONDUIT, TYPE A, 706.04</v>
          </cell>
          <cell r="G2570">
            <v>0</v>
          </cell>
        </row>
        <row r="2571">
          <cell r="A2571" t="str">
            <v>611E53301</v>
          </cell>
          <cell r="C2571" t="str">
            <v>FT</v>
          </cell>
          <cell r="D2571" t="str">
            <v>53" X 83" CONDUIT, TYPE A, 706.04, AS PER PLAN</v>
          </cell>
          <cell r="G2571">
            <v>0</v>
          </cell>
        </row>
        <row r="2572">
          <cell r="A2572" t="str">
            <v>611E53306</v>
          </cell>
          <cell r="C2572" t="str">
            <v>FT</v>
          </cell>
          <cell r="D2572" t="str">
            <v>53" X 83" CONDUIT, TYPE B, 706.04</v>
          </cell>
          <cell r="G2572">
            <v>0</v>
          </cell>
        </row>
        <row r="2573">
          <cell r="A2573" t="str">
            <v>611E53310</v>
          </cell>
          <cell r="C2573" t="str">
            <v>FT</v>
          </cell>
          <cell r="D2573" t="str">
            <v>53" X 83" CONDUIT, TYPE C, 706.04</v>
          </cell>
          <cell r="G2573">
            <v>0</v>
          </cell>
        </row>
        <row r="2574">
          <cell r="A2574" t="str">
            <v>611E53311</v>
          </cell>
          <cell r="C2574" t="str">
            <v>FT</v>
          </cell>
          <cell r="D2574" t="str">
            <v>53" X 83" CONDUIT, TYPE C, 706.04, AS PER PLAN</v>
          </cell>
          <cell r="G2574">
            <v>0</v>
          </cell>
        </row>
        <row r="2575">
          <cell r="A2575" t="str">
            <v>611E53400</v>
          </cell>
          <cell r="C2575" t="str">
            <v>FT</v>
          </cell>
          <cell r="D2575" t="str">
            <v>58" X 91" CONDUIT, TYPE A, 706.04</v>
          </cell>
          <cell r="G2575">
            <v>0</v>
          </cell>
        </row>
        <row r="2576">
          <cell r="A2576" t="str">
            <v>611E53401</v>
          </cell>
          <cell r="C2576" t="str">
            <v>FT</v>
          </cell>
          <cell r="D2576" t="str">
            <v>58" X 91" CONDUIT, TYPE A, 706.04, AS PER PLAN</v>
          </cell>
          <cell r="G2576">
            <v>0</v>
          </cell>
        </row>
        <row r="2577">
          <cell r="A2577" t="str">
            <v>611E53402</v>
          </cell>
          <cell r="C2577" t="str">
            <v>FT</v>
          </cell>
          <cell r="D2577" t="str">
            <v>58" X 91" CONDUIT, TYPE B, 706.04</v>
          </cell>
          <cell r="G2577">
            <v>0</v>
          </cell>
        </row>
        <row r="2578">
          <cell r="A2578" t="str">
            <v>611E53404</v>
          </cell>
          <cell r="C2578" t="str">
            <v>FT</v>
          </cell>
          <cell r="D2578" t="str">
            <v>58" X 91" CONDUIT, TYPE C, 706.04</v>
          </cell>
          <cell r="G2578">
            <v>0</v>
          </cell>
        </row>
        <row r="2579">
          <cell r="A2579" t="str">
            <v>611E53406</v>
          </cell>
          <cell r="C2579" t="str">
            <v>FT</v>
          </cell>
          <cell r="D2579" t="str">
            <v>58" X 91" CONDUIT, TYPE D, 706.04</v>
          </cell>
          <cell r="G2579">
            <v>0</v>
          </cell>
        </row>
        <row r="2580">
          <cell r="A2580" t="str">
            <v>611E53500</v>
          </cell>
          <cell r="C2580" t="str">
            <v>FT</v>
          </cell>
          <cell r="D2580" t="str">
            <v>63" X 98" CONDUIT, TYPE A, 706.04</v>
          </cell>
          <cell r="G2580">
            <v>0</v>
          </cell>
        </row>
        <row r="2581">
          <cell r="A2581" t="str">
            <v>611E53501</v>
          </cell>
          <cell r="C2581" t="str">
            <v>FT</v>
          </cell>
          <cell r="D2581" t="str">
            <v>63" X 98" CONDUIT, TYPE A, 706.04, AS PER PLAN</v>
          </cell>
          <cell r="G2581">
            <v>0</v>
          </cell>
        </row>
        <row r="2582">
          <cell r="A2582" t="str">
            <v>611E53510</v>
          </cell>
          <cell r="C2582" t="str">
            <v>FT</v>
          </cell>
          <cell r="D2582" t="str">
            <v>63" X 98" CONDUIT, TYPE B, 706.04</v>
          </cell>
          <cell r="G2582">
            <v>0</v>
          </cell>
        </row>
        <row r="2583">
          <cell r="A2583" t="str">
            <v>611E53511</v>
          </cell>
          <cell r="C2583" t="str">
            <v>FT</v>
          </cell>
          <cell r="D2583" t="str">
            <v>63" X 98" CONDUIT, TYPE B, 706.04, AS PER PLAN</v>
          </cell>
          <cell r="G2583">
            <v>0</v>
          </cell>
        </row>
        <row r="2584">
          <cell r="A2584" t="str">
            <v>611E53514</v>
          </cell>
          <cell r="C2584" t="str">
            <v>FT</v>
          </cell>
          <cell r="D2584" t="str">
            <v>63" X 98" CONDUIT, TYPE C, 706.04</v>
          </cell>
          <cell r="G2584">
            <v>0</v>
          </cell>
        </row>
        <row r="2585">
          <cell r="A2585" t="str">
            <v>611E53516</v>
          </cell>
          <cell r="C2585" t="str">
            <v>FT</v>
          </cell>
          <cell r="D2585" t="str">
            <v>63" X 98" CONDUIT, TYPE D, 706.04</v>
          </cell>
          <cell r="G2585">
            <v>0</v>
          </cell>
        </row>
        <row r="2586">
          <cell r="A2586" t="str">
            <v>611E53600</v>
          </cell>
          <cell r="C2586" t="str">
            <v>FT</v>
          </cell>
          <cell r="D2586" t="str">
            <v>68" X 106" CONDUIT, TYPE A, 706.04</v>
          </cell>
          <cell r="G2586">
            <v>0</v>
          </cell>
        </row>
        <row r="2587">
          <cell r="A2587" t="str">
            <v>611E53601</v>
          </cell>
          <cell r="C2587" t="str">
            <v>FT</v>
          </cell>
          <cell r="D2587" t="str">
            <v>68" X 106" CONDUIT, TYPE A, 706.04, AS PER PLAN</v>
          </cell>
          <cell r="G2587">
            <v>0</v>
          </cell>
        </row>
        <row r="2588">
          <cell r="A2588" t="str">
            <v>611E53602</v>
          </cell>
          <cell r="C2588" t="str">
            <v>FT</v>
          </cell>
          <cell r="D2588" t="str">
            <v>68" X 106" CONDUIT, TYPE B, 706.04</v>
          </cell>
          <cell r="G2588">
            <v>0</v>
          </cell>
        </row>
        <row r="2589">
          <cell r="A2589" t="str">
            <v>611E53604</v>
          </cell>
          <cell r="C2589" t="str">
            <v>FT</v>
          </cell>
          <cell r="D2589" t="str">
            <v>68" X 106" CONDUIT, TYPE C, 706.04</v>
          </cell>
          <cell r="G2589">
            <v>0</v>
          </cell>
        </row>
        <row r="2590">
          <cell r="A2590" t="str">
            <v>611E53606</v>
          </cell>
          <cell r="C2590" t="str">
            <v>FT</v>
          </cell>
          <cell r="D2590" t="str">
            <v>68" X 106" CONDUIT, TYPE D, 706.04</v>
          </cell>
          <cell r="G2590">
            <v>0</v>
          </cell>
        </row>
        <row r="2591">
          <cell r="A2591" t="str">
            <v>611E53700</v>
          </cell>
          <cell r="C2591" t="str">
            <v>FT</v>
          </cell>
          <cell r="D2591" t="str">
            <v>72" X 113" CONDUIT, TYPE A, 706.04</v>
          </cell>
          <cell r="G2591">
            <v>0</v>
          </cell>
        </row>
        <row r="2592">
          <cell r="A2592" t="str">
            <v>611E53704</v>
          </cell>
          <cell r="C2592" t="str">
            <v>FT</v>
          </cell>
          <cell r="D2592" t="str">
            <v>72" X 113" CONDUIT, TYPE B, 706.04</v>
          </cell>
          <cell r="G2592">
            <v>0</v>
          </cell>
        </row>
        <row r="2593">
          <cell r="A2593" t="str">
            <v>611E53706</v>
          </cell>
          <cell r="C2593" t="str">
            <v>FT</v>
          </cell>
          <cell r="D2593" t="str">
            <v>72" X 113" CONDUIT, TYPE C, 706.04</v>
          </cell>
          <cell r="G2593">
            <v>0</v>
          </cell>
        </row>
        <row r="2594">
          <cell r="A2594" t="str">
            <v>611E53800</v>
          </cell>
          <cell r="C2594" t="str">
            <v>FT</v>
          </cell>
          <cell r="D2594" t="str">
            <v>77" X 121" CONDUIT, TYPE A, 706.04</v>
          </cell>
          <cell r="G2594">
            <v>0</v>
          </cell>
        </row>
        <row r="2595">
          <cell r="A2595" t="str">
            <v>611E53802</v>
          </cell>
          <cell r="C2595" t="str">
            <v>FT</v>
          </cell>
          <cell r="D2595" t="str">
            <v>77" X 121" CONDUIT, TYPE B, 706.04</v>
          </cell>
          <cell r="G2595">
            <v>0</v>
          </cell>
        </row>
        <row r="2596">
          <cell r="A2596" t="str">
            <v>611E53803</v>
          </cell>
          <cell r="C2596" t="str">
            <v>FT</v>
          </cell>
          <cell r="D2596" t="str">
            <v>77" X 121" CONDUIT, TYPE B, 706.04, AS PER PLAN</v>
          </cell>
          <cell r="G2596">
            <v>0</v>
          </cell>
        </row>
        <row r="2597">
          <cell r="A2597" t="str">
            <v>611E53804</v>
          </cell>
          <cell r="C2597" t="str">
            <v>FT</v>
          </cell>
          <cell r="D2597" t="str">
            <v>77" X 121" CONDUIT, TYPE C, 706.04</v>
          </cell>
          <cell r="G2597">
            <v>0</v>
          </cell>
        </row>
        <row r="2598">
          <cell r="A2598" t="str">
            <v>611E53900</v>
          </cell>
          <cell r="C2598" t="str">
            <v>FT</v>
          </cell>
          <cell r="D2598" t="str">
            <v>82" X 128" CONDUIT, TYPE A, 706.04</v>
          </cell>
          <cell r="G2598">
            <v>0</v>
          </cell>
        </row>
        <row r="2599">
          <cell r="A2599" t="str">
            <v>611E53901</v>
          </cell>
          <cell r="C2599" t="str">
            <v>FT</v>
          </cell>
          <cell r="D2599" t="str">
            <v>82" X 128" CONDUIT, TYPE A, 706.04, AS PER PLAN</v>
          </cell>
          <cell r="G2599">
            <v>0</v>
          </cell>
        </row>
        <row r="2600">
          <cell r="A2600" t="str">
            <v>611E54000</v>
          </cell>
          <cell r="C2600" t="str">
            <v>FT</v>
          </cell>
          <cell r="D2600" t="str">
            <v>87" X 136" CONDUIT, TYPE A, 706.04</v>
          </cell>
          <cell r="G2600">
            <v>0</v>
          </cell>
        </row>
        <row r="2601">
          <cell r="A2601" t="str">
            <v>611E54100</v>
          </cell>
          <cell r="C2601" t="str">
            <v>FT</v>
          </cell>
          <cell r="D2601" t="str">
            <v>92" X 143" CONDUIT, TYPE A, 706.04</v>
          </cell>
          <cell r="G2601">
            <v>0</v>
          </cell>
        </row>
        <row r="2602">
          <cell r="A2602" t="str">
            <v>611E54200</v>
          </cell>
          <cell r="C2602" t="str">
            <v>FT</v>
          </cell>
          <cell r="D2602" t="str">
            <v>97" X 151" CONDUIT, TYPE A, 706.04</v>
          </cell>
          <cell r="G2602">
            <v>0</v>
          </cell>
        </row>
        <row r="2603">
          <cell r="A2603" t="str">
            <v>611E54300</v>
          </cell>
          <cell r="C2603" t="str">
            <v>FT</v>
          </cell>
          <cell r="D2603" t="str">
            <v>106" X 166" CONDUIT, TYPE A, 706.04</v>
          </cell>
          <cell r="G2603">
            <v>0</v>
          </cell>
        </row>
        <row r="2604">
          <cell r="A2604" t="str">
            <v>611E54400</v>
          </cell>
          <cell r="C2604" t="str">
            <v>FT</v>
          </cell>
          <cell r="D2604" t="str">
            <v>116" X 180" CONDUIT, TYPE A, 706.04</v>
          </cell>
          <cell r="G2604">
            <v>0</v>
          </cell>
        </row>
        <row r="2605">
          <cell r="A2605" t="str">
            <v>611E56900</v>
          </cell>
          <cell r="C2605" t="str">
            <v>FT</v>
          </cell>
          <cell r="D2605" t="str">
            <v>17" X 13" CONDUIT, TYPE A</v>
          </cell>
          <cell r="G2605">
            <v>0</v>
          </cell>
        </row>
        <row r="2606">
          <cell r="A2606" t="str">
            <v>611E57000</v>
          </cell>
          <cell r="C2606" t="str">
            <v>FT</v>
          </cell>
          <cell r="D2606" t="str">
            <v>17" X 13" CONDUIT, TYPE D</v>
          </cell>
          <cell r="G2606">
            <v>0</v>
          </cell>
        </row>
        <row r="2607">
          <cell r="A2607" t="str">
            <v>611E57001</v>
          </cell>
          <cell r="C2607" t="str">
            <v>FT</v>
          </cell>
          <cell r="D2607" t="str">
            <v>17" X 13" CONDUIT, TYPE D, AS PER PLAN</v>
          </cell>
          <cell r="G2607">
            <v>0</v>
          </cell>
        </row>
        <row r="2608">
          <cell r="A2608" t="str">
            <v>611E57100</v>
          </cell>
          <cell r="C2608" t="str">
            <v>FT</v>
          </cell>
          <cell r="D2608" t="str">
            <v>21" X 15" CONDUIT, TYPE A</v>
          </cell>
          <cell r="G2608">
            <v>0</v>
          </cell>
        </row>
        <row r="2609">
          <cell r="A2609" t="str">
            <v>611E57200</v>
          </cell>
          <cell r="C2609" t="str">
            <v>FT</v>
          </cell>
          <cell r="D2609" t="str">
            <v>24" X 18" CONDUIT, TYPE A</v>
          </cell>
          <cell r="G2609">
            <v>0</v>
          </cell>
        </row>
        <row r="2610">
          <cell r="A2610" t="str">
            <v>611E57300</v>
          </cell>
          <cell r="C2610" t="str">
            <v>FT</v>
          </cell>
          <cell r="D2610" t="str">
            <v>28" X 20" CONDUIT, TYPE A</v>
          </cell>
          <cell r="G2610">
            <v>0</v>
          </cell>
        </row>
        <row r="2611">
          <cell r="A2611" t="str">
            <v>611E57308</v>
          </cell>
          <cell r="C2611" t="str">
            <v>FT</v>
          </cell>
          <cell r="D2611" t="str">
            <v>28" X 20" CONDUIT, TYPE D</v>
          </cell>
          <cell r="G2611">
            <v>0</v>
          </cell>
        </row>
        <row r="2612">
          <cell r="A2612" t="str">
            <v>611E57400</v>
          </cell>
          <cell r="C2612" t="str">
            <v>FT</v>
          </cell>
          <cell r="D2612" t="str">
            <v>35" X 24" CONDUIT, TYPE A</v>
          </cell>
          <cell r="G2612">
            <v>0</v>
          </cell>
        </row>
        <row r="2613">
          <cell r="A2613" t="str">
            <v>611E57500</v>
          </cell>
          <cell r="C2613" t="str">
            <v>FT</v>
          </cell>
          <cell r="D2613" t="str">
            <v>42" X 29" CONDUIT, TYPE A</v>
          </cell>
          <cell r="G2613">
            <v>0</v>
          </cell>
        </row>
        <row r="2614">
          <cell r="A2614" t="str">
            <v>611E57510</v>
          </cell>
          <cell r="C2614" t="str">
            <v>FT</v>
          </cell>
          <cell r="D2614" t="str">
            <v>42" X 29" CONDUIT, TYPE B</v>
          </cell>
          <cell r="G2614">
            <v>0</v>
          </cell>
        </row>
        <row r="2615">
          <cell r="A2615" t="str">
            <v>611E57520</v>
          </cell>
          <cell r="C2615" t="str">
            <v>FT</v>
          </cell>
          <cell r="D2615" t="str">
            <v>42" X 29" CONDUIT, TYPE D</v>
          </cell>
          <cell r="G2615">
            <v>0</v>
          </cell>
        </row>
        <row r="2616">
          <cell r="A2616" t="str">
            <v>611E57600</v>
          </cell>
          <cell r="C2616" t="str">
            <v>FT</v>
          </cell>
          <cell r="D2616" t="str">
            <v>49" X 33" CONDUIT, TYPE A</v>
          </cell>
          <cell r="G2616">
            <v>0</v>
          </cell>
        </row>
        <row r="2617">
          <cell r="A2617" t="str">
            <v>611E57700</v>
          </cell>
          <cell r="C2617" t="str">
            <v>FT</v>
          </cell>
          <cell r="D2617" t="str">
            <v>57" X 38" CONDUIT, TYPE A</v>
          </cell>
          <cell r="G2617">
            <v>0</v>
          </cell>
        </row>
        <row r="2618">
          <cell r="A2618" t="str">
            <v>611E57800</v>
          </cell>
          <cell r="C2618" t="str">
            <v>FT</v>
          </cell>
          <cell r="D2618" t="str">
            <v>64" X 43" CONDUIT, TYPE A</v>
          </cell>
          <cell r="G2618">
            <v>0</v>
          </cell>
        </row>
        <row r="2619">
          <cell r="A2619" t="str">
            <v>611E57900</v>
          </cell>
          <cell r="C2619" t="str">
            <v>FT</v>
          </cell>
          <cell r="D2619" t="str">
            <v>71" X 47" CONDUIT, TYPE A</v>
          </cell>
          <cell r="G2619">
            <v>0</v>
          </cell>
        </row>
        <row r="2620">
          <cell r="A2620" t="str">
            <v>611E58000</v>
          </cell>
          <cell r="C2620" t="str">
            <v>FT</v>
          </cell>
          <cell r="D2620" t="str">
            <v>77" X 52" CONDUIT, TYPE A</v>
          </cell>
          <cell r="G2620">
            <v>0</v>
          </cell>
        </row>
        <row r="2621">
          <cell r="A2621" t="str">
            <v>611E58100</v>
          </cell>
          <cell r="C2621" t="str">
            <v>FT</v>
          </cell>
          <cell r="D2621" t="str">
            <v>83" X 57" CONDUIT, TYPE A</v>
          </cell>
          <cell r="G2621">
            <v>0</v>
          </cell>
        </row>
        <row r="2622">
          <cell r="A2622" t="str">
            <v>611E58200</v>
          </cell>
          <cell r="C2622" t="str">
            <v>FT</v>
          </cell>
          <cell r="D2622" t="str">
            <v>40" X 31" CONDUIT, TYPE A</v>
          </cell>
          <cell r="G2622">
            <v>0</v>
          </cell>
        </row>
        <row r="2623">
          <cell r="A2623" t="str">
            <v>611E58300</v>
          </cell>
          <cell r="C2623" t="str">
            <v>FT</v>
          </cell>
          <cell r="D2623" t="str">
            <v>46" X 36" CONDUIT, TYPE A</v>
          </cell>
          <cell r="G2623">
            <v>0</v>
          </cell>
        </row>
        <row r="2624">
          <cell r="A2624" t="str">
            <v>611E58400</v>
          </cell>
          <cell r="C2624" t="str">
            <v>FT</v>
          </cell>
          <cell r="D2624" t="str">
            <v>53" X 41" CONDUIT, TYPE A</v>
          </cell>
          <cell r="G2624">
            <v>0</v>
          </cell>
        </row>
        <row r="2625">
          <cell r="A2625" t="str">
            <v>611E58500</v>
          </cell>
          <cell r="C2625" t="str">
            <v>FT</v>
          </cell>
          <cell r="D2625" t="str">
            <v>60" X 46" CONDUIT, TYPE A</v>
          </cell>
          <cell r="G2625">
            <v>0</v>
          </cell>
        </row>
        <row r="2626">
          <cell r="A2626" t="str">
            <v>611E58600</v>
          </cell>
          <cell r="C2626" t="str">
            <v>FT</v>
          </cell>
          <cell r="D2626" t="str">
            <v>66" X 51" CONDUIT, TYPE A</v>
          </cell>
          <cell r="G2626">
            <v>0</v>
          </cell>
        </row>
        <row r="2627">
          <cell r="A2627" t="str">
            <v>611E58700</v>
          </cell>
          <cell r="C2627" t="str">
            <v>FT</v>
          </cell>
          <cell r="D2627" t="str">
            <v>73" X 55" CONDUIT, TYPE A</v>
          </cell>
          <cell r="G2627">
            <v>0</v>
          </cell>
        </row>
        <row r="2628">
          <cell r="A2628" t="str">
            <v>611E58800</v>
          </cell>
          <cell r="C2628" t="str">
            <v>FT</v>
          </cell>
          <cell r="D2628" t="str">
            <v>81" X 59" CONDUIT, TYPE A</v>
          </cell>
          <cell r="G2628">
            <v>0</v>
          </cell>
        </row>
        <row r="2629">
          <cell r="A2629" t="str">
            <v>611E58900</v>
          </cell>
          <cell r="C2629" t="str">
            <v>FT</v>
          </cell>
          <cell r="D2629" t="str">
            <v>87" X 63" CONDUIT, TYPE A</v>
          </cell>
          <cell r="G2629">
            <v>0</v>
          </cell>
        </row>
        <row r="2630">
          <cell r="A2630" t="str">
            <v>611E58901</v>
          </cell>
          <cell r="C2630" t="str">
            <v>FT</v>
          </cell>
          <cell r="D2630" t="str">
            <v>87" X 63" CONDUIT, TYPE A, AS PER PLAN</v>
          </cell>
          <cell r="G2630">
            <v>0</v>
          </cell>
        </row>
        <row r="2631">
          <cell r="A2631" t="str">
            <v>611E59000</v>
          </cell>
          <cell r="C2631" t="str">
            <v>FT</v>
          </cell>
          <cell r="D2631" t="str">
            <v>95" X 67" CONDUIT, TYPE A</v>
          </cell>
          <cell r="G2631">
            <v>0</v>
          </cell>
        </row>
        <row r="2632">
          <cell r="A2632" t="str">
            <v>611E59010</v>
          </cell>
          <cell r="C2632" t="str">
            <v>FT</v>
          </cell>
          <cell r="D2632" t="str">
            <v>95" X 67" CONDUIT, TYPE B</v>
          </cell>
          <cell r="G2632">
            <v>0</v>
          </cell>
        </row>
        <row r="2633">
          <cell r="A2633" t="str">
            <v>611E59100</v>
          </cell>
          <cell r="C2633" t="str">
            <v>FT</v>
          </cell>
          <cell r="D2633" t="str">
            <v>103" X 71" CONDUIT, TYPE A</v>
          </cell>
          <cell r="G2633">
            <v>0</v>
          </cell>
        </row>
        <row r="2634">
          <cell r="A2634" t="str">
            <v>611E59101</v>
          </cell>
          <cell r="C2634" t="str">
            <v>FT</v>
          </cell>
          <cell r="D2634" t="str">
            <v>103" X 71" CONDUIT, TYPE A, AS PER PLAN</v>
          </cell>
          <cell r="G2634">
            <v>0</v>
          </cell>
        </row>
        <row r="2635">
          <cell r="A2635" t="str">
            <v>611E59200</v>
          </cell>
          <cell r="C2635" t="str">
            <v>FT</v>
          </cell>
          <cell r="D2635" t="str">
            <v>112" X 75" CONDUIT, TYPE A</v>
          </cell>
          <cell r="G2635">
            <v>0</v>
          </cell>
        </row>
        <row r="2636">
          <cell r="A2636" t="str">
            <v>611E59300</v>
          </cell>
          <cell r="C2636" t="str">
            <v>FT</v>
          </cell>
          <cell r="D2636" t="str">
            <v>117" X 79" CONDUIT, TYPE A</v>
          </cell>
          <cell r="G2636">
            <v>0</v>
          </cell>
        </row>
        <row r="2637">
          <cell r="A2637" t="str">
            <v>611E59400</v>
          </cell>
          <cell r="C2637" t="str">
            <v>FT</v>
          </cell>
          <cell r="D2637" t="str">
            <v>128" X 83" CONDUIT, TYPE A</v>
          </cell>
          <cell r="G2637">
            <v>0</v>
          </cell>
        </row>
        <row r="2638">
          <cell r="A2638" t="str">
            <v>611E59401</v>
          </cell>
          <cell r="C2638" t="str">
            <v>FT</v>
          </cell>
          <cell r="D2638" t="str">
            <v>128" X 83" CONDUIT, TYPE A, AS PER PLAN</v>
          </cell>
          <cell r="G2638">
            <v>0</v>
          </cell>
        </row>
        <row r="2639">
          <cell r="A2639" t="str">
            <v>611E59500</v>
          </cell>
          <cell r="C2639" t="str">
            <v>FT</v>
          </cell>
          <cell r="D2639" t="str">
            <v>137" X 87" CONDUIT, TYPE A</v>
          </cell>
          <cell r="G2639">
            <v>0</v>
          </cell>
        </row>
        <row r="2640">
          <cell r="A2640" t="str">
            <v>611E59600</v>
          </cell>
          <cell r="C2640" t="str">
            <v>FT</v>
          </cell>
          <cell r="D2640" t="str">
            <v>142" X 91" CONDUIT, TYPE A</v>
          </cell>
          <cell r="G2640">
            <v>0</v>
          </cell>
        </row>
        <row r="2641">
          <cell r="A2641" t="str">
            <v>611E60000</v>
          </cell>
          <cell r="C2641" t="str">
            <v>FT</v>
          </cell>
          <cell r="D2641" t="str">
            <v>CONDUIT, TYPE B FOR UNDERGROUND DETENTION</v>
          </cell>
          <cell r="F2641" t="str">
            <v>SPECIFY CONDUIT DIAMETER</v>
          </cell>
          <cell r="G2641">
            <v>1</v>
          </cell>
        </row>
        <row r="2642">
          <cell r="A2642" t="str">
            <v>611E60001</v>
          </cell>
          <cell r="C2642" t="str">
            <v>FT</v>
          </cell>
          <cell r="D2642" t="str">
            <v>CONDUIT, TYPE B FOR UNDERGROUND DETENTION, AS PER PLAN</v>
          </cell>
          <cell r="F2642" t="str">
            <v>SPECIFY CONDUIT DIAMETER</v>
          </cell>
          <cell r="G2642">
            <v>1</v>
          </cell>
        </row>
        <row r="2643">
          <cell r="A2643" t="str">
            <v>611E60100</v>
          </cell>
          <cell r="C2643" t="str">
            <v>FT</v>
          </cell>
          <cell r="D2643" t="str">
            <v>CONDUIT, TYPE C FOR UNDERGROUND DETENTION</v>
          </cell>
          <cell r="F2643" t="str">
            <v>SPECIFY CONDUIT DIAMETER</v>
          </cell>
          <cell r="G2643">
            <v>1</v>
          </cell>
        </row>
        <row r="2644">
          <cell r="A2644" t="str">
            <v>611E60101</v>
          </cell>
          <cell r="C2644" t="str">
            <v>FT</v>
          </cell>
          <cell r="D2644" t="str">
            <v>CONDUIT, TYPE C FOR UNDERGROUND DETENTION, AS PER PLAN</v>
          </cell>
          <cell r="F2644" t="str">
            <v>SPECIFY CONDUIT DIAMETER</v>
          </cell>
          <cell r="G2644">
            <v>1</v>
          </cell>
        </row>
        <row r="2645">
          <cell r="A2645" t="str">
            <v>611E70000</v>
          </cell>
          <cell r="C2645" t="str">
            <v>FT</v>
          </cell>
          <cell r="D2645" t="str">
            <v>CONDUIT, TYPE A, PRECAST REINFORCED CONCRETE THREE SIDED FLAT TOPPED CULVERT</v>
          </cell>
          <cell r="F2645" t="str">
            <v>SPECIFY SIZE (SPAN X RISE)</v>
          </cell>
          <cell r="G2645">
            <v>1</v>
          </cell>
        </row>
        <row r="2646">
          <cell r="A2646" t="str">
            <v>611E70001</v>
          </cell>
          <cell r="C2646" t="str">
            <v>FT</v>
          </cell>
          <cell r="D2646" t="str">
            <v>CONDUIT, TYPE A, PRECAST REINFORCED CONCRETE THREE SIDED FLAT TOPPED CULVERT, AS PER PLAN</v>
          </cell>
          <cell r="F2646" t="str">
            <v>SPECIFY SIZE (SPAN X RISE)</v>
          </cell>
          <cell r="G2646">
            <v>1</v>
          </cell>
        </row>
        <row r="2647">
          <cell r="A2647" t="str">
            <v>611E71000</v>
          </cell>
          <cell r="C2647" t="str">
            <v>FT</v>
          </cell>
          <cell r="D2647" t="str">
            <v>CONDUIT, TYPE A, PRECAST REINFORCED CONCRETE ARCH SECTIONS</v>
          </cell>
          <cell r="F2647" t="str">
            <v>SPECIFY SIZE (SPAN X RISE)</v>
          </cell>
          <cell r="G2647">
            <v>1</v>
          </cell>
        </row>
        <row r="2648">
          <cell r="A2648" t="str">
            <v>611E71001</v>
          </cell>
          <cell r="C2648" t="str">
            <v>FT</v>
          </cell>
          <cell r="D2648" t="str">
            <v>CONDUIT, TYPE A, PRECAST REINFORCED CONCRETE ARCH SECTIONS, AS PER PLAN</v>
          </cell>
          <cell r="F2648" t="str">
            <v>SPECIFY SIZE (SPAN X RISE)</v>
          </cell>
          <cell r="G2648">
            <v>1</v>
          </cell>
        </row>
        <row r="2649">
          <cell r="A2649" t="str">
            <v>611E72500</v>
          </cell>
          <cell r="C2649" t="str">
            <v>FT</v>
          </cell>
          <cell r="D2649" t="str">
            <v>TYPE A, PRECAST REINFORCED CONCRETE ROUND SECTIONS</v>
          </cell>
          <cell r="F2649" t="str">
            <v>SPECIFY SIZE (SPAN X RISE)</v>
          </cell>
          <cell r="G2649">
            <v>1</v>
          </cell>
        </row>
        <row r="2650">
          <cell r="A2650" t="str">
            <v>611E72501</v>
          </cell>
          <cell r="C2650" t="str">
            <v>FT</v>
          </cell>
          <cell r="D2650" t="str">
            <v>TYPE A, PRECAST REINFORCED CONCRETE ROUND SECTIONS, AS PER PLAN</v>
          </cell>
          <cell r="F2650" t="str">
            <v>SPECIFY SIZE (SPAN X RISE)</v>
          </cell>
          <cell r="G2650">
            <v>1</v>
          </cell>
        </row>
        <row r="2651">
          <cell r="A2651" t="str">
            <v>611E73000</v>
          </cell>
          <cell r="C2651" t="str">
            <v>FT</v>
          </cell>
          <cell r="D2651" t="str">
            <v>CONDUIT, TYPE A, CORRUGATED STEEL BOX CULVERT</v>
          </cell>
          <cell r="F2651" t="str">
            <v>SPECIFY MIN/MAX COV; SPANXRISE</v>
          </cell>
          <cell r="G2651">
            <v>1</v>
          </cell>
        </row>
        <row r="2652">
          <cell r="A2652" t="str">
            <v>611E73001</v>
          </cell>
          <cell r="C2652" t="str">
            <v>FT</v>
          </cell>
          <cell r="D2652" t="str">
            <v>CONDUIT, TYPE A, CORRUGATED STEEL BOX CULVERT, AS PER PLAN</v>
          </cell>
          <cell r="F2652" t="str">
            <v>SPECIFY MIN/MAX COV; SPANXRISE</v>
          </cell>
          <cell r="G2652">
            <v>1</v>
          </cell>
        </row>
        <row r="2653">
          <cell r="A2653" t="str">
            <v>611E73500</v>
          </cell>
          <cell r="C2653" t="str">
            <v>FT</v>
          </cell>
          <cell r="D2653" t="str">
            <v>CONDUIT, TYPE A, CORRUGATED ALUMINUM BOX CULVERT</v>
          </cell>
          <cell r="F2653" t="str">
            <v>SPECIFY MIN/MAX COV; SPANXRISE</v>
          </cell>
          <cell r="G2653">
            <v>1</v>
          </cell>
        </row>
        <row r="2654">
          <cell r="A2654" t="str">
            <v>611E73501</v>
          </cell>
          <cell r="C2654" t="str">
            <v>FT</v>
          </cell>
          <cell r="D2654" t="str">
            <v>CONDUIT, TYPE A, CORRUGATED ALUMINUM BOX CULVERT, AS PER PLAN</v>
          </cell>
          <cell r="F2654" t="str">
            <v>SPECIFY MIN/MAX COV; SPANXRISE</v>
          </cell>
          <cell r="G2654">
            <v>1</v>
          </cell>
        </row>
        <row r="2655">
          <cell r="A2655" t="str">
            <v>611E73600</v>
          </cell>
          <cell r="C2655" t="str">
            <v>FT</v>
          </cell>
          <cell r="D2655" t="str">
            <v>CONDUIT, TYPE A, STRUCTURAL PLATE CORRUGATED STEEL PIPE ARCH</v>
          </cell>
          <cell r="G2655">
            <v>1</v>
          </cell>
        </row>
        <row r="2656">
          <cell r="A2656" t="str">
            <v>611E94800</v>
          </cell>
          <cell r="C2656" t="str">
            <v>FT</v>
          </cell>
          <cell r="D2656" t="str">
            <v>8' X 4' CONDUIT, TYPE A, 706.05</v>
          </cell>
          <cell r="G2656">
            <v>0</v>
          </cell>
        </row>
        <row r="2657">
          <cell r="A2657" t="str">
            <v>611E94801</v>
          </cell>
          <cell r="C2657" t="str">
            <v>FT</v>
          </cell>
          <cell r="D2657" t="str">
            <v>8' X 4' CONDUIT, TYPE A, 706.05, AS PER PLAN</v>
          </cell>
          <cell r="G2657">
            <v>0</v>
          </cell>
        </row>
        <row r="2658">
          <cell r="A2658" t="str">
            <v>611E94810</v>
          </cell>
          <cell r="C2658" t="str">
            <v>FT</v>
          </cell>
          <cell r="D2658" t="str">
            <v>8' X 4' CONDUIT, TYPE B, 706.05</v>
          </cell>
          <cell r="G2658">
            <v>0</v>
          </cell>
        </row>
        <row r="2659">
          <cell r="A2659" t="str">
            <v>611E94900</v>
          </cell>
          <cell r="C2659" t="str">
            <v>FT</v>
          </cell>
          <cell r="D2659" t="str">
            <v>8' X 5' CONDUIT, TYPE A, 706.05</v>
          </cell>
          <cell r="G2659">
            <v>0</v>
          </cell>
        </row>
        <row r="2660">
          <cell r="A2660" t="str">
            <v>611E94901</v>
          </cell>
          <cell r="C2660" t="str">
            <v>FT</v>
          </cell>
          <cell r="D2660" t="str">
            <v>8' X 5' CONDUIT, TYPE A, 706.05, AS PER PLAN</v>
          </cell>
          <cell r="G2660">
            <v>0</v>
          </cell>
        </row>
        <row r="2661">
          <cell r="A2661" t="str">
            <v>611E94910</v>
          </cell>
          <cell r="C2661" t="str">
            <v>FT</v>
          </cell>
          <cell r="D2661" t="str">
            <v>8' X 6' CONDUIT, TYPE A, 706.05</v>
          </cell>
          <cell r="G2661">
            <v>0</v>
          </cell>
        </row>
        <row r="2662">
          <cell r="A2662" t="str">
            <v>611E94911</v>
          </cell>
          <cell r="C2662" t="str">
            <v>FT</v>
          </cell>
          <cell r="D2662" t="str">
            <v>8' X 6' CONDUIT, TYPE A, 706.05, AS PER PLAN</v>
          </cell>
          <cell r="G2662">
            <v>0</v>
          </cell>
        </row>
        <row r="2663">
          <cell r="A2663" t="str">
            <v>611E94920</v>
          </cell>
          <cell r="C2663" t="str">
            <v>FT</v>
          </cell>
          <cell r="D2663" t="str">
            <v>8' X 7' CONDUIT, TYPE A, 706.05</v>
          </cell>
          <cell r="G2663">
            <v>0</v>
          </cell>
        </row>
        <row r="2664">
          <cell r="A2664" t="str">
            <v>611E94921</v>
          </cell>
          <cell r="C2664" t="str">
            <v>FT</v>
          </cell>
          <cell r="D2664" t="str">
            <v>8' X 7' CONDUIT, TYPE A, 706.05, AS PER PLAN</v>
          </cell>
          <cell r="G2664">
            <v>0</v>
          </cell>
        </row>
        <row r="2665">
          <cell r="A2665" t="str">
            <v>611E95000</v>
          </cell>
          <cell r="C2665" t="str">
            <v>FT</v>
          </cell>
          <cell r="D2665" t="str">
            <v>10' X 5' CONDUIT, TYPE A, 706.05</v>
          </cell>
          <cell r="G2665">
            <v>0</v>
          </cell>
        </row>
        <row r="2666">
          <cell r="A2666" t="str">
            <v>611E95001</v>
          </cell>
          <cell r="C2666" t="str">
            <v>FT</v>
          </cell>
          <cell r="D2666" t="str">
            <v>10' X 5' CONDUIT, TYPE A, 706.05, AS PER PLAN</v>
          </cell>
          <cell r="G2666">
            <v>0</v>
          </cell>
        </row>
        <row r="2667">
          <cell r="A2667" t="str">
            <v>611E95200</v>
          </cell>
          <cell r="C2667" t="str">
            <v>FT</v>
          </cell>
          <cell r="D2667" t="str">
            <v>10' X 6' CONDUIT, TYPE A, 706.05</v>
          </cell>
          <cell r="G2667">
            <v>0</v>
          </cell>
        </row>
        <row r="2668">
          <cell r="A2668" t="str">
            <v>611E95201</v>
          </cell>
          <cell r="C2668" t="str">
            <v>FT</v>
          </cell>
          <cell r="D2668" t="str">
            <v>10' X 6' CONDUIT, TYPE A, 706.05, AS PER PLAN</v>
          </cell>
          <cell r="G2668">
            <v>0</v>
          </cell>
        </row>
        <row r="2669">
          <cell r="A2669" t="str">
            <v>611E95400</v>
          </cell>
          <cell r="C2669" t="str">
            <v>FT</v>
          </cell>
          <cell r="D2669" t="str">
            <v>10' X 7' CONDUIT, TYPE A, 706.05</v>
          </cell>
          <cell r="G2669">
            <v>0</v>
          </cell>
        </row>
        <row r="2670">
          <cell r="A2670" t="str">
            <v>611E95401</v>
          </cell>
          <cell r="C2670" t="str">
            <v>FT</v>
          </cell>
          <cell r="D2670" t="str">
            <v>10' X 7' CONDUIT, TYPE A, 706.05, AS PER PLAN</v>
          </cell>
          <cell r="G2670">
            <v>0</v>
          </cell>
        </row>
        <row r="2671">
          <cell r="A2671" t="str">
            <v>611E95500</v>
          </cell>
          <cell r="C2671" t="str">
            <v>FT</v>
          </cell>
          <cell r="D2671" t="str">
            <v>10' X 8' CONDUIT, TYPE A, 706.05</v>
          </cell>
          <cell r="G2671">
            <v>0</v>
          </cell>
        </row>
        <row r="2672">
          <cell r="A2672" t="str">
            <v>611E95501</v>
          </cell>
          <cell r="C2672" t="str">
            <v>FT</v>
          </cell>
          <cell r="D2672" t="str">
            <v>10' X 8' CONDUIT, TYPE A, 706.05, AS PER PLAN</v>
          </cell>
          <cell r="G2672">
            <v>0</v>
          </cell>
        </row>
        <row r="2673">
          <cell r="A2673" t="str">
            <v>611E95520</v>
          </cell>
          <cell r="C2673" t="str">
            <v>FT</v>
          </cell>
          <cell r="D2673" t="str">
            <v>10' X 9' CONDUIT, TYPE A, 706.05</v>
          </cell>
          <cell r="G2673">
            <v>0</v>
          </cell>
        </row>
        <row r="2674">
          <cell r="A2674" t="str">
            <v>611E95521</v>
          </cell>
          <cell r="C2674" t="str">
            <v>FT</v>
          </cell>
          <cell r="D2674" t="str">
            <v>10' X 9' CONDUIT, TYPE A, 706.05, AS PER PLAN</v>
          </cell>
          <cell r="G2674">
            <v>0</v>
          </cell>
        </row>
        <row r="2675">
          <cell r="A2675" t="str">
            <v>611E95600</v>
          </cell>
          <cell r="C2675" t="str">
            <v>FT</v>
          </cell>
          <cell r="D2675" t="str">
            <v>12' X 4' CONDUIT, TYPE A, 706.05</v>
          </cell>
          <cell r="G2675">
            <v>0</v>
          </cell>
        </row>
        <row r="2676">
          <cell r="A2676" t="str">
            <v>611E95601</v>
          </cell>
          <cell r="C2676" t="str">
            <v>FT</v>
          </cell>
          <cell r="D2676" t="str">
            <v>12' X 4' CONDUIT, TYPE A, 706.05, AS PER PLAN</v>
          </cell>
          <cell r="G2676">
            <v>0</v>
          </cell>
        </row>
        <row r="2677">
          <cell r="A2677" t="str">
            <v>611E95800</v>
          </cell>
          <cell r="C2677" t="str">
            <v>FT</v>
          </cell>
          <cell r="D2677" t="str">
            <v>12' X 6' CONDUIT, TYPE A, 706.05</v>
          </cell>
          <cell r="G2677">
            <v>0</v>
          </cell>
        </row>
        <row r="2678">
          <cell r="A2678" t="str">
            <v>611E95801</v>
          </cell>
          <cell r="C2678" t="str">
            <v>FT</v>
          </cell>
          <cell r="D2678" t="str">
            <v>12' X 6' CONDUIT, TYPE A, 706.05, AS PER PLAN</v>
          </cell>
          <cell r="G2678">
            <v>0</v>
          </cell>
        </row>
        <row r="2679">
          <cell r="A2679" t="str">
            <v>611E96000</v>
          </cell>
          <cell r="C2679" t="str">
            <v>FT</v>
          </cell>
          <cell r="D2679" t="str">
            <v>12' X 8' CONDUIT, TYPE A, 706.05</v>
          </cell>
          <cell r="G2679">
            <v>0</v>
          </cell>
        </row>
        <row r="2680">
          <cell r="A2680" t="str">
            <v>611E96001</v>
          </cell>
          <cell r="C2680" t="str">
            <v>FT</v>
          </cell>
          <cell r="D2680" t="str">
            <v>12' X 8' CONDUIT, TYPE A, 706.05, AS PER PLAN</v>
          </cell>
          <cell r="G2680">
            <v>0</v>
          </cell>
        </row>
        <row r="2681">
          <cell r="A2681" t="str">
            <v>611E96200</v>
          </cell>
          <cell r="C2681" t="str">
            <v>FT</v>
          </cell>
          <cell r="D2681" t="str">
            <v>12' X 10' CONDUIT, TYPE A, 706.05</v>
          </cell>
          <cell r="G2681">
            <v>0</v>
          </cell>
        </row>
        <row r="2682">
          <cell r="A2682" t="str">
            <v>611E96201</v>
          </cell>
          <cell r="C2682" t="str">
            <v>FT</v>
          </cell>
          <cell r="D2682" t="str">
            <v>12' X 10' CONDUIT, TYPE A, 706.05, AS PER PLAN</v>
          </cell>
          <cell r="G2682">
            <v>0</v>
          </cell>
        </row>
        <row r="2683">
          <cell r="A2683" t="str">
            <v>611E96300</v>
          </cell>
          <cell r="C2683" t="str">
            <v>FT</v>
          </cell>
          <cell r="D2683" t="str">
            <v>14' X 4' CONDUIT, TYPE A, 706.05</v>
          </cell>
          <cell r="G2683">
            <v>0</v>
          </cell>
        </row>
        <row r="2684">
          <cell r="A2684" t="str">
            <v>611E96301</v>
          </cell>
          <cell r="C2684" t="str">
            <v>FT</v>
          </cell>
          <cell r="D2684" t="str">
            <v>14' X 4' CONDUIT, TYPE A, 706.05, AS PER PLAN</v>
          </cell>
          <cell r="G2684">
            <v>0</v>
          </cell>
        </row>
        <row r="2685">
          <cell r="A2685" t="str">
            <v>611E96310</v>
          </cell>
          <cell r="C2685" t="str">
            <v>FT</v>
          </cell>
          <cell r="D2685" t="str">
            <v>14' X 5' CONDUIT, TYPE A, 706.05</v>
          </cell>
          <cell r="G2685">
            <v>0</v>
          </cell>
        </row>
        <row r="2686">
          <cell r="A2686" t="str">
            <v>611E96311</v>
          </cell>
          <cell r="C2686" t="str">
            <v>FT</v>
          </cell>
          <cell r="D2686" t="str">
            <v>14' X 5' CONDUIT, TYPE A, 706.05, AS PER PLAN</v>
          </cell>
          <cell r="G2686">
            <v>0</v>
          </cell>
        </row>
        <row r="2687">
          <cell r="A2687" t="str">
            <v>611E96314</v>
          </cell>
          <cell r="C2687" t="str">
            <v>FT</v>
          </cell>
          <cell r="D2687" t="str">
            <v>14' X 6' CONDUIT, TYPE A, 706.05</v>
          </cell>
          <cell r="G2687">
            <v>0</v>
          </cell>
        </row>
        <row r="2688">
          <cell r="A2688" t="str">
            <v>611E96315</v>
          </cell>
          <cell r="C2688" t="str">
            <v>FT</v>
          </cell>
          <cell r="D2688" t="str">
            <v>14' X 6' CONDUIT, TYPE A, 706.05, AS PER PLAN</v>
          </cell>
          <cell r="G2688">
            <v>0</v>
          </cell>
        </row>
        <row r="2689">
          <cell r="A2689" t="str">
            <v>611E96320</v>
          </cell>
          <cell r="C2689" t="str">
            <v>FT</v>
          </cell>
          <cell r="D2689" t="str">
            <v>14' X 7' CONDUIT, TYPE A, 706.05</v>
          </cell>
          <cell r="G2689">
            <v>0</v>
          </cell>
        </row>
        <row r="2690">
          <cell r="A2690" t="str">
            <v>611E96321</v>
          </cell>
          <cell r="C2690" t="str">
            <v>FT</v>
          </cell>
          <cell r="D2690" t="str">
            <v>14' X 7' CONDUIT, TYPE A, 706.05, AS PER PLAN</v>
          </cell>
          <cell r="G2690">
            <v>0</v>
          </cell>
        </row>
        <row r="2691">
          <cell r="A2691" t="str">
            <v>611E96330</v>
          </cell>
          <cell r="C2691" t="str">
            <v>FT</v>
          </cell>
          <cell r="D2691" t="str">
            <v>14' X 8' CONDUIT, TYPE A, 706.05</v>
          </cell>
          <cell r="G2691">
            <v>0</v>
          </cell>
        </row>
        <row r="2692">
          <cell r="A2692" t="str">
            <v>611E96331</v>
          </cell>
          <cell r="C2692" t="str">
            <v>FT</v>
          </cell>
          <cell r="D2692" t="str">
            <v>14' X 8' CONDUIT, TYPE A, 706.05, AS PER PLAN</v>
          </cell>
          <cell r="G2692">
            <v>0</v>
          </cell>
        </row>
        <row r="2693">
          <cell r="A2693" t="str">
            <v>611E96334</v>
          </cell>
          <cell r="C2693" t="str">
            <v>FT</v>
          </cell>
          <cell r="D2693" t="str">
            <v>14' X 9' CONDUIT, TYPE A, 706.05</v>
          </cell>
          <cell r="G2693">
            <v>0</v>
          </cell>
        </row>
        <row r="2694">
          <cell r="A2694" t="str">
            <v>611E96335</v>
          </cell>
          <cell r="C2694" t="str">
            <v>FT</v>
          </cell>
          <cell r="D2694" t="str">
            <v>14' X 9' CONDUIT, TYPE A, 706.05, AS PER PLAN</v>
          </cell>
          <cell r="G2694">
            <v>0</v>
          </cell>
        </row>
        <row r="2695">
          <cell r="A2695" t="str">
            <v>611E96338</v>
          </cell>
          <cell r="C2695" t="str">
            <v>FT</v>
          </cell>
          <cell r="D2695" t="str">
            <v>14' X 10' CONDUIT, TYPE A, 706.05</v>
          </cell>
          <cell r="G2695">
            <v>0</v>
          </cell>
        </row>
        <row r="2696">
          <cell r="A2696" t="str">
            <v>611E96339</v>
          </cell>
          <cell r="C2696" t="str">
            <v>FT</v>
          </cell>
          <cell r="D2696" t="str">
            <v>14' X 10' CONDUIT, TYPE A, 706.05, AS PER PLAN</v>
          </cell>
          <cell r="G2696">
            <v>0</v>
          </cell>
        </row>
        <row r="2697">
          <cell r="A2697" t="str">
            <v>611E96390</v>
          </cell>
          <cell r="C2697" t="str">
            <v>FT</v>
          </cell>
          <cell r="D2697" t="str">
            <v>16' X 4' CONDUIT, TYPE A, 706.05</v>
          </cell>
          <cell r="G2697">
            <v>0</v>
          </cell>
        </row>
        <row r="2698">
          <cell r="A2698" t="str">
            <v>611E96391</v>
          </cell>
          <cell r="C2698" t="str">
            <v>FT</v>
          </cell>
          <cell r="D2698" t="str">
            <v>16' X 4' CONDUIT, TYPE A, 706.05, AS PER PLAN</v>
          </cell>
          <cell r="G2698">
            <v>0</v>
          </cell>
        </row>
        <row r="2699">
          <cell r="A2699" t="str">
            <v>611E96400</v>
          </cell>
          <cell r="C2699" t="str">
            <v>FT</v>
          </cell>
          <cell r="D2699" t="str">
            <v>16' X 5' CONDUIT, TYPE A, 706.05</v>
          </cell>
          <cell r="G2699">
            <v>0</v>
          </cell>
        </row>
        <row r="2700">
          <cell r="A2700" t="str">
            <v>611E96401</v>
          </cell>
          <cell r="C2700" t="str">
            <v>FT</v>
          </cell>
          <cell r="D2700" t="str">
            <v>16' X 5' CONDUIT, TYPE A, 706.05, AS PER PLAN</v>
          </cell>
          <cell r="G2700">
            <v>0</v>
          </cell>
        </row>
        <row r="2701">
          <cell r="A2701" t="str">
            <v>611E96440</v>
          </cell>
          <cell r="C2701" t="str">
            <v>FT</v>
          </cell>
          <cell r="D2701" t="str">
            <v>16' X 6' CONDUIT, TYPE A, 706.05</v>
          </cell>
          <cell r="G2701">
            <v>0</v>
          </cell>
        </row>
        <row r="2702">
          <cell r="A2702" t="str">
            <v>611E96441</v>
          </cell>
          <cell r="C2702" t="str">
            <v>FT</v>
          </cell>
          <cell r="D2702" t="str">
            <v>16' X 6' CONDUIT, TYPE A, 706.05, AS PER PLAN</v>
          </cell>
          <cell r="G2702">
            <v>0</v>
          </cell>
        </row>
        <row r="2703">
          <cell r="A2703" t="str">
            <v>611E96448</v>
          </cell>
          <cell r="C2703" t="str">
            <v>FT</v>
          </cell>
          <cell r="D2703" t="str">
            <v>16' X 7' CONDUIT, TYPE A, 706.05</v>
          </cell>
          <cell r="G2703">
            <v>0</v>
          </cell>
        </row>
        <row r="2704">
          <cell r="A2704" t="str">
            <v>611E96449</v>
          </cell>
          <cell r="C2704" t="str">
            <v>FT</v>
          </cell>
          <cell r="D2704" t="str">
            <v>16' X 7' CONDUIT, TYPE A, 706.05, AS PER PLAN</v>
          </cell>
          <cell r="G2704">
            <v>0</v>
          </cell>
        </row>
        <row r="2705">
          <cell r="A2705" t="str">
            <v>611E96450</v>
          </cell>
          <cell r="C2705" t="str">
            <v>FT</v>
          </cell>
          <cell r="D2705" t="str">
            <v>16' X 8' CONDUIT, TYPE A, 706.05</v>
          </cell>
          <cell r="G2705">
            <v>0</v>
          </cell>
        </row>
        <row r="2706">
          <cell r="A2706" t="str">
            <v>611E96451</v>
          </cell>
          <cell r="C2706" t="str">
            <v>FT</v>
          </cell>
          <cell r="D2706" t="str">
            <v>16' X 8' CONDUIT, TYPE A, 706.05, AS PER PLAN</v>
          </cell>
          <cell r="G2706">
            <v>0</v>
          </cell>
        </row>
        <row r="2707">
          <cell r="A2707" t="str">
            <v>611E96454</v>
          </cell>
          <cell r="C2707" t="str">
            <v>FT</v>
          </cell>
          <cell r="D2707" t="str">
            <v>16' X 9' CONDUIT, TYPE A, 706.05</v>
          </cell>
          <cell r="G2707">
            <v>0</v>
          </cell>
        </row>
        <row r="2708">
          <cell r="A2708" t="str">
            <v>611E96455</v>
          </cell>
          <cell r="C2708" t="str">
            <v>FT</v>
          </cell>
          <cell r="D2708" t="str">
            <v>16' X 9' CONDUIT, TYPE A, 706.05, AS PER PLAN</v>
          </cell>
          <cell r="G2708">
            <v>0</v>
          </cell>
        </row>
        <row r="2709">
          <cell r="A2709" t="str">
            <v>611E96456</v>
          </cell>
          <cell r="C2709" t="str">
            <v>FT</v>
          </cell>
          <cell r="D2709" t="str">
            <v>16' X 10' CONDUIT, TYPE A, 706.05</v>
          </cell>
          <cell r="G2709">
            <v>0</v>
          </cell>
        </row>
        <row r="2710">
          <cell r="A2710" t="str">
            <v>611E96457</v>
          </cell>
          <cell r="C2710" t="str">
            <v>FT</v>
          </cell>
          <cell r="D2710" t="str">
            <v>16' X 10' CONDUIT, TYPE A, 706.05, AS PER PLAN</v>
          </cell>
          <cell r="G2710">
            <v>0</v>
          </cell>
        </row>
        <row r="2711">
          <cell r="A2711" t="str">
            <v>611E96460</v>
          </cell>
          <cell r="C2711" t="str">
            <v>FT</v>
          </cell>
          <cell r="D2711" t="str">
            <v>20' X 10' CONDUIT, TYPE A, 706.05</v>
          </cell>
          <cell r="G2711">
            <v>0</v>
          </cell>
        </row>
        <row r="2712">
          <cell r="A2712" t="str">
            <v>611E96461</v>
          </cell>
          <cell r="C2712" t="str">
            <v>FT</v>
          </cell>
          <cell r="D2712" t="str">
            <v>20' X 10' CONDUIT, TYPE A, 706.05, AS PER PLAN</v>
          </cell>
          <cell r="G2712">
            <v>0</v>
          </cell>
        </row>
        <row r="2713">
          <cell r="A2713" t="str">
            <v>611E96466</v>
          </cell>
          <cell r="C2713" t="str">
            <v>FT</v>
          </cell>
          <cell r="D2713" t="str">
            <v>18' X 6' CONDUIT, TYPE A, 706.05</v>
          </cell>
          <cell r="G2713">
            <v>0</v>
          </cell>
        </row>
        <row r="2714">
          <cell r="A2714" t="str">
            <v>611E96467</v>
          </cell>
          <cell r="C2714" t="str">
            <v>FT</v>
          </cell>
          <cell r="D2714" t="str">
            <v>18' X 6' CONDUIT, TYPE A, 706.05, AS PER PLAN</v>
          </cell>
          <cell r="G2714">
            <v>0</v>
          </cell>
        </row>
        <row r="2715">
          <cell r="A2715" t="str">
            <v>611E96470</v>
          </cell>
          <cell r="C2715" t="str">
            <v>FT</v>
          </cell>
          <cell r="D2715" t="str">
            <v>18' X 7' CONDUIT, TYPE A, 706.05</v>
          </cell>
          <cell r="G2715">
            <v>0</v>
          </cell>
        </row>
        <row r="2716">
          <cell r="A2716" t="str">
            <v>611E96471</v>
          </cell>
          <cell r="C2716" t="str">
            <v>FT</v>
          </cell>
          <cell r="D2716" t="str">
            <v>18' X 7' CONDUIT, TYPE A, 706.05, AS PER PLAN</v>
          </cell>
          <cell r="G2716">
            <v>0</v>
          </cell>
        </row>
        <row r="2717">
          <cell r="A2717" t="str">
            <v>611E96474</v>
          </cell>
          <cell r="C2717" t="str">
            <v>FT</v>
          </cell>
          <cell r="D2717" t="str">
            <v>18' X 4' CONDUIT, TYPE A, 706.05</v>
          </cell>
          <cell r="G2717">
            <v>0</v>
          </cell>
        </row>
        <row r="2718">
          <cell r="A2718" t="str">
            <v>611E96475</v>
          </cell>
          <cell r="C2718" t="str">
            <v>FT</v>
          </cell>
          <cell r="D2718" t="str">
            <v>18' X 4' CONDUIT, TYPE A, 706.05, AS PER PLAN</v>
          </cell>
          <cell r="G2718">
            <v>0</v>
          </cell>
        </row>
        <row r="2719">
          <cell r="A2719" t="str">
            <v>611E96476</v>
          </cell>
          <cell r="C2719" t="str">
            <v>FT</v>
          </cell>
          <cell r="D2719" t="str">
            <v>18' X 5' CONDUIT, TYPE A, 706.05</v>
          </cell>
          <cell r="G2719">
            <v>0</v>
          </cell>
        </row>
        <row r="2720">
          <cell r="A2720" t="str">
            <v>611E96477</v>
          </cell>
          <cell r="C2720" t="str">
            <v>FT</v>
          </cell>
          <cell r="D2720" t="str">
            <v>18' X 5' CONDUIT, TYPE A, 706.05, AS PER PLAN</v>
          </cell>
          <cell r="G2720">
            <v>0</v>
          </cell>
        </row>
        <row r="2721">
          <cell r="A2721" t="str">
            <v>611E96478</v>
          </cell>
          <cell r="C2721" t="str">
            <v>FT</v>
          </cell>
          <cell r="D2721" t="str">
            <v>18' X 6' CONDUIT, TYPE A, 706.05</v>
          </cell>
          <cell r="G2721">
            <v>0</v>
          </cell>
        </row>
        <row r="2722">
          <cell r="A2722" t="str">
            <v>611E96479</v>
          </cell>
          <cell r="C2722" t="str">
            <v>FT</v>
          </cell>
          <cell r="D2722" t="str">
            <v>18' X 6' CONDUIT, TYPE A, 706.05, AS PER PLAN</v>
          </cell>
          <cell r="G2722">
            <v>0</v>
          </cell>
        </row>
        <row r="2723">
          <cell r="A2723" t="str">
            <v>611E96480</v>
          </cell>
          <cell r="C2723" t="str">
            <v>FT</v>
          </cell>
          <cell r="D2723" t="str">
            <v>18' X 8' CONDUIT, TYPE A, 706.05</v>
          </cell>
          <cell r="G2723">
            <v>0</v>
          </cell>
        </row>
        <row r="2724">
          <cell r="A2724" t="str">
            <v>611E96481</v>
          </cell>
          <cell r="C2724" t="str">
            <v>FT</v>
          </cell>
          <cell r="D2724" t="str">
            <v>18' X 8' CONDUIT, TYPE A, 706.05, AS PER PLAN</v>
          </cell>
          <cell r="G2724">
            <v>0</v>
          </cell>
        </row>
        <row r="2725">
          <cell r="A2725" t="str">
            <v>611E96482</v>
          </cell>
          <cell r="C2725" t="str">
            <v>FT</v>
          </cell>
          <cell r="D2725" t="str">
            <v>18' X 9' CONDUIT, TYPE A, 706.05</v>
          </cell>
          <cell r="G2725">
            <v>0</v>
          </cell>
        </row>
        <row r="2726">
          <cell r="A2726" t="str">
            <v>611E96483</v>
          </cell>
          <cell r="C2726" t="str">
            <v>FT</v>
          </cell>
          <cell r="D2726" t="str">
            <v>18' X 9' CONDUIT, TYPE A, 706.05, AS PER PLAN</v>
          </cell>
          <cell r="G2726">
            <v>0</v>
          </cell>
        </row>
        <row r="2727">
          <cell r="A2727" t="str">
            <v>611E96484</v>
          </cell>
          <cell r="C2727" t="str">
            <v>FT</v>
          </cell>
          <cell r="D2727" t="str">
            <v>18' X 10' CONDUIT, TYPE A, 706.05</v>
          </cell>
          <cell r="G2727">
            <v>0</v>
          </cell>
        </row>
        <row r="2728">
          <cell r="A2728" t="str">
            <v>611E96485</v>
          </cell>
          <cell r="C2728" t="str">
            <v>FT</v>
          </cell>
          <cell r="D2728" t="str">
            <v>18' X 10' CONDUIT, TYPE A, 706.05, AS PER PLAN</v>
          </cell>
          <cell r="G2728">
            <v>0</v>
          </cell>
        </row>
        <row r="2729">
          <cell r="A2729" t="str">
            <v>611E96486</v>
          </cell>
          <cell r="C2729" t="str">
            <v>FT</v>
          </cell>
          <cell r="D2729" t="str">
            <v>20' X 7' CONDUIT, TYPE A, 706.05</v>
          </cell>
          <cell r="G2729">
            <v>0</v>
          </cell>
        </row>
        <row r="2730">
          <cell r="A2730" t="str">
            <v>611E96487</v>
          </cell>
          <cell r="C2730" t="str">
            <v>FT</v>
          </cell>
          <cell r="D2730" t="str">
            <v>20' X 7' CONDUIT, TYPE A, 706.05, AS PER PLAN</v>
          </cell>
          <cell r="G2730">
            <v>0</v>
          </cell>
        </row>
        <row r="2731">
          <cell r="A2731" t="str">
            <v>611E96488</v>
          </cell>
          <cell r="C2731" t="str">
            <v>FT</v>
          </cell>
          <cell r="D2731" t="str">
            <v>20' X 5' CONDUIT, TYPE A, 706.05</v>
          </cell>
          <cell r="G2731">
            <v>0</v>
          </cell>
        </row>
        <row r="2732">
          <cell r="A2732" t="str">
            <v>611E96489</v>
          </cell>
          <cell r="C2732" t="str">
            <v>FT</v>
          </cell>
          <cell r="D2732" t="str">
            <v>20' X 5' CONDUIT, TYPE A, 706.05, AS PER PLAN</v>
          </cell>
          <cell r="G2732">
            <v>0</v>
          </cell>
        </row>
        <row r="2733">
          <cell r="A2733" t="str">
            <v>611E96490</v>
          </cell>
          <cell r="C2733" t="str">
            <v>FT</v>
          </cell>
          <cell r="D2733" t="str">
            <v>20' X 9' CONDUIT, TYPE A, 706.05</v>
          </cell>
          <cell r="G2733">
            <v>0</v>
          </cell>
        </row>
        <row r="2734">
          <cell r="A2734" t="str">
            <v>611E96491</v>
          </cell>
          <cell r="C2734" t="str">
            <v>FT</v>
          </cell>
          <cell r="D2734" t="str">
            <v>20' X 9' CONDUIT, TYPE A, 706.05, AS PER PLAN</v>
          </cell>
          <cell r="G2734">
            <v>0</v>
          </cell>
        </row>
        <row r="2735">
          <cell r="A2735" t="str">
            <v>611E96492</v>
          </cell>
          <cell r="C2735" t="str">
            <v>FT</v>
          </cell>
          <cell r="D2735" t="str">
            <v>20' X 4' CONDUIT, TYPE A, 706.05</v>
          </cell>
          <cell r="G2735">
            <v>0</v>
          </cell>
        </row>
        <row r="2736">
          <cell r="A2736" t="str">
            <v>611E96493</v>
          </cell>
          <cell r="C2736" t="str">
            <v>FT</v>
          </cell>
          <cell r="D2736" t="str">
            <v>20' X 4' CONDUIT, TYPE A, 706.05, AS PER PLAN</v>
          </cell>
          <cell r="G2736">
            <v>0</v>
          </cell>
        </row>
        <row r="2737">
          <cell r="A2737" t="str">
            <v>611E96496</v>
          </cell>
          <cell r="C2737" t="str">
            <v>FT</v>
          </cell>
          <cell r="D2737" t="str">
            <v>20' X 6' CONDUIT, TYPE A, 706.05</v>
          </cell>
          <cell r="G2737">
            <v>0</v>
          </cell>
        </row>
        <row r="2738">
          <cell r="A2738" t="str">
            <v>611E96497</v>
          </cell>
          <cell r="C2738" t="str">
            <v>FT</v>
          </cell>
          <cell r="D2738" t="str">
            <v>20' X 6' CONDUIT, TYPE A, 706.05, AS PER PLAN</v>
          </cell>
          <cell r="G2738">
            <v>0</v>
          </cell>
        </row>
        <row r="2739">
          <cell r="A2739" t="str">
            <v>611E96498</v>
          </cell>
          <cell r="C2739" t="str">
            <v>FT</v>
          </cell>
          <cell r="D2739" t="str">
            <v>20' X 8' CONDUIT, TYPE A, 706.05</v>
          </cell>
          <cell r="G2739">
            <v>0</v>
          </cell>
        </row>
        <row r="2740">
          <cell r="A2740" t="str">
            <v>611E96499</v>
          </cell>
          <cell r="C2740" t="str">
            <v>FT</v>
          </cell>
          <cell r="D2740" t="str">
            <v>20' X 8' CONDUIT, TYPE A, 706.05, AS PER PLAN</v>
          </cell>
          <cell r="G2740">
            <v>0</v>
          </cell>
        </row>
        <row r="2741">
          <cell r="A2741" t="str">
            <v>611E96500</v>
          </cell>
          <cell r="C2741" t="str">
            <v>FT</v>
          </cell>
          <cell r="D2741" t="str">
            <v>CONDUIT RECONSTRUCTED</v>
          </cell>
          <cell r="F2741" t="str">
            <v>SPECIFY TYPE AND SIZE</v>
          </cell>
          <cell r="G2741">
            <v>1</v>
          </cell>
        </row>
        <row r="2742">
          <cell r="A2742" t="str">
            <v>611E96550</v>
          </cell>
          <cell r="C2742" t="str">
            <v>FT</v>
          </cell>
          <cell r="D2742" t="str">
            <v>FIELD PAVING OF EXISTING PIPE</v>
          </cell>
          <cell r="F2742" t="str">
            <v>SPECIFY TYPE AND SIZE</v>
          </cell>
          <cell r="G2742">
            <v>1</v>
          </cell>
        </row>
        <row r="2743">
          <cell r="A2743" t="str">
            <v>611E96551</v>
          </cell>
          <cell r="C2743" t="str">
            <v>FT</v>
          </cell>
          <cell r="D2743" t="str">
            <v>FIELD PAVING OF EXISTING PIPE, AS PER PLAN</v>
          </cell>
          <cell r="G2743">
            <v>0</v>
          </cell>
        </row>
        <row r="2744">
          <cell r="A2744" t="str">
            <v>611E96560</v>
          </cell>
          <cell r="C2744" t="str">
            <v>FT</v>
          </cell>
          <cell r="D2744" t="str">
            <v>CONDUIT, FIELD PAVING OF PIPE</v>
          </cell>
          <cell r="F2744" t="str">
            <v>SPECIFY TYPE AND SIZE</v>
          </cell>
          <cell r="G2744">
            <v>1</v>
          </cell>
        </row>
        <row r="2745">
          <cell r="A2745" t="str">
            <v>611E96600</v>
          </cell>
          <cell r="C2745" t="str">
            <v>FT</v>
          </cell>
          <cell r="D2745" t="str">
            <v>CONDUIT, BORED OR JACKED</v>
          </cell>
          <cell r="F2745" t="str">
            <v>SPECIFY TYPE AND SIZE</v>
          </cell>
          <cell r="G2745">
            <v>1</v>
          </cell>
        </row>
        <row r="2746">
          <cell r="A2746" t="str">
            <v>611E96601</v>
          </cell>
          <cell r="C2746" t="str">
            <v>FT</v>
          </cell>
          <cell r="D2746" t="str">
            <v>CONDUIT, BORED OR JACKED, AS PER PLAN</v>
          </cell>
          <cell r="F2746" t="str">
            <v>SPECIFY TYPE AND SIZE</v>
          </cell>
          <cell r="G2746">
            <v>1</v>
          </cell>
        </row>
        <row r="2747">
          <cell r="A2747" t="str">
            <v>611E96650</v>
          </cell>
          <cell r="B2747" t="str">
            <v>Y</v>
          </cell>
          <cell r="C2747" t="str">
            <v>CY</v>
          </cell>
          <cell r="D2747" t="str">
            <v>SPECIAL - GROUTING VOIDS AROUND CORRUGATED METAL PIPES</v>
          </cell>
          <cell r="G2747">
            <v>0</v>
          </cell>
        </row>
        <row r="2748">
          <cell r="A2748" t="str">
            <v>611E97000</v>
          </cell>
          <cell r="C2748" t="str">
            <v>FT</v>
          </cell>
          <cell r="D2748" t="str">
            <v>SLOTTED DRAIN, TYPE 1</v>
          </cell>
          <cell r="F2748" t="str">
            <v>SPECIFY SIZE</v>
          </cell>
          <cell r="G2748">
            <v>1</v>
          </cell>
        </row>
        <row r="2749">
          <cell r="A2749" t="str">
            <v>611E97001</v>
          </cell>
          <cell r="C2749" t="str">
            <v>FT</v>
          </cell>
          <cell r="D2749" t="str">
            <v>SLOTTED DRAIN, TYPE 1, AS PER PLAN</v>
          </cell>
          <cell r="F2749" t="str">
            <v>SPECIFY SIZE</v>
          </cell>
          <cell r="G2749">
            <v>1</v>
          </cell>
        </row>
        <row r="2750">
          <cell r="A2750" t="str">
            <v>611E97010</v>
          </cell>
          <cell r="C2750" t="str">
            <v>FT</v>
          </cell>
          <cell r="D2750" t="str">
            <v>SLOTTED DRAIN, TYPE 2</v>
          </cell>
          <cell r="F2750" t="str">
            <v>SPECIFY SIZE</v>
          </cell>
          <cell r="G2750">
            <v>1</v>
          </cell>
        </row>
        <row r="2751">
          <cell r="A2751" t="str">
            <v>611E97011</v>
          </cell>
          <cell r="C2751" t="str">
            <v>FT</v>
          </cell>
          <cell r="D2751" t="str">
            <v>SLOTTED DRAIN, TYPE 2, AS PER PLAN</v>
          </cell>
          <cell r="F2751" t="str">
            <v>SPECIFY SIZE</v>
          </cell>
          <cell r="G2751">
            <v>1</v>
          </cell>
        </row>
        <row r="2752">
          <cell r="A2752" t="str">
            <v>611E97100</v>
          </cell>
          <cell r="B2752" t="str">
            <v>Y</v>
          </cell>
          <cell r="C2752" t="str">
            <v>LS</v>
          </cell>
          <cell r="D2752" t="str">
            <v>SPECIAL - DEFELCTION TESTING</v>
          </cell>
          <cell r="G2752">
            <v>0</v>
          </cell>
        </row>
        <row r="2753">
          <cell r="A2753" t="str">
            <v>611E97200</v>
          </cell>
          <cell r="C2753" t="str">
            <v>EACH</v>
          </cell>
          <cell r="D2753" t="str">
            <v>CONDUIT, MISC.:</v>
          </cell>
          <cell r="F2753" t="str">
            <v>ADD SUPPLEMENTAL DESCRIPTION</v>
          </cell>
          <cell r="G2753">
            <v>1</v>
          </cell>
        </row>
        <row r="2754">
          <cell r="A2754" t="str">
            <v>611E97300</v>
          </cell>
          <cell r="C2754" t="str">
            <v>LS</v>
          </cell>
          <cell r="D2754" t="str">
            <v>CONDUIT, MISC.:</v>
          </cell>
          <cell r="F2754" t="str">
            <v>ADD SUPPLEMENTAL DESCRIPTION</v>
          </cell>
          <cell r="G2754">
            <v>1</v>
          </cell>
        </row>
        <row r="2755">
          <cell r="A2755" t="str">
            <v>611E97400</v>
          </cell>
          <cell r="C2755" t="str">
            <v>FT</v>
          </cell>
          <cell r="D2755" t="str">
            <v>CONDUIT, MISC.:</v>
          </cell>
          <cell r="F2755" t="str">
            <v>ADD SUPPLEMENTAL DESCRIPTION</v>
          </cell>
          <cell r="G2755">
            <v>1</v>
          </cell>
        </row>
        <row r="2756">
          <cell r="A2756" t="str">
            <v>611E97500</v>
          </cell>
          <cell r="C2756" t="str">
            <v>SY</v>
          </cell>
          <cell r="D2756" t="str">
            <v>CONDUIT, MISC.:</v>
          </cell>
          <cell r="F2756" t="str">
            <v>ADD SUPPLEMENTAL DESCRIPTION</v>
          </cell>
          <cell r="G2756">
            <v>1</v>
          </cell>
        </row>
        <row r="2757">
          <cell r="A2757" t="str">
            <v>611E97600</v>
          </cell>
          <cell r="C2757" t="str">
            <v>CY</v>
          </cell>
          <cell r="D2757" t="str">
            <v>CONDUIT, MISC.:</v>
          </cell>
          <cell r="F2757" t="str">
            <v>ADD SUPPLEMENTAL DESCRIPTION</v>
          </cell>
          <cell r="G2757">
            <v>1</v>
          </cell>
        </row>
        <row r="2758">
          <cell r="A2758" t="str">
            <v>611E97700</v>
          </cell>
          <cell r="C2758" t="str">
            <v>SF</v>
          </cell>
          <cell r="D2758" t="str">
            <v>CONDUIT, MISC.:</v>
          </cell>
          <cell r="F2758" t="str">
            <v>ADD SUPPLEMENTAL DESCRIPTION</v>
          </cell>
          <cell r="G2758">
            <v>1</v>
          </cell>
        </row>
        <row r="2759">
          <cell r="A2759" t="str">
            <v>611E97800</v>
          </cell>
          <cell r="B2759" t="str">
            <v>Y</v>
          </cell>
          <cell r="C2759" t="str">
            <v>LS</v>
          </cell>
          <cell r="D2759" t="str">
            <v>SPECIAL - DRAINAGE</v>
          </cell>
          <cell r="F2759" t="str">
            <v>DESIGN BUILD PROJECTS ONLY</v>
          </cell>
          <cell r="G2759">
            <v>0</v>
          </cell>
        </row>
        <row r="2760">
          <cell r="A2760" t="str">
            <v>611E97910</v>
          </cell>
          <cell r="B2760" t="str">
            <v>Y</v>
          </cell>
          <cell r="C2760" t="str">
            <v>LS</v>
          </cell>
          <cell r="D2760" t="str">
            <v>SPECIAL - SANITARY SEWER</v>
          </cell>
          <cell r="F2760" t="str">
            <v>DESIGN BUILD PROJECTS ONLY</v>
          </cell>
          <cell r="G2760">
            <v>0</v>
          </cell>
        </row>
        <row r="2761">
          <cell r="A2761" t="str">
            <v>611E98010</v>
          </cell>
          <cell r="C2761" t="str">
            <v>EACH</v>
          </cell>
          <cell r="D2761" t="str">
            <v>CONCRETE BARRIER (TYPE D) INLET</v>
          </cell>
          <cell r="G2761">
            <v>0</v>
          </cell>
        </row>
        <row r="2762">
          <cell r="A2762" t="str">
            <v>611E98011</v>
          </cell>
          <cell r="C2762" t="str">
            <v>EACH</v>
          </cell>
          <cell r="D2762" t="str">
            <v>CONCRETE BARRIER (TYPE D) INLET, AS PER PLAN</v>
          </cell>
          <cell r="G2762">
            <v>0</v>
          </cell>
        </row>
        <row r="2763">
          <cell r="A2763" t="str">
            <v>611E98150</v>
          </cell>
          <cell r="C2763" t="str">
            <v>EACH</v>
          </cell>
          <cell r="D2763" t="str">
            <v>CATCH BASIN, NO. 3</v>
          </cell>
          <cell r="G2763">
            <v>0</v>
          </cell>
        </row>
        <row r="2764">
          <cell r="A2764" t="str">
            <v>611E98151</v>
          </cell>
          <cell r="C2764" t="str">
            <v>EACH</v>
          </cell>
          <cell r="D2764" t="str">
            <v>CATCH BASIN, NO. 3, AS PER PLAN</v>
          </cell>
          <cell r="G2764">
            <v>0</v>
          </cell>
        </row>
        <row r="2765">
          <cell r="A2765" t="str">
            <v>611E98160</v>
          </cell>
          <cell r="C2765" t="str">
            <v>EACH</v>
          </cell>
          <cell r="D2765" t="str">
            <v>CATCH BASIN, NO. 3 WITH DIAGONAL GRATE</v>
          </cell>
          <cell r="G2765">
            <v>0</v>
          </cell>
        </row>
        <row r="2766">
          <cell r="A2766" t="str">
            <v>611E98161</v>
          </cell>
          <cell r="C2766" t="str">
            <v>EACH</v>
          </cell>
          <cell r="D2766" t="str">
            <v>CATCH BASIN, NO. 3 WITH DIAGONAL GRATE, AS PER PLAN</v>
          </cell>
          <cell r="G2766">
            <v>0</v>
          </cell>
        </row>
        <row r="2767">
          <cell r="A2767" t="str">
            <v>611E98180</v>
          </cell>
          <cell r="C2767" t="str">
            <v>EACH</v>
          </cell>
          <cell r="D2767" t="str">
            <v>CATCH BASIN, NO. 3A</v>
          </cell>
          <cell r="G2767">
            <v>0</v>
          </cell>
        </row>
        <row r="2768">
          <cell r="A2768" t="str">
            <v>611E98181</v>
          </cell>
          <cell r="C2768" t="str">
            <v>EACH</v>
          </cell>
          <cell r="D2768" t="str">
            <v>CATCH BASIN, NO. 3A, AS PER PLAN</v>
          </cell>
          <cell r="G2768">
            <v>0</v>
          </cell>
        </row>
        <row r="2769">
          <cell r="A2769" t="str">
            <v>611E98190</v>
          </cell>
          <cell r="C2769" t="str">
            <v>EACH</v>
          </cell>
          <cell r="D2769" t="str">
            <v>CATCH BASIN, NO. 3A WITH DIAGONAL GRATE</v>
          </cell>
          <cell r="G2769">
            <v>0</v>
          </cell>
        </row>
        <row r="2770">
          <cell r="A2770" t="str">
            <v>611E98191</v>
          </cell>
          <cell r="C2770" t="str">
            <v>EACH</v>
          </cell>
          <cell r="D2770" t="str">
            <v>CATCH BASIN, NO. 3A WITH DIAGONAL GRATE, AS PER PLAN</v>
          </cell>
          <cell r="G2770">
            <v>0</v>
          </cell>
        </row>
        <row r="2771">
          <cell r="A2771" t="str">
            <v>611E98230</v>
          </cell>
          <cell r="C2771" t="str">
            <v>EACH</v>
          </cell>
          <cell r="D2771" t="str">
            <v>CATCH BASIN, NO. 4</v>
          </cell>
          <cell r="G2771">
            <v>0</v>
          </cell>
        </row>
        <row r="2772">
          <cell r="A2772" t="str">
            <v>611E98231</v>
          </cell>
          <cell r="C2772" t="str">
            <v>EACH</v>
          </cell>
          <cell r="D2772" t="str">
            <v>CATCH BASIN, NO. 4, AS PER PLAN</v>
          </cell>
          <cell r="G2772">
            <v>0</v>
          </cell>
        </row>
        <row r="2773">
          <cell r="A2773" t="str">
            <v>611E98240</v>
          </cell>
          <cell r="C2773" t="str">
            <v>EACH</v>
          </cell>
          <cell r="D2773" t="str">
            <v>CATCH BASIN, NO. 4 WITH E GRATE</v>
          </cell>
          <cell r="G2773">
            <v>0</v>
          </cell>
        </row>
        <row r="2774">
          <cell r="A2774" t="str">
            <v>611E98241</v>
          </cell>
          <cell r="C2774" t="str">
            <v>EACH</v>
          </cell>
          <cell r="D2774" t="str">
            <v>CATCH BASIN, NO. 4 WITH E GRATE, AS PER PLAN</v>
          </cell>
          <cell r="G2774">
            <v>0</v>
          </cell>
        </row>
        <row r="2775">
          <cell r="A2775" t="str">
            <v>611E98260</v>
          </cell>
          <cell r="C2775" t="str">
            <v>EACH</v>
          </cell>
          <cell r="D2775" t="str">
            <v>CATCH BASIN, NO. 4 WITHOUT APRON</v>
          </cell>
          <cell r="G2775">
            <v>0</v>
          </cell>
        </row>
        <row r="2776">
          <cell r="A2776" t="str">
            <v>611E98261</v>
          </cell>
          <cell r="C2776" t="str">
            <v>EACH</v>
          </cell>
          <cell r="D2776" t="str">
            <v>CATCH BASIN, NO. 4 WITHOUT APRON, AS PER PLAN</v>
          </cell>
          <cell r="G2776">
            <v>0</v>
          </cell>
        </row>
        <row r="2777">
          <cell r="A2777" t="str">
            <v>611E98270</v>
          </cell>
          <cell r="C2777" t="str">
            <v>EACH</v>
          </cell>
          <cell r="D2777" t="str">
            <v>CATCH BASIN, NO. 4A</v>
          </cell>
          <cell r="G2777">
            <v>0</v>
          </cell>
        </row>
        <row r="2778">
          <cell r="A2778" t="str">
            <v>611E98271</v>
          </cell>
          <cell r="C2778" t="str">
            <v>EACH</v>
          </cell>
          <cell r="D2778" t="str">
            <v>CATCH BASIN, NO. 4A, AS PER PLAN</v>
          </cell>
          <cell r="G2778">
            <v>0</v>
          </cell>
        </row>
        <row r="2779">
          <cell r="A2779" t="str">
            <v>611E98280</v>
          </cell>
          <cell r="C2779" t="str">
            <v>EACH</v>
          </cell>
          <cell r="D2779" t="str">
            <v>CATCH BASIN, NO. 4A WITH E GRATE</v>
          </cell>
          <cell r="G2779">
            <v>0</v>
          </cell>
        </row>
        <row r="2780">
          <cell r="A2780" t="str">
            <v>611E98281</v>
          </cell>
          <cell r="C2780" t="str">
            <v>EACH</v>
          </cell>
          <cell r="D2780" t="str">
            <v>CATCH BASIN, NO. 4A WITH E GRATE, AS PER PLAN</v>
          </cell>
          <cell r="G2780">
            <v>0</v>
          </cell>
        </row>
        <row r="2781">
          <cell r="A2781" t="str">
            <v>611E98300</v>
          </cell>
          <cell r="C2781" t="str">
            <v>EACH</v>
          </cell>
          <cell r="D2781" t="str">
            <v>CATCH BASIN, NO. 5</v>
          </cell>
          <cell r="G2781">
            <v>0</v>
          </cell>
        </row>
        <row r="2782">
          <cell r="A2782" t="str">
            <v>611E98301</v>
          </cell>
          <cell r="C2782" t="str">
            <v>EACH</v>
          </cell>
          <cell r="D2782" t="str">
            <v>CATCH BASIN, NO. 5, AS PER PLAN</v>
          </cell>
          <cell r="G2782">
            <v>0</v>
          </cell>
        </row>
        <row r="2783">
          <cell r="A2783" t="str">
            <v>611E98310</v>
          </cell>
          <cell r="C2783" t="str">
            <v>EACH</v>
          </cell>
          <cell r="D2783" t="str">
            <v>CATCH BASIN, NO. 5 WITH B GRATE</v>
          </cell>
          <cell r="G2783">
            <v>0</v>
          </cell>
        </row>
        <row r="2784">
          <cell r="A2784" t="str">
            <v>611E98311</v>
          </cell>
          <cell r="C2784" t="str">
            <v>EACH</v>
          </cell>
          <cell r="D2784" t="str">
            <v>CATCH BASIN, NO. 5 WITH B GRATE, AS PER PLAN</v>
          </cell>
          <cell r="G2784">
            <v>0</v>
          </cell>
        </row>
        <row r="2785">
          <cell r="A2785" t="str">
            <v>611E98330</v>
          </cell>
          <cell r="C2785" t="str">
            <v>EACH</v>
          </cell>
          <cell r="D2785" t="str">
            <v>CATCH BASIN, NO. 5 WITHOUT APRON</v>
          </cell>
          <cell r="G2785">
            <v>0</v>
          </cell>
        </row>
        <row r="2786">
          <cell r="A2786" t="str">
            <v>611E98331</v>
          </cell>
          <cell r="C2786" t="str">
            <v>EACH</v>
          </cell>
          <cell r="D2786" t="str">
            <v>CATCH BASIN, NO. 5 WITHOUT APRON, AS PER PLAN</v>
          </cell>
          <cell r="G2786">
            <v>0</v>
          </cell>
        </row>
        <row r="2787">
          <cell r="A2787" t="str">
            <v>611E98340</v>
          </cell>
          <cell r="C2787" t="str">
            <v>EACH</v>
          </cell>
          <cell r="D2787" t="str">
            <v>CATCH BASIN, NO. 5A WITHOUT APRON WITH B GRATE</v>
          </cell>
          <cell r="G2787">
            <v>0</v>
          </cell>
        </row>
        <row r="2788">
          <cell r="A2788" t="str">
            <v>611E98341</v>
          </cell>
          <cell r="C2788" t="str">
            <v>EACH</v>
          </cell>
          <cell r="D2788" t="str">
            <v>CATCH BASIN, NO. 5A</v>
          </cell>
          <cell r="G2788">
            <v>0</v>
          </cell>
        </row>
        <row r="2789">
          <cell r="A2789" t="str">
            <v>611E98350</v>
          </cell>
          <cell r="C2789" t="str">
            <v>EACH</v>
          </cell>
          <cell r="D2789" t="str">
            <v>CATCH BASIN, NO. 5A, AS PER PLAN</v>
          </cell>
          <cell r="G2789">
            <v>0</v>
          </cell>
        </row>
        <row r="2790">
          <cell r="A2790" t="str">
            <v>611E98351</v>
          </cell>
          <cell r="C2790" t="str">
            <v>EACH</v>
          </cell>
          <cell r="D2790" t="str">
            <v>CATCH BASIN, NO. 5A WITH B GRATE</v>
          </cell>
          <cell r="G2790">
            <v>0</v>
          </cell>
        </row>
        <row r="2791">
          <cell r="A2791" t="str">
            <v>611E98354</v>
          </cell>
          <cell r="C2791" t="str">
            <v>EACH</v>
          </cell>
          <cell r="D2791" t="str">
            <v>CATCH BASIN, NO. 5A WITH B GRATE, AS PER PLAN</v>
          </cell>
          <cell r="G2791">
            <v>0</v>
          </cell>
        </row>
        <row r="2792">
          <cell r="A2792" t="str">
            <v>611E98364</v>
          </cell>
          <cell r="C2792" t="str">
            <v>EACH</v>
          </cell>
          <cell r="D2792" t="str">
            <v>CATCH BASIN, NO. 5A WITHOUT APRON</v>
          </cell>
          <cell r="G2792">
            <v>0</v>
          </cell>
        </row>
        <row r="2793">
          <cell r="A2793" t="str">
            <v>611E98370</v>
          </cell>
          <cell r="C2793" t="str">
            <v>EACH</v>
          </cell>
          <cell r="D2793" t="str">
            <v>CATCH BASIN, NO. 6</v>
          </cell>
          <cell r="G2793">
            <v>0</v>
          </cell>
        </row>
        <row r="2794">
          <cell r="A2794" t="str">
            <v>611E98371</v>
          </cell>
          <cell r="C2794" t="str">
            <v>EACH</v>
          </cell>
          <cell r="D2794" t="str">
            <v>CATCH BASIN, NO. 6, AS PER PLAN</v>
          </cell>
          <cell r="G2794">
            <v>0</v>
          </cell>
        </row>
        <row r="2795">
          <cell r="A2795" t="str">
            <v>611E98390</v>
          </cell>
          <cell r="C2795" t="str">
            <v>EACH</v>
          </cell>
          <cell r="D2795" t="str">
            <v>CATCH BASIN, NO. 7</v>
          </cell>
          <cell r="G2795">
            <v>0</v>
          </cell>
        </row>
        <row r="2796">
          <cell r="A2796" t="str">
            <v>611E98391</v>
          </cell>
          <cell r="C2796" t="str">
            <v>EACH</v>
          </cell>
          <cell r="D2796" t="str">
            <v>CATCH BASIN, NO. 7, AS PER PLAN</v>
          </cell>
          <cell r="G2796">
            <v>0</v>
          </cell>
        </row>
        <row r="2797">
          <cell r="A2797" t="str">
            <v>611E98410</v>
          </cell>
          <cell r="C2797" t="str">
            <v>EACH</v>
          </cell>
          <cell r="D2797" t="str">
            <v>CATCH BASIN, NO. 8</v>
          </cell>
          <cell r="G2797">
            <v>0</v>
          </cell>
        </row>
        <row r="2798">
          <cell r="A2798" t="str">
            <v>611E98411</v>
          </cell>
          <cell r="C2798" t="str">
            <v>EACH</v>
          </cell>
          <cell r="D2798" t="str">
            <v>CATCH BASIN, NO. 8, AS PER PLAN</v>
          </cell>
          <cell r="G2798">
            <v>0</v>
          </cell>
        </row>
        <row r="2799">
          <cell r="A2799" t="str">
            <v>611E98430</v>
          </cell>
          <cell r="C2799" t="str">
            <v>EACH</v>
          </cell>
          <cell r="D2799" t="str">
            <v>CATCH BASIN, NO. 8 WITHOUT APRON</v>
          </cell>
          <cell r="G2799">
            <v>0</v>
          </cell>
        </row>
        <row r="2800">
          <cell r="A2800" t="str">
            <v>611E98434</v>
          </cell>
          <cell r="C2800" t="str">
            <v>EACH</v>
          </cell>
          <cell r="D2800" t="str">
            <v>CATCH BASIN, NO. 8A</v>
          </cell>
          <cell r="G2800">
            <v>0</v>
          </cell>
        </row>
        <row r="2801">
          <cell r="A2801" t="str">
            <v>611E98435</v>
          </cell>
          <cell r="C2801" t="str">
            <v>EACH</v>
          </cell>
          <cell r="D2801" t="str">
            <v>CATCH BASIN, NO. 8A, AS PER PLAN</v>
          </cell>
          <cell r="G2801">
            <v>0</v>
          </cell>
        </row>
        <row r="2802">
          <cell r="A2802" t="str">
            <v>611E98444</v>
          </cell>
          <cell r="C2802" t="str">
            <v>EACH</v>
          </cell>
          <cell r="D2802" t="str">
            <v>CATCH BASIN, NO. 8A WITHOUT APRON</v>
          </cell>
          <cell r="G2802">
            <v>0</v>
          </cell>
        </row>
        <row r="2803">
          <cell r="A2803" t="str">
            <v>611E98450</v>
          </cell>
          <cell r="C2803" t="str">
            <v>EACH</v>
          </cell>
          <cell r="D2803" t="str">
            <v>CATCH BASIN, NO. 2-2A</v>
          </cell>
          <cell r="G2803">
            <v>0</v>
          </cell>
        </row>
        <row r="2804">
          <cell r="A2804" t="str">
            <v>611E98451</v>
          </cell>
          <cell r="C2804" t="str">
            <v>EACH</v>
          </cell>
          <cell r="D2804" t="str">
            <v>CATCH BASIN, NO. 2-2A, AS PER PLAN</v>
          </cell>
          <cell r="G2804">
            <v>0</v>
          </cell>
        </row>
        <row r="2805">
          <cell r="A2805" t="str">
            <v>611E98470</v>
          </cell>
          <cell r="C2805" t="str">
            <v>EACH</v>
          </cell>
          <cell r="D2805" t="str">
            <v>CATCH BASIN, NO. 2-2B</v>
          </cell>
          <cell r="G2805">
            <v>0</v>
          </cell>
        </row>
        <row r="2806">
          <cell r="A2806" t="str">
            <v>611E98471</v>
          </cell>
          <cell r="C2806" t="str">
            <v>EACH</v>
          </cell>
          <cell r="D2806" t="str">
            <v>CATCH BASIN, NO. 2-2B, AS PER PLAN</v>
          </cell>
          <cell r="G2806">
            <v>0</v>
          </cell>
        </row>
        <row r="2807">
          <cell r="A2807" t="str">
            <v>611E98480</v>
          </cell>
          <cell r="C2807" t="str">
            <v>EACH</v>
          </cell>
          <cell r="D2807" t="str">
            <v>CATCH BASIN, NO. 2-2B WITH BICYCLE SAFE GRATE</v>
          </cell>
          <cell r="G2807">
            <v>0</v>
          </cell>
        </row>
        <row r="2808">
          <cell r="A2808" t="str">
            <v>611E98500</v>
          </cell>
          <cell r="C2808" t="str">
            <v>EACH</v>
          </cell>
          <cell r="D2808" t="str">
            <v>CATCH BASIN, NO. 2-2B WITH APRON</v>
          </cell>
          <cell r="G2808">
            <v>0</v>
          </cell>
        </row>
        <row r="2809">
          <cell r="A2809" t="str">
            <v>611E98504</v>
          </cell>
          <cell r="C2809" t="str">
            <v>EACH</v>
          </cell>
          <cell r="D2809" t="str">
            <v>CATCH BASIN, NO. 2-2C</v>
          </cell>
          <cell r="G2809">
            <v>0</v>
          </cell>
        </row>
        <row r="2810">
          <cell r="A2810" t="str">
            <v>611E98505</v>
          </cell>
          <cell r="C2810" t="str">
            <v>EACH</v>
          </cell>
          <cell r="D2810" t="str">
            <v>CATCH BASIN, NO. 2-2C, AS PER PLAN</v>
          </cell>
          <cell r="G2810">
            <v>0</v>
          </cell>
        </row>
        <row r="2811">
          <cell r="A2811" t="str">
            <v>611E98510</v>
          </cell>
          <cell r="C2811" t="str">
            <v>EACH</v>
          </cell>
          <cell r="D2811" t="str">
            <v>CATCH BASIN, NO. 2-3</v>
          </cell>
          <cell r="G2811">
            <v>0</v>
          </cell>
        </row>
        <row r="2812">
          <cell r="A2812" t="str">
            <v>611E98511</v>
          </cell>
          <cell r="C2812" t="str">
            <v>EACH</v>
          </cell>
          <cell r="D2812" t="str">
            <v>CATCH BASIN, NO. 2-3, AS PER PLAN</v>
          </cell>
          <cell r="G2812">
            <v>0</v>
          </cell>
        </row>
        <row r="2813">
          <cell r="A2813" t="str">
            <v>611E98520</v>
          </cell>
          <cell r="C2813" t="str">
            <v>EACH</v>
          </cell>
          <cell r="D2813" t="str">
            <v>CATCH BASIN, NO. 2-3 WITH BICYCLE SAFE GRATE</v>
          </cell>
          <cell r="G2813">
            <v>0</v>
          </cell>
        </row>
        <row r="2814">
          <cell r="A2814" t="str">
            <v>611E98540</v>
          </cell>
          <cell r="C2814" t="str">
            <v>EACH</v>
          </cell>
          <cell r="D2814" t="str">
            <v>CATCH BASIN, NO. 2-4</v>
          </cell>
          <cell r="G2814">
            <v>0</v>
          </cell>
        </row>
        <row r="2815">
          <cell r="A2815" t="str">
            <v>611E98541</v>
          </cell>
          <cell r="C2815" t="str">
            <v>EACH</v>
          </cell>
          <cell r="D2815" t="str">
            <v>CATCH BASIN, NO. 2-4, AS PER PLAN</v>
          </cell>
          <cell r="G2815">
            <v>0</v>
          </cell>
        </row>
        <row r="2816">
          <cell r="A2816" t="str">
            <v>611E98550</v>
          </cell>
          <cell r="C2816" t="str">
            <v>EACH</v>
          </cell>
          <cell r="D2816" t="str">
            <v>CATCH BASIN, NO. 2-4 WITH BICYCLE SAFE GRATE</v>
          </cell>
          <cell r="G2816">
            <v>0</v>
          </cell>
        </row>
        <row r="2817">
          <cell r="A2817" t="str">
            <v>611E98570</v>
          </cell>
          <cell r="C2817" t="str">
            <v>EACH</v>
          </cell>
          <cell r="D2817" t="str">
            <v>CATCH BASIN, NO. 2-5</v>
          </cell>
          <cell r="G2817">
            <v>0</v>
          </cell>
        </row>
        <row r="2818">
          <cell r="A2818" t="str">
            <v>611E98571</v>
          </cell>
          <cell r="C2818" t="str">
            <v>EACH</v>
          </cell>
          <cell r="D2818" t="str">
            <v>CATCH BASIN, NO. 2-5, AS PER PLAN</v>
          </cell>
          <cell r="G2818">
            <v>0</v>
          </cell>
        </row>
        <row r="2819">
          <cell r="A2819" t="str">
            <v>611E98580</v>
          </cell>
          <cell r="C2819" t="str">
            <v>EACH</v>
          </cell>
          <cell r="D2819" t="str">
            <v>CATCH BASIN, NO. 2-5 WITH BICYCLE SAFE GRATE</v>
          </cell>
          <cell r="G2819">
            <v>0</v>
          </cell>
        </row>
        <row r="2820">
          <cell r="A2820" t="str">
            <v>611E98600</v>
          </cell>
          <cell r="C2820" t="str">
            <v>EACH</v>
          </cell>
          <cell r="D2820" t="str">
            <v>CATCH BASIN, NO. 2-6</v>
          </cell>
          <cell r="G2820">
            <v>0</v>
          </cell>
        </row>
        <row r="2821">
          <cell r="A2821" t="str">
            <v>611E98601</v>
          </cell>
          <cell r="C2821" t="str">
            <v>EACH</v>
          </cell>
          <cell r="D2821" t="str">
            <v>CATCH BASIN, NO. 2-6, AS PER PLAN</v>
          </cell>
          <cell r="G2821">
            <v>0</v>
          </cell>
        </row>
        <row r="2822">
          <cell r="A2822" t="str">
            <v>611E98610</v>
          </cell>
          <cell r="C2822" t="str">
            <v>EACH</v>
          </cell>
          <cell r="D2822" t="str">
            <v>CATCH BASIN, NO. 2-6 WITH BICYCLE SAFE GRATE</v>
          </cell>
          <cell r="G2822">
            <v>0</v>
          </cell>
        </row>
        <row r="2823">
          <cell r="A2823" t="str">
            <v>611E98630</v>
          </cell>
          <cell r="C2823" t="str">
            <v>EACH</v>
          </cell>
          <cell r="D2823" t="str">
            <v>CATCH BASIN ADJUSTED TO GRADE</v>
          </cell>
          <cell r="G2823">
            <v>0</v>
          </cell>
        </row>
        <row r="2824">
          <cell r="A2824" t="str">
            <v>611E98631</v>
          </cell>
          <cell r="C2824" t="str">
            <v>EACH</v>
          </cell>
          <cell r="D2824" t="str">
            <v>CATCH BASIN ADJUSTED TO GRADE, AS PER PLAN</v>
          </cell>
          <cell r="G2824">
            <v>0</v>
          </cell>
        </row>
        <row r="2825">
          <cell r="A2825" t="str">
            <v>611E98634</v>
          </cell>
          <cell r="C2825" t="str">
            <v>EACH</v>
          </cell>
          <cell r="D2825" t="str">
            <v>CATCH BASIN RECONSTRUCTED TO GRADE</v>
          </cell>
          <cell r="G2825">
            <v>0</v>
          </cell>
        </row>
        <row r="2826">
          <cell r="A2826" t="str">
            <v>611E98635</v>
          </cell>
          <cell r="C2826" t="str">
            <v>EACH</v>
          </cell>
          <cell r="D2826" t="str">
            <v>CATCH BASIN RECONSTRUCTED TO GRADE, AS PER PLAN</v>
          </cell>
          <cell r="G2826">
            <v>0</v>
          </cell>
        </row>
        <row r="2827">
          <cell r="A2827" t="str">
            <v>611E98640</v>
          </cell>
          <cell r="C2827" t="str">
            <v>EACH</v>
          </cell>
          <cell r="D2827" t="str">
            <v>CATCH BASIN FRAME</v>
          </cell>
          <cell r="G2827">
            <v>0</v>
          </cell>
        </row>
        <row r="2828">
          <cell r="A2828" t="str">
            <v>611E98644</v>
          </cell>
          <cell r="C2828" t="str">
            <v>EACH</v>
          </cell>
          <cell r="D2828" t="str">
            <v>CATCH BASIN GRATE</v>
          </cell>
          <cell r="G2828">
            <v>0</v>
          </cell>
        </row>
        <row r="2829">
          <cell r="A2829" t="str">
            <v>611E98645</v>
          </cell>
          <cell r="C2829" t="str">
            <v>EACH</v>
          </cell>
          <cell r="D2829" t="str">
            <v>CATCH BASIN GRATE, AS PER PLAN</v>
          </cell>
          <cell r="G2829">
            <v>0</v>
          </cell>
        </row>
        <row r="2830">
          <cell r="A2830" t="str">
            <v>611E98650</v>
          </cell>
          <cell r="C2830" t="str">
            <v>EACH</v>
          </cell>
          <cell r="D2830" t="str">
            <v>CATCH BASIN FRAME AND GRATE</v>
          </cell>
          <cell r="G2830">
            <v>0</v>
          </cell>
        </row>
        <row r="2831">
          <cell r="A2831" t="str">
            <v>611E98651</v>
          </cell>
          <cell r="C2831" t="str">
            <v>EACH</v>
          </cell>
          <cell r="D2831" t="str">
            <v>CATCH BASIN FRAME AND GRATE, AS PER PLAN</v>
          </cell>
          <cell r="G2831">
            <v>0</v>
          </cell>
        </row>
        <row r="2832">
          <cell r="A2832" t="str">
            <v>611E98690</v>
          </cell>
          <cell r="C2832" t="str">
            <v>EACH</v>
          </cell>
          <cell r="D2832" t="str">
            <v>CATCH BASIN, MISC.:</v>
          </cell>
          <cell r="F2832" t="str">
            <v>ADD SUPPLEMENTAL DESCRIPTION</v>
          </cell>
          <cell r="G2832">
            <v>1</v>
          </cell>
        </row>
        <row r="2833">
          <cell r="A2833" t="str">
            <v>611E98700</v>
          </cell>
          <cell r="C2833" t="str">
            <v>EACH</v>
          </cell>
          <cell r="D2833" t="str">
            <v>INLET, SIDE DITCH</v>
          </cell>
          <cell r="G2833">
            <v>0</v>
          </cell>
        </row>
        <row r="2834">
          <cell r="A2834" t="str">
            <v>611E98701</v>
          </cell>
          <cell r="C2834" t="str">
            <v>EACH</v>
          </cell>
          <cell r="D2834" t="str">
            <v>INLET, SIDE DITCH, AS PER PLAN</v>
          </cell>
          <cell r="G2834">
            <v>0</v>
          </cell>
        </row>
        <row r="2835">
          <cell r="A2835" t="str">
            <v>611E98710</v>
          </cell>
          <cell r="C2835" t="str">
            <v>EACH</v>
          </cell>
          <cell r="D2835" t="str">
            <v>INLET, NO. 2-6</v>
          </cell>
          <cell r="G2835">
            <v>0</v>
          </cell>
        </row>
        <row r="2836">
          <cell r="A2836" t="str">
            <v>611E98711</v>
          </cell>
          <cell r="C2836" t="str">
            <v>EACH</v>
          </cell>
          <cell r="D2836" t="str">
            <v>INLET, NO. 2-6, AS PER PLAN</v>
          </cell>
          <cell r="G2836">
            <v>0</v>
          </cell>
        </row>
        <row r="2837">
          <cell r="A2837" t="str">
            <v>611E98720</v>
          </cell>
          <cell r="C2837" t="str">
            <v>EACH</v>
          </cell>
          <cell r="D2837" t="str">
            <v>INLET, NO. 2-8</v>
          </cell>
          <cell r="G2837">
            <v>0</v>
          </cell>
        </row>
        <row r="2838">
          <cell r="A2838" t="str">
            <v>611E98721</v>
          </cell>
          <cell r="C2838" t="str">
            <v>EACH</v>
          </cell>
          <cell r="D2838" t="str">
            <v>INLET, NO. 2-8, AS PER PLAN</v>
          </cell>
          <cell r="G2838">
            <v>0</v>
          </cell>
        </row>
        <row r="2839">
          <cell r="A2839" t="str">
            <v>611E98730</v>
          </cell>
          <cell r="C2839" t="str">
            <v>EACH</v>
          </cell>
          <cell r="D2839" t="str">
            <v>INLET, NO. 2-10</v>
          </cell>
          <cell r="G2839">
            <v>0</v>
          </cell>
        </row>
        <row r="2840">
          <cell r="A2840" t="str">
            <v>611E98731</v>
          </cell>
          <cell r="C2840" t="str">
            <v>EACH</v>
          </cell>
          <cell r="D2840" t="str">
            <v>INLET, NO. 2-10, AS PER PLAN</v>
          </cell>
          <cell r="G2840">
            <v>0</v>
          </cell>
        </row>
        <row r="2841">
          <cell r="A2841" t="str">
            <v>611E98740</v>
          </cell>
          <cell r="C2841" t="str">
            <v>EACH</v>
          </cell>
          <cell r="D2841" t="str">
            <v>INLET, NO. 2-12</v>
          </cell>
          <cell r="G2841">
            <v>0</v>
          </cell>
        </row>
        <row r="2842">
          <cell r="A2842" t="str">
            <v>611E98741</v>
          </cell>
          <cell r="C2842" t="str">
            <v>EACH</v>
          </cell>
          <cell r="D2842" t="str">
            <v>INLET, NO. 2-12, AS PER PLAN</v>
          </cell>
          <cell r="G2842">
            <v>0</v>
          </cell>
        </row>
        <row r="2843">
          <cell r="A2843" t="str">
            <v>611E98750</v>
          </cell>
          <cell r="C2843" t="str">
            <v>EACH</v>
          </cell>
          <cell r="D2843" t="str">
            <v>INLET, NO. 2-14</v>
          </cell>
          <cell r="G2843">
            <v>0</v>
          </cell>
        </row>
        <row r="2844">
          <cell r="A2844" t="str">
            <v>611E98751</v>
          </cell>
          <cell r="C2844" t="str">
            <v>EACH</v>
          </cell>
          <cell r="D2844" t="str">
            <v>INLET, NO. 2-14, AS PER PLAN</v>
          </cell>
          <cell r="G2844">
            <v>0</v>
          </cell>
        </row>
        <row r="2845">
          <cell r="A2845" t="str">
            <v>611E98760</v>
          </cell>
          <cell r="C2845" t="str">
            <v>EACH</v>
          </cell>
          <cell r="D2845" t="str">
            <v>INLET, NO. 2-16</v>
          </cell>
          <cell r="G2845">
            <v>0</v>
          </cell>
        </row>
        <row r="2846">
          <cell r="A2846" t="str">
            <v>611E98770</v>
          </cell>
          <cell r="C2846" t="str">
            <v>EACH</v>
          </cell>
          <cell r="D2846" t="str">
            <v>INLET, NO. 2-18</v>
          </cell>
          <cell r="G2846">
            <v>0</v>
          </cell>
        </row>
        <row r="2847">
          <cell r="A2847" t="str">
            <v>611E98771</v>
          </cell>
          <cell r="C2847" t="str">
            <v>EACH</v>
          </cell>
          <cell r="D2847" t="str">
            <v>INLET, NO. 2-18, AS PER PLAN</v>
          </cell>
          <cell r="G2847">
            <v>0</v>
          </cell>
        </row>
        <row r="2848">
          <cell r="A2848" t="str">
            <v>611E98780</v>
          </cell>
          <cell r="C2848" t="str">
            <v>EACH</v>
          </cell>
          <cell r="D2848" t="str">
            <v>INLET, NO. 2-20</v>
          </cell>
          <cell r="G2848">
            <v>0</v>
          </cell>
        </row>
        <row r="2849">
          <cell r="A2849" t="str">
            <v>611E98781</v>
          </cell>
          <cell r="C2849" t="str">
            <v>EACH</v>
          </cell>
          <cell r="D2849" t="str">
            <v>INLET, NO. 2-20, AS PER PLAN</v>
          </cell>
          <cell r="G2849">
            <v>0</v>
          </cell>
        </row>
        <row r="2850">
          <cell r="A2850" t="str">
            <v>611E98790</v>
          </cell>
          <cell r="C2850" t="str">
            <v>EACH</v>
          </cell>
          <cell r="D2850" t="str">
            <v>INLET, NO. 3A</v>
          </cell>
          <cell r="G2850">
            <v>0</v>
          </cell>
        </row>
        <row r="2851">
          <cell r="A2851" t="str">
            <v>611E98791</v>
          </cell>
          <cell r="C2851" t="str">
            <v>EACH</v>
          </cell>
          <cell r="D2851" t="str">
            <v>INLET, NO. 3A, AS PER PLAN</v>
          </cell>
          <cell r="G2851">
            <v>0</v>
          </cell>
        </row>
        <row r="2852">
          <cell r="A2852" t="str">
            <v>611E98794</v>
          </cell>
          <cell r="C2852" t="str">
            <v>EACH</v>
          </cell>
          <cell r="D2852" t="str">
            <v>INLET, NO. 3A50</v>
          </cell>
          <cell r="G2852">
            <v>0</v>
          </cell>
        </row>
        <row r="2853">
          <cell r="A2853" t="str">
            <v>611E98795</v>
          </cell>
          <cell r="C2853" t="str">
            <v>EACH</v>
          </cell>
          <cell r="D2853" t="str">
            <v>INLET, NO. 3A50, AS PER PLAN</v>
          </cell>
          <cell r="G2853">
            <v>0</v>
          </cell>
        </row>
        <row r="2854">
          <cell r="A2854" t="str">
            <v>611E98800</v>
          </cell>
          <cell r="C2854" t="str">
            <v>EACH</v>
          </cell>
          <cell r="D2854" t="str">
            <v>INLET, NO. 3B</v>
          </cell>
          <cell r="G2854">
            <v>0</v>
          </cell>
        </row>
        <row r="2855">
          <cell r="A2855" t="str">
            <v>611E98801</v>
          </cell>
          <cell r="C2855" t="str">
            <v>EACH</v>
          </cell>
          <cell r="D2855" t="str">
            <v>INLET, NO. 3B, AS PER PLAN</v>
          </cell>
          <cell r="G2855">
            <v>0</v>
          </cell>
        </row>
        <row r="2856">
          <cell r="A2856" t="str">
            <v>611E98804</v>
          </cell>
          <cell r="C2856" t="str">
            <v>EACH</v>
          </cell>
          <cell r="D2856" t="str">
            <v>INLET, NO. 3B50</v>
          </cell>
          <cell r="G2856">
            <v>0</v>
          </cell>
        </row>
        <row r="2857">
          <cell r="A2857" t="str">
            <v>611E98805</v>
          </cell>
          <cell r="C2857" t="str">
            <v>EACH</v>
          </cell>
          <cell r="D2857" t="str">
            <v>INLET, NO. 3B50, AS PER PLAN</v>
          </cell>
          <cell r="G2857">
            <v>0</v>
          </cell>
        </row>
        <row r="2858">
          <cell r="A2858" t="str">
            <v>611E98810</v>
          </cell>
          <cell r="C2858" t="str">
            <v>EACH</v>
          </cell>
          <cell r="D2858" t="str">
            <v>INLET, NO. 3C</v>
          </cell>
          <cell r="G2858">
            <v>0</v>
          </cell>
        </row>
        <row r="2859">
          <cell r="A2859" t="str">
            <v>611E98811</v>
          </cell>
          <cell r="C2859" t="str">
            <v>EACH</v>
          </cell>
          <cell r="D2859" t="str">
            <v>INLET, NO. 3C, AS PER PLAN</v>
          </cell>
          <cell r="G2859">
            <v>0</v>
          </cell>
        </row>
        <row r="2860">
          <cell r="A2860" t="str">
            <v>611E98814</v>
          </cell>
          <cell r="C2860" t="str">
            <v>EACH</v>
          </cell>
          <cell r="D2860" t="str">
            <v>INLET, NO. 3C50</v>
          </cell>
          <cell r="G2860">
            <v>0</v>
          </cell>
        </row>
        <row r="2861">
          <cell r="A2861" t="str">
            <v>611E98815</v>
          </cell>
          <cell r="C2861" t="str">
            <v>EACH</v>
          </cell>
          <cell r="D2861" t="str">
            <v>INLET, NO. 3C50, AS PER PLAN</v>
          </cell>
          <cell r="G2861">
            <v>0</v>
          </cell>
        </row>
        <row r="2862">
          <cell r="A2862" t="str">
            <v>611E98820</v>
          </cell>
          <cell r="C2862" t="str">
            <v>EACH</v>
          </cell>
          <cell r="D2862" t="str">
            <v>INLET, NO. 3D</v>
          </cell>
          <cell r="G2862">
            <v>0</v>
          </cell>
        </row>
        <row r="2863">
          <cell r="A2863" t="str">
            <v>611E98821</v>
          </cell>
          <cell r="C2863" t="str">
            <v>EACH</v>
          </cell>
          <cell r="D2863" t="str">
            <v>INLET, NO. 3D, AS PER PLAN</v>
          </cell>
          <cell r="G2863">
            <v>0</v>
          </cell>
        </row>
        <row r="2864">
          <cell r="A2864" t="str">
            <v>611E98824</v>
          </cell>
          <cell r="C2864" t="str">
            <v>EACH</v>
          </cell>
          <cell r="D2864" t="str">
            <v>INLET, NO. 3D50</v>
          </cell>
          <cell r="G2864">
            <v>0</v>
          </cell>
        </row>
        <row r="2865">
          <cell r="A2865" t="str">
            <v>611E98825</v>
          </cell>
          <cell r="C2865" t="str">
            <v>EACH</v>
          </cell>
          <cell r="D2865" t="str">
            <v>INLET, NO. 3D50, AS PER PLAN</v>
          </cell>
          <cell r="G2865">
            <v>0</v>
          </cell>
        </row>
        <row r="2866">
          <cell r="A2866" t="str">
            <v>611E98830</v>
          </cell>
          <cell r="C2866" t="str">
            <v>EACH</v>
          </cell>
          <cell r="D2866" t="str">
            <v>INLET, NO. 3E</v>
          </cell>
          <cell r="G2866">
            <v>0</v>
          </cell>
        </row>
        <row r="2867">
          <cell r="A2867" t="str">
            <v>611E98840</v>
          </cell>
          <cell r="C2867" t="str">
            <v>EACH</v>
          </cell>
          <cell r="D2867" t="str">
            <v>INLET, NO. 2-A-6</v>
          </cell>
          <cell r="G2867">
            <v>0</v>
          </cell>
        </row>
        <row r="2868">
          <cell r="A2868" t="str">
            <v>611E98841</v>
          </cell>
          <cell r="C2868" t="str">
            <v>EACH</v>
          </cell>
          <cell r="D2868" t="str">
            <v>INLET, NO. 2-A-6, AS PER PLAN</v>
          </cell>
          <cell r="G2868">
            <v>0</v>
          </cell>
        </row>
        <row r="2869">
          <cell r="A2869" t="str">
            <v>611E98850</v>
          </cell>
          <cell r="C2869" t="str">
            <v>EACH</v>
          </cell>
          <cell r="D2869" t="str">
            <v>INLET, NO. 2-A-8</v>
          </cell>
          <cell r="G2869">
            <v>0</v>
          </cell>
        </row>
        <row r="2870">
          <cell r="A2870" t="str">
            <v>611E98851</v>
          </cell>
          <cell r="C2870" t="str">
            <v>EACH</v>
          </cell>
          <cell r="D2870" t="str">
            <v>INLET, NO. 2-A-8, AS PER PLAN</v>
          </cell>
          <cell r="G2870">
            <v>0</v>
          </cell>
        </row>
        <row r="2871">
          <cell r="A2871" t="str">
            <v>611E98860</v>
          </cell>
          <cell r="C2871" t="str">
            <v>EACH</v>
          </cell>
          <cell r="D2871" t="str">
            <v>INLET, NO. 2-A-10</v>
          </cell>
          <cell r="G2871">
            <v>0</v>
          </cell>
        </row>
        <row r="2872">
          <cell r="A2872" t="str">
            <v>611E98861</v>
          </cell>
          <cell r="C2872" t="str">
            <v>EACH</v>
          </cell>
          <cell r="D2872" t="str">
            <v>INLET, NO. 2-A-10, AS PER PLAN</v>
          </cell>
          <cell r="G2872">
            <v>0</v>
          </cell>
        </row>
        <row r="2873">
          <cell r="A2873" t="str">
            <v>611E98870</v>
          </cell>
          <cell r="C2873" t="str">
            <v>EACH</v>
          </cell>
          <cell r="D2873" t="str">
            <v>INLET, NO. 2-A-12</v>
          </cell>
          <cell r="G2873">
            <v>0</v>
          </cell>
        </row>
        <row r="2874">
          <cell r="A2874" t="str">
            <v>611E98871</v>
          </cell>
          <cell r="C2874" t="str">
            <v>EACH</v>
          </cell>
          <cell r="D2874" t="str">
            <v>INLET, NO. 2-A-12, AS PER PLAN</v>
          </cell>
          <cell r="G2874">
            <v>0</v>
          </cell>
        </row>
        <row r="2875">
          <cell r="A2875" t="str">
            <v>611E98880</v>
          </cell>
          <cell r="C2875" t="str">
            <v>EACH</v>
          </cell>
          <cell r="D2875" t="str">
            <v>INLET, NO. 2-A-14</v>
          </cell>
          <cell r="G2875">
            <v>0</v>
          </cell>
        </row>
        <row r="2876">
          <cell r="A2876" t="str">
            <v>611E98881</v>
          </cell>
          <cell r="C2876" t="str">
            <v>EACH</v>
          </cell>
          <cell r="D2876" t="str">
            <v>INLET, NO. 2-A-14, AS PER PLAN</v>
          </cell>
          <cell r="G2876">
            <v>0</v>
          </cell>
        </row>
        <row r="2877">
          <cell r="A2877" t="str">
            <v>611E98890</v>
          </cell>
          <cell r="C2877" t="str">
            <v>EACH</v>
          </cell>
          <cell r="D2877" t="str">
            <v>INLET, NO. 2-A-16</v>
          </cell>
          <cell r="G2877">
            <v>0</v>
          </cell>
        </row>
        <row r="2878">
          <cell r="A2878" t="str">
            <v>611E98891</v>
          </cell>
          <cell r="C2878" t="str">
            <v>EACH</v>
          </cell>
          <cell r="D2878" t="str">
            <v>INLET, NO. 2-A-16, AS PER PLAN</v>
          </cell>
          <cell r="G2878">
            <v>0</v>
          </cell>
        </row>
        <row r="2879">
          <cell r="A2879" t="str">
            <v>611E99000</v>
          </cell>
          <cell r="C2879" t="str">
            <v>EACH</v>
          </cell>
          <cell r="D2879" t="str">
            <v>INLET, NO. 2-A-18</v>
          </cell>
          <cell r="G2879">
            <v>0</v>
          </cell>
        </row>
        <row r="2880">
          <cell r="A2880" t="str">
            <v>611E99001</v>
          </cell>
          <cell r="C2880" t="str">
            <v>EACH</v>
          </cell>
          <cell r="D2880" t="str">
            <v>INLET, NO. 2-A-18, AS PER PLAN</v>
          </cell>
          <cell r="G2880">
            <v>0</v>
          </cell>
        </row>
        <row r="2881">
          <cell r="A2881" t="str">
            <v>611E99010</v>
          </cell>
          <cell r="C2881" t="str">
            <v>EACH</v>
          </cell>
          <cell r="D2881" t="str">
            <v>INLET, NO. 2-A-20</v>
          </cell>
          <cell r="G2881">
            <v>0</v>
          </cell>
        </row>
        <row r="2882">
          <cell r="A2882" t="str">
            <v>611E99050</v>
          </cell>
          <cell r="C2882" t="str">
            <v>EACH</v>
          </cell>
          <cell r="D2882" t="str">
            <v>BARRIER MEDIAN INLET, SINGLE SLOPE, TYPE 915A</v>
          </cell>
          <cell r="G2882">
            <v>0</v>
          </cell>
        </row>
        <row r="2883">
          <cell r="A2883" t="str">
            <v>611E99054</v>
          </cell>
          <cell r="C2883" t="str">
            <v>EACH</v>
          </cell>
          <cell r="D2883" t="str">
            <v>BARRIER MEDIAN INLET, SINGLE SLOPE, TYPE 915B</v>
          </cell>
          <cell r="G2883">
            <v>0</v>
          </cell>
        </row>
        <row r="2884">
          <cell r="A2884" t="str">
            <v>611E99055</v>
          </cell>
          <cell r="C2884" t="str">
            <v>EACH</v>
          </cell>
          <cell r="D2884" t="str">
            <v>BARRIER MEDIAN INLET, SINGLE SLOPE, TYPE 915B, AS PER PLAN</v>
          </cell>
          <cell r="G2884">
            <v>0</v>
          </cell>
        </row>
        <row r="2885">
          <cell r="A2885" t="str">
            <v>611E99060</v>
          </cell>
          <cell r="C2885" t="str">
            <v>EACH</v>
          </cell>
          <cell r="D2885" t="str">
            <v>BARRIER MEDIAN INLET, SINGLE SLOPE, TYPE 915B1</v>
          </cell>
          <cell r="G2885">
            <v>0</v>
          </cell>
        </row>
        <row r="2886">
          <cell r="A2886" t="str">
            <v>611E99061</v>
          </cell>
          <cell r="C2886" t="str">
            <v>EACH</v>
          </cell>
          <cell r="D2886" t="str">
            <v>BARRIER MEDIAN INLET, SINGLE SLOPE, TYPE 915B1, AS PER PLAN</v>
          </cell>
          <cell r="G2886">
            <v>0</v>
          </cell>
        </row>
        <row r="2887">
          <cell r="A2887" t="str">
            <v>611E99064</v>
          </cell>
          <cell r="C2887" t="str">
            <v>EACH</v>
          </cell>
          <cell r="D2887" t="str">
            <v>BARRIER MEDIAN INLET, SINGLE SLOPE, TYPE 915C</v>
          </cell>
          <cell r="G2887">
            <v>0</v>
          </cell>
        </row>
        <row r="2888">
          <cell r="A2888" t="str">
            <v>611E99065</v>
          </cell>
          <cell r="C2888" t="str">
            <v>EACH</v>
          </cell>
          <cell r="D2888" t="str">
            <v>BARRIER MEDIAN INLET, SINGLE SLOPE, TYPE 915C, AS PER PLAN</v>
          </cell>
          <cell r="G2888">
            <v>0</v>
          </cell>
        </row>
        <row r="2889">
          <cell r="A2889" t="str">
            <v>611E99070</v>
          </cell>
          <cell r="C2889" t="str">
            <v>EACH</v>
          </cell>
          <cell r="D2889" t="str">
            <v>BARRIER MEDIAN INLET, SINGLE SLOPE, TYPE 915C1</v>
          </cell>
          <cell r="G2889">
            <v>0</v>
          </cell>
        </row>
        <row r="2890">
          <cell r="A2890" t="str">
            <v>611E99071</v>
          </cell>
          <cell r="C2890" t="str">
            <v>EACH</v>
          </cell>
          <cell r="D2890" t="str">
            <v>BARRIER MEDIAN INLET, SINGLE SLOPE, TYPE 915C1, AS PER PLAN</v>
          </cell>
          <cell r="G2890">
            <v>0</v>
          </cell>
        </row>
        <row r="2891">
          <cell r="A2891" t="str">
            <v>611E99074</v>
          </cell>
          <cell r="C2891" t="str">
            <v>EACH</v>
          </cell>
          <cell r="D2891" t="str">
            <v>BARRIER INLET, SINGLE SLOPE, TYPE D</v>
          </cell>
          <cell r="G2891">
            <v>0</v>
          </cell>
        </row>
        <row r="2892">
          <cell r="A2892" t="str">
            <v>611E99075</v>
          </cell>
          <cell r="C2892" t="str">
            <v>EACH</v>
          </cell>
          <cell r="D2892" t="str">
            <v>BARRIER INLET, SINGLE SLOPE, TYPE D, AS PER PLAN</v>
          </cell>
          <cell r="G2892">
            <v>0</v>
          </cell>
        </row>
        <row r="2893">
          <cell r="A2893" t="str">
            <v>611E99084</v>
          </cell>
          <cell r="C2893" t="str">
            <v>EACH</v>
          </cell>
          <cell r="D2893" t="str">
            <v>INLET, NO. 3 FOR SINGLE SLOPE BARRIER, TYPE A</v>
          </cell>
          <cell r="G2893">
            <v>0</v>
          </cell>
        </row>
        <row r="2894">
          <cell r="A2894" t="str">
            <v>611E99090</v>
          </cell>
          <cell r="C2894" t="str">
            <v>EACH</v>
          </cell>
          <cell r="D2894" t="str">
            <v>INLET, NO. 3 FOR SINGLE SLOPE BARRIER, TYPE A1</v>
          </cell>
          <cell r="G2894">
            <v>0</v>
          </cell>
        </row>
        <row r="2895">
          <cell r="A2895" t="str">
            <v>611E99094</v>
          </cell>
          <cell r="C2895" t="str">
            <v>EACH</v>
          </cell>
          <cell r="D2895" t="str">
            <v>INLET, NO. 3 FOR SINGLE SLOPE BARRIER, TYPE B</v>
          </cell>
          <cell r="G2895">
            <v>0</v>
          </cell>
        </row>
        <row r="2896">
          <cell r="A2896" t="str">
            <v>611E99095</v>
          </cell>
          <cell r="C2896" t="str">
            <v>EACH</v>
          </cell>
          <cell r="D2896" t="str">
            <v>INLET, NO. 3 FOR SINGLE SLOPE BARRIER, TYPE B, AS PER PLAN</v>
          </cell>
          <cell r="G2896">
            <v>0</v>
          </cell>
        </row>
        <row r="2897">
          <cell r="A2897" t="str">
            <v>611E99100</v>
          </cell>
          <cell r="C2897" t="str">
            <v>EACH</v>
          </cell>
          <cell r="D2897" t="str">
            <v>INLET, NO. 3 FOR SINGLE SLOPE BARRIER, TYPE B1</v>
          </cell>
          <cell r="G2897">
            <v>0</v>
          </cell>
        </row>
        <row r="2898">
          <cell r="A2898" t="str">
            <v>611E99101</v>
          </cell>
          <cell r="C2898" t="str">
            <v>EACH</v>
          </cell>
          <cell r="D2898" t="str">
            <v>INLET, NO. 3 FOR SINGLE SLOPE BARRIER, TYPE B1, AS PER PLAN</v>
          </cell>
          <cell r="G2898">
            <v>0</v>
          </cell>
        </row>
        <row r="2899">
          <cell r="A2899" t="str">
            <v>611E99104</v>
          </cell>
          <cell r="C2899" t="str">
            <v>EACH</v>
          </cell>
          <cell r="D2899" t="str">
            <v>INLET, NO. 3 FOR SINGLE SLOPE BARRIER, TYPE C</v>
          </cell>
          <cell r="G2899">
            <v>0</v>
          </cell>
        </row>
        <row r="2900">
          <cell r="A2900" t="str">
            <v>611E99105</v>
          </cell>
          <cell r="C2900" t="str">
            <v>EACH</v>
          </cell>
          <cell r="D2900" t="str">
            <v>INLET, NO. 3 FOR SINGLE SLOPE BARRIER, TYPE C, AS PER PLAN</v>
          </cell>
          <cell r="G2900">
            <v>0</v>
          </cell>
        </row>
        <row r="2901">
          <cell r="A2901" t="str">
            <v>611E99110</v>
          </cell>
          <cell r="C2901" t="str">
            <v>EACH</v>
          </cell>
          <cell r="D2901" t="str">
            <v>INLET, NO. 3 FOR SINGLE SLOPE BARRIER, TYPE C1</v>
          </cell>
          <cell r="G2901">
            <v>0</v>
          </cell>
        </row>
        <row r="2902">
          <cell r="A2902" t="str">
            <v>611E99111</v>
          </cell>
          <cell r="C2902" t="str">
            <v>EACH</v>
          </cell>
          <cell r="D2902" t="str">
            <v>INLET, NO. 3 FOR SINGLE SLOPE BARRIER, TYPE C1, AS PER PLAN</v>
          </cell>
          <cell r="G2902">
            <v>0</v>
          </cell>
        </row>
        <row r="2903">
          <cell r="A2903" t="str">
            <v>611E99114</v>
          </cell>
          <cell r="C2903" t="str">
            <v>EACH</v>
          </cell>
          <cell r="D2903" t="str">
            <v>INLET, NO. 3 FOR SINGLE SLOPE BARRIER, TYPE D</v>
          </cell>
          <cell r="G2903">
            <v>0</v>
          </cell>
        </row>
        <row r="2904">
          <cell r="A2904" t="str">
            <v>611E99115</v>
          </cell>
          <cell r="C2904" t="str">
            <v>EACH</v>
          </cell>
          <cell r="D2904" t="str">
            <v>INLET, NO. 3 FOR SINGLE SLOPE BARRIER, TYPE D, AS PER PLAN</v>
          </cell>
          <cell r="G2904">
            <v>0</v>
          </cell>
        </row>
        <row r="2905">
          <cell r="A2905" t="str">
            <v>611E99120</v>
          </cell>
          <cell r="C2905" t="str">
            <v>EACH</v>
          </cell>
          <cell r="D2905" t="str">
            <v>INLET, NO. 4 FOR SINGLE SLOPE BARRIER, TYPE A</v>
          </cell>
          <cell r="G2905">
            <v>0</v>
          </cell>
        </row>
        <row r="2906">
          <cell r="A2906" t="str">
            <v>611E99121</v>
          </cell>
          <cell r="C2906" t="str">
            <v>EACH</v>
          </cell>
          <cell r="D2906" t="str">
            <v>INLET, NO. 4 FOR SINGLE SLOPE BARRIER, TYPE A, AS PER PLAN</v>
          </cell>
          <cell r="G2906">
            <v>0</v>
          </cell>
        </row>
        <row r="2907">
          <cell r="A2907" t="str">
            <v>611E99124</v>
          </cell>
          <cell r="C2907" t="str">
            <v>EACH</v>
          </cell>
          <cell r="D2907" t="str">
            <v>INLET, NO. 4 FOR SINGLE SLOPE BARRIER, TYPE A1</v>
          </cell>
          <cell r="G2907">
            <v>0</v>
          </cell>
        </row>
        <row r="2908">
          <cell r="A2908" t="str">
            <v>611E99130</v>
          </cell>
          <cell r="C2908" t="str">
            <v>EACH</v>
          </cell>
          <cell r="D2908" t="str">
            <v>INLET, NO. 4 FOR SINGLE SLOPE BARRIER, TYPE B</v>
          </cell>
          <cell r="G2908">
            <v>0</v>
          </cell>
        </row>
        <row r="2909">
          <cell r="A2909" t="str">
            <v>611E99131</v>
          </cell>
          <cell r="C2909" t="str">
            <v>EACH</v>
          </cell>
          <cell r="D2909" t="str">
            <v>INLET, NO. 4 FOR SINGLE SLOPE BARRIER, TYPE B, AS PER PLAN</v>
          </cell>
          <cell r="G2909">
            <v>0</v>
          </cell>
        </row>
        <row r="2910">
          <cell r="A2910" t="str">
            <v>611E99140</v>
          </cell>
          <cell r="C2910" t="str">
            <v>EACH</v>
          </cell>
          <cell r="D2910" t="str">
            <v>INLET, NO. 4 FOR SINGLE SLOPE BARRIER, TYPE B1</v>
          </cell>
          <cell r="G2910">
            <v>0</v>
          </cell>
        </row>
        <row r="2911">
          <cell r="A2911" t="str">
            <v>611E99150</v>
          </cell>
          <cell r="C2911" t="str">
            <v>EACH</v>
          </cell>
          <cell r="D2911" t="str">
            <v>INLET ADJUSTED TO GRADE</v>
          </cell>
          <cell r="G2911">
            <v>0</v>
          </cell>
        </row>
        <row r="2912">
          <cell r="A2912" t="str">
            <v>611E99151</v>
          </cell>
          <cell r="C2912" t="str">
            <v>EACH</v>
          </cell>
          <cell r="D2912" t="str">
            <v>INLET ADJUSTED TO GRADE, AS PER PLAN</v>
          </cell>
          <cell r="G2912">
            <v>0</v>
          </cell>
        </row>
        <row r="2913">
          <cell r="A2913" t="str">
            <v>611E99154</v>
          </cell>
          <cell r="C2913" t="str">
            <v>EACH</v>
          </cell>
          <cell r="D2913" t="str">
            <v>INLET RECONSTRUCTED TO GRADE</v>
          </cell>
          <cell r="G2913">
            <v>0</v>
          </cell>
        </row>
        <row r="2914">
          <cell r="A2914" t="str">
            <v>611E99155</v>
          </cell>
          <cell r="C2914" t="str">
            <v>EACH</v>
          </cell>
          <cell r="D2914" t="str">
            <v>INLET RECONSTRUCTED TO GRADE, AS PER PLAN</v>
          </cell>
          <cell r="G2914">
            <v>0</v>
          </cell>
        </row>
        <row r="2915">
          <cell r="A2915" t="str">
            <v>611E99160</v>
          </cell>
          <cell r="C2915" t="str">
            <v>EACH</v>
          </cell>
          <cell r="D2915" t="str">
            <v>INLET FRAME AND GRATE</v>
          </cell>
          <cell r="G2915">
            <v>0</v>
          </cell>
        </row>
        <row r="2916">
          <cell r="A2916" t="str">
            <v>611E99161</v>
          </cell>
          <cell r="C2916" t="str">
            <v>EACH</v>
          </cell>
          <cell r="D2916" t="str">
            <v>INLET FRAME AND GRATE, AS PER PLAN</v>
          </cell>
          <cell r="G2916">
            <v>0</v>
          </cell>
        </row>
        <row r="2917">
          <cell r="A2917" t="str">
            <v>611E99170</v>
          </cell>
          <cell r="C2917" t="str">
            <v>EACH</v>
          </cell>
          <cell r="D2917" t="str">
            <v>BARRIER MEDIAN INLET, SINGLE SLOPE, TYPE 915A-2</v>
          </cell>
          <cell r="G2917">
            <v>0</v>
          </cell>
        </row>
        <row r="2918">
          <cell r="A2918" t="str">
            <v>611E99174</v>
          </cell>
          <cell r="C2918" t="str">
            <v>EACH</v>
          </cell>
          <cell r="D2918" t="str">
            <v>BARRIER MEDIAN INLET, SINGLE SLOPE, TYPE 915A1-2</v>
          </cell>
          <cell r="G2918">
            <v>0</v>
          </cell>
        </row>
        <row r="2919">
          <cell r="A2919" t="str">
            <v>611E99180</v>
          </cell>
          <cell r="C2919" t="str">
            <v>EACH</v>
          </cell>
          <cell r="D2919" t="str">
            <v>BARRIER MEDIAN INLET, TYPE 915B</v>
          </cell>
          <cell r="G2919">
            <v>0</v>
          </cell>
        </row>
        <row r="2920">
          <cell r="A2920" t="str">
            <v>611E99184</v>
          </cell>
          <cell r="C2920" t="str">
            <v>EACH</v>
          </cell>
          <cell r="D2920" t="str">
            <v>BARRIER MEDIAN INLET, SINGLE SLOPE, TYPE 915B-2</v>
          </cell>
          <cell r="G2920">
            <v>0</v>
          </cell>
        </row>
        <row r="2921">
          <cell r="A2921" t="str">
            <v>611E99190</v>
          </cell>
          <cell r="C2921" t="str">
            <v>EACH</v>
          </cell>
          <cell r="D2921" t="str">
            <v>BARRIER MEDIAN INLET, SINGLE SLOPE, TYPE 915B1-2</v>
          </cell>
          <cell r="G2921">
            <v>0</v>
          </cell>
        </row>
        <row r="2922">
          <cell r="A2922" t="str">
            <v>611E99194</v>
          </cell>
          <cell r="C2922" t="str">
            <v>EACH</v>
          </cell>
          <cell r="D2922" t="str">
            <v>BARRIER MEDIAN INLET, TYPE 915C</v>
          </cell>
          <cell r="G2922">
            <v>0</v>
          </cell>
        </row>
        <row r="2923">
          <cell r="A2923" t="str">
            <v>611E99500</v>
          </cell>
          <cell r="C2923" t="str">
            <v>EACH</v>
          </cell>
          <cell r="D2923" t="str">
            <v>INLET,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611E99550</v>
          </cell>
          <cell r="C2924" t="str">
            <v>EACH</v>
          </cell>
          <cell r="D2924" t="str">
            <v>MANHOLE, NO. 1</v>
          </cell>
          <cell r="G2924">
            <v>0</v>
          </cell>
        </row>
        <row r="2925">
          <cell r="A2925" t="str">
            <v>611E99551</v>
          </cell>
          <cell r="C2925" t="str">
            <v>EACH</v>
          </cell>
          <cell r="D2925" t="str">
            <v>MANHOLE, NO. 1, AS PER PLAN</v>
          </cell>
          <cell r="G2925">
            <v>0</v>
          </cell>
        </row>
        <row r="2926">
          <cell r="A2926" t="str">
            <v>611E99570</v>
          </cell>
          <cell r="C2926" t="str">
            <v>EACH</v>
          </cell>
          <cell r="D2926" t="str">
            <v>MANHOLE, NO. 2</v>
          </cell>
          <cell r="G2926">
            <v>0</v>
          </cell>
        </row>
        <row r="2927">
          <cell r="A2927" t="str">
            <v>611E99571</v>
          </cell>
          <cell r="C2927" t="str">
            <v>EACH</v>
          </cell>
          <cell r="D2927" t="str">
            <v>MANHOLE, NO. 2, AS PER PLAN</v>
          </cell>
          <cell r="G2927">
            <v>0</v>
          </cell>
        </row>
        <row r="2928">
          <cell r="A2928" t="str">
            <v>611E99574</v>
          </cell>
          <cell r="C2928" t="str">
            <v>EACH</v>
          </cell>
          <cell r="D2928" t="str">
            <v>MANHOLE, NO. 3</v>
          </cell>
          <cell r="G2928">
            <v>0</v>
          </cell>
        </row>
        <row r="2929">
          <cell r="A2929" t="str">
            <v>611E99575</v>
          </cell>
          <cell r="C2929" t="str">
            <v>EACH</v>
          </cell>
          <cell r="D2929" t="str">
            <v>MANHOLE, NO. 3, AS PER PLAN</v>
          </cell>
          <cell r="G2929">
            <v>0</v>
          </cell>
        </row>
        <row r="2930">
          <cell r="A2930" t="str">
            <v>611E99580</v>
          </cell>
          <cell r="C2930" t="str">
            <v>EACH</v>
          </cell>
          <cell r="D2930" t="str">
            <v>MANHOLE, NO. 3 WITH 84" BASE I.D. AND 6" WEIR</v>
          </cell>
          <cell r="G2930">
            <v>0</v>
          </cell>
        </row>
        <row r="2931">
          <cell r="A2931" t="str">
            <v>611E99581</v>
          </cell>
          <cell r="C2931" t="str">
            <v>EACH</v>
          </cell>
          <cell r="D2931" t="str">
            <v>MANHOLE, NO. 3 WITH 84" BASE I.D. AND 6" WEIR, AS PER PLAN</v>
          </cell>
          <cell r="G2931">
            <v>0</v>
          </cell>
        </row>
        <row r="2932">
          <cell r="A2932" t="str">
            <v>611E99582</v>
          </cell>
          <cell r="C2932" t="str">
            <v>EACH</v>
          </cell>
          <cell r="D2932" t="str">
            <v>MANHOLE, NO. 3 WITH 90" BASE I.D. AND 8" WEIR</v>
          </cell>
          <cell r="G2932">
            <v>0</v>
          </cell>
        </row>
        <row r="2933">
          <cell r="A2933" t="str">
            <v>611E99583</v>
          </cell>
          <cell r="C2933" t="str">
            <v>EACH</v>
          </cell>
          <cell r="D2933" t="str">
            <v>MANHOLE, NO. 3 WITH 90" BASE I.D. AND 8" WEIR, AS PER PLAN</v>
          </cell>
          <cell r="G2933">
            <v>0</v>
          </cell>
        </row>
        <row r="2934">
          <cell r="A2934" t="str">
            <v>611E99584</v>
          </cell>
          <cell r="C2934" t="str">
            <v>EACH</v>
          </cell>
          <cell r="D2934" t="str">
            <v>MANHOLE, NO. 3 WITH 96" BASE I.D. AND 9" WEIR</v>
          </cell>
          <cell r="G2934">
            <v>0</v>
          </cell>
        </row>
        <row r="2935">
          <cell r="A2935" t="str">
            <v>611E99586</v>
          </cell>
          <cell r="C2935" t="str">
            <v>EACH</v>
          </cell>
          <cell r="D2935" t="str">
            <v>MANHOLE, NO. 3 WITH 108" BASE I.D. AND 12" WEIR</v>
          </cell>
          <cell r="G2935">
            <v>0</v>
          </cell>
        </row>
        <row r="2936">
          <cell r="A2936" t="str">
            <v>611E99600</v>
          </cell>
          <cell r="C2936" t="str">
            <v>EACH</v>
          </cell>
          <cell r="D2936" t="str">
            <v>MANHOLE, NO. 4</v>
          </cell>
          <cell r="G2936">
            <v>0</v>
          </cell>
        </row>
        <row r="2937">
          <cell r="A2937" t="str">
            <v>611E99601</v>
          </cell>
          <cell r="C2937" t="str">
            <v>EACH</v>
          </cell>
          <cell r="D2937" t="str">
            <v>MANHOLE, NO. 4, AS PER PLAN</v>
          </cell>
          <cell r="G2937">
            <v>0</v>
          </cell>
        </row>
        <row r="2938">
          <cell r="A2938" t="str">
            <v>611E99620</v>
          </cell>
          <cell r="C2938" t="str">
            <v>EACH</v>
          </cell>
          <cell r="D2938" t="str">
            <v>MANHOLE, NO. 5</v>
          </cell>
          <cell r="G2938">
            <v>0</v>
          </cell>
        </row>
        <row r="2939">
          <cell r="A2939" t="str">
            <v>611E99621</v>
          </cell>
          <cell r="C2939" t="str">
            <v>EACH</v>
          </cell>
          <cell r="D2939" t="str">
            <v>MANHOLE, NO. 5, AS PER PLAN</v>
          </cell>
          <cell r="G2939">
            <v>0</v>
          </cell>
        </row>
        <row r="2940">
          <cell r="A2940" t="str">
            <v>611E99640</v>
          </cell>
          <cell r="C2940" t="str">
            <v>EACH</v>
          </cell>
          <cell r="D2940" t="str">
            <v>MANHOLE FRAME</v>
          </cell>
          <cell r="G2940">
            <v>0</v>
          </cell>
        </row>
        <row r="2941">
          <cell r="A2941" t="str">
            <v>611E99641</v>
          </cell>
          <cell r="C2941" t="str">
            <v>EACH</v>
          </cell>
          <cell r="D2941" t="str">
            <v>MANHOLE FRAME, AS PER PLAN</v>
          </cell>
          <cell r="G2941">
            <v>0</v>
          </cell>
        </row>
        <row r="2942">
          <cell r="A2942" t="str">
            <v>611E99644</v>
          </cell>
          <cell r="C2942" t="str">
            <v>EACH</v>
          </cell>
          <cell r="D2942" t="str">
            <v>MANHOLE COVER</v>
          </cell>
          <cell r="G2942">
            <v>0</v>
          </cell>
        </row>
        <row r="2943">
          <cell r="A2943" t="str">
            <v>611E99645</v>
          </cell>
          <cell r="C2943" t="str">
            <v>EACH</v>
          </cell>
          <cell r="D2943" t="str">
            <v>MANHOLE COVER, AS PER PLAN</v>
          </cell>
          <cell r="G2943">
            <v>0</v>
          </cell>
        </row>
        <row r="2944">
          <cell r="A2944" t="str">
            <v>611E99650</v>
          </cell>
          <cell r="C2944" t="str">
            <v>EACH</v>
          </cell>
          <cell r="D2944" t="str">
            <v>MANHOLE FRAME AND COVER</v>
          </cell>
          <cell r="G2944">
            <v>0</v>
          </cell>
        </row>
        <row r="2945">
          <cell r="A2945" t="str">
            <v>611E99651</v>
          </cell>
          <cell r="C2945" t="str">
            <v>EACH</v>
          </cell>
          <cell r="D2945" t="str">
            <v>MANHOLE FRAME AND COVER, AS PER PLAN</v>
          </cell>
          <cell r="G2945">
            <v>0</v>
          </cell>
        </row>
        <row r="2946">
          <cell r="A2946" t="str">
            <v>611E99654</v>
          </cell>
          <cell r="C2946" t="str">
            <v>EACH</v>
          </cell>
          <cell r="D2946" t="str">
            <v>MANHOLE ADJUSTED TO GRADE</v>
          </cell>
          <cell r="G2946">
            <v>0</v>
          </cell>
        </row>
        <row r="2947">
          <cell r="A2947" t="str">
            <v>611E99655</v>
          </cell>
          <cell r="C2947" t="str">
            <v>EACH</v>
          </cell>
          <cell r="D2947" t="str">
            <v>MANHOLE ADJUSTED TO GRADE, AS PER PLAN</v>
          </cell>
          <cell r="G2947">
            <v>0</v>
          </cell>
        </row>
        <row r="2948">
          <cell r="A2948" t="str">
            <v>611E99660</v>
          </cell>
          <cell r="C2948" t="str">
            <v>EACH</v>
          </cell>
          <cell r="D2948" t="str">
            <v>MANHOLE RECONSTRUCTED TO GRADE</v>
          </cell>
          <cell r="G2948">
            <v>0</v>
          </cell>
        </row>
        <row r="2949">
          <cell r="A2949" t="str">
            <v>611E99661</v>
          </cell>
          <cell r="C2949" t="str">
            <v>EACH</v>
          </cell>
          <cell r="D2949" t="str">
            <v>MANHOLE RECONSTRUCTED TO GRADE, AS PER PLAN</v>
          </cell>
          <cell r="G2949">
            <v>0</v>
          </cell>
        </row>
        <row r="2950">
          <cell r="A2950" t="str">
            <v>611E99690</v>
          </cell>
          <cell r="C2950" t="str">
            <v>EACH</v>
          </cell>
          <cell r="D2950" t="str">
            <v>MANHOLE, MISC.:</v>
          </cell>
          <cell r="F2950" t="str">
            <v>ADD SUPPLEMENTAL DESCRIPTION</v>
          </cell>
          <cell r="G2950">
            <v>1</v>
          </cell>
        </row>
        <row r="2951">
          <cell r="A2951" t="str">
            <v>611E99700</v>
          </cell>
          <cell r="B2951" t="str">
            <v>Y</v>
          </cell>
          <cell r="C2951" t="str">
            <v>EACH</v>
          </cell>
          <cell r="D2951" t="str">
            <v>SPECIAL - GAS VALVE BOX ADJUSTED TO GRADE</v>
          </cell>
          <cell r="G2951">
            <v>0</v>
          </cell>
        </row>
        <row r="2952">
          <cell r="A2952" t="str">
            <v>611E99710</v>
          </cell>
          <cell r="C2952" t="str">
            <v>EACH</v>
          </cell>
          <cell r="D2952" t="str">
            <v>PRECAST REINFORCED CONCRETE OUTLET</v>
          </cell>
          <cell r="G2952">
            <v>0</v>
          </cell>
        </row>
        <row r="2953">
          <cell r="A2953" t="str">
            <v>611E99711</v>
          </cell>
          <cell r="C2953" t="str">
            <v>EACH</v>
          </cell>
          <cell r="D2953" t="str">
            <v>PRECAST REINFORCED CONCRETE OUTLET, AS PER PLAN</v>
          </cell>
          <cell r="G2953">
            <v>0</v>
          </cell>
        </row>
        <row r="2954">
          <cell r="A2954" t="str">
            <v>611E99720</v>
          </cell>
          <cell r="C2954" t="str">
            <v>EACH</v>
          </cell>
          <cell r="D2954" t="str">
            <v>INSPECTION WELL</v>
          </cell>
          <cell r="G2954">
            <v>0</v>
          </cell>
        </row>
        <row r="2955">
          <cell r="A2955" t="str">
            <v>611E99721</v>
          </cell>
          <cell r="C2955" t="str">
            <v>EACH</v>
          </cell>
          <cell r="D2955" t="str">
            <v>INSPECTION WELL, AS PER PLAN</v>
          </cell>
          <cell r="G2955">
            <v>0</v>
          </cell>
        </row>
        <row r="2956">
          <cell r="A2956" t="str">
            <v>611E99730</v>
          </cell>
          <cell r="C2956" t="str">
            <v>EACH</v>
          </cell>
          <cell r="D2956" t="str">
            <v>JUNCTION CHAMBER</v>
          </cell>
          <cell r="G2956">
            <v>0</v>
          </cell>
        </row>
        <row r="2957">
          <cell r="A2957" t="str">
            <v>611E99731</v>
          </cell>
          <cell r="C2957" t="str">
            <v>EACH</v>
          </cell>
          <cell r="D2957" t="str">
            <v>JUNCTION CHAMBER, AS PER PLAN</v>
          </cell>
          <cell r="G2957">
            <v>0</v>
          </cell>
        </row>
        <row r="2958">
          <cell r="A2958" t="str">
            <v>611E99734</v>
          </cell>
          <cell r="C2958" t="str">
            <v>EACH</v>
          </cell>
          <cell r="D2958" t="str">
            <v>JUNCTION CHAMBER RECONSTRUCTED TO GRADE</v>
          </cell>
          <cell r="G2958">
            <v>0</v>
          </cell>
        </row>
        <row r="2959">
          <cell r="A2959" t="str">
            <v>611E99740</v>
          </cell>
          <cell r="C2959" t="str">
            <v>EACH</v>
          </cell>
          <cell r="D2959" t="str">
            <v>SIPHON CHAMBER</v>
          </cell>
          <cell r="G2959">
            <v>0</v>
          </cell>
        </row>
        <row r="2960">
          <cell r="A2960" t="str">
            <v>611E99741</v>
          </cell>
          <cell r="C2960" t="str">
            <v>EACH</v>
          </cell>
          <cell r="D2960" t="str">
            <v>SIPHON CHAMBER, AS PER PLAN</v>
          </cell>
          <cell r="G2960">
            <v>0</v>
          </cell>
        </row>
        <row r="2961">
          <cell r="A2961" t="str">
            <v>611E99820</v>
          </cell>
          <cell r="B2961" t="str">
            <v>Y</v>
          </cell>
          <cell r="C2961" t="str">
            <v>LB</v>
          </cell>
          <cell r="D2961" t="str">
            <v>SPECIAL - MISCELLANEOUS METAL</v>
          </cell>
          <cell r="G2961">
            <v>0</v>
          </cell>
        </row>
        <row r="2962">
          <cell r="A2962" t="str">
            <v>611E99830</v>
          </cell>
          <cell r="B2962" t="str">
            <v>Y</v>
          </cell>
          <cell r="C2962" t="str">
            <v>FT</v>
          </cell>
          <cell r="D2962" t="str">
            <v>SPECIAL - TRENCH DRAIN</v>
          </cell>
          <cell r="G2962">
            <v>0</v>
          </cell>
        </row>
        <row r="2963">
          <cell r="A2963" t="str">
            <v>611E99850</v>
          </cell>
          <cell r="C2963" t="str">
            <v>EACH</v>
          </cell>
          <cell r="D2963" t="str">
            <v>WATER QUALITY BASIN, RETENTION</v>
          </cell>
          <cell r="G2963">
            <v>0</v>
          </cell>
        </row>
        <row r="2964">
          <cell r="A2964" t="str">
            <v>611E99851</v>
          </cell>
          <cell r="C2964" t="str">
            <v>EACH</v>
          </cell>
          <cell r="D2964" t="str">
            <v>WATER QUALITY BASIN, RETENTION, AS PER PLAN</v>
          </cell>
          <cell r="G2964">
            <v>0</v>
          </cell>
        </row>
        <row r="2965">
          <cell r="A2965" t="str">
            <v>611E99854</v>
          </cell>
          <cell r="C2965" t="str">
            <v>EACH</v>
          </cell>
          <cell r="D2965" t="str">
            <v>WATER QUALITY BASIN, DETENTION</v>
          </cell>
          <cell r="G2965">
            <v>0</v>
          </cell>
        </row>
        <row r="2966">
          <cell r="A2966" t="str">
            <v>611E99855</v>
          </cell>
          <cell r="C2966" t="str">
            <v>EACH</v>
          </cell>
          <cell r="D2966" t="str">
            <v>WATER QUALITY BASIN, DETENTION, AS PER PLAN</v>
          </cell>
          <cell r="G2966">
            <v>0</v>
          </cell>
        </row>
        <row r="2967">
          <cell r="A2967" t="str">
            <v>611E99860</v>
          </cell>
          <cell r="B2967" t="str">
            <v>Y</v>
          </cell>
          <cell r="C2967" t="str">
            <v>EACH</v>
          </cell>
          <cell r="D2967" t="str">
            <v>SPECIAL - OBSERVATION WELL</v>
          </cell>
          <cell r="G2967">
            <v>0</v>
          </cell>
        </row>
        <row r="2968">
          <cell r="A2968" t="str">
            <v>611E99900</v>
          </cell>
          <cell r="C2968" t="str">
            <v>EACH</v>
          </cell>
          <cell r="D2968" t="str">
            <v>DRAINAGE STRUCTURE, MISC.:</v>
          </cell>
          <cell r="F2968" t="str">
            <v>ADD SUPPLEMENTAL DESCRIPTION</v>
          </cell>
          <cell r="G2968">
            <v>1</v>
          </cell>
        </row>
        <row r="2969">
          <cell r="A2969" t="str">
            <v>611E99910</v>
          </cell>
          <cell r="C2969" t="str">
            <v>FT</v>
          </cell>
          <cell r="D2969" t="str">
            <v>DRAINAGE STRUCTURE, MISC.:</v>
          </cell>
          <cell r="F2969" t="str">
            <v>ADD SUPPLEMENTAL DESCRIPTION</v>
          </cell>
          <cell r="G2969">
            <v>1</v>
          </cell>
        </row>
        <row r="2970">
          <cell r="A2970" t="str">
            <v>611E99920</v>
          </cell>
          <cell r="C2970" t="str">
            <v>LS</v>
          </cell>
          <cell r="D2970" t="str">
            <v>DRAINAGE STRUCTURE, MISC.:</v>
          </cell>
          <cell r="F2970" t="str">
            <v>ADD SUPPLEMENTAL DESCRIPTION</v>
          </cell>
          <cell r="G2970">
            <v>1</v>
          </cell>
        </row>
        <row r="2971">
          <cell r="A2971" t="str">
            <v>611E99930</v>
          </cell>
          <cell r="B2971" t="str">
            <v>Y</v>
          </cell>
          <cell r="C2971" t="str">
            <v>EACH</v>
          </cell>
          <cell r="D2971" t="str">
            <v>SPECIAL - BACKFLOW PREVENTER</v>
          </cell>
          <cell r="F2971" t="str">
            <v>ADD SUPPLEMENTAL DESCRIPTION</v>
          </cell>
          <cell r="G2971">
            <v>1</v>
          </cell>
        </row>
        <row r="2972">
          <cell r="A2972" t="str">
            <v>613E41200</v>
          </cell>
          <cell r="C2972" t="str">
            <v>CY</v>
          </cell>
          <cell r="D2972" t="str">
            <v>LOW STRENGTH MORTAR BACKFILL</v>
          </cell>
          <cell r="G2972">
            <v>0</v>
          </cell>
        </row>
        <row r="2973">
          <cell r="A2973" t="str">
            <v>613E41201</v>
          </cell>
          <cell r="C2973" t="str">
            <v>CY</v>
          </cell>
          <cell r="D2973" t="str">
            <v>LOW STRENGTH MORTAR BACKFILL, AS PER PLAN</v>
          </cell>
          <cell r="G2973">
            <v>0</v>
          </cell>
        </row>
        <row r="2974">
          <cell r="A2974" t="str">
            <v>613E41250</v>
          </cell>
          <cell r="C2974" t="str">
            <v>CY</v>
          </cell>
          <cell r="D2974" t="str">
            <v>LOW STRENGTH MORTAR BACKFILL (TYPE 1)</v>
          </cell>
          <cell r="G2974">
            <v>0</v>
          </cell>
        </row>
        <row r="2975">
          <cell r="A2975" t="str">
            <v>613E41251</v>
          </cell>
          <cell r="C2975" t="str">
            <v>CY</v>
          </cell>
          <cell r="D2975" t="str">
            <v>LOW STRENGTH MORTAR BACKFILL (TYPE 1), AS PER PLAN</v>
          </cell>
          <cell r="G2975">
            <v>0</v>
          </cell>
        </row>
        <row r="2976">
          <cell r="A2976" t="str">
            <v>613E41300</v>
          </cell>
          <cell r="C2976" t="str">
            <v>CY</v>
          </cell>
          <cell r="D2976" t="str">
            <v>LOW STRENGTH MORTAR BACKFILL (TYPE 2)</v>
          </cell>
          <cell r="G2976">
            <v>0</v>
          </cell>
        </row>
        <row r="2977">
          <cell r="A2977" t="str">
            <v>613E41301</v>
          </cell>
          <cell r="C2977" t="str">
            <v>CY</v>
          </cell>
          <cell r="D2977" t="str">
            <v>LOW STRENGTH MORTAR BACKFILL (TYPE 2), AS PER PLAN</v>
          </cell>
          <cell r="G2977">
            <v>0</v>
          </cell>
        </row>
        <row r="2978">
          <cell r="A2978" t="str">
            <v>613E41350</v>
          </cell>
          <cell r="C2978" t="str">
            <v>CY</v>
          </cell>
          <cell r="D2978" t="str">
            <v>LOW STRENGTH MORTAR BACKFILL (TYPE 3)</v>
          </cell>
          <cell r="G2978">
            <v>0</v>
          </cell>
        </row>
        <row r="2979">
          <cell r="A2979" t="str">
            <v>613E41351</v>
          </cell>
          <cell r="C2979" t="str">
            <v>CY</v>
          </cell>
          <cell r="D2979" t="str">
            <v>LOW STRENGTH MORTAR BACKFILL (TYPE 3), AS PER PLAN</v>
          </cell>
          <cell r="G2979">
            <v>0</v>
          </cell>
        </row>
        <row r="2980">
          <cell r="A2980" t="str">
            <v>613E41360</v>
          </cell>
          <cell r="C2980" t="str">
            <v>LS</v>
          </cell>
          <cell r="D2980" t="str">
            <v>LOW STRENGTH MORTAR BACKFILL</v>
          </cell>
          <cell r="G2980">
            <v>0</v>
          </cell>
        </row>
        <row r="2981">
          <cell r="A2981" t="str">
            <v>614E11000</v>
          </cell>
          <cell r="C2981" t="str">
            <v>LS</v>
          </cell>
          <cell r="D2981" t="str">
            <v>MAINTAINING TRAFFIC</v>
          </cell>
          <cell r="G2981">
            <v>0</v>
          </cell>
        </row>
        <row r="2982">
          <cell r="A2982" t="str">
            <v>614E11001</v>
          </cell>
          <cell r="C2982" t="str">
            <v>LS</v>
          </cell>
          <cell r="D2982" t="str">
            <v>MAINTAINING TRAFFIC, AS PER PLAN</v>
          </cell>
          <cell r="G2982">
            <v>0</v>
          </cell>
        </row>
        <row r="2983">
          <cell r="A2983" t="str">
            <v>614E11110</v>
          </cell>
          <cell r="C2983" t="str">
            <v>HOUR</v>
          </cell>
          <cell r="D2983" t="str">
            <v>LAW ENFORCEMENT OFFICER WITH PATROL CAR FOR ASSISTANCE</v>
          </cell>
          <cell r="G2983">
            <v>0</v>
          </cell>
        </row>
        <row r="2984">
          <cell r="A2984" t="str">
            <v>614E11111</v>
          </cell>
          <cell r="C2984" t="str">
            <v>HOUR</v>
          </cell>
          <cell r="D2984" t="str">
            <v>LAW ENFORCEMENT OFFICER WITH PATROL CAR FOR ASSISTANCE, AS PER PLAN</v>
          </cell>
          <cell r="G2984">
            <v>0</v>
          </cell>
        </row>
        <row r="2985">
          <cell r="A2985" t="str">
            <v>614E11130</v>
          </cell>
          <cell r="C2985" t="str">
            <v>HOUR</v>
          </cell>
          <cell r="D2985" t="str">
            <v>LAW ENFORCEMENT OFFICER FOR ASSISTANCE</v>
          </cell>
          <cell r="G2985">
            <v>0</v>
          </cell>
        </row>
        <row r="2986">
          <cell r="A2986" t="str">
            <v>614E11300</v>
          </cell>
          <cell r="B2986" t="str">
            <v>Y</v>
          </cell>
          <cell r="C2986" t="str">
            <v>EACH</v>
          </cell>
          <cell r="D2986" t="str">
            <v>SPECIAL - WORK ZONE TRAFFIC SIGNAL</v>
          </cell>
          <cell r="G2986">
            <v>0</v>
          </cell>
        </row>
        <row r="2987">
          <cell r="A2987" t="str">
            <v>614E11320</v>
          </cell>
          <cell r="C2987" t="str">
            <v>EACH</v>
          </cell>
          <cell r="D2987" t="str">
            <v>PORTABLE TRAFFIC SIGNAL, TYPE TR1 (TRAILER)</v>
          </cell>
          <cell r="G2987">
            <v>0</v>
          </cell>
        </row>
        <row r="2988">
          <cell r="A2988" t="str">
            <v>614E11330</v>
          </cell>
          <cell r="C2988" t="str">
            <v>EACH</v>
          </cell>
          <cell r="D2988" t="str">
            <v>PORTABLE TRAFFIC SIGNAL, TYPE TR2 (PEDESTAL)</v>
          </cell>
          <cell r="G2988">
            <v>0</v>
          </cell>
        </row>
        <row r="2989">
          <cell r="A2989" t="str">
            <v>614E11630</v>
          </cell>
          <cell r="C2989" t="str">
            <v>FT</v>
          </cell>
          <cell r="D2989" t="str">
            <v>INCREASED BARRIER DELINEATION</v>
          </cell>
          <cell r="G2989">
            <v>0</v>
          </cell>
        </row>
        <row r="2990">
          <cell r="A2990" t="str">
            <v>614E11631</v>
          </cell>
          <cell r="C2990" t="str">
            <v>FT</v>
          </cell>
          <cell r="D2990" t="str">
            <v>INCREASED BARRIER DELINEATION, AS PER PLAN</v>
          </cell>
          <cell r="G2990">
            <v>0</v>
          </cell>
        </row>
        <row r="2991">
          <cell r="A2991" t="str">
            <v>614E12100</v>
          </cell>
          <cell r="B2991" t="str">
            <v>Y</v>
          </cell>
          <cell r="C2991" t="str">
            <v>FT</v>
          </cell>
          <cell r="D2991" t="str">
            <v>SPECIAL - ASPHALT CURB DIVIDER WITH DELINEATION</v>
          </cell>
          <cell r="G2991">
            <v>0</v>
          </cell>
        </row>
        <row r="2992">
          <cell r="A2992" t="str">
            <v>614E12200</v>
          </cell>
          <cell r="B2992" t="str">
            <v>Y</v>
          </cell>
          <cell r="C2992" t="str">
            <v>FT</v>
          </cell>
          <cell r="D2992" t="str">
            <v>SPECIAL - WORK ZONE GUARDRAIL</v>
          </cell>
          <cell r="G2992">
            <v>0</v>
          </cell>
        </row>
        <row r="2993">
          <cell r="A2993" t="str">
            <v>614E12300</v>
          </cell>
          <cell r="B2993" t="str">
            <v>Y</v>
          </cell>
          <cell r="C2993" t="str">
            <v>FT</v>
          </cell>
          <cell r="D2993" t="str">
            <v>SPECIAL - WORK ZONE GUARDRAIL ON BRIDGE</v>
          </cell>
          <cell r="G2993">
            <v>0</v>
          </cell>
        </row>
        <row r="2994">
          <cell r="A2994" t="str">
            <v>614E12336</v>
          </cell>
          <cell r="C2994" t="str">
            <v>EACH</v>
          </cell>
          <cell r="D2994" t="str">
            <v>WORK ZONE IMPACT ATTENUATOR (UNIDIRECTIONAL)</v>
          </cell>
          <cell r="G2994">
            <v>0</v>
          </cell>
        </row>
        <row r="2995">
          <cell r="A2995" t="str">
            <v>614E12337</v>
          </cell>
          <cell r="C2995" t="str">
            <v>EACH</v>
          </cell>
          <cell r="D2995" t="str">
            <v>WORK ZONE IMPACT ATTENUATOR (UNIDIRECTIONAL), AS PER PLAN</v>
          </cell>
          <cell r="G2995">
            <v>0</v>
          </cell>
        </row>
        <row r="2996">
          <cell r="A2996" t="str">
            <v>614E12338</v>
          </cell>
          <cell r="C2996" t="str">
            <v>EACH</v>
          </cell>
          <cell r="D2996" t="str">
            <v>WORK ZONE IMPACT ATTENUATOR (BIDIRECTIONAL)</v>
          </cell>
          <cell r="G2996">
            <v>0</v>
          </cell>
        </row>
        <row r="2997">
          <cell r="A2997" t="str">
            <v>614E12339</v>
          </cell>
          <cell r="C2997" t="str">
            <v>EACH</v>
          </cell>
          <cell r="D2997" t="str">
            <v>WORK ZONE IMPACT ATTENUATOR (BIDIRECTIONAL), AS PER PLAN</v>
          </cell>
          <cell r="G2997">
            <v>0</v>
          </cell>
        </row>
        <row r="2998">
          <cell r="A2998" t="str">
            <v>614E12346</v>
          </cell>
          <cell r="C2998" t="str">
            <v>EACH</v>
          </cell>
          <cell r="D2998" t="str">
            <v>WORK ZONE IMPACT ATTENUATOR (UNIDIRECTIONAL)</v>
          </cell>
          <cell r="F2998" t="str">
            <v>SPECIFY INCH WIDTH</v>
          </cell>
          <cell r="G2998">
            <v>1</v>
          </cell>
        </row>
        <row r="2999">
          <cell r="A2999" t="str">
            <v>614E12348</v>
          </cell>
          <cell r="C2999" t="str">
            <v>EACH</v>
          </cell>
          <cell r="D2999" t="str">
            <v>WORK ZONE IMPACT ATTENUATOR (BIDIRECTIONAL)</v>
          </cell>
          <cell r="F2999" t="str">
            <v>SPECIFY INCH WIDTH</v>
          </cell>
          <cell r="G2999">
            <v>1</v>
          </cell>
        </row>
        <row r="3000">
          <cell r="A3000" t="str">
            <v>614E12350</v>
          </cell>
          <cell r="C3000" t="str">
            <v>EACH</v>
          </cell>
          <cell r="D3000" t="str">
            <v>WORK ZONE IMPACT ATTENUATOR</v>
          </cell>
          <cell r="G3000">
            <v>0</v>
          </cell>
        </row>
        <row r="3001">
          <cell r="A3001" t="str">
            <v>614E12351</v>
          </cell>
          <cell r="C3001" t="str">
            <v>EACH</v>
          </cell>
          <cell r="D3001" t="str">
            <v>WORK ZONE IMPACT ATTENUATOR, AS PER PLAN</v>
          </cell>
          <cell r="G3001">
            <v>0</v>
          </cell>
        </row>
        <row r="3002">
          <cell r="A3002" t="str">
            <v>614E12360</v>
          </cell>
          <cell r="C3002" t="str">
            <v>EACH</v>
          </cell>
          <cell r="D3002" t="str">
            <v>WORK ZONE IMPACT ATTENUATOR (REPLACEMENT)</v>
          </cell>
          <cell r="G3002">
            <v>0</v>
          </cell>
        </row>
        <row r="3003">
          <cell r="A3003" t="str">
            <v>614E12370</v>
          </cell>
          <cell r="C3003" t="str">
            <v>EACH</v>
          </cell>
          <cell r="D3003" t="str">
            <v>REMOVE AND REPLACE IMPACT ATTENUATOR</v>
          </cell>
          <cell r="F3003" t="str">
            <v>TEMPORARY ONLY</v>
          </cell>
          <cell r="G3003">
            <v>0</v>
          </cell>
        </row>
        <row r="3004">
          <cell r="A3004" t="str">
            <v>614E12400</v>
          </cell>
          <cell r="C3004" t="str">
            <v>EACH</v>
          </cell>
          <cell r="D3004" t="str">
            <v>WORK ZONE IMPACT ATTENUATOR, MISC.:</v>
          </cell>
          <cell r="F3004" t="str">
            <v>ADD SUPPLEMENTAL DESCRIPTION</v>
          </cell>
          <cell r="G3004">
            <v>1</v>
          </cell>
        </row>
        <row r="3005">
          <cell r="A3005" t="str">
            <v>614E12410</v>
          </cell>
          <cell r="C3005" t="str">
            <v>EACH</v>
          </cell>
          <cell r="D3005" t="str">
            <v>SPEED ZONE AHEAD SYMBOL SIGN</v>
          </cell>
          <cell r="G3005">
            <v>0</v>
          </cell>
        </row>
        <row r="3006">
          <cell r="A3006" t="str">
            <v>614E12420</v>
          </cell>
          <cell r="C3006" t="str">
            <v>LS</v>
          </cell>
          <cell r="D3006" t="str">
            <v>DETOUR SIGNING</v>
          </cell>
          <cell r="G3006">
            <v>0</v>
          </cell>
        </row>
        <row r="3007">
          <cell r="A3007" t="str">
            <v>614E12421</v>
          </cell>
          <cell r="C3007" t="str">
            <v>LS</v>
          </cell>
          <cell r="D3007" t="str">
            <v>DETOUR SIGNING, AS PER PLAN</v>
          </cell>
          <cell r="G3007">
            <v>0</v>
          </cell>
        </row>
        <row r="3008">
          <cell r="A3008" t="str">
            <v>614E12424</v>
          </cell>
          <cell r="C3008" t="str">
            <v>FT</v>
          </cell>
          <cell r="D3008" t="str">
            <v>WATER-FILLED LONGITUDINAL BARRIER NCHRP 350 TL-2</v>
          </cell>
          <cell r="G3008">
            <v>0</v>
          </cell>
        </row>
        <row r="3009">
          <cell r="A3009" t="str">
            <v>614E12425</v>
          </cell>
          <cell r="C3009" t="str">
            <v>FT</v>
          </cell>
          <cell r="D3009" t="str">
            <v>WATER-FILLED LONGITUDINAL BARRIER NCHRP 350 TL-2, AS PER PLAN</v>
          </cell>
          <cell r="G3009">
            <v>0</v>
          </cell>
        </row>
        <row r="3010">
          <cell r="A3010" t="str">
            <v>614E12426</v>
          </cell>
          <cell r="C3010" t="str">
            <v>FT</v>
          </cell>
          <cell r="D3010" t="str">
            <v>WATER-FILLED LONGITUDINAL BARRIER NCHRP 350 TL-3</v>
          </cell>
          <cell r="G3010">
            <v>0</v>
          </cell>
        </row>
        <row r="3011">
          <cell r="A3011" t="str">
            <v>614E12440</v>
          </cell>
          <cell r="C3011" t="str">
            <v>EACH</v>
          </cell>
          <cell r="D3011" t="str">
            <v>WORK ZONE SIGN SUPPORT</v>
          </cell>
          <cell r="F3011" t="str">
            <v>CHECK UNIT OF MEASURE</v>
          </cell>
          <cell r="G3011">
            <v>0</v>
          </cell>
        </row>
        <row r="3012">
          <cell r="A3012" t="str">
            <v>614E12444</v>
          </cell>
          <cell r="C3012" t="str">
            <v>FT</v>
          </cell>
          <cell r="D3012" t="str">
            <v>WORK ZONE SIGN SUPPORT</v>
          </cell>
          <cell r="F3012" t="str">
            <v>CHECK UNIT OF MEASURE</v>
          </cell>
          <cell r="G3012">
            <v>0</v>
          </cell>
        </row>
        <row r="3013">
          <cell r="A3013" t="str">
            <v>614E12460</v>
          </cell>
          <cell r="C3013" t="str">
            <v>EACH</v>
          </cell>
          <cell r="D3013" t="str">
            <v>WORK ZONE MARKING SIGN</v>
          </cell>
          <cell r="G3013">
            <v>0</v>
          </cell>
        </row>
        <row r="3014">
          <cell r="A3014" t="str">
            <v>614E12461</v>
          </cell>
          <cell r="C3014" t="str">
            <v>EACH</v>
          </cell>
          <cell r="D3014" t="str">
            <v>WORK ZONE MARKING SIGN, AS PER PLAN</v>
          </cell>
          <cell r="G3014">
            <v>0</v>
          </cell>
        </row>
        <row r="3015">
          <cell r="A3015" t="str">
            <v>614E12470</v>
          </cell>
          <cell r="C3015" t="str">
            <v>EACH</v>
          </cell>
          <cell r="D3015" t="str">
            <v>WORK ZONE SPEED LIMIT SIGN</v>
          </cell>
          <cell r="G3015">
            <v>0</v>
          </cell>
        </row>
        <row r="3016">
          <cell r="A3016" t="str">
            <v>614E12471</v>
          </cell>
          <cell r="C3016" t="str">
            <v>EACH</v>
          </cell>
          <cell r="D3016" t="str">
            <v>WORK ZONE SPEED LIMIT SIGN, AS PER PLAN</v>
          </cell>
          <cell r="G3016">
            <v>0</v>
          </cell>
        </row>
        <row r="3017">
          <cell r="A3017" t="str">
            <v>614E12484</v>
          </cell>
          <cell r="C3017" t="str">
            <v>EACH</v>
          </cell>
          <cell r="D3017" t="str">
            <v>WORK ZONE INCREASED PENALTIES SIGN</v>
          </cell>
          <cell r="G3017">
            <v>0</v>
          </cell>
        </row>
        <row r="3018">
          <cell r="A3018" t="str">
            <v>614E12485</v>
          </cell>
          <cell r="C3018" t="str">
            <v>EACH</v>
          </cell>
          <cell r="D3018" t="str">
            <v>WORK ZONE INCREASED PENALTIES SIGN, AS PER PLAN</v>
          </cell>
          <cell r="G3018">
            <v>0</v>
          </cell>
        </row>
        <row r="3019">
          <cell r="A3019" t="str">
            <v>614E12490</v>
          </cell>
          <cell r="C3019" t="str">
            <v>EACH</v>
          </cell>
          <cell r="D3019" t="str">
            <v>RESUME LEGAL SPEED SIGN</v>
          </cell>
          <cell r="G3019">
            <v>0</v>
          </cell>
        </row>
        <row r="3020">
          <cell r="A3020" t="str">
            <v>614E12500</v>
          </cell>
          <cell r="C3020" t="str">
            <v>EACH</v>
          </cell>
          <cell r="D3020" t="str">
            <v>REPLACEMENT SIGN</v>
          </cell>
          <cell r="G3020">
            <v>0</v>
          </cell>
        </row>
        <row r="3021">
          <cell r="A3021" t="str">
            <v>614E12600</v>
          </cell>
          <cell r="C3021" t="str">
            <v>EACH</v>
          </cell>
          <cell r="D3021" t="str">
            <v>REPLACEMENT DRUM</v>
          </cell>
          <cell r="G3021">
            <v>0</v>
          </cell>
        </row>
        <row r="3022">
          <cell r="A3022" t="str">
            <v>614E12610</v>
          </cell>
          <cell r="B3022" t="str">
            <v>Y</v>
          </cell>
          <cell r="C3022" t="str">
            <v>EACH</v>
          </cell>
          <cell r="D3022" t="str">
            <v>SPECIAL - TYPE B FLASHING WARNING LIGHT</v>
          </cell>
          <cell r="G3022">
            <v>0</v>
          </cell>
        </row>
        <row r="3023">
          <cell r="A3023" t="str">
            <v>614E12730</v>
          </cell>
          <cell r="B3023" t="str">
            <v>Y</v>
          </cell>
          <cell r="C3023" t="str">
            <v>EACH</v>
          </cell>
          <cell r="D3023" t="str">
            <v>SPECIAL - REBOUNDABLE TUBULAR PYLON</v>
          </cell>
          <cell r="G3023">
            <v>0</v>
          </cell>
        </row>
        <row r="3024">
          <cell r="A3024" t="str">
            <v>614E12740</v>
          </cell>
          <cell r="C3024" t="str">
            <v>EACH</v>
          </cell>
          <cell r="D3024" t="str">
            <v>WORK ZONE LIGHTING SYSTEM</v>
          </cell>
          <cell r="G3024">
            <v>0</v>
          </cell>
        </row>
        <row r="3025">
          <cell r="A3025" t="str">
            <v>614E12741</v>
          </cell>
          <cell r="C3025" t="str">
            <v>EACH</v>
          </cell>
          <cell r="D3025" t="str">
            <v>WORK ZONE LIGHTING SYSTEM, AS PER PLAN</v>
          </cell>
          <cell r="G3025">
            <v>0</v>
          </cell>
        </row>
        <row r="3026">
          <cell r="A3026" t="str">
            <v>614E12756</v>
          </cell>
          <cell r="C3026" t="str">
            <v>EACH</v>
          </cell>
          <cell r="D3026" t="str">
            <v>WORK ZONE CROSSOVER LIGHTING SYSTEM</v>
          </cell>
          <cell r="G3026">
            <v>0</v>
          </cell>
        </row>
        <row r="3027">
          <cell r="A3027" t="str">
            <v>614E12757</v>
          </cell>
          <cell r="C3027" t="str">
            <v>EACH</v>
          </cell>
          <cell r="D3027" t="str">
            <v>WORK ZONE CROSSOVER LIGHTING SYSTEM, AS PER PLAN</v>
          </cell>
          <cell r="G3027">
            <v>0</v>
          </cell>
        </row>
        <row r="3028">
          <cell r="A3028" t="str">
            <v>614E12760</v>
          </cell>
          <cell r="B3028" t="str">
            <v>Y</v>
          </cell>
          <cell r="C3028" t="str">
            <v>EACH</v>
          </cell>
          <cell r="D3028" t="str">
            <v>SPECIAL - FLASHING ARROW PANEL</v>
          </cell>
          <cell r="G3028">
            <v>0</v>
          </cell>
        </row>
        <row r="3029">
          <cell r="A3029" t="str">
            <v>614E12800</v>
          </cell>
          <cell r="C3029" t="str">
            <v>EACH</v>
          </cell>
          <cell r="D3029" t="str">
            <v>WORK ZONE RAISED PAVEMENT MARKER</v>
          </cell>
          <cell r="G3029">
            <v>0</v>
          </cell>
        </row>
        <row r="3030">
          <cell r="A3030" t="str">
            <v>614E12801</v>
          </cell>
          <cell r="C3030" t="str">
            <v>EACH</v>
          </cell>
          <cell r="D3030" t="str">
            <v>WORK ZONE RAISED PAVEMENT MARKER, AS PER PLAN</v>
          </cell>
          <cell r="G3030">
            <v>0</v>
          </cell>
        </row>
        <row r="3031">
          <cell r="A3031" t="str">
            <v>614E13000</v>
          </cell>
          <cell r="C3031" t="str">
            <v>CY</v>
          </cell>
          <cell r="D3031" t="str">
            <v>ASPHALT CONCRETE FOR MAINTAINING TRAFFIC</v>
          </cell>
          <cell r="G3031">
            <v>0</v>
          </cell>
        </row>
        <row r="3032">
          <cell r="A3032" t="str">
            <v>614E13001</v>
          </cell>
          <cell r="C3032" t="str">
            <v>CY</v>
          </cell>
          <cell r="D3032" t="str">
            <v>ASPHALT CONCRETE FOR MAINTAINING TRAFFIC, AS PER PLAN</v>
          </cell>
          <cell r="G3032">
            <v>0</v>
          </cell>
        </row>
        <row r="3033">
          <cell r="A3033" t="str">
            <v>614E13310</v>
          </cell>
          <cell r="C3033" t="str">
            <v>EACH</v>
          </cell>
          <cell r="D3033" t="str">
            <v>BARRIER REFLECTOR, TYPE 1</v>
          </cell>
          <cell r="F3033" t="str">
            <v>SPECIFY 1WAY OR BIDIRECTIONAL</v>
          </cell>
          <cell r="G3033">
            <v>1</v>
          </cell>
        </row>
        <row r="3034">
          <cell r="A3034" t="str">
            <v>614E13312</v>
          </cell>
          <cell r="C3034" t="str">
            <v>EACH</v>
          </cell>
          <cell r="D3034" t="str">
            <v>BARRIER REFLECTOR, TYPE 2</v>
          </cell>
          <cell r="F3034" t="str">
            <v>SPECIFY 1WAY OR BIDIRECTIONAL</v>
          </cell>
          <cell r="G3034">
            <v>1</v>
          </cell>
        </row>
        <row r="3035">
          <cell r="A3035" t="str">
            <v>614E13314</v>
          </cell>
          <cell r="C3035" t="str">
            <v>EACH</v>
          </cell>
          <cell r="D3035" t="str">
            <v>BARRIER REFLECTOR, TYPE 3</v>
          </cell>
          <cell r="F3035" t="str">
            <v>SPECIFY 1WAY OR BIDIRECTIONAL</v>
          </cell>
          <cell r="G3035">
            <v>1</v>
          </cell>
        </row>
        <row r="3036">
          <cell r="A3036" t="str">
            <v>614E13316</v>
          </cell>
          <cell r="C3036" t="str">
            <v>EACH</v>
          </cell>
          <cell r="D3036" t="str">
            <v>BARRIER REFLECTOR, TYPE 4</v>
          </cell>
          <cell r="F3036" t="str">
            <v>SPECIFY 1WAY OR BIDIRECTIONAL</v>
          </cell>
          <cell r="G3036">
            <v>1</v>
          </cell>
        </row>
        <row r="3037">
          <cell r="A3037" t="str">
            <v>614E13318</v>
          </cell>
          <cell r="C3037" t="str">
            <v>EACH</v>
          </cell>
          <cell r="D3037" t="str">
            <v>BARRIER REFLECTOR, TYPE 5</v>
          </cell>
          <cell r="F3037" t="str">
            <v>SPECIFY 1WAY OR BIDIRECTIONAL</v>
          </cell>
          <cell r="G3037">
            <v>1</v>
          </cell>
        </row>
        <row r="3038">
          <cell r="A3038" t="str">
            <v>614E13350</v>
          </cell>
          <cell r="C3038" t="str">
            <v>EACH</v>
          </cell>
          <cell r="D3038" t="str">
            <v>OBJECT MARKER, ONE WAY</v>
          </cell>
          <cell r="G3038">
            <v>0</v>
          </cell>
        </row>
        <row r="3039">
          <cell r="A3039" t="str">
            <v>614E13351</v>
          </cell>
          <cell r="C3039" t="str">
            <v>EACH</v>
          </cell>
          <cell r="D3039" t="str">
            <v>OBJECT MARKER, ONE WAY, AS PER PLAN</v>
          </cell>
          <cell r="G3039">
            <v>0</v>
          </cell>
        </row>
        <row r="3040">
          <cell r="A3040" t="str">
            <v>614E13360</v>
          </cell>
          <cell r="C3040" t="str">
            <v>EACH</v>
          </cell>
          <cell r="D3040" t="str">
            <v>OBJECT MARKER, TWO WAY</v>
          </cell>
          <cell r="G3040">
            <v>0</v>
          </cell>
        </row>
        <row r="3041">
          <cell r="A3041" t="str">
            <v>614E13361</v>
          </cell>
          <cell r="C3041" t="str">
            <v>EACH</v>
          </cell>
          <cell r="D3041" t="str">
            <v>OBJECT MARKER, TWO WAY, AS PER PLAN</v>
          </cell>
          <cell r="G3041">
            <v>0</v>
          </cell>
        </row>
        <row r="3042">
          <cell r="A3042" t="str">
            <v>614E13400</v>
          </cell>
          <cell r="C3042" t="str">
            <v>EACH</v>
          </cell>
          <cell r="D3042" t="str">
            <v>CURB REFLECTOR</v>
          </cell>
          <cell r="G3042">
            <v>0</v>
          </cell>
        </row>
        <row r="3043">
          <cell r="A3043" t="str">
            <v>614E13600</v>
          </cell>
          <cell r="C3043" t="str">
            <v>EACH</v>
          </cell>
          <cell r="D3043" t="str">
            <v>MAINTENANCE OF TRAFFIC, ONE LANE CLOSURE ON A TWO LANE HIGHWAY</v>
          </cell>
          <cell r="G3043">
            <v>0</v>
          </cell>
        </row>
        <row r="3044">
          <cell r="A3044" t="str">
            <v>614E13700</v>
          </cell>
          <cell r="C3044" t="str">
            <v>EACH</v>
          </cell>
          <cell r="D3044" t="str">
            <v>MAINTENANCE OF TRAFFIC, ONE LANE CLOSURE ON A FOUR LANE UNDIVIDED HIGHWAY</v>
          </cell>
          <cell r="G3044">
            <v>0</v>
          </cell>
        </row>
        <row r="3045">
          <cell r="A3045" t="str">
            <v>614E13800</v>
          </cell>
          <cell r="C3045" t="str">
            <v>EACH</v>
          </cell>
          <cell r="D3045" t="str">
            <v>MAINTENANCE OF TRAFFIC, ONE LANE CLOSURE ON A 4 LANE OR GREATER DIVIDED HIGHWAY</v>
          </cell>
          <cell r="G3045">
            <v>0</v>
          </cell>
        </row>
        <row r="3046">
          <cell r="A3046" t="str">
            <v>614E13900</v>
          </cell>
          <cell r="C3046" t="str">
            <v>EACH</v>
          </cell>
          <cell r="D3046" t="str">
            <v>MAINTENANCE OF TRAFFIC FOR SHOULDER CLOSURE</v>
          </cell>
          <cell r="G3046">
            <v>0</v>
          </cell>
        </row>
        <row r="3047">
          <cell r="A3047" t="str">
            <v>614E15000</v>
          </cell>
          <cell r="B3047" t="str">
            <v>Y</v>
          </cell>
          <cell r="C3047" t="str">
            <v>DLR</v>
          </cell>
          <cell r="D3047" t="str">
            <v>SPECIAL - CALENDAR DAYS OF CONTRACT TIME FOR OPENING TO TRAFFIC (UNIT PRICE FIELD SHOULD REFLECT NUMBER OF DAYS BID)</v>
          </cell>
          <cell r="F3047" t="str">
            <v>ODOT INTERNAL USE ONLY</v>
          </cell>
          <cell r="G3047">
            <v>0</v>
          </cell>
        </row>
        <row r="3048">
          <cell r="A3048" t="str">
            <v>614E16000</v>
          </cell>
          <cell r="B3048" t="str">
            <v>Y</v>
          </cell>
          <cell r="C3048" t="str">
            <v>EACH</v>
          </cell>
          <cell r="D3048" t="str">
            <v>SPECIAL - TRAFFIC SAFETY COORDINATOR</v>
          </cell>
          <cell r="G3048">
            <v>0</v>
          </cell>
        </row>
        <row r="3049">
          <cell r="A3049" t="str">
            <v>614E18000</v>
          </cell>
          <cell r="C3049" t="str">
            <v>EACH</v>
          </cell>
          <cell r="D3049" t="str">
            <v>MAINTAINING TRAFFIC, MISC.:</v>
          </cell>
          <cell r="F3049" t="str">
            <v>ADD SUPPLEMENTAL DESCRIPTION</v>
          </cell>
          <cell r="G3049">
            <v>1</v>
          </cell>
        </row>
        <row r="3050">
          <cell r="A3050" t="str">
            <v>614E18002</v>
          </cell>
          <cell r="C3050" t="str">
            <v>LS</v>
          </cell>
          <cell r="D3050" t="str">
            <v>MAINTAINING TRAFFIC, MISC.:</v>
          </cell>
          <cell r="F3050" t="str">
            <v>ADD SUPPLEMENTAL DESCRIPTION</v>
          </cell>
          <cell r="G3050">
            <v>1</v>
          </cell>
        </row>
        <row r="3051">
          <cell r="A3051" t="str">
            <v>614E18010</v>
          </cell>
          <cell r="C3051" t="str">
            <v>SF</v>
          </cell>
          <cell r="D3051" t="str">
            <v>MAINTAINING TRAFFIC, MISC.:</v>
          </cell>
          <cell r="F3051" t="str">
            <v>ADD SUPPLEMENTAL DESCRIPTION</v>
          </cell>
          <cell r="G3051">
            <v>1</v>
          </cell>
        </row>
        <row r="3052">
          <cell r="A3052" t="str">
            <v>614E18020</v>
          </cell>
          <cell r="C3052" t="str">
            <v>HOUR</v>
          </cell>
          <cell r="D3052" t="str">
            <v>MAINTAINING TRAFFIC, MISC.:</v>
          </cell>
          <cell r="F3052" t="str">
            <v>ADD SUPPLEMENTAL DESCRIPTION</v>
          </cell>
          <cell r="G3052">
            <v>1</v>
          </cell>
        </row>
        <row r="3053">
          <cell r="A3053" t="str">
            <v>614E18030</v>
          </cell>
          <cell r="C3053" t="str">
            <v>FT</v>
          </cell>
          <cell r="D3053" t="str">
            <v>MAINTAINING TRAFFIC, MISC.:</v>
          </cell>
          <cell r="F3053" t="str">
            <v>ADD SUPPLEMENTAL DESCRIPTION</v>
          </cell>
          <cell r="G3053">
            <v>1</v>
          </cell>
        </row>
        <row r="3054">
          <cell r="A3054" t="str">
            <v>614E18040</v>
          </cell>
          <cell r="C3054" t="str">
            <v>DAY</v>
          </cell>
          <cell r="D3054" t="str">
            <v>MAINTAINING TRAFFIC, MISC.:</v>
          </cell>
          <cell r="F3054" t="str">
            <v>ADD SUPPLEMENTAL DESCRIPTION</v>
          </cell>
          <cell r="G3054">
            <v>1</v>
          </cell>
        </row>
        <row r="3055">
          <cell r="A3055" t="str">
            <v>614E18050</v>
          </cell>
          <cell r="C3055" t="str">
            <v>MNTH</v>
          </cell>
          <cell r="D3055" t="str">
            <v>MAINTAINING TRAFFIC, MISC.:</v>
          </cell>
          <cell r="F3055" t="str">
            <v>ADD SUPPLEMENTAL DESCRIPTION</v>
          </cell>
          <cell r="G3055">
            <v>1</v>
          </cell>
        </row>
        <row r="3056">
          <cell r="A3056" t="str">
            <v>614E18060</v>
          </cell>
          <cell r="C3056" t="str">
            <v>CY</v>
          </cell>
          <cell r="D3056" t="str">
            <v>MAINTAINING TRAFFIC, MISC.:</v>
          </cell>
          <cell r="F3056" t="str">
            <v>ADD SUPPLEMENTAL DESCRIPTION</v>
          </cell>
          <cell r="G3056">
            <v>1</v>
          </cell>
        </row>
        <row r="3057">
          <cell r="A3057" t="str">
            <v>614E18600</v>
          </cell>
          <cell r="C3057" t="str">
            <v>SNMT</v>
          </cell>
          <cell r="D3057" t="str">
            <v>PORTABLE CHANGEABLE MESSAGE SIGN</v>
          </cell>
          <cell r="F3057" t="str">
            <v>CHECK UNIT OF MEASURE</v>
          </cell>
          <cell r="G3057">
            <v>0</v>
          </cell>
        </row>
        <row r="3058">
          <cell r="A3058" t="str">
            <v>614E18601</v>
          </cell>
          <cell r="C3058" t="str">
            <v>SNMT</v>
          </cell>
          <cell r="D3058" t="str">
            <v>PORTABLE CHANGEABLE MESSAGE SIGN, AS PER PLAN</v>
          </cell>
          <cell r="F3058" t="str">
            <v>CHECK UNIT OF MEASURE</v>
          </cell>
          <cell r="G3058">
            <v>0</v>
          </cell>
        </row>
        <row r="3059">
          <cell r="A3059" t="str">
            <v>614E20000</v>
          </cell>
          <cell r="C3059" t="str">
            <v>MILE</v>
          </cell>
          <cell r="D3059" t="str">
            <v>WORK ZONE LANE LINE, CLASS I, 4"</v>
          </cell>
          <cell r="G3059">
            <v>0</v>
          </cell>
        </row>
        <row r="3060">
          <cell r="A3060" t="str">
            <v>614E20001</v>
          </cell>
          <cell r="C3060" t="str">
            <v>MILE</v>
          </cell>
          <cell r="D3060" t="str">
            <v>WORK ZONE LANE LINE, CLASS I, 4", AS PER PLAN</v>
          </cell>
          <cell r="G3060">
            <v>0</v>
          </cell>
        </row>
        <row r="3061">
          <cell r="A3061" t="str">
            <v>614E20010</v>
          </cell>
          <cell r="C3061" t="str">
            <v>MILE</v>
          </cell>
          <cell r="D3061" t="str">
            <v>WORK ZONE LANE LINE, CLASS I, 6"</v>
          </cell>
          <cell r="G3061">
            <v>0</v>
          </cell>
        </row>
        <row r="3062">
          <cell r="A3062" t="str">
            <v>614E20011</v>
          </cell>
          <cell r="C3062" t="str">
            <v>MILE</v>
          </cell>
          <cell r="D3062" t="str">
            <v>WORK ZONE LANE LINE, CLASS I, 6", AS PER PLAN</v>
          </cell>
          <cell r="G3062">
            <v>0</v>
          </cell>
        </row>
        <row r="3063">
          <cell r="A3063" t="str">
            <v>614E20100</v>
          </cell>
          <cell r="C3063" t="str">
            <v>MILE</v>
          </cell>
          <cell r="D3063" t="str">
            <v>WORK ZONE LANE LINE, CLASS I, 4", 642 PAINT</v>
          </cell>
          <cell r="G3063">
            <v>0</v>
          </cell>
        </row>
        <row r="3064">
          <cell r="A3064" t="str">
            <v>614E20101</v>
          </cell>
          <cell r="C3064" t="str">
            <v>MILE</v>
          </cell>
          <cell r="D3064" t="str">
            <v>WORK ZONE LANE LINE, CLASS I, 4", 642 PAINT, AS PER PLAN</v>
          </cell>
          <cell r="G3064">
            <v>0</v>
          </cell>
        </row>
        <row r="3065">
          <cell r="A3065" t="str">
            <v>614E20110</v>
          </cell>
          <cell r="C3065" t="str">
            <v>MILE</v>
          </cell>
          <cell r="D3065" t="str">
            <v>WORK ZONE LANE LINE, CLASS I, 6", 642 PAINT</v>
          </cell>
          <cell r="G3065">
            <v>0</v>
          </cell>
        </row>
        <row r="3066">
          <cell r="A3066" t="str">
            <v>614E20200</v>
          </cell>
          <cell r="C3066" t="str">
            <v>MILE</v>
          </cell>
          <cell r="D3066" t="str">
            <v>WORK ZONE LANE LINE, CLASS I, 4", 740.06, TYPE I</v>
          </cell>
          <cell r="G3066">
            <v>0</v>
          </cell>
        </row>
        <row r="3067">
          <cell r="A3067" t="str">
            <v>614E20201</v>
          </cell>
          <cell r="C3067" t="str">
            <v>MILE</v>
          </cell>
          <cell r="D3067" t="str">
            <v>WORK ZONE LANE LINE, CLASS I, 4", 740.06, TYPE I, AS PER PLAN</v>
          </cell>
          <cell r="G3067">
            <v>0</v>
          </cell>
        </row>
        <row r="3068">
          <cell r="A3068" t="str">
            <v>614E20210</v>
          </cell>
          <cell r="C3068" t="str">
            <v>MILE</v>
          </cell>
          <cell r="D3068" t="str">
            <v>WORK ZONE LANE LINE, CLASS I, 6", 740.06, TYPE I</v>
          </cell>
          <cell r="G3068">
            <v>0</v>
          </cell>
        </row>
        <row r="3069">
          <cell r="A3069" t="str">
            <v>614E20211</v>
          </cell>
          <cell r="C3069" t="str">
            <v>MILE</v>
          </cell>
          <cell r="D3069" t="str">
            <v>WORK ZONE LANE LINE, CLASS I, 6", 740.06, TYPE I, AS PER PLAN</v>
          </cell>
          <cell r="G3069">
            <v>0</v>
          </cell>
        </row>
        <row r="3070">
          <cell r="A3070" t="str">
            <v>614E20300</v>
          </cell>
          <cell r="C3070" t="str">
            <v>MILE</v>
          </cell>
          <cell r="D3070" t="str">
            <v>WORK ZONE LANE LINE, CLASS I, 4", 740.06, TYPE II</v>
          </cell>
          <cell r="G3070">
            <v>0</v>
          </cell>
        </row>
        <row r="3071">
          <cell r="A3071" t="str">
            <v>614E20310</v>
          </cell>
          <cell r="C3071" t="str">
            <v>MILE</v>
          </cell>
          <cell r="D3071" t="str">
            <v>WORK ZONE LANE LINE, CLASS I, 6", 740.06, TYPE II</v>
          </cell>
          <cell r="G3071">
            <v>0</v>
          </cell>
        </row>
        <row r="3072">
          <cell r="A3072" t="str">
            <v>614E20400</v>
          </cell>
          <cell r="C3072" t="str">
            <v>MILE</v>
          </cell>
          <cell r="D3072" t="str">
            <v>WORK ZONE LANE LINE, CLASS II, 4"</v>
          </cell>
          <cell r="G3072">
            <v>0</v>
          </cell>
        </row>
        <row r="3073">
          <cell r="A3073" t="str">
            <v>614E20401</v>
          </cell>
          <cell r="C3073" t="str">
            <v>MILE</v>
          </cell>
          <cell r="D3073" t="str">
            <v>WORK ZONE LANE LINE, CLASS II, 4", AS PER PLAN</v>
          </cell>
          <cell r="G3073">
            <v>0</v>
          </cell>
        </row>
        <row r="3074">
          <cell r="A3074" t="str">
            <v>614E20410</v>
          </cell>
          <cell r="C3074" t="str">
            <v>MILE</v>
          </cell>
          <cell r="D3074" t="str">
            <v>WORK ZONE LANE LINE, CLASS II, 6"</v>
          </cell>
          <cell r="G3074">
            <v>0</v>
          </cell>
        </row>
        <row r="3075">
          <cell r="A3075" t="str">
            <v>614E20500</v>
          </cell>
          <cell r="C3075" t="str">
            <v>MILE</v>
          </cell>
          <cell r="D3075" t="str">
            <v>WORK ZONE LANE LINE, CLASS II, 4", 642 PAINT</v>
          </cell>
          <cell r="G3075">
            <v>0</v>
          </cell>
        </row>
        <row r="3076">
          <cell r="A3076" t="str">
            <v>614E20510</v>
          </cell>
          <cell r="C3076" t="str">
            <v>MILE</v>
          </cell>
          <cell r="D3076" t="str">
            <v>WORK ZONE LANE LINE, CLASS II, 6", 642 PAINT</v>
          </cell>
          <cell r="G3076">
            <v>0</v>
          </cell>
        </row>
        <row r="3077">
          <cell r="A3077" t="str">
            <v>614E20550</v>
          </cell>
          <cell r="C3077" t="str">
            <v>MILE</v>
          </cell>
          <cell r="D3077" t="str">
            <v>WORK ZONE LANE LINE, CLASS III, 4", 642 PAINT</v>
          </cell>
          <cell r="G3077">
            <v>0</v>
          </cell>
        </row>
        <row r="3078">
          <cell r="A3078" t="str">
            <v>614E20560</v>
          </cell>
          <cell r="C3078" t="str">
            <v>MILE</v>
          </cell>
          <cell r="D3078" t="str">
            <v>WORK ZONE LANE LINE, CLASS III, 6", 642 PAINT</v>
          </cell>
          <cell r="G3078">
            <v>0</v>
          </cell>
        </row>
        <row r="3079">
          <cell r="A3079" t="str">
            <v>614E20600</v>
          </cell>
          <cell r="C3079" t="str">
            <v>MILE</v>
          </cell>
          <cell r="D3079" t="str">
            <v>WORK ZONE LANE LINE, CLASS II, 4", 740.06, TYPE I</v>
          </cell>
          <cell r="G3079">
            <v>0</v>
          </cell>
        </row>
        <row r="3080">
          <cell r="A3080" t="str">
            <v>614E20610</v>
          </cell>
          <cell r="C3080" t="str">
            <v>MILE</v>
          </cell>
          <cell r="D3080" t="str">
            <v>WORK ZONE LANE LINE, CLASS II, 6", 740.06, TYPE I</v>
          </cell>
          <cell r="G3080">
            <v>0</v>
          </cell>
        </row>
        <row r="3081">
          <cell r="A3081" t="str">
            <v>614E20700</v>
          </cell>
          <cell r="C3081" t="str">
            <v>MILE</v>
          </cell>
          <cell r="D3081" t="str">
            <v>WORK ZONE LANE LINE, CLASS II, 4", 740.06, TYPE II</v>
          </cell>
          <cell r="G3081">
            <v>0</v>
          </cell>
        </row>
        <row r="3082">
          <cell r="A3082" t="str">
            <v>614E20710</v>
          </cell>
          <cell r="C3082" t="str">
            <v>MILE</v>
          </cell>
          <cell r="D3082" t="str">
            <v>WORK ZONE LANE LINE, CLASS II, 6", 740.06, TYPE II</v>
          </cell>
          <cell r="G3082">
            <v>0</v>
          </cell>
        </row>
        <row r="3083">
          <cell r="A3083" t="str">
            <v>614E21000</v>
          </cell>
          <cell r="C3083" t="str">
            <v>MILE</v>
          </cell>
          <cell r="D3083" t="str">
            <v>WORK ZONE CENTER LINE, CLASS I</v>
          </cell>
          <cell r="G3083">
            <v>0</v>
          </cell>
        </row>
        <row r="3084">
          <cell r="A3084" t="str">
            <v>614E21001</v>
          </cell>
          <cell r="C3084" t="str">
            <v>MILE</v>
          </cell>
          <cell r="D3084" t="str">
            <v>WORK ZONE CENTER LINE, CLASS I, AS PER PLAN</v>
          </cell>
          <cell r="G3084">
            <v>0</v>
          </cell>
        </row>
        <row r="3085">
          <cell r="A3085" t="str">
            <v>614E21100</v>
          </cell>
          <cell r="C3085" t="str">
            <v>MILE</v>
          </cell>
          <cell r="D3085" t="str">
            <v>WORK ZONE CENTER LINE, CLASS I, 642 PAINT</v>
          </cell>
          <cell r="G3085">
            <v>0</v>
          </cell>
        </row>
        <row r="3086">
          <cell r="A3086" t="str">
            <v>614E21101</v>
          </cell>
          <cell r="C3086" t="str">
            <v>MILE</v>
          </cell>
          <cell r="D3086" t="str">
            <v>WORK ZONE CENTER LINE, CLASS I, 642 PAINT, AS PER PLAN</v>
          </cell>
          <cell r="G3086">
            <v>0</v>
          </cell>
        </row>
        <row r="3087">
          <cell r="A3087" t="str">
            <v>614E21200</v>
          </cell>
          <cell r="C3087" t="str">
            <v>MILE</v>
          </cell>
          <cell r="D3087" t="str">
            <v>WORK ZONE CENTER LINE, CLASS I, 740.06, TYPE I</v>
          </cell>
          <cell r="G3087">
            <v>0</v>
          </cell>
        </row>
        <row r="3088">
          <cell r="A3088" t="str">
            <v>614E21201</v>
          </cell>
          <cell r="C3088" t="str">
            <v>MILE</v>
          </cell>
          <cell r="D3088" t="str">
            <v>WORK ZONE CENTER LINE, CLASS I, 740.06, TYPE I, AS PER PLAN</v>
          </cell>
          <cell r="G3088">
            <v>0</v>
          </cell>
        </row>
        <row r="3089">
          <cell r="A3089" t="str">
            <v>614E21300</v>
          </cell>
          <cell r="C3089" t="str">
            <v>MILE</v>
          </cell>
          <cell r="D3089" t="str">
            <v>WORK ZONE CENTER LINE, CLASS I, 740.06, TYPE II</v>
          </cell>
          <cell r="G3089">
            <v>0</v>
          </cell>
        </row>
        <row r="3090">
          <cell r="A3090" t="str">
            <v>614E21400</v>
          </cell>
          <cell r="C3090" t="str">
            <v>MILE</v>
          </cell>
          <cell r="D3090" t="str">
            <v>WORK ZONE CENTER LINE, CLASS II</v>
          </cell>
          <cell r="G3090">
            <v>0</v>
          </cell>
        </row>
        <row r="3091">
          <cell r="A3091" t="str">
            <v>614E21401</v>
          </cell>
          <cell r="C3091" t="str">
            <v>MILE</v>
          </cell>
          <cell r="D3091" t="str">
            <v>WORK ZONE CENTER LINE, CLASS II, AS PER PLAN</v>
          </cell>
          <cell r="G3091">
            <v>0</v>
          </cell>
        </row>
        <row r="3092">
          <cell r="A3092" t="str">
            <v>614E21500</v>
          </cell>
          <cell r="C3092" t="str">
            <v>MILE</v>
          </cell>
          <cell r="D3092" t="str">
            <v>WORK ZONE CENTER LINE, CLASS II, 642 PAINT</v>
          </cell>
          <cell r="G3092">
            <v>0</v>
          </cell>
        </row>
        <row r="3093">
          <cell r="A3093" t="str">
            <v>614E21550</v>
          </cell>
          <cell r="C3093" t="str">
            <v>MILE</v>
          </cell>
          <cell r="D3093" t="str">
            <v>WORK ZONE CENTER LINE, CLASS III, 642 PAINT</v>
          </cell>
          <cell r="G3093">
            <v>0</v>
          </cell>
        </row>
        <row r="3094">
          <cell r="A3094" t="str">
            <v>614E21600</v>
          </cell>
          <cell r="C3094" t="str">
            <v>MILE</v>
          </cell>
          <cell r="D3094" t="str">
            <v>WORK ZONE CENTER LINE, CLASS II, 740.06, TYPE I</v>
          </cell>
          <cell r="G3094">
            <v>0</v>
          </cell>
        </row>
        <row r="3095">
          <cell r="A3095" t="str">
            <v>614E21700</v>
          </cell>
          <cell r="C3095" t="str">
            <v>MILE</v>
          </cell>
          <cell r="D3095" t="str">
            <v>WORK ZONE CENTER LINE, CLASS II, 740.06, TYPE II</v>
          </cell>
          <cell r="G3095">
            <v>0</v>
          </cell>
        </row>
        <row r="3096">
          <cell r="A3096" t="str">
            <v>614E22000</v>
          </cell>
          <cell r="C3096" t="str">
            <v>MILE</v>
          </cell>
          <cell r="D3096" t="str">
            <v>WORK ZONE EDGE LINE, CLASS I, 4"</v>
          </cell>
          <cell r="G3096">
            <v>0</v>
          </cell>
        </row>
        <row r="3097">
          <cell r="A3097" t="str">
            <v>614E22001</v>
          </cell>
          <cell r="C3097" t="str">
            <v>MILE</v>
          </cell>
          <cell r="D3097" t="str">
            <v>WORK ZONE EDGE LINE, CLASS I, 4", AS PER PLAN</v>
          </cell>
          <cell r="G3097">
            <v>0</v>
          </cell>
        </row>
        <row r="3098">
          <cell r="A3098" t="str">
            <v>614E22010</v>
          </cell>
          <cell r="C3098" t="str">
            <v>MILE</v>
          </cell>
          <cell r="D3098" t="str">
            <v>WORK ZONE EDGE LINE, CLASS I, 6"</v>
          </cell>
          <cell r="G3098">
            <v>0</v>
          </cell>
        </row>
        <row r="3099">
          <cell r="A3099" t="str">
            <v>614E22011</v>
          </cell>
          <cell r="C3099" t="str">
            <v>MILE</v>
          </cell>
          <cell r="D3099" t="str">
            <v>WORK ZONE EDGE LINE, CLASS I, 6", AS PER PLAN</v>
          </cell>
          <cell r="G3099">
            <v>0</v>
          </cell>
        </row>
        <row r="3100">
          <cell r="A3100" t="str">
            <v>614E22100</v>
          </cell>
          <cell r="C3100" t="str">
            <v>MILE</v>
          </cell>
          <cell r="D3100" t="str">
            <v>WORK ZONE EDGE LINE, CLASS I, 4", 642 PAINT</v>
          </cell>
          <cell r="G3100">
            <v>0</v>
          </cell>
        </row>
        <row r="3101">
          <cell r="A3101" t="str">
            <v>614E22101</v>
          </cell>
          <cell r="C3101" t="str">
            <v>MILE</v>
          </cell>
          <cell r="D3101" t="str">
            <v>WORK ZONE EDGE LINE, CLASS I, 4", 642 PAINT, AS PER PLAN</v>
          </cell>
          <cell r="G3101">
            <v>0</v>
          </cell>
        </row>
        <row r="3102">
          <cell r="A3102" t="str">
            <v>614E22110</v>
          </cell>
          <cell r="C3102" t="str">
            <v>MILE</v>
          </cell>
          <cell r="D3102" t="str">
            <v>WORK ZONE EDGE LINE, CLASS I, 6", 642 PAINT</v>
          </cell>
          <cell r="G3102">
            <v>0</v>
          </cell>
        </row>
        <row r="3103">
          <cell r="A3103" t="str">
            <v>614E22200</v>
          </cell>
          <cell r="C3103" t="str">
            <v>MILE</v>
          </cell>
          <cell r="D3103" t="str">
            <v>WORK ZONE EDGE LINE, CLASS I, 4", 740.06, TYPE I</v>
          </cell>
          <cell r="G3103">
            <v>0</v>
          </cell>
        </row>
        <row r="3104">
          <cell r="A3104" t="str">
            <v>614E22201</v>
          </cell>
          <cell r="C3104" t="str">
            <v>MILE</v>
          </cell>
          <cell r="D3104" t="str">
            <v>WORK ZONE EDGE LINE, CLASS I, 4", 740.06, TYPE I, AS PER PLAN</v>
          </cell>
          <cell r="G3104">
            <v>0</v>
          </cell>
        </row>
        <row r="3105">
          <cell r="A3105" t="str">
            <v>614E22210</v>
          </cell>
          <cell r="C3105" t="str">
            <v>MILE</v>
          </cell>
          <cell r="D3105" t="str">
            <v>WORK ZONE EDGE LINE, CLASS I, 6", 740.06, TYPE I</v>
          </cell>
          <cell r="G3105">
            <v>0</v>
          </cell>
        </row>
        <row r="3106">
          <cell r="A3106" t="str">
            <v>614E22300</v>
          </cell>
          <cell r="C3106" t="str">
            <v>MILE</v>
          </cell>
          <cell r="D3106" t="str">
            <v>WORK ZONE EDGE LINE, CLASS I, 4", 740.06, TYPE II</v>
          </cell>
          <cell r="G3106">
            <v>0</v>
          </cell>
        </row>
        <row r="3107">
          <cell r="A3107" t="str">
            <v>614E22308</v>
          </cell>
          <cell r="C3107" t="str">
            <v>MILE</v>
          </cell>
          <cell r="D3107" t="str">
            <v>WORK ZONE EDGE LINE, CLASS I, 6", 740.06, TYPE II</v>
          </cell>
          <cell r="G3107">
            <v>0</v>
          </cell>
        </row>
        <row r="3108">
          <cell r="A3108" t="str">
            <v>614E22350</v>
          </cell>
          <cell r="C3108" t="str">
            <v>MILE</v>
          </cell>
          <cell r="D3108" t="str">
            <v>WORK ZONE EDGE LINE, CLASS III, 4", 642 PAINT</v>
          </cell>
          <cell r="G3108">
            <v>0</v>
          </cell>
        </row>
        <row r="3109">
          <cell r="A3109" t="str">
            <v>614E22360</v>
          </cell>
          <cell r="C3109" t="str">
            <v>MILE</v>
          </cell>
          <cell r="D3109" t="str">
            <v>WORK ZONE EDGE LINE, CLASS III, 6", 642 PAINT</v>
          </cell>
          <cell r="G3109">
            <v>0</v>
          </cell>
        </row>
        <row r="3110">
          <cell r="A3110" t="str">
            <v>614E23000</v>
          </cell>
          <cell r="C3110" t="str">
            <v>FT</v>
          </cell>
          <cell r="D3110" t="str">
            <v>WORK ZONE CHANNELIZING LINE, CLASS I, 8"</v>
          </cell>
          <cell r="G3110">
            <v>0</v>
          </cell>
        </row>
        <row r="3111">
          <cell r="A3111" t="str">
            <v>614E23001</v>
          </cell>
          <cell r="C3111" t="str">
            <v>FT</v>
          </cell>
          <cell r="D3111" t="str">
            <v>WORK ZONE CHANNELIZING LINE, CLASS I, 8", AS PER PLAN</v>
          </cell>
          <cell r="G3111">
            <v>0</v>
          </cell>
        </row>
        <row r="3112">
          <cell r="A3112" t="str">
            <v>614E23010</v>
          </cell>
          <cell r="C3112" t="str">
            <v>FT</v>
          </cell>
          <cell r="D3112" t="str">
            <v>WORK ZONE CHANNELIZING LINE, CLASS I, 12"</v>
          </cell>
          <cell r="G3112">
            <v>0</v>
          </cell>
        </row>
        <row r="3113">
          <cell r="A3113" t="str">
            <v>614E23011</v>
          </cell>
          <cell r="C3113" t="str">
            <v>FT</v>
          </cell>
          <cell r="D3113" t="str">
            <v>WORK ZONE CHANNELIZING LINE, CLASS I, 12", AS PER PLAN</v>
          </cell>
          <cell r="G3113">
            <v>0</v>
          </cell>
        </row>
        <row r="3114">
          <cell r="A3114" t="str">
            <v>614E23200</v>
          </cell>
          <cell r="C3114" t="str">
            <v>FT</v>
          </cell>
          <cell r="D3114" t="str">
            <v>WORK ZONE CHANNELIZING LINE, CLASS I, 8", 642 PAINT</v>
          </cell>
          <cell r="G3114">
            <v>0</v>
          </cell>
        </row>
        <row r="3115">
          <cell r="A3115" t="str">
            <v>614E23201</v>
          </cell>
          <cell r="C3115" t="str">
            <v>FT</v>
          </cell>
          <cell r="D3115" t="str">
            <v>WORK ZONE CHANNELIZING LINE, CLASS I, 8", 642 PAINT, AS PER PLAN</v>
          </cell>
          <cell r="G3115">
            <v>0</v>
          </cell>
        </row>
        <row r="3116">
          <cell r="A3116" t="str">
            <v>614E23210</v>
          </cell>
          <cell r="C3116" t="str">
            <v>FT</v>
          </cell>
          <cell r="D3116" t="str">
            <v>WORK ZONE CHANNELIZING LINE, CLASS I, 12", 642 PAINT</v>
          </cell>
          <cell r="G3116">
            <v>0</v>
          </cell>
        </row>
        <row r="3117">
          <cell r="A3117" t="str">
            <v>614E23400</v>
          </cell>
          <cell r="C3117" t="str">
            <v>FT</v>
          </cell>
          <cell r="D3117" t="str">
            <v>WORK ZONE CHANNELIZING LINE, CLASS I, 8", 740.06, TYPE I</v>
          </cell>
          <cell r="G3117">
            <v>0</v>
          </cell>
        </row>
        <row r="3118">
          <cell r="A3118" t="str">
            <v>614E23401</v>
          </cell>
          <cell r="C3118" t="str">
            <v>FT</v>
          </cell>
          <cell r="D3118" t="str">
            <v>WORK ZONE CHANNELIZING LINE, CLASS I, 8", 740.06, TYPE I, AS PER PLAN</v>
          </cell>
          <cell r="G3118">
            <v>0</v>
          </cell>
        </row>
        <row r="3119">
          <cell r="A3119" t="str">
            <v>614E23410</v>
          </cell>
          <cell r="C3119" t="str">
            <v>FT</v>
          </cell>
          <cell r="D3119" t="str">
            <v>WORK ZONE CHANNELIZING LINE, CLASS I, 12", 740.06, TYPE I</v>
          </cell>
          <cell r="G3119">
            <v>0</v>
          </cell>
        </row>
        <row r="3120">
          <cell r="A3120" t="str">
            <v>614E23600</v>
          </cell>
          <cell r="C3120" t="str">
            <v>FT</v>
          </cell>
          <cell r="D3120" t="str">
            <v>WORK ZONE CHANNELIZING LINE, CLASS I, 8", 740.06, TYPE II</v>
          </cell>
          <cell r="G3120">
            <v>0</v>
          </cell>
        </row>
        <row r="3121">
          <cell r="A3121" t="str">
            <v>614E23610</v>
          </cell>
          <cell r="C3121" t="str">
            <v>FT</v>
          </cell>
          <cell r="D3121" t="str">
            <v>WORK ZONE CHANNELIZING LINE, CLASS I, 12", 740.06, TYPE II</v>
          </cell>
          <cell r="G3121">
            <v>0</v>
          </cell>
        </row>
        <row r="3122">
          <cell r="A3122" t="str">
            <v>614E23650</v>
          </cell>
          <cell r="C3122" t="str">
            <v>FT</v>
          </cell>
          <cell r="D3122" t="str">
            <v>WORK ZONE CHANNELIZING LINE, CLASS II, 8"</v>
          </cell>
          <cell r="G3122">
            <v>0</v>
          </cell>
        </row>
        <row r="3123">
          <cell r="A3123" t="str">
            <v>614E23656</v>
          </cell>
          <cell r="C3123" t="str">
            <v>FT</v>
          </cell>
          <cell r="D3123" t="str">
            <v>WORK ZONE CHANNELIZING LINE, CLASS II, 12"</v>
          </cell>
          <cell r="G3123">
            <v>0</v>
          </cell>
        </row>
        <row r="3124">
          <cell r="A3124" t="str">
            <v>614E23660</v>
          </cell>
          <cell r="C3124" t="str">
            <v>FT</v>
          </cell>
          <cell r="D3124" t="str">
            <v>WORK ZONE CHANNELIZING LINE, CLASS II, 8", 642 PAINT</v>
          </cell>
          <cell r="G3124">
            <v>0</v>
          </cell>
        </row>
        <row r="3125">
          <cell r="A3125" t="str">
            <v>614E23670</v>
          </cell>
          <cell r="C3125" t="str">
            <v>FT</v>
          </cell>
          <cell r="D3125" t="str">
            <v>WORK ZONE CHANNELIZING LINE, CLASS II, 12", 642 PAINT</v>
          </cell>
          <cell r="G3125">
            <v>0</v>
          </cell>
        </row>
        <row r="3126">
          <cell r="A3126" t="str">
            <v>614E23680</v>
          </cell>
          <cell r="C3126" t="str">
            <v>FT</v>
          </cell>
          <cell r="D3126" t="str">
            <v>WORK ZONE CHANNELIZING LINE, CLASS III, 8", 642 PAINT</v>
          </cell>
          <cell r="G3126">
            <v>0</v>
          </cell>
        </row>
        <row r="3127">
          <cell r="A3127" t="str">
            <v>614E23690</v>
          </cell>
          <cell r="C3127" t="str">
            <v>FT</v>
          </cell>
          <cell r="D3127" t="str">
            <v>WORK ZONE CHANNELIZING LINE, CLASS III, 12", 642 PAINT</v>
          </cell>
          <cell r="G3127">
            <v>0</v>
          </cell>
        </row>
        <row r="3128">
          <cell r="A3128" t="str">
            <v>614E24000</v>
          </cell>
          <cell r="C3128" t="str">
            <v>FT</v>
          </cell>
          <cell r="D3128" t="str">
            <v>WORK ZONE DOTTED LINE, CLASS I</v>
          </cell>
          <cell r="G3128">
            <v>0</v>
          </cell>
        </row>
        <row r="3129">
          <cell r="A3129" t="str">
            <v>614E24001</v>
          </cell>
          <cell r="C3129" t="str">
            <v>FT</v>
          </cell>
          <cell r="D3129" t="str">
            <v>WORK ZONE DOTTED LINE, CLASS I, AS PER PLAN</v>
          </cell>
          <cell r="G3129">
            <v>0</v>
          </cell>
        </row>
        <row r="3130">
          <cell r="A3130" t="str">
            <v>614E24200</v>
          </cell>
          <cell r="C3130" t="str">
            <v>FT</v>
          </cell>
          <cell r="D3130" t="str">
            <v>WORK ZONE DOTTED LINE, CLASS I, 4", 642 PAINT</v>
          </cell>
          <cell r="G3130">
            <v>0</v>
          </cell>
        </row>
        <row r="3131">
          <cell r="A3131" t="str">
            <v>614E24201</v>
          </cell>
          <cell r="C3131" t="str">
            <v>FT</v>
          </cell>
          <cell r="D3131" t="str">
            <v>WORK ZONE DOTTED LINE, CLASS I, 4", 642 PAINT, AS PER PLAN</v>
          </cell>
          <cell r="G3131">
            <v>0</v>
          </cell>
        </row>
        <row r="3132">
          <cell r="A3132" t="str">
            <v>614E24202</v>
          </cell>
          <cell r="C3132" t="str">
            <v>FT</v>
          </cell>
          <cell r="D3132" t="str">
            <v>WORK ZONE DOTTED LINE, CLASS I, 6", 642 PAINT</v>
          </cell>
          <cell r="G3132">
            <v>0</v>
          </cell>
        </row>
        <row r="3133">
          <cell r="A3133" t="str">
            <v>614E24204</v>
          </cell>
          <cell r="C3133" t="str">
            <v>FT</v>
          </cell>
          <cell r="D3133" t="str">
            <v>WORK ZONE DOTTED LINE, CLASS I, 8", 642 PAINT</v>
          </cell>
          <cell r="G3133">
            <v>0</v>
          </cell>
        </row>
        <row r="3134">
          <cell r="A3134" t="str">
            <v>614E24208</v>
          </cell>
          <cell r="C3134" t="str">
            <v>FT</v>
          </cell>
          <cell r="D3134" t="str">
            <v>WORK ZONE DOTTED LINE, CLASS I, 12", 642 PAINT</v>
          </cell>
          <cell r="G3134">
            <v>0</v>
          </cell>
        </row>
        <row r="3135">
          <cell r="A3135" t="str">
            <v>614E24400</v>
          </cell>
          <cell r="C3135" t="str">
            <v>FT</v>
          </cell>
          <cell r="D3135" t="str">
            <v>WORK ZONE DOTTED LINE, CLASS I, 4", 740.06, TYPE I</v>
          </cell>
          <cell r="G3135">
            <v>0</v>
          </cell>
        </row>
        <row r="3136">
          <cell r="A3136" t="str">
            <v>614E24401</v>
          </cell>
          <cell r="C3136" t="str">
            <v>FT</v>
          </cell>
          <cell r="D3136" t="str">
            <v>WORK ZONE DOTTED LINE, CLASS I, 4", 740.06, TYPE I, AS PER PLAN</v>
          </cell>
          <cell r="G3136">
            <v>0</v>
          </cell>
        </row>
        <row r="3137">
          <cell r="A3137" t="str">
            <v>614E24402</v>
          </cell>
          <cell r="C3137" t="str">
            <v>FT</v>
          </cell>
          <cell r="D3137" t="str">
            <v>WORK ZONE DOTTED LINE, CLASS I, 6", 740.06, TYPE I</v>
          </cell>
          <cell r="G3137">
            <v>0</v>
          </cell>
        </row>
        <row r="3138">
          <cell r="A3138" t="str">
            <v>614E24404</v>
          </cell>
          <cell r="C3138" t="str">
            <v>FT</v>
          </cell>
          <cell r="D3138" t="str">
            <v>WORK ZONE DOTTED LINE, CLASS I, 8", 740.06, TYPE I</v>
          </cell>
          <cell r="G3138">
            <v>0</v>
          </cell>
        </row>
        <row r="3139">
          <cell r="A3139" t="str">
            <v>614E24408</v>
          </cell>
          <cell r="C3139" t="str">
            <v>FT</v>
          </cell>
          <cell r="D3139" t="str">
            <v>WORK ZONE DOTTED LINE, CLASS I, 12", 740.06, TYPE I</v>
          </cell>
          <cell r="G3139">
            <v>0</v>
          </cell>
        </row>
        <row r="3140">
          <cell r="A3140" t="str">
            <v>614E24600</v>
          </cell>
          <cell r="C3140" t="str">
            <v>FT</v>
          </cell>
          <cell r="D3140" t="str">
            <v>WORK ZONE DOTTED LINE, CLASS I, 4", 740.06, TYPE II</v>
          </cell>
          <cell r="G3140">
            <v>0</v>
          </cell>
        </row>
        <row r="3141">
          <cell r="A3141" t="str">
            <v>614E24602</v>
          </cell>
          <cell r="C3141" t="str">
            <v>FT</v>
          </cell>
          <cell r="D3141" t="str">
            <v>WORK ZONE DOTTED LINE, CLASS I, 6", 740.06, TYPE II</v>
          </cell>
          <cell r="G3141">
            <v>0</v>
          </cell>
        </row>
        <row r="3142">
          <cell r="A3142" t="str">
            <v>614E24604</v>
          </cell>
          <cell r="C3142" t="str">
            <v>FT</v>
          </cell>
          <cell r="D3142" t="str">
            <v>WORK ZONE DOTTED LINE, CLASS I, 8", 740.06, TYPE II</v>
          </cell>
          <cell r="G3142">
            <v>0</v>
          </cell>
        </row>
        <row r="3143">
          <cell r="A3143" t="str">
            <v>614E24608</v>
          </cell>
          <cell r="C3143" t="str">
            <v>FT</v>
          </cell>
          <cell r="D3143" t="str">
            <v>WORK ZONE DOTTED LINE, CLASS I, 12", 740.06, TYPE II</v>
          </cell>
          <cell r="G3143">
            <v>0</v>
          </cell>
        </row>
        <row r="3144">
          <cell r="A3144" t="str">
            <v>614E24610</v>
          </cell>
          <cell r="C3144" t="str">
            <v>FT</v>
          </cell>
          <cell r="D3144" t="str">
            <v>WORK ZONE DOTTED LINE, CLASS III, 4", 642 PAINT</v>
          </cell>
          <cell r="G3144">
            <v>0</v>
          </cell>
        </row>
        <row r="3145">
          <cell r="A3145" t="str">
            <v>614E24612</v>
          </cell>
          <cell r="C3145" t="str">
            <v>FT</v>
          </cell>
          <cell r="D3145" t="str">
            <v>WORK ZONE DOTTED LINE, CLASS III, 6", 642 PAINT</v>
          </cell>
          <cell r="G3145">
            <v>0</v>
          </cell>
        </row>
        <row r="3146">
          <cell r="A3146" t="str">
            <v>614E24614</v>
          </cell>
          <cell r="C3146" t="str">
            <v>FT</v>
          </cell>
          <cell r="D3146" t="str">
            <v>WORK ZONE DOTTED LINE, CLASS III, 8", 642 PAINT</v>
          </cell>
          <cell r="G3146">
            <v>0</v>
          </cell>
        </row>
        <row r="3147">
          <cell r="A3147" t="str">
            <v>614E24618</v>
          </cell>
          <cell r="C3147" t="str">
            <v>FT</v>
          </cell>
          <cell r="D3147" t="str">
            <v>WORK ZONE DOTTED LINE, CLASS III, 12", 642 PAINT</v>
          </cell>
          <cell r="G3147">
            <v>0</v>
          </cell>
        </row>
        <row r="3148">
          <cell r="A3148" t="str">
            <v>614E25000</v>
          </cell>
          <cell r="C3148" t="str">
            <v>FT</v>
          </cell>
          <cell r="D3148" t="str">
            <v>WORK ZONE TRANSVERSE/DIAGONAL LINE, CLASS I</v>
          </cell>
          <cell r="G3148">
            <v>0</v>
          </cell>
        </row>
        <row r="3149">
          <cell r="A3149" t="str">
            <v>614E25200</v>
          </cell>
          <cell r="C3149" t="str">
            <v>FT</v>
          </cell>
          <cell r="D3149" t="str">
            <v>WORK ZONE TRANSVERSE/DIAGONAL LINE, CLASS I, 642 PAINT</v>
          </cell>
          <cell r="G3149">
            <v>0</v>
          </cell>
        </row>
        <row r="3150">
          <cell r="A3150" t="str">
            <v>614E25201</v>
          </cell>
          <cell r="C3150" t="str">
            <v>FT</v>
          </cell>
          <cell r="D3150" t="str">
            <v>WORK ZONE TRANSVERSE/DIAGONAL LINE, CLASS I, 642 PAINT, AS PER PLAN</v>
          </cell>
          <cell r="G3150">
            <v>0</v>
          </cell>
        </row>
        <row r="3151">
          <cell r="A3151" t="str">
            <v>614E25210</v>
          </cell>
          <cell r="C3151" t="str">
            <v>FT</v>
          </cell>
          <cell r="D3151" t="str">
            <v>WORK ZONE TRANSVERSE/DIAGONAL LINE, CLASS II, 642 PAINT</v>
          </cell>
          <cell r="G3151">
            <v>0</v>
          </cell>
        </row>
        <row r="3152">
          <cell r="A3152" t="str">
            <v>614E25400</v>
          </cell>
          <cell r="C3152" t="str">
            <v>FT</v>
          </cell>
          <cell r="D3152" t="str">
            <v>WORK ZONE TRANSVERSE/DIAGONAL LINE, CLASS I, 740.06, TYPE I</v>
          </cell>
          <cell r="G3152">
            <v>0</v>
          </cell>
        </row>
        <row r="3153">
          <cell r="A3153" t="str">
            <v>614E25600</v>
          </cell>
          <cell r="C3153" t="str">
            <v>FT</v>
          </cell>
          <cell r="D3153" t="str">
            <v>WORK ZONE TRANSVERSE/DIAGONAL LINE, CLASS I, 740.06, TYPE II</v>
          </cell>
          <cell r="G3153">
            <v>0</v>
          </cell>
        </row>
        <row r="3154">
          <cell r="A3154" t="str">
            <v>614E25620</v>
          </cell>
          <cell r="C3154" t="str">
            <v>FT</v>
          </cell>
          <cell r="D3154" t="str">
            <v>WORK ZONE TRANSVERSE/DIAGONAL LINE, CLASS III, 642 PAINT</v>
          </cell>
          <cell r="G3154">
            <v>0</v>
          </cell>
        </row>
        <row r="3155">
          <cell r="A3155" t="str">
            <v>614E26000</v>
          </cell>
          <cell r="C3155" t="str">
            <v>FT</v>
          </cell>
          <cell r="D3155" t="str">
            <v>WORK ZONE STOP LINE, CLASS I</v>
          </cell>
          <cell r="G3155">
            <v>0</v>
          </cell>
        </row>
        <row r="3156">
          <cell r="A3156" t="str">
            <v>614E26001</v>
          </cell>
          <cell r="C3156" t="str">
            <v>FT</v>
          </cell>
          <cell r="D3156" t="str">
            <v>WORK ZONE STOP LINE, CLASS I, AS PER PLAN</v>
          </cell>
          <cell r="G3156">
            <v>0</v>
          </cell>
        </row>
        <row r="3157">
          <cell r="A3157" t="str">
            <v>614E26200</v>
          </cell>
          <cell r="C3157" t="str">
            <v>FT</v>
          </cell>
          <cell r="D3157" t="str">
            <v>WORK ZONE STOP LINE, CLASS I, 642 PAINT</v>
          </cell>
          <cell r="G3157">
            <v>0</v>
          </cell>
        </row>
        <row r="3158">
          <cell r="A3158" t="str">
            <v>614E26201</v>
          </cell>
          <cell r="C3158" t="str">
            <v>FT</v>
          </cell>
          <cell r="D3158" t="str">
            <v>WORK ZONE STOP LINE, CLASS I, 642 PAINT, AS PER PLAN</v>
          </cell>
          <cell r="G3158">
            <v>0</v>
          </cell>
        </row>
        <row r="3159">
          <cell r="A3159" t="str">
            <v>614E26400</v>
          </cell>
          <cell r="C3159" t="str">
            <v>FT</v>
          </cell>
          <cell r="D3159" t="str">
            <v>WORK ZONE STOP LINE, CLASS I, 740.06, TYPE I</v>
          </cell>
          <cell r="G3159">
            <v>0</v>
          </cell>
        </row>
        <row r="3160">
          <cell r="A3160" t="str">
            <v>614E26600</v>
          </cell>
          <cell r="C3160" t="str">
            <v>FT</v>
          </cell>
          <cell r="D3160" t="str">
            <v>WORK ZONE STOP LINE, CLASS I, 740.06, TYPE II</v>
          </cell>
          <cell r="G3160">
            <v>0</v>
          </cell>
        </row>
        <row r="3161">
          <cell r="A3161" t="str">
            <v>614E26610</v>
          </cell>
          <cell r="C3161" t="str">
            <v>FT</v>
          </cell>
          <cell r="D3161" t="str">
            <v>WORK ZONE STOP LINE, CLASS III, 642 PAINT</v>
          </cell>
          <cell r="G3161">
            <v>0</v>
          </cell>
        </row>
        <row r="3162">
          <cell r="A3162" t="str">
            <v>614E26611</v>
          </cell>
          <cell r="C3162" t="str">
            <v>FT</v>
          </cell>
          <cell r="D3162" t="str">
            <v>WORK ZONE STOP LINE, CLASS III, 642 PAINT, AS PER PLAN</v>
          </cell>
          <cell r="G3162">
            <v>0</v>
          </cell>
        </row>
        <row r="3163">
          <cell r="A3163" t="str">
            <v>614E27000</v>
          </cell>
          <cell r="C3163" t="str">
            <v>FT</v>
          </cell>
          <cell r="D3163" t="str">
            <v>WORK ZONE CROSSWALK LINE, CLASS I</v>
          </cell>
          <cell r="G3163">
            <v>0</v>
          </cell>
        </row>
        <row r="3164">
          <cell r="A3164" t="str">
            <v>614E27001</v>
          </cell>
          <cell r="C3164" t="str">
            <v>FT</v>
          </cell>
          <cell r="D3164" t="str">
            <v>WORK ZONE CROSSWALK LINE, CLASS I, AS PER PLAN</v>
          </cell>
          <cell r="G3164">
            <v>0</v>
          </cell>
        </row>
        <row r="3165">
          <cell r="A3165" t="str">
            <v>614E27200</v>
          </cell>
          <cell r="C3165" t="str">
            <v>FT</v>
          </cell>
          <cell r="D3165" t="str">
            <v>WORK ZONE CROSSWALK LINE, CLASS I, 642 PAINT</v>
          </cell>
          <cell r="G3165">
            <v>0</v>
          </cell>
        </row>
        <row r="3166">
          <cell r="A3166" t="str">
            <v>614E27201</v>
          </cell>
          <cell r="C3166" t="str">
            <v>FT</v>
          </cell>
          <cell r="D3166" t="str">
            <v>WORK ZONE CROSSWALK LINE, CLASS I, 642 PAINT, AS PER PLAN</v>
          </cell>
          <cell r="G3166">
            <v>0</v>
          </cell>
        </row>
        <row r="3167">
          <cell r="A3167" t="str">
            <v>614E27400</v>
          </cell>
          <cell r="C3167" t="str">
            <v>FT</v>
          </cell>
          <cell r="D3167" t="str">
            <v>WORK ZONE CROSSWALK LINE, CLASS I, 740.06, TYPE I</v>
          </cell>
          <cell r="G3167">
            <v>0</v>
          </cell>
        </row>
        <row r="3168">
          <cell r="A3168" t="str">
            <v>614E27600</v>
          </cell>
          <cell r="C3168" t="str">
            <v>FT</v>
          </cell>
          <cell r="D3168" t="str">
            <v>WORK ZONE CROSSWALK LINE, CLASS I, 740.06, TYPE II</v>
          </cell>
          <cell r="G3168">
            <v>0</v>
          </cell>
        </row>
        <row r="3169">
          <cell r="A3169" t="str">
            <v>614E27620</v>
          </cell>
          <cell r="C3169" t="str">
            <v>FT</v>
          </cell>
          <cell r="D3169" t="str">
            <v>WORK ZONE CROSSWALK LINE, CLASS III, 642 PAINT</v>
          </cell>
          <cell r="G3169">
            <v>0</v>
          </cell>
        </row>
        <row r="3170">
          <cell r="A3170" t="str">
            <v>614E27621</v>
          </cell>
          <cell r="C3170" t="str">
            <v>FT</v>
          </cell>
          <cell r="D3170" t="str">
            <v>WORK ZONE CROSSWALK LINE, CLASS III, 642 PAINT, AS PER PLAN</v>
          </cell>
          <cell r="G3170">
            <v>0</v>
          </cell>
        </row>
        <row r="3171">
          <cell r="A3171" t="str">
            <v>614E28000</v>
          </cell>
          <cell r="C3171" t="str">
            <v>FT</v>
          </cell>
          <cell r="D3171" t="str">
            <v>WORK ZONE GORE MARKING, CLASS II</v>
          </cell>
          <cell r="G3171">
            <v>0</v>
          </cell>
        </row>
        <row r="3172">
          <cell r="A3172" t="str">
            <v>614E28001</v>
          </cell>
          <cell r="C3172" t="str">
            <v>FT</v>
          </cell>
          <cell r="D3172" t="str">
            <v>WORK ZONE GORE MARKING, CLASS II, AS PER PLAN</v>
          </cell>
          <cell r="G3172">
            <v>0</v>
          </cell>
        </row>
        <row r="3173">
          <cell r="A3173" t="str">
            <v>614E28200</v>
          </cell>
          <cell r="C3173" t="str">
            <v>FT</v>
          </cell>
          <cell r="D3173" t="str">
            <v>WORK ZONE GORE MARKING, CLASS II, 642 PAINT</v>
          </cell>
          <cell r="G3173">
            <v>0</v>
          </cell>
        </row>
        <row r="3174">
          <cell r="A3174" t="str">
            <v>614E28400</v>
          </cell>
          <cell r="C3174" t="str">
            <v>FT</v>
          </cell>
          <cell r="D3174" t="str">
            <v>WORK ZONE GORE MARKING, CLASS II, 740.06, TYPE I</v>
          </cell>
          <cell r="G3174">
            <v>0</v>
          </cell>
        </row>
        <row r="3175">
          <cell r="A3175" t="str">
            <v>614E28600</v>
          </cell>
          <cell r="C3175" t="str">
            <v>FT</v>
          </cell>
          <cell r="D3175" t="str">
            <v>WORK ZONE GORE MARKING, CLASS II, 740.06, TYPE II</v>
          </cell>
          <cell r="G3175">
            <v>0</v>
          </cell>
        </row>
        <row r="3176">
          <cell r="A3176" t="str">
            <v>614E30000</v>
          </cell>
          <cell r="C3176" t="str">
            <v>EACH</v>
          </cell>
          <cell r="D3176" t="str">
            <v>WORK ZONE ARROW, CLASS I</v>
          </cell>
          <cell r="G3176">
            <v>0</v>
          </cell>
        </row>
        <row r="3177">
          <cell r="A3177" t="str">
            <v>614E30001</v>
          </cell>
          <cell r="C3177" t="str">
            <v>EACH</v>
          </cell>
          <cell r="D3177" t="str">
            <v>WORK ZONE ARROW, CLASS I, AS PER PLAN</v>
          </cell>
          <cell r="G3177">
            <v>0</v>
          </cell>
        </row>
        <row r="3178">
          <cell r="A3178" t="str">
            <v>614E30200</v>
          </cell>
          <cell r="C3178" t="str">
            <v>EACH</v>
          </cell>
          <cell r="D3178" t="str">
            <v>WORK ZONE ARROW, CLASS I, 642 PAINT</v>
          </cell>
          <cell r="G3178">
            <v>0</v>
          </cell>
        </row>
        <row r="3179">
          <cell r="A3179" t="str">
            <v>614E30400</v>
          </cell>
          <cell r="C3179" t="str">
            <v>EACH</v>
          </cell>
          <cell r="D3179" t="str">
            <v>WORK ZONE ARROW, CLASS I, 740.06, TYPE I</v>
          </cell>
          <cell r="G3179">
            <v>0</v>
          </cell>
        </row>
        <row r="3180">
          <cell r="A3180" t="str">
            <v>614E30650</v>
          </cell>
          <cell r="C3180" t="str">
            <v>EACH</v>
          </cell>
          <cell r="D3180" t="str">
            <v>WORK ZONE ARROW, CLASS III, 642 PAINT</v>
          </cell>
          <cell r="G3180">
            <v>0</v>
          </cell>
        </row>
        <row r="3181">
          <cell r="A3181" t="str">
            <v>614E31000</v>
          </cell>
          <cell r="C3181" t="str">
            <v>EACH</v>
          </cell>
          <cell r="D3181" t="str">
            <v>WORK ZONE WORD ON PAVEMENT, 72", CLASS I</v>
          </cell>
          <cell r="G3181">
            <v>0</v>
          </cell>
        </row>
        <row r="3182">
          <cell r="A3182" t="str">
            <v>614E31200</v>
          </cell>
          <cell r="C3182" t="str">
            <v>EACH</v>
          </cell>
          <cell r="D3182" t="str">
            <v>WORK ZONE WORD ON PAVEMENT, 72", CLASS I, 642 PAINT</v>
          </cell>
          <cell r="G3182">
            <v>0</v>
          </cell>
        </row>
        <row r="3183">
          <cell r="A3183" t="str">
            <v>614E31400</v>
          </cell>
          <cell r="C3183" t="str">
            <v>EACH</v>
          </cell>
          <cell r="D3183" t="str">
            <v>WORK ZONE WORD ON PAVEMENT, 72", CLASS I, 740.06, TYPE I</v>
          </cell>
          <cell r="G3183">
            <v>0</v>
          </cell>
        </row>
        <row r="3184">
          <cell r="A3184" t="str">
            <v>614E31600</v>
          </cell>
          <cell r="C3184" t="str">
            <v>EACH</v>
          </cell>
          <cell r="D3184" t="str">
            <v>WORK ZONE WORD ON PAVEMENT, 72", CLASS I, 740.06, TYPE II</v>
          </cell>
          <cell r="G3184">
            <v>0</v>
          </cell>
        </row>
        <row r="3185">
          <cell r="A3185" t="str">
            <v>614E31620</v>
          </cell>
          <cell r="C3185" t="str">
            <v>EACH</v>
          </cell>
          <cell r="D3185" t="str">
            <v>WORK ZONE WORD ON PAVEMENT, 72", CLASS III, 642 PAINT</v>
          </cell>
          <cell r="G3185">
            <v>0</v>
          </cell>
        </row>
        <row r="3186">
          <cell r="A3186" t="str">
            <v>614E31640</v>
          </cell>
          <cell r="C3186" t="str">
            <v>EACH</v>
          </cell>
          <cell r="D3186" t="str">
            <v>WORK ZONE WORD ON PAVEMENT, 96", CLASS I</v>
          </cell>
          <cell r="G3186">
            <v>0</v>
          </cell>
        </row>
        <row r="3187">
          <cell r="A3187" t="str">
            <v>614E31641</v>
          </cell>
          <cell r="C3187" t="str">
            <v>EACH</v>
          </cell>
          <cell r="D3187" t="str">
            <v>WORK ZONE WORD ON PAVEMENT, 96", CLASS I, AS PER PLAN</v>
          </cell>
          <cell r="G3187">
            <v>0</v>
          </cell>
        </row>
        <row r="3188">
          <cell r="A3188" t="str">
            <v>614E31650</v>
          </cell>
          <cell r="C3188" t="str">
            <v>EACH</v>
          </cell>
          <cell r="D3188" t="str">
            <v>WORK ZONE WORD ON PAVEMENT, 96", CLASS I, 642 PAINT</v>
          </cell>
          <cell r="G3188">
            <v>0</v>
          </cell>
        </row>
        <row r="3189">
          <cell r="A3189" t="str">
            <v>614E31670</v>
          </cell>
          <cell r="C3189" t="str">
            <v>EACH</v>
          </cell>
          <cell r="D3189" t="str">
            <v>WORK ZONE WORD ON PAVEMENT, 96", CLASS III, 642 PAINT</v>
          </cell>
          <cell r="G3189">
            <v>0</v>
          </cell>
        </row>
        <row r="3190">
          <cell r="A3190" t="str">
            <v>614E31700</v>
          </cell>
          <cell r="C3190" t="str">
            <v>EACH</v>
          </cell>
          <cell r="D3190" t="str">
            <v>WORK ZONE SCHOOL SYMBOL MARKING, 72", CLASS I</v>
          </cell>
          <cell r="G3190">
            <v>0</v>
          </cell>
        </row>
        <row r="3191">
          <cell r="A3191" t="str">
            <v>614E31701</v>
          </cell>
          <cell r="C3191" t="str">
            <v>EACH</v>
          </cell>
          <cell r="D3191" t="str">
            <v>WORK ZONE SCHOOL SYMBOL MARKING, 72", CLASS I, AS PER PLAN</v>
          </cell>
          <cell r="G3191">
            <v>0</v>
          </cell>
        </row>
        <row r="3192">
          <cell r="A3192" t="str">
            <v>614E31720</v>
          </cell>
          <cell r="C3192" t="str">
            <v>EACH</v>
          </cell>
          <cell r="D3192" t="str">
            <v>WORK ZONE SCHOOL SYMBOL MARKING, 72", CLASS I, 642 PAINT</v>
          </cell>
          <cell r="G3192">
            <v>0</v>
          </cell>
        </row>
        <row r="3193">
          <cell r="A3193" t="str">
            <v>614E31740</v>
          </cell>
          <cell r="C3193" t="str">
            <v>EACH</v>
          </cell>
          <cell r="D3193" t="str">
            <v>WORK ZONE SCHOOL SYMBOL MARKING, 72", CLASS III, 642 PAINT</v>
          </cell>
          <cell r="G3193">
            <v>0</v>
          </cell>
        </row>
        <row r="3194">
          <cell r="A3194" t="str">
            <v>614E31742</v>
          </cell>
          <cell r="C3194" t="str">
            <v>EACH</v>
          </cell>
          <cell r="D3194" t="str">
            <v>WORK ZONE SCHOOL SYMBOL MARKING, 96", CLASS I</v>
          </cell>
          <cell r="G3194">
            <v>0</v>
          </cell>
        </row>
        <row r="3195">
          <cell r="A3195" t="str">
            <v>614E31744</v>
          </cell>
          <cell r="C3195" t="str">
            <v>EACH</v>
          </cell>
          <cell r="D3195" t="str">
            <v>WORK ZONE SCHOOL SYMBOL MARKING, 96", CLASS I, 642 PAINT</v>
          </cell>
          <cell r="G3195">
            <v>0</v>
          </cell>
        </row>
        <row r="3196">
          <cell r="A3196" t="str">
            <v>614E31750</v>
          </cell>
          <cell r="C3196" t="str">
            <v>EACH</v>
          </cell>
          <cell r="D3196" t="str">
            <v>WORK ZONE SCHOOL SYMBOL MARKING, 96", CLASS III, 642 PAINT</v>
          </cell>
          <cell r="G3196">
            <v>0</v>
          </cell>
        </row>
        <row r="3197">
          <cell r="A3197" t="str">
            <v>614E31760</v>
          </cell>
          <cell r="C3197" t="str">
            <v>EACH</v>
          </cell>
          <cell r="D3197" t="str">
            <v>WORK ZONE SCHOOL SYMBOL MARKING, 120", CLASS I</v>
          </cell>
          <cell r="G3197">
            <v>0</v>
          </cell>
        </row>
        <row r="3198">
          <cell r="A3198" t="str">
            <v>614E31770</v>
          </cell>
          <cell r="C3198" t="str">
            <v>EACH</v>
          </cell>
          <cell r="D3198" t="str">
            <v>WORK ZONE SCHOOL SYMBOL MARKING, 120", CLASS III, 642 PAINT</v>
          </cell>
          <cell r="G3198">
            <v>0</v>
          </cell>
        </row>
        <row r="3199">
          <cell r="A3199" t="str">
            <v>614E32000</v>
          </cell>
          <cell r="C3199" t="str">
            <v>EACH</v>
          </cell>
          <cell r="D3199" t="str">
            <v>WORK ZONE RAILROAD SYMBOL MARKING, CLASS I</v>
          </cell>
          <cell r="G3199">
            <v>0</v>
          </cell>
        </row>
        <row r="3200">
          <cell r="A3200" t="str">
            <v>614E32200</v>
          </cell>
          <cell r="C3200" t="str">
            <v>EACH</v>
          </cell>
          <cell r="D3200" t="str">
            <v>WORK ZONE RAILROAD SYMBOL MARKING, CLASS I, 642 PAINT</v>
          </cell>
          <cell r="G3200">
            <v>0</v>
          </cell>
        </row>
        <row r="3201">
          <cell r="A3201" t="str">
            <v>614E32210</v>
          </cell>
          <cell r="C3201" t="str">
            <v>EACH</v>
          </cell>
          <cell r="D3201" t="str">
            <v>WORK ZONE RAILROAD SYMBOL MARKING, CLASS III, 642 PAINT</v>
          </cell>
          <cell r="G3201">
            <v>0</v>
          </cell>
        </row>
        <row r="3202">
          <cell r="A3202" t="str">
            <v>614E32400</v>
          </cell>
          <cell r="C3202" t="str">
            <v>EACH</v>
          </cell>
          <cell r="D3202" t="str">
            <v>WORK ZONE RAILROAD SYMBOL MARKING, CLASS I, 740.06, TYPE I</v>
          </cell>
          <cell r="G3202">
            <v>0</v>
          </cell>
        </row>
        <row r="3203">
          <cell r="A3203" t="str">
            <v>614E32600</v>
          </cell>
          <cell r="C3203" t="str">
            <v>EACH</v>
          </cell>
          <cell r="D3203" t="str">
            <v>WORK ZONE RAILROAD SYMBOL MARKING, CLASS I, 740.06, TYPE II</v>
          </cell>
          <cell r="G3203">
            <v>0</v>
          </cell>
        </row>
        <row r="3204">
          <cell r="A3204" t="str">
            <v>614E32700</v>
          </cell>
          <cell r="C3204" t="str">
            <v>SF</v>
          </cell>
          <cell r="D3204" t="str">
            <v>WORK ZONE ISLAND MARKING, CLASS I</v>
          </cell>
          <cell r="G3204">
            <v>0</v>
          </cell>
        </row>
        <row r="3205">
          <cell r="A3205" t="str">
            <v>614E32800</v>
          </cell>
          <cell r="C3205" t="str">
            <v>SF</v>
          </cell>
          <cell r="D3205" t="str">
            <v>WORK ZONE ISLAND MARKING, CLASS III, 642 PAINT</v>
          </cell>
          <cell r="G3205">
            <v>0</v>
          </cell>
        </row>
        <row r="3206">
          <cell r="A3206" t="str">
            <v>614E40000</v>
          </cell>
          <cell r="C3206" t="str">
            <v>FT</v>
          </cell>
          <cell r="D3206" t="str">
            <v>LONGITUDINAL CHANNELIZER</v>
          </cell>
          <cell r="G3206">
            <v>0</v>
          </cell>
        </row>
        <row r="3207">
          <cell r="A3207" t="str">
            <v>614E40050</v>
          </cell>
          <cell r="C3207" t="str">
            <v>EACH</v>
          </cell>
          <cell r="D3207" t="str">
            <v>BUSINESS ENTRANCE SIGN</v>
          </cell>
          <cell r="G3207">
            <v>0</v>
          </cell>
        </row>
        <row r="3208">
          <cell r="A3208" t="str">
            <v>614E40051</v>
          </cell>
          <cell r="C3208" t="str">
            <v>EACH</v>
          </cell>
          <cell r="D3208" t="str">
            <v>BUSINESS ENTRANCE SIGN, AS PER PLAN</v>
          </cell>
          <cell r="G3208">
            <v>0</v>
          </cell>
        </row>
        <row r="3209">
          <cell r="A3209" t="str">
            <v>614E50000</v>
          </cell>
          <cell r="C3209" t="str">
            <v>EACH</v>
          </cell>
          <cell r="D3209" t="str">
            <v>AMERICAN RECOVERY AND REINVESTMENT ACT (ARRA) SIGN, FREEWAY/ EXPRESSWAY</v>
          </cell>
          <cell r="G3209">
            <v>0</v>
          </cell>
        </row>
        <row r="3210">
          <cell r="A3210" t="str">
            <v>614E50010</v>
          </cell>
          <cell r="C3210" t="str">
            <v>EACH</v>
          </cell>
          <cell r="D3210" t="str">
            <v>AMERICAN RECOVERY AND REINVESTMENT ACT (ARRA) SIGN, CONVENTIONAL ROAD</v>
          </cell>
          <cell r="G3210">
            <v>0</v>
          </cell>
        </row>
        <row r="3211">
          <cell r="A3211" t="str">
            <v>614E50020</v>
          </cell>
          <cell r="C3211" t="str">
            <v>EACH</v>
          </cell>
          <cell r="D3211" t="str">
            <v>AMERICAN RECOVERY AND REINVESTMENT ACT (ARRA) SIGN, URBAN CONVENTIONAL ROAD</v>
          </cell>
          <cell r="G3211">
            <v>0</v>
          </cell>
        </row>
        <row r="3212">
          <cell r="A3212" t="str">
            <v>614E98000</v>
          </cell>
          <cell r="C3212" t="str">
            <v>MILE</v>
          </cell>
          <cell r="D3212" t="str">
            <v>WORK ZONE PAVEMENT MARKING, MISC.:</v>
          </cell>
          <cell r="F3212" t="str">
            <v>ADD SUPPLEMENTAL DESCRIPTION</v>
          </cell>
          <cell r="G3212">
            <v>1</v>
          </cell>
        </row>
        <row r="3213">
          <cell r="A3213" t="str">
            <v>614E98100</v>
          </cell>
          <cell r="C3213" t="str">
            <v>FT</v>
          </cell>
          <cell r="D3213" t="str">
            <v>WORK ZONE PAVEMENT MARKING, MISC.:</v>
          </cell>
          <cell r="F3213" t="str">
            <v>ADD SUPPLEMENTAL DESCRIPTION</v>
          </cell>
          <cell r="G3213">
            <v>1</v>
          </cell>
        </row>
        <row r="3214">
          <cell r="A3214" t="str">
            <v>614E98200</v>
          </cell>
          <cell r="C3214" t="str">
            <v>EACH</v>
          </cell>
          <cell r="D3214" t="str">
            <v>WORK ZONE PAVEMENT MARKING, MISC.:</v>
          </cell>
          <cell r="F3214" t="str">
            <v>ADD SUPPLEMENTAL DESCRIPTION</v>
          </cell>
          <cell r="G3214">
            <v>1</v>
          </cell>
        </row>
        <row r="3215">
          <cell r="A3215" t="str">
            <v>614E98300</v>
          </cell>
          <cell r="C3215" t="str">
            <v>SF</v>
          </cell>
          <cell r="D3215" t="str">
            <v>WORK ZONE PAVEMENT MARKING, MISC.:</v>
          </cell>
          <cell r="F3215" t="str">
            <v>ADD SUPPLEMENTAL DESCRIPTION</v>
          </cell>
          <cell r="G3215">
            <v>1</v>
          </cell>
        </row>
        <row r="3216">
          <cell r="A3216" t="str">
            <v>614E99000</v>
          </cell>
          <cell r="B3216" t="str">
            <v>Y</v>
          </cell>
          <cell r="C3216" t="str">
            <v>LS</v>
          </cell>
          <cell r="D3216" t="str">
            <v>SPECIAL - MAINTAINING TRAFFIC</v>
          </cell>
          <cell r="F3216" t="str">
            <v>DESIGN BUILD PROJECTS ONLY</v>
          </cell>
          <cell r="G3216">
            <v>0</v>
          </cell>
        </row>
        <row r="3217">
          <cell r="A3217" t="str">
            <v>615E10000</v>
          </cell>
          <cell r="C3217" t="str">
            <v>LS</v>
          </cell>
          <cell r="D3217" t="str">
            <v>ROADS FOR MAINTAINING TRAFFIC</v>
          </cell>
          <cell r="G3217">
            <v>0</v>
          </cell>
        </row>
        <row r="3218">
          <cell r="A3218" t="str">
            <v>615E10001</v>
          </cell>
          <cell r="C3218" t="str">
            <v>LS</v>
          </cell>
          <cell r="D3218" t="str">
            <v>ROADS FOR MAINTAINING TRAFFIC, AS PER PLAN</v>
          </cell>
          <cell r="G3218">
            <v>0</v>
          </cell>
        </row>
        <row r="3219">
          <cell r="A3219" t="str">
            <v>615E15000</v>
          </cell>
          <cell r="B3219" t="str">
            <v>Y</v>
          </cell>
          <cell r="C3219" t="str">
            <v>LS</v>
          </cell>
          <cell r="D3219" t="str">
            <v>SPECIAL - TEMPORARY RAILROAD RUN-A-ROUND</v>
          </cell>
          <cell r="G3219">
            <v>0</v>
          </cell>
        </row>
        <row r="3220">
          <cell r="A3220" t="str">
            <v>615E20000</v>
          </cell>
          <cell r="C3220" t="str">
            <v>SY</v>
          </cell>
          <cell r="D3220" t="str">
            <v>PAVEMENT FOR MAINTAINING TRAFFIC, CLASS A</v>
          </cell>
          <cell r="G3220">
            <v>0</v>
          </cell>
        </row>
        <row r="3221">
          <cell r="A3221" t="str">
            <v>615E20001</v>
          </cell>
          <cell r="C3221" t="str">
            <v>SY</v>
          </cell>
          <cell r="D3221" t="str">
            <v>PAVEMENT FOR MAINTAINING TRAFFIC, CLASS A, AS PER PLAN</v>
          </cell>
          <cell r="G3221">
            <v>0</v>
          </cell>
        </row>
        <row r="3222">
          <cell r="A3222" t="str">
            <v>615E25000</v>
          </cell>
          <cell r="C3222" t="str">
            <v>SY</v>
          </cell>
          <cell r="D3222" t="str">
            <v>PAVEMENT FOR MAINTAINING TRAFFIC, CLASS B</v>
          </cell>
          <cell r="G3222">
            <v>0</v>
          </cell>
        </row>
        <row r="3223">
          <cell r="A3223" t="str">
            <v>615E25001</v>
          </cell>
          <cell r="C3223" t="str">
            <v>SY</v>
          </cell>
          <cell r="D3223" t="str">
            <v>PAVEMENT FOR MAINTAINING TRAFFIC, CLASS B, AS PER PLAN</v>
          </cell>
          <cell r="G3223">
            <v>0</v>
          </cell>
        </row>
        <row r="3224">
          <cell r="A3224" t="str">
            <v>615E99000</v>
          </cell>
          <cell r="B3224" t="str">
            <v>Y</v>
          </cell>
          <cell r="C3224" t="str">
            <v>LS</v>
          </cell>
          <cell r="D3224" t="str">
            <v>SPECIAL - TEMPORARY ROADS AND PAVEMENTS</v>
          </cell>
          <cell r="F3224" t="str">
            <v>DESIGN BUILD PROJECTS ONLY</v>
          </cell>
          <cell r="G3224">
            <v>0</v>
          </cell>
        </row>
        <row r="3225">
          <cell r="A3225" t="str">
            <v>616E10000</v>
          </cell>
          <cell r="C3225" t="str">
            <v>MGAL</v>
          </cell>
          <cell r="D3225" t="str">
            <v>WATER</v>
          </cell>
          <cell r="G3225">
            <v>0</v>
          </cell>
        </row>
        <row r="3226">
          <cell r="A3226" t="str">
            <v>616E10001</v>
          </cell>
          <cell r="C3226" t="str">
            <v>MGAL</v>
          </cell>
          <cell r="D3226" t="str">
            <v>WATER, AS PER PLAN</v>
          </cell>
          <cell r="G3226">
            <v>0</v>
          </cell>
        </row>
        <row r="3227">
          <cell r="A3227" t="str">
            <v>616E20000</v>
          </cell>
          <cell r="C3227" t="str">
            <v>TON</v>
          </cell>
          <cell r="D3227" t="str">
            <v>CALCIUM CHLORIDE</v>
          </cell>
          <cell r="G3227">
            <v>0</v>
          </cell>
        </row>
        <row r="3228">
          <cell r="A3228" t="str">
            <v>617E10100</v>
          </cell>
          <cell r="C3228" t="str">
            <v>CY</v>
          </cell>
          <cell r="D3228" t="str">
            <v>COMPACTED AGGREGATE</v>
          </cell>
          <cell r="G3228">
            <v>0</v>
          </cell>
        </row>
        <row r="3229">
          <cell r="A3229" t="str">
            <v>617E10101</v>
          </cell>
          <cell r="C3229" t="str">
            <v>CY</v>
          </cell>
          <cell r="D3229" t="str">
            <v>COMPACTED AGGREGATE, AS PER PLAN</v>
          </cell>
          <cell r="G3229">
            <v>0</v>
          </cell>
        </row>
        <row r="3230">
          <cell r="A3230" t="str">
            <v>617E11100</v>
          </cell>
          <cell r="C3230" t="str">
            <v>TON</v>
          </cell>
          <cell r="D3230" t="str">
            <v>COMPACTED AGGREGATE</v>
          </cell>
          <cell r="G3230">
            <v>0</v>
          </cell>
        </row>
        <row r="3231">
          <cell r="A3231" t="str">
            <v>617E11101</v>
          </cell>
          <cell r="C3231" t="str">
            <v>TON</v>
          </cell>
          <cell r="D3231" t="str">
            <v>COMPACTED AGGREGATE, AS PER PLAN</v>
          </cell>
          <cell r="G3231">
            <v>0</v>
          </cell>
        </row>
        <row r="3232">
          <cell r="A3232" t="str">
            <v>617E20000</v>
          </cell>
          <cell r="C3232" t="str">
            <v>SY</v>
          </cell>
          <cell r="D3232" t="str">
            <v>SHOULDER PREPARATION</v>
          </cell>
          <cell r="G3232">
            <v>0</v>
          </cell>
        </row>
        <row r="3233">
          <cell r="A3233" t="str">
            <v>617E20001</v>
          </cell>
          <cell r="C3233" t="str">
            <v>SY</v>
          </cell>
          <cell r="D3233" t="str">
            <v>SHOULDER PREPARATION, AS PER PLAN</v>
          </cell>
          <cell r="G3233">
            <v>0</v>
          </cell>
        </row>
        <row r="3234">
          <cell r="A3234" t="str">
            <v>617E25000</v>
          </cell>
          <cell r="C3234" t="str">
            <v>MGAL</v>
          </cell>
          <cell r="D3234" t="str">
            <v>WATER</v>
          </cell>
          <cell r="G3234">
            <v>0</v>
          </cell>
        </row>
        <row r="3235">
          <cell r="A3235" t="str">
            <v>617E98000</v>
          </cell>
          <cell r="C3235" t="str">
            <v>SY</v>
          </cell>
          <cell r="D3235" t="str">
            <v>SHOULDER RECONDITIONING,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617E98100</v>
          </cell>
          <cell r="C3236" t="str">
            <v>CY</v>
          </cell>
          <cell r="D3236" t="str">
            <v>SHOULDER RECONDITIONING, MISC.:</v>
          </cell>
          <cell r="F3236" t="str">
            <v>ADD SUPPLEMENTAL DESCRIPTION</v>
          </cell>
          <cell r="G3236">
            <v>1</v>
          </cell>
        </row>
        <row r="3237">
          <cell r="A3237" t="str">
            <v>617E98200</v>
          </cell>
          <cell r="C3237" t="str">
            <v>TON</v>
          </cell>
          <cell r="D3237" t="str">
            <v>SHOULDER RECONDITIONING, MISC.:</v>
          </cell>
          <cell r="F3237" t="str">
            <v>ADD SUPPLEMENTAL DESCRIPTION</v>
          </cell>
          <cell r="G3237">
            <v>1</v>
          </cell>
        </row>
        <row r="3238">
          <cell r="A3238" t="str">
            <v>618E40100</v>
          </cell>
          <cell r="C3238" t="str">
            <v>FT</v>
          </cell>
          <cell r="D3238" t="str">
            <v>RUMBLE STRIPS, SHOULDER (ASPHALT CONCRETE)</v>
          </cell>
          <cell r="F3238" t="str">
            <v>CHECK UNIT OF MEASURE</v>
          </cell>
          <cell r="G3238">
            <v>0</v>
          </cell>
        </row>
        <row r="3239">
          <cell r="A3239" t="str">
            <v>618E40101</v>
          </cell>
          <cell r="C3239" t="str">
            <v>FT</v>
          </cell>
          <cell r="D3239" t="str">
            <v>RUMBLE STRIPS, SHOULDER (ASPHALT CONCRETE), AS PER PLAN</v>
          </cell>
          <cell r="F3239" t="str">
            <v>CHECK UNIT OF MEASURE</v>
          </cell>
          <cell r="G3239">
            <v>0</v>
          </cell>
        </row>
        <row r="3240">
          <cell r="A3240" t="str">
            <v>618E40200</v>
          </cell>
          <cell r="C3240" t="str">
            <v>FT</v>
          </cell>
          <cell r="D3240" t="str">
            <v>RUMBLE STRIPS, SHOULDER (CONCRETE)</v>
          </cell>
          <cell r="F3240" t="str">
            <v>CHECK UNIT OF MEASURE</v>
          </cell>
          <cell r="G3240">
            <v>0</v>
          </cell>
        </row>
        <row r="3241">
          <cell r="A3241" t="str">
            <v>618E40600</v>
          </cell>
          <cell r="C3241" t="str">
            <v>MILE</v>
          </cell>
          <cell r="D3241" t="str">
            <v>RUMBLE STRIPS, SHOULDER (ASPHALT CONCRETE)</v>
          </cell>
          <cell r="F3241" t="str">
            <v>CHECK UNIT OF MEASURE</v>
          </cell>
          <cell r="G3241">
            <v>0</v>
          </cell>
        </row>
        <row r="3242">
          <cell r="A3242" t="str">
            <v>618E40601</v>
          </cell>
          <cell r="C3242" t="str">
            <v>MILE</v>
          </cell>
          <cell r="D3242" t="str">
            <v>RUMBLE STRIPS, SHOULDER (ASPHALT CONCRETE), AS PER PLAN</v>
          </cell>
          <cell r="F3242" t="str">
            <v>CHECK UNIT OF MEASURE</v>
          </cell>
          <cell r="G3242">
            <v>0</v>
          </cell>
        </row>
        <row r="3243">
          <cell r="A3243" t="str">
            <v>618E40700</v>
          </cell>
          <cell r="C3243" t="str">
            <v>MILE</v>
          </cell>
          <cell r="D3243" t="str">
            <v>RUMBLE STRIPS, SHOULDER (CONCRETE)</v>
          </cell>
          <cell r="F3243" t="str">
            <v>CHECK UNIT OF MEASURE</v>
          </cell>
          <cell r="G3243">
            <v>0</v>
          </cell>
        </row>
        <row r="3244">
          <cell r="A3244" t="str">
            <v>618E40800</v>
          </cell>
          <cell r="C3244" t="str">
            <v>FT</v>
          </cell>
          <cell r="D3244" t="str">
            <v>RUMBLE STRIPES, EDGE LINE (ASPHALT CONCRETE)</v>
          </cell>
          <cell r="F3244" t="str">
            <v>CHECK UNIT OF MEASURE</v>
          </cell>
          <cell r="G3244">
            <v>0</v>
          </cell>
        </row>
        <row r="3245">
          <cell r="A3245" t="str">
            <v>618E40850</v>
          </cell>
          <cell r="C3245" t="str">
            <v>FT</v>
          </cell>
          <cell r="D3245" t="str">
            <v>RUMBLE STRIPES, EDGE LINE (CONCRETE)</v>
          </cell>
          <cell r="F3245" t="str">
            <v>CHECK UNIT OF MEASURE</v>
          </cell>
          <cell r="G3245">
            <v>0</v>
          </cell>
        </row>
        <row r="3246">
          <cell r="A3246" t="str">
            <v>618E40900</v>
          </cell>
          <cell r="C3246" t="str">
            <v>FT</v>
          </cell>
          <cell r="D3246" t="str">
            <v>RUMBLE STRIPES, CENTER LINE (ASPHALT CONCRETE)</v>
          </cell>
          <cell r="F3246" t="str">
            <v>CHECK UNIT OF MEASURE</v>
          </cell>
          <cell r="G3246">
            <v>0</v>
          </cell>
        </row>
        <row r="3247">
          <cell r="A3247" t="str">
            <v>618E40950</v>
          </cell>
          <cell r="C3247" t="str">
            <v>FT</v>
          </cell>
          <cell r="D3247" t="str">
            <v>RUMBLE STRIPES, CENTER LINE (CONCRETE)</v>
          </cell>
          <cell r="F3247" t="str">
            <v>CHECK UNIT OF MEASURE</v>
          </cell>
          <cell r="G3247">
            <v>0</v>
          </cell>
        </row>
        <row r="3248">
          <cell r="A3248" t="str">
            <v>618E41000</v>
          </cell>
          <cell r="C3248" t="str">
            <v>MILE</v>
          </cell>
          <cell r="D3248" t="str">
            <v>RUMBLE STRIPES, EDGE LINE (ASPHALT CONCRETE)</v>
          </cell>
          <cell r="F3248" t="str">
            <v>CHECK UNIT OF MEASURE</v>
          </cell>
          <cell r="G3248">
            <v>0</v>
          </cell>
        </row>
        <row r="3249">
          <cell r="A3249" t="str">
            <v>618E41001</v>
          </cell>
          <cell r="C3249" t="str">
            <v>MILE</v>
          </cell>
          <cell r="D3249" t="str">
            <v>RUMBLE STRIPES, EDGE LINE (ASPHALT CONCRETE), AS PER PLAN</v>
          </cell>
          <cell r="F3249" t="str">
            <v>CHECK UNIT OF MEASURE</v>
          </cell>
          <cell r="G3249">
            <v>0</v>
          </cell>
        </row>
        <row r="3250">
          <cell r="A3250" t="str">
            <v>618E42000</v>
          </cell>
          <cell r="C3250" t="str">
            <v>MILE</v>
          </cell>
          <cell r="D3250" t="str">
            <v>RUMBLE STRIPES, EDGE LINE (CONCRETE)</v>
          </cell>
          <cell r="F3250" t="str">
            <v>CHECK UNIT OF MEASURE</v>
          </cell>
          <cell r="G3250">
            <v>0</v>
          </cell>
        </row>
        <row r="3251">
          <cell r="A3251" t="str">
            <v>618E43000</v>
          </cell>
          <cell r="C3251" t="str">
            <v>MILE</v>
          </cell>
          <cell r="D3251" t="str">
            <v>RUMBLE STRIPES, CENTER LINE (ASPHALT CONCRETE)</v>
          </cell>
          <cell r="F3251" t="str">
            <v>CHECK UNIT OF MEASURE</v>
          </cell>
          <cell r="G3251">
            <v>0</v>
          </cell>
        </row>
        <row r="3252">
          <cell r="A3252" t="str">
            <v>618E44000</v>
          </cell>
          <cell r="C3252" t="str">
            <v>MILE</v>
          </cell>
          <cell r="D3252" t="str">
            <v>RUMBLE STRIPES, CENTER LINE (CONCRETE)</v>
          </cell>
          <cell r="F3252" t="str">
            <v>CHECK UNIT OF MEASURE</v>
          </cell>
          <cell r="G3252">
            <v>0</v>
          </cell>
        </row>
        <row r="3253">
          <cell r="A3253" t="str">
            <v>619E16000</v>
          </cell>
          <cell r="C3253" t="str">
            <v>MNTH</v>
          </cell>
          <cell r="D3253" t="str">
            <v>FIELD OFFICE, TYPE A</v>
          </cell>
          <cell r="G3253">
            <v>0</v>
          </cell>
        </row>
        <row r="3254">
          <cell r="A3254" t="str">
            <v>619E16001</v>
          </cell>
          <cell r="C3254" t="str">
            <v>MNTH</v>
          </cell>
          <cell r="D3254" t="str">
            <v>FIELD OFFICE, TYPE A, AS PER PLAN</v>
          </cell>
          <cell r="G3254">
            <v>0</v>
          </cell>
        </row>
        <row r="3255">
          <cell r="A3255" t="str">
            <v>619E16010</v>
          </cell>
          <cell r="C3255" t="str">
            <v>MNTH</v>
          </cell>
          <cell r="D3255" t="str">
            <v>FIELD OFFICE, TYPE B</v>
          </cell>
          <cell r="G3255">
            <v>0</v>
          </cell>
        </row>
        <row r="3256">
          <cell r="A3256" t="str">
            <v>619E16011</v>
          </cell>
          <cell r="C3256" t="str">
            <v>MNTH</v>
          </cell>
          <cell r="D3256" t="str">
            <v>FIELD OFFICE, TYPE B, AS PER PLAN</v>
          </cell>
          <cell r="G3256">
            <v>0</v>
          </cell>
        </row>
        <row r="3257">
          <cell r="A3257" t="str">
            <v>619E16020</v>
          </cell>
          <cell r="C3257" t="str">
            <v>MNTH</v>
          </cell>
          <cell r="D3257" t="str">
            <v>FIELD OFFICE, TYPE C</v>
          </cell>
          <cell r="G3257">
            <v>0</v>
          </cell>
        </row>
        <row r="3258">
          <cell r="A3258" t="str">
            <v>619E16021</v>
          </cell>
          <cell r="C3258" t="str">
            <v>MNTH</v>
          </cell>
          <cell r="D3258" t="str">
            <v>FIELD OFFICE, TYPE C, AS PER PLAN</v>
          </cell>
          <cell r="G3258">
            <v>0</v>
          </cell>
        </row>
        <row r="3259">
          <cell r="A3259" t="str">
            <v>620E00500</v>
          </cell>
          <cell r="C3259" t="str">
            <v>EACH</v>
          </cell>
          <cell r="D3259" t="str">
            <v>DELINEATOR, POST GROUND MOUNTED</v>
          </cell>
          <cell r="G3259">
            <v>0</v>
          </cell>
        </row>
        <row r="3260">
          <cell r="A3260" t="str">
            <v>620E00501</v>
          </cell>
          <cell r="C3260" t="str">
            <v>EACH</v>
          </cell>
          <cell r="D3260" t="str">
            <v>DELINEATOR, POST GROUND MOUNTED, AS PER PLAN</v>
          </cell>
          <cell r="G3260">
            <v>0</v>
          </cell>
        </row>
        <row r="3261">
          <cell r="A3261" t="str">
            <v>620E11000</v>
          </cell>
          <cell r="C3261" t="str">
            <v>EACH</v>
          </cell>
          <cell r="D3261" t="str">
            <v>DELINEATOR, BRACKET MOUNTED</v>
          </cell>
          <cell r="G3261">
            <v>0</v>
          </cell>
        </row>
        <row r="3262">
          <cell r="A3262" t="str">
            <v>620E31200</v>
          </cell>
          <cell r="C3262" t="str">
            <v>EACH</v>
          </cell>
          <cell r="D3262" t="str">
            <v>REMOVAL OF DELINEATOR</v>
          </cell>
          <cell r="G3262">
            <v>0</v>
          </cell>
        </row>
        <row r="3263">
          <cell r="A3263" t="str">
            <v>620E31210</v>
          </cell>
          <cell r="C3263" t="str">
            <v>EACH</v>
          </cell>
          <cell r="D3263" t="str">
            <v>DELINEATOR REMOVED AND REERECTED</v>
          </cell>
          <cell r="G3263">
            <v>0</v>
          </cell>
        </row>
        <row r="3264">
          <cell r="A3264" t="str">
            <v>620E31211</v>
          </cell>
          <cell r="C3264" t="str">
            <v>EACH</v>
          </cell>
          <cell r="D3264" t="str">
            <v>DELINEATOR REMOVED AND REERECTED, AS PER PLAN</v>
          </cell>
          <cell r="G3264">
            <v>0</v>
          </cell>
        </row>
        <row r="3265">
          <cell r="A3265" t="str">
            <v>620E40200</v>
          </cell>
          <cell r="C3265" t="str">
            <v>EACH</v>
          </cell>
          <cell r="D3265" t="str">
            <v>REFLECTOR</v>
          </cell>
          <cell r="G3265">
            <v>0</v>
          </cell>
        </row>
        <row r="3266">
          <cell r="A3266" t="str">
            <v>620E55000</v>
          </cell>
          <cell r="C3266" t="str">
            <v>LS</v>
          </cell>
          <cell r="D3266" t="str">
            <v>DELINEATOR LAYOUT</v>
          </cell>
          <cell r="G3266">
            <v>0</v>
          </cell>
        </row>
        <row r="3267">
          <cell r="A3267" t="str">
            <v>620E60000</v>
          </cell>
          <cell r="C3267" t="str">
            <v>EACH</v>
          </cell>
          <cell r="D3267" t="str">
            <v>DELINEATOR, POST SURFACE MOUNTED</v>
          </cell>
          <cell r="G3267">
            <v>0</v>
          </cell>
        </row>
        <row r="3268">
          <cell r="A3268" t="str">
            <v>620E60001</v>
          </cell>
          <cell r="C3268" t="str">
            <v>EACH</v>
          </cell>
          <cell r="D3268" t="str">
            <v>DELINEATOR, POST SURFACE MOUNTED, AS PER PLAN</v>
          </cell>
          <cell r="G3268">
            <v>0</v>
          </cell>
        </row>
        <row r="3269">
          <cell r="A3269" t="str">
            <v>620E60500</v>
          </cell>
          <cell r="C3269" t="str">
            <v>EACH</v>
          </cell>
          <cell r="D3269" t="str">
            <v>REMOVAL OF DELINEATOR, POST SURFACE MOUNTED</v>
          </cell>
          <cell r="G3269">
            <v>0</v>
          </cell>
        </row>
        <row r="3270">
          <cell r="A3270" t="str">
            <v>620E70000</v>
          </cell>
          <cell r="C3270" t="str">
            <v>EACH</v>
          </cell>
          <cell r="D3270" t="str">
            <v>DELINEATOR, MISC.:</v>
          </cell>
          <cell r="F3270" t="str">
            <v>ADD SUPPLEMENTAL DESCRIPTION</v>
          </cell>
          <cell r="G3270">
            <v>1</v>
          </cell>
        </row>
        <row r="3271">
          <cell r="A3271" t="str">
            <v>620E70010</v>
          </cell>
          <cell r="C3271" t="str">
            <v>FT</v>
          </cell>
          <cell r="D3271" t="str">
            <v>DELINEATOR, MISC.:</v>
          </cell>
          <cell r="F3271" t="str">
            <v>ADD SUPPLEMENTAL DESCRIPTION</v>
          </cell>
          <cell r="G3271">
            <v>1</v>
          </cell>
        </row>
        <row r="3272">
          <cell r="A3272" t="str">
            <v>621E00100</v>
          </cell>
          <cell r="C3272" t="str">
            <v>EACH</v>
          </cell>
          <cell r="D3272" t="str">
            <v>RPM</v>
          </cell>
          <cell r="G3272">
            <v>0</v>
          </cell>
        </row>
        <row r="3273">
          <cell r="A3273" t="str">
            <v>621E00101</v>
          </cell>
          <cell r="C3273" t="str">
            <v>EACH</v>
          </cell>
          <cell r="D3273" t="str">
            <v>RPM, AS PER PLAN</v>
          </cell>
          <cell r="G3273">
            <v>0</v>
          </cell>
        </row>
        <row r="3274">
          <cell r="A3274" t="str">
            <v>621E00300</v>
          </cell>
          <cell r="C3274" t="str">
            <v>EACH</v>
          </cell>
          <cell r="D3274" t="str">
            <v>RPM REFLECTOR</v>
          </cell>
          <cell r="G3274">
            <v>0</v>
          </cell>
        </row>
        <row r="3275">
          <cell r="A3275" t="str">
            <v>621E00301</v>
          </cell>
          <cell r="C3275" t="str">
            <v>EACH</v>
          </cell>
          <cell r="D3275" t="str">
            <v>RPM REFLECTOR, AS PER PLAN</v>
          </cell>
          <cell r="G3275">
            <v>0</v>
          </cell>
        </row>
        <row r="3276">
          <cell r="A3276" t="str">
            <v>621E54000</v>
          </cell>
          <cell r="C3276" t="str">
            <v>EACH</v>
          </cell>
          <cell r="D3276" t="str">
            <v>RAISED PAVEMENT MARKER REMOVED</v>
          </cell>
          <cell r="G3276">
            <v>0</v>
          </cell>
        </row>
        <row r="3277">
          <cell r="A3277" t="str">
            <v>621E54001</v>
          </cell>
          <cell r="C3277" t="str">
            <v>EACH</v>
          </cell>
          <cell r="D3277" t="str">
            <v>RAISED PAVEMENT MARKER REMOVED, AS PER PLAN</v>
          </cell>
          <cell r="G3277">
            <v>0</v>
          </cell>
        </row>
        <row r="3278">
          <cell r="A3278" t="str">
            <v>621E90000</v>
          </cell>
          <cell r="C3278" t="str">
            <v>EACH</v>
          </cell>
          <cell r="D3278" t="str">
            <v>RPM, MISC.:</v>
          </cell>
          <cell r="F3278" t="str">
            <v>ADD SUPPLEMENTAL DESCRIPTION</v>
          </cell>
          <cell r="G3278">
            <v>1</v>
          </cell>
        </row>
        <row r="3279">
          <cell r="A3279" t="str">
            <v>621E91000</v>
          </cell>
          <cell r="C3279" t="str">
            <v>LS</v>
          </cell>
          <cell r="D3279" t="str">
            <v>RPM, MISC.:</v>
          </cell>
          <cell r="F3279" t="str">
            <v>ADD SUPPLEMENTAL DESCRIPTION</v>
          </cell>
          <cell r="G3279">
            <v>1</v>
          </cell>
        </row>
        <row r="3280">
          <cell r="A3280" t="str">
            <v>622E10000</v>
          </cell>
          <cell r="C3280" t="str">
            <v>FT</v>
          </cell>
          <cell r="D3280" t="str">
            <v>CONCRETE BARRIER, SINGLE SLOPE, TYPE A</v>
          </cell>
          <cell r="G3280">
            <v>0</v>
          </cell>
        </row>
        <row r="3281">
          <cell r="A3281" t="str">
            <v>622E10001</v>
          </cell>
          <cell r="C3281" t="str">
            <v>FT</v>
          </cell>
          <cell r="D3281" t="str">
            <v>CONCRETE BARRIER, SINGLE SLOPE, TYPE A, AS PER PLAN</v>
          </cell>
          <cell r="G3281">
            <v>0</v>
          </cell>
        </row>
        <row r="3282">
          <cell r="A3282" t="str">
            <v>622E10020</v>
          </cell>
          <cell r="C3282" t="str">
            <v>FT</v>
          </cell>
          <cell r="D3282" t="str">
            <v>CONCRETE BARRIER, SINGLE SLOPE, TYPE A, REINFORCED</v>
          </cell>
          <cell r="G3282">
            <v>0</v>
          </cell>
        </row>
        <row r="3283">
          <cell r="A3283" t="str">
            <v>622E10040</v>
          </cell>
          <cell r="C3283" t="str">
            <v>FT</v>
          </cell>
          <cell r="D3283" t="str">
            <v>CONCRETE BARRIER, SINGLE SLOPE, TYPE A1</v>
          </cell>
          <cell r="G3283">
            <v>0</v>
          </cell>
        </row>
        <row r="3284">
          <cell r="A3284" t="str">
            <v>622E10041</v>
          </cell>
          <cell r="C3284" t="str">
            <v>FT</v>
          </cell>
          <cell r="D3284" t="str">
            <v>CONCRETE BARRIER, SINGLE SLOPE, TYPE A1, AS PER PLAN</v>
          </cell>
          <cell r="G3284">
            <v>0</v>
          </cell>
        </row>
        <row r="3285">
          <cell r="A3285" t="str">
            <v>622E10060</v>
          </cell>
          <cell r="C3285" t="str">
            <v>FT</v>
          </cell>
          <cell r="D3285" t="str">
            <v>CONCRETE BARRIER, SINGLE SLOPE, TYPE B</v>
          </cell>
          <cell r="G3285">
            <v>0</v>
          </cell>
        </row>
        <row r="3286">
          <cell r="A3286" t="str">
            <v>622E10061</v>
          </cell>
          <cell r="C3286" t="str">
            <v>FT</v>
          </cell>
          <cell r="D3286" t="str">
            <v>CONCRETE BARRIER, SINGLE SLOPE, TYPE B, AS PER PLAN</v>
          </cell>
          <cell r="G3286">
            <v>0</v>
          </cell>
        </row>
        <row r="3287">
          <cell r="A3287" t="str">
            <v>622E10080</v>
          </cell>
          <cell r="C3287" t="str">
            <v>FT</v>
          </cell>
          <cell r="D3287" t="str">
            <v>CONCRETE BARRIER, SINGLE SLOPE, TYPE B, REINFORCED</v>
          </cell>
          <cell r="G3287">
            <v>0</v>
          </cell>
        </row>
        <row r="3288">
          <cell r="A3288" t="str">
            <v>622E10100</v>
          </cell>
          <cell r="C3288" t="str">
            <v>FT</v>
          </cell>
          <cell r="D3288" t="str">
            <v>CONCRETE BARRIER, SINGLE SLOPE, TYPE B1</v>
          </cell>
          <cell r="G3288">
            <v>0</v>
          </cell>
        </row>
        <row r="3289">
          <cell r="A3289" t="str">
            <v>622E10101</v>
          </cell>
          <cell r="C3289" t="str">
            <v>FT</v>
          </cell>
          <cell r="D3289" t="str">
            <v>CONCRETE BARRIER, SINGLE SLOPE, TYPE B1, AS PER PLAN</v>
          </cell>
          <cell r="G3289">
            <v>0</v>
          </cell>
        </row>
        <row r="3290">
          <cell r="A3290" t="str">
            <v>622E10120</v>
          </cell>
          <cell r="C3290" t="str">
            <v>FT</v>
          </cell>
          <cell r="D3290" t="str">
            <v>CONCRETE BARRIER, SINGLE SLOPE, TYPE C</v>
          </cell>
          <cell r="G3290">
            <v>0</v>
          </cell>
        </row>
        <row r="3291">
          <cell r="A3291" t="str">
            <v>622E10121</v>
          </cell>
          <cell r="C3291" t="str">
            <v>FT</v>
          </cell>
          <cell r="D3291" t="str">
            <v>CONCRETE BARRIER, SINGLE SLOPE, TYPE C, AS PER PLAN</v>
          </cell>
          <cell r="G3291">
            <v>0</v>
          </cell>
        </row>
        <row r="3292">
          <cell r="A3292" t="str">
            <v>622E10140</v>
          </cell>
          <cell r="C3292" t="str">
            <v>FT</v>
          </cell>
          <cell r="D3292" t="str">
            <v>CONCRETE BARRIER, SINGLE SLOPE, TYPE C1</v>
          </cell>
          <cell r="G3292">
            <v>0</v>
          </cell>
        </row>
        <row r="3293">
          <cell r="A3293" t="str">
            <v>622E10141</v>
          </cell>
          <cell r="C3293" t="str">
            <v>FT</v>
          </cell>
          <cell r="D3293" t="str">
            <v>CONCRETE BARRIER, SINGLE SLOPE, TYPE C1, AS PER PLAN</v>
          </cell>
          <cell r="G3293">
            <v>0</v>
          </cell>
        </row>
        <row r="3294">
          <cell r="A3294" t="str">
            <v>622E10160</v>
          </cell>
          <cell r="C3294" t="str">
            <v>FT</v>
          </cell>
          <cell r="D3294" t="str">
            <v>CONCRETE BARRIER, SINGLE SLOPE, TYPE D</v>
          </cell>
          <cell r="G3294">
            <v>0</v>
          </cell>
        </row>
        <row r="3295">
          <cell r="A3295" t="str">
            <v>622E10161</v>
          </cell>
          <cell r="C3295" t="str">
            <v>FT</v>
          </cell>
          <cell r="D3295" t="str">
            <v>CONCRETE BARRIER, SINGLE SLOPE, TYPE D, AS PER PLAN</v>
          </cell>
          <cell r="G3295">
            <v>0</v>
          </cell>
        </row>
        <row r="3296">
          <cell r="A3296" t="str">
            <v>622E10200</v>
          </cell>
          <cell r="C3296" t="str">
            <v>EACH</v>
          </cell>
          <cell r="D3296" t="str">
            <v>BARRIER TRANSITION</v>
          </cell>
          <cell r="F3296" t="str">
            <v>REQUIRES PLAN INSERT SHEET</v>
          </cell>
          <cell r="G3296">
            <v>0</v>
          </cell>
        </row>
        <row r="3297">
          <cell r="A3297" t="str">
            <v>622E10201</v>
          </cell>
          <cell r="C3297" t="str">
            <v>EACH</v>
          </cell>
          <cell r="D3297" t="str">
            <v>BARRIER TRANSITION, AS PER PLAN</v>
          </cell>
          <cell r="F3297" t="str">
            <v>REQUIRES PLAN INSERT SHEET</v>
          </cell>
          <cell r="G3297">
            <v>0</v>
          </cell>
        </row>
        <row r="3298">
          <cell r="A3298" t="str">
            <v>622E23300</v>
          </cell>
          <cell r="C3298" t="str">
            <v>FT</v>
          </cell>
          <cell r="D3298" t="str">
            <v>CONCRETE BARRIER, TYPE A</v>
          </cell>
          <cell r="G3298">
            <v>0</v>
          </cell>
        </row>
        <row r="3299">
          <cell r="A3299" t="str">
            <v>622E23301</v>
          </cell>
          <cell r="C3299" t="str">
            <v>FT</v>
          </cell>
          <cell r="D3299" t="str">
            <v>CONCRETE BARRIER, TYPE A, AS PER PLAN</v>
          </cell>
          <cell r="G3299">
            <v>0</v>
          </cell>
        </row>
        <row r="3300">
          <cell r="A3300" t="str">
            <v>622E23302</v>
          </cell>
          <cell r="C3300" t="str">
            <v>FT</v>
          </cell>
          <cell r="D3300" t="str">
            <v>CONCRETE BARRIER, TYPE A, REINFORCED</v>
          </cell>
          <cell r="G3300">
            <v>0</v>
          </cell>
        </row>
        <row r="3301">
          <cell r="A3301" t="str">
            <v>622E23303</v>
          </cell>
          <cell r="C3301" t="str">
            <v>FT</v>
          </cell>
          <cell r="D3301" t="str">
            <v>CONCRETE BARRIER, TYPE A, REINFORCED, AS PER PLAN</v>
          </cell>
          <cell r="G3301">
            <v>0</v>
          </cell>
        </row>
        <row r="3302">
          <cell r="A3302" t="str">
            <v>622E23304</v>
          </cell>
          <cell r="C3302" t="str">
            <v>FT</v>
          </cell>
          <cell r="D3302" t="str">
            <v>CONCRETE BARRIER, TYPE A1</v>
          </cell>
          <cell r="G3302">
            <v>0</v>
          </cell>
        </row>
        <row r="3303">
          <cell r="A3303" t="str">
            <v>622E23305</v>
          </cell>
          <cell r="C3303" t="str">
            <v>FT</v>
          </cell>
          <cell r="D3303" t="str">
            <v>CONCRETE BARRIER, TYPE A1, AS PER PLAN</v>
          </cell>
          <cell r="G3303">
            <v>0</v>
          </cell>
        </row>
        <row r="3304">
          <cell r="A3304" t="str">
            <v>622E23400</v>
          </cell>
          <cell r="C3304" t="str">
            <v>FT</v>
          </cell>
          <cell r="D3304" t="str">
            <v>CONCRETE BARRIER, TYPE B</v>
          </cell>
          <cell r="G3304">
            <v>0</v>
          </cell>
        </row>
        <row r="3305">
          <cell r="A3305" t="str">
            <v>622E23401</v>
          </cell>
          <cell r="C3305" t="str">
            <v>FT</v>
          </cell>
          <cell r="D3305" t="str">
            <v>CONCRETE BARRIER, TYPE B, AS PER PLAN</v>
          </cell>
          <cell r="G3305">
            <v>0</v>
          </cell>
        </row>
        <row r="3306">
          <cell r="A3306" t="str">
            <v>622E23402</v>
          </cell>
          <cell r="C3306" t="str">
            <v>FT</v>
          </cell>
          <cell r="D3306" t="str">
            <v>CONCRETE BARRIER, TYPE B, REINFORCED</v>
          </cell>
          <cell r="G3306">
            <v>0</v>
          </cell>
        </row>
        <row r="3307">
          <cell r="A3307" t="str">
            <v>622E23403</v>
          </cell>
          <cell r="C3307" t="str">
            <v>FT</v>
          </cell>
          <cell r="D3307" t="str">
            <v>CONCRETE BARRIER, TYPE B, REINFORCED, AS PER PLAN</v>
          </cell>
          <cell r="G3307">
            <v>0</v>
          </cell>
        </row>
        <row r="3308">
          <cell r="A3308" t="str">
            <v>622E23404</v>
          </cell>
          <cell r="C3308" t="str">
            <v>FT</v>
          </cell>
          <cell r="D3308" t="str">
            <v>CONCRETE BARRIER, TYPE B1</v>
          </cell>
          <cell r="G3308">
            <v>0</v>
          </cell>
        </row>
        <row r="3309">
          <cell r="A3309" t="str">
            <v>622E23405</v>
          </cell>
          <cell r="C3309" t="str">
            <v>FT</v>
          </cell>
          <cell r="D3309" t="str">
            <v>CONCRETE BARRIER, TYPE B1, AS PER PLAN</v>
          </cell>
          <cell r="G3309">
            <v>0</v>
          </cell>
        </row>
        <row r="3310">
          <cell r="A3310" t="str">
            <v>622E23410</v>
          </cell>
          <cell r="C3310" t="str">
            <v>FT</v>
          </cell>
          <cell r="D3310" t="str">
            <v>CONCRETE BARRIER, TYPE B1, REINFORCED</v>
          </cell>
          <cell r="G3310">
            <v>0</v>
          </cell>
        </row>
        <row r="3311">
          <cell r="A3311" t="str">
            <v>622E23500</v>
          </cell>
          <cell r="C3311" t="str">
            <v>FT</v>
          </cell>
          <cell r="D3311" t="str">
            <v>CONCRETE BARRIER, TYPE C</v>
          </cell>
          <cell r="G3311">
            <v>0</v>
          </cell>
        </row>
        <row r="3312">
          <cell r="A3312" t="str">
            <v>622E23501</v>
          </cell>
          <cell r="C3312" t="str">
            <v>FT</v>
          </cell>
          <cell r="D3312" t="str">
            <v>CONCRETE BARRIER, TYPE C, AS PER PLAN</v>
          </cell>
          <cell r="G3312">
            <v>0</v>
          </cell>
        </row>
        <row r="3313">
          <cell r="A3313" t="str">
            <v>622E23504</v>
          </cell>
          <cell r="C3313" t="str">
            <v>FT</v>
          </cell>
          <cell r="D3313" t="str">
            <v>CONCRETE BARRIER, TYPE C1</v>
          </cell>
          <cell r="G3313">
            <v>0</v>
          </cell>
        </row>
        <row r="3314">
          <cell r="A3314" t="str">
            <v>622E23505</v>
          </cell>
          <cell r="C3314" t="str">
            <v>FT</v>
          </cell>
          <cell r="D3314" t="str">
            <v>CONCRETE BARRIER, TYPE C1, AS PER PLAN</v>
          </cell>
          <cell r="G3314">
            <v>0</v>
          </cell>
        </row>
        <row r="3315">
          <cell r="A3315" t="str">
            <v>622E24000</v>
          </cell>
          <cell r="C3315" t="str">
            <v>FT</v>
          </cell>
          <cell r="D3315" t="str">
            <v>CONCRETE BARRIER, TYPE D</v>
          </cell>
          <cell r="G3315">
            <v>0</v>
          </cell>
        </row>
        <row r="3316">
          <cell r="A3316" t="str">
            <v>622E24001</v>
          </cell>
          <cell r="C3316" t="str">
            <v>FT</v>
          </cell>
          <cell r="D3316" t="str">
            <v>CONCRETE BARRIER, TYPE D, AS PER PLAN</v>
          </cell>
          <cell r="G3316">
            <v>0</v>
          </cell>
        </row>
        <row r="3317">
          <cell r="A3317" t="str">
            <v>622E24004</v>
          </cell>
          <cell r="C3317" t="str">
            <v>FT</v>
          </cell>
          <cell r="D3317" t="str">
            <v>CONCRETE BARRIER, TYPE D1</v>
          </cell>
          <cell r="G3317">
            <v>0</v>
          </cell>
        </row>
        <row r="3318">
          <cell r="A3318" t="str">
            <v>622E24005</v>
          </cell>
          <cell r="C3318" t="str">
            <v>FT</v>
          </cell>
          <cell r="D3318" t="str">
            <v>CONCRETE BARRIER, TYPE D1, AS PER PLAN</v>
          </cell>
          <cell r="G3318">
            <v>0</v>
          </cell>
        </row>
        <row r="3319">
          <cell r="A3319" t="str">
            <v>622E24800</v>
          </cell>
          <cell r="C3319" t="str">
            <v>EACH</v>
          </cell>
          <cell r="D3319" t="str">
            <v>CONCRETE BARRIER END SECTION, TYPE A</v>
          </cell>
          <cell r="G3319">
            <v>0</v>
          </cell>
        </row>
        <row r="3320">
          <cell r="A3320" t="str">
            <v>622E24801</v>
          </cell>
          <cell r="C3320" t="str">
            <v>EACH</v>
          </cell>
          <cell r="D3320" t="str">
            <v>CONCRETE BARRIER END SECTION, TYPE A, AS PER PLAN</v>
          </cell>
          <cell r="G3320">
            <v>0</v>
          </cell>
        </row>
        <row r="3321">
          <cell r="A3321" t="str">
            <v>622E24820</v>
          </cell>
          <cell r="C3321" t="str">
            <v>EACH</v>
          </cell>
          <cell r="D3321" t="str">
            <v>CONCRETE BARRIER END SECTION, TYPE A1</v>
          </cell>
          <cell r="G3321">
            <v>0</v>
          </cell>
        </row>
        <row r="3322">
          <cell r="A3322" t="str">
            <v>622E24821</v>
          </cell>
          <cell r="C3322" t="str">
            <v>EACH</v>
          </cell>
          <cell r="D3322" t="str">
            <v>CONCRETE BARRIER END SECTION, TYPE A1, AS PER PLAN</v>
          </cell>
          <cell r="G3322">
            <v>0</v>
          </cell>
        </row>
        <row r="3323">
          <cell r="A3323" t="str">
            <v>622E24840</v>
          </cell>
          <cell r="C3323" t="str">
            <v>EACH</v>
          </cell>
          <cell r="D3323" t="str">
            <v>CONCRETE BARRIER END SECTION, TYPE B</v>
          </cell>
          <cell r="G3323">
            <v>0</v>
          </cell>
        </row>
        <row r="3324">
          <cell r="A3324" t="str">
            <v>622E24841</v>
          </cell>
          <cell r="C3324" t="str">
            <v>EACH</v>
          </cell>
          <cell r="D3324" t="str">
            <v>CONCRETE BARRIER END SECTION, TYPE B, AS PER PLAN</v>
          </cell>
          <cell r="G3324">
            <v>0</v>
          </cell>
        </row>
        <row r="3325">
          <cell r="A3325" t="str">
            <v>622E24850</v>
          </cell>
          <cell r="C3325" t="str">
            <v>EACH</v>
          </cell>
          <cell r="D3325" t="str">
            <v>CONCRETE BARRIER END SECTION, TYPE B1</v>
          </cell>
          <cell r="G3325">
            <v>0</v>
          </cell>
        </row>
        <row r="3326">
          <cell r="A3326" t="str">
            <v>622E24851</v>
          </cell>
          <cell r="C3326" t="str">
            <v>EACH</v>
          </cell>
          <cell r="D3326" t="str">
            <v>CONCRETE BARRIER END SECTION, TYPE B1. AS PER PLAN</v>
          </cell>
          <cell r="G3326">
            <v>0</v>
          </cell>
        </row>
        <row r="3327">
          <cell r="A3327" t="str">
            <v>622E24860</v>
          </cell>
          <cell r="C3327" t="str">
            <v>EACH</v>
          </cell>
          <cell r="D3327" t="str">
            <v>CONCRETE BARRIER END SECTION, TYPE C1</v>
          </cell>
          <cell r="G3327">
            <v>0</v>
          </cell>
        </row>
        <row r="3328">
          <cell r="A3328" t="str">
            <v>622E24861</v>
          </cell>
          <cell r="C3328" t="str">
            <v>EACH</v>
          </cell>
          <cell r="D3328" t="str">
            <v>CONCRETE BARRIER END SECTION, TYPE C1, AS PER PLAN</v>
          </cell>
          <cell r="G3328">
            <v>0</v>
          </cell>
        </row>
        <row r="3329">
          <cell r="A3329" t="str">
            <v>622E25000</v>
          </cell>
          <cell r="C3329" t="str">
            <v>EACH</v>
          </cell>
          <cell r="D3329" t="str">
            <v>CONCRETE BARRIER END SECTION, TYPE D</v>
          </cell>
          <cell r="G3329">
            <v>0</v>
          </cell>
        </row>
        <row r="3330">
          <cell r="A3330" t="str">
            <v>622E25001</v>
          </cell>
          <cell r="C3330" t="str">
            <v>EACH</v>
          </cell>
          <cell r="D3330" t="str">
            <v>CONCRETE BARRIER END SECTION, TYPE D, AS PER PLAN</v>
          </cell>
          <cell r="G3330">
            <v>0</v>
          </cell>
        </row>
        <row r="3331">
          <cell r="A3331" t="str">
            <v>622E25004</v>
          </cell>
          <cell r="C3331" t="str">
            <v>EACH</v>
          </cell>
          <cell r="D3331" t="str">
            <v>CONCRETE BARRIER, END ANCHORAGE, REINFORCED, TYPE B</v>
          </cell>
          <cell r="G3331">
            <v>0</v>
          </cell>
        </row>
        <row r="3332">
          <cell r="A3332" t="str">
            <v>622E25005</v>
          </cell>
          <cell r="C3332" t="str">
            <v>EACH</v>
          </cell>
          <cell r="D3332" t="str">
            <v>CONCRETE BARRIER, END ANCHORAGE, REINFORCED, TYPE B, AS PER PLAN</v>
          </cell>
          <cell r="G3332">
            <v>0</v>
          </cell>
        </row>
        <row r="3333">
          <cell r="A3333" t="str">
            <v>622E25006</v>
          </cell>
          <cell r="C3333" t="str">
            <v>EACH</v>
          </cell>
          <cell r="D3333" t="str">
            <v>CONCRETE BARRIER, END ANCHORAGE, REINFORCED, TYPE B1</v>
          </cell>
          <cell r="G3333">
            <v>0</v>
          </cell>
        </row>
        <row r="3334">
          <cell r="A3334" t="str">
            <v>622E25007</v>
          </cell>
          <cell r="C3334" t="str">
            <v>EACH</v>
          </cell>
          <cell r="D3334" t="str">
            <v>CONCRETE BARRIER, END ANCHORAGE, REINFORCED, TYPE B1, AS PER PLAN</v>
          </cell>
          <cell r="G3334">
            <v>0</v>
          </cell>
        </row>
        <row r="3335">
          <cell r="A3335" t="str">
            <v>622E25008</v>
          </cell>
          <cell r="C3335" t="str">
            <v>EACH</v>
          </cell>
          <cell r="D3335" t="str">
            <v>CONCRETE BARRIER, END ANCHORAGE, REINFORCED, TYPE C</v>
          </cell>
          <cell r="G3335">
            <v>0</v>
          </cell>
        </row>
        <row r="3336">
          <cell r="A3336" t="str">
            <v>622E25009</v>
          </cell>
          <cell r="C3336" t="str">
            <v>EACH</v>
          </cell>
          <cell r="D3336" t="str">
            <v>CONCRETE BARRIER, END ANCHORAGE, REINFORCED, TYPE C, AS PER PLAN</v>
          </cell>
          <cell r="G3336">
            <v>0</v>
          </cell>
        </row>
        <row r="3337">
          <cell r="A3337" t="str">
            <v>622E25010</v>
          </cell>
          <cell r="C3337" t="str">
            <v>EACH</v>
          </cell>
          <cell r="D3337" t="str">
            <v>CONCRETE BARRIER END SECTION, TYPE D, REINFORCED</v>
          </cell>
          <cell r="G3337">
            <v>0</v>
          </cell>
        </row>
        <row r="3338">
          <cell r="A3338" t="str">
            <v>622E25011</v>
          </cell>
          <cell r="C3338" t="str">
            <v>EACH</v>
          </cell>
          <cell r="D3338" t="str">
            <v>CONCRETE BARRIER END SECTION, TYPE D, REINFORCED, AS PER PLAN</v>
          </cell>
          <cell r="G3338">
            <v>0</v>
          </cell>
        </row>
        <row r="3339">
          <cell r="A3339" t="str">
            <v>622E25014</v>
          </cell>
          <cell r="C3339" t="str">
            <v>EACH</v>
          </cell>
          <cell r="D3339" t="str">
            <v>CONCRETE BARRIER, END ANCHORAGE, REINFORCED, TYPE C1</v>
          </cell>
          <cell r="G3339">
            <v>0</v>
          </cell>
        </row>
        <row r="3340">
          <cell r="A3340" t="str">
            <v>622E25015</v>
          </cell>
          <cell r="C3340" t="str">
            <v>EACH</v>
          </cell>
          <cell r="D3340" t="str">
            <v>CONCRETE BARRIER, END ANCHORAGE, REINFORCED, TYPE C1, AS PER PLAN</v>
          </cell>
          <cell r="G3340">
            <v>0</v>
          </cell>
        </row>
        <row r="3341">
          <cell r="A3341" t="str">
            <v>622E25020</v>
          </cell>
          <cell r="C3341" t="str">
            <v>EACH</v>
          </cell>
          <cell r="D3341" t="str">
            <v>CONCRETE BARRIER, END ANCHORAGE, REINFORCED</v>
          </cell>
          <cell r="G3341">
            <v>0</v>
          </cell>
        </row>
        <row r="3342">
          <cell r="A3342" t="str">
            <v>622E25050</v>
          </cell>
          <cell r="C3342" t="str">
            <v>EACH</v>
          </cell>
          <cell r="D3342" t="str">
            <v>CONCRETE BARRIER, END ANCHORAGE, REINFORCED, TYPE D</v>
          </cell>
          <cell r="G3342">
            <v>0</v>
          </cell>
        </row>
        <row r="3343">
          <cell r="A3343" t="str">
            <v>622E25051</v>
          </cell>
          <cell r="C3343" t="str">
            <v>EACH</v>
          </cell>
          <cell r="D3343" t="str">
            <v>CONCRETE BARRIER, END ANCHORAGE, REINFORCED, TYPE D, AS PER PLAN</v>
          </cell>
          <cell r="G3343">
            <v>0</v>
          </cell>
        </row>
        <row r="3344">
          <cell r="A3344" t="str">
            <v>622E41000</v>
          </cell>
          <cell r="C3344" t="str">
            <v>FT</v>
          </cell>
          <cell r="D3344" t="str">
            <v>PORTABLE BARRIER, 32"</v>
          </cell>
          <cell r="G3344">
            <v>0</v>
          </cell>
        </row>
        <row r="3345">
          <cell r="A3345" t="str">
            <v>622E41001</v>
          </cell>
          <cell r="C3345" t="str">
            <v>FT</v>
          </cell>
          <cell r="D3345" t="str">
            <v>PORTABLE BARRIER, 32", AS PER PLAN</v>
          </cell>
          <cell r="G3345">
            <v>0</v>
          </cell>
        </row>
        <row r="3346">
          <cell r="A3346" t="str">
            <v>622E41010</v>
          </cell>
          <cell r="C3346" t="str">
            <v>FT</v>
          </cell>
          <cell r="D3346" t="str">
            <v>PORTABLE BARRIER, 50"</v>
          </cell>
          <cell r="G3346">
            <v>0</v>
          </cell>
        </row>
        <row r="3347">
          <cell r="A3347" t="str">
            <v>622E41011</v>
          </cell>
          <cell r="C3347" t="str">
            <v>FT</v>
          </cell>
          <cell r="D3347" t="str">
            <v>PORTABLE BARRIER, 50", AS PER PLAN</v>
          </cell>
          <cell r="G3347">
            <v>0</v>
          </cell>
        </row>
        <row r="3348">
          <cell r="A3348" t="str">
            <v>622E41020</v>
          </cell>
          <cell r="C3348" t="str">
            <v>FT</v>
          </cell>
          <cell r="D3348" t="str">
            <v>PORTABLE BARRIER, 32", BRIDGE MOUNTED</v>
          </cell>
          <cell r="G3348">
            <v>0</v>
          </cell>
        </row>
        <row r="3349">
          <cell r="A3349" t="str">
            <v>622E41021</v>
          </cell>
          <cell r="C3349" t="str">
            <v>FT</v>
          </cell>
          <cell r="D3349" t="str">
            <v>PORTABLE BARRIER, 32", BRIDGE MOUNTED, AS PER PLAN</v>
          </cell>
          <cell r="G3349">
            <v>0</v>
          </cell>
        </row>
        <row r="3350">
          <cell r="A3350" t="str">
            <v>622E41030</v>
          </cell>
          <cell r="C3350" t="str">
            <v>FT</v>
          </cell>
          <cell r="D3350" t="str">
            <v>PORTABLE BARRIER, 50", BRIDGE MOUNTED</v>
          </cell>
          <cell r="G3350">
            <v>0</v>
          </cell>
        </row>
        <row r="3351">
          <cell r="A3351" t="str">
            <v>622E41031</v>
          </cell>
          <cell r="C3351" t="str">
            <v>FT</v>
          </cell>
          <cell r="D3351" t="str">
            <v>PORTABLE BARRIER, 50", BRIDGE MOUNTED, AS PER PLAN</v>
          </cell>
          <cell r="G3351">
            <v>0</v>
          </cell>
        </row>
        <row r="3352">
          <cell r="A3352" t="str">
            <v>622E41050</v>
          </cell>
          <cell r="C3352" t="str">
            <v>EACH</v>
          </cell>
          <cell r="D3352" t="str">
            <v>PORTABLE BARRIER, "Y" CONNECTOR</v>
          </cell>
          <cell r="G3352">
            <v>0</v>
          </cell>
        </row>
        <row r="3353">
          <cell r="A3353" t="str">
            <v>622E80000</v>
          </cell>
          <cell r="C3353" t="str">
            <v>FT</v>
          </cell>
          <cell r="D3353" t="str">
            <v>GLARE SCREEN</v>
          </cell>
          <cell r="G3353">
            <v>0</v>
          </cell>
        </row>
        <row r="3354">
          <cell r="A3354" t="str">
            <v>622E80001</v>
          </cell>
          <cell r="C3354" t="str">
            <v>FT</v>
          </cell>
          <cell r="D3354" t="str">
            <v>GLARE SCREEN, AS PER PLAN</v>
          </cell>
          <cell r="G3354">
            <v>0</v>
          </cell>
        </row>
        <row r="3355">
          <cell r="A3355" t="str">
            <v>622E90000</v>
          </cell>
          <cell r="C3355" t="str">
            <v>FT</v>
          </cell>
          <cell r="D3355" t="str">
            <v>BARRIER, MISC.:</v>
          </cell>
          <cell r="F3355" t="str">
            <v>ADD SUPPLEMENTAL DESCRIPTION</v>
          </cell>
          <cell r="G3355">
            <v>1</v>
          </cell>
        </row>
        <row r="3356">
          <cell r="A3356" t="str">
            <v>622E90100</v>
          </cell>
          <cell r="C3356" t="str">
            <v>LS</v>
          </cell>
          <cell r="D3356" t="str">
            <v>BARRIER, MISC.:</v>
          </cell>
          <cell r="F3356" t="str">
            <v>ADD SUPPLEMENTAL DESCRIPTION</v>
          </cell>
          <cell r="G3356">
            <v>1</v>
          </cell>
        </row>
        <row r="3357">
          <cell r="A3357" t="str">
            <v>622E90200</v>
          </cell>
          <cell r="C3357" t="str">
            <v>EACH</v>
          </cell>
          <cell r="D3357" t="str">
            <v>BARRIER, MISC.:</v>
          </cell>
          <cell r="F3357" t="str">
            <v>ADD SUPPLEMENTAL DESCRIPTION</v>
          </cell>
          <cell r="G3357">
            <v>1</v>
          </cell>
        </row>
        <row r="3358">
          <cell r="A3358" t="str">
            <v>622E90300</v>
          </cell>
          <cell r="C3358" t="str">
            <v>CY</v>
          </cell>
          <cell r="D3358" t="str">
            <v>BARRIER, MISC.:</v>
          </cell>
          <cell r="F3358" t="str">
            <v>ADD SUPPLEMENTAL DESCRIPTION</v>
          </cell>
          <cell r="G3358">
            <v>1</v>
          </cell>
        </row>
        <row r="3359">
          <cell r="A3359" t="str">
            <v>622E90400</v>
          </cell>
          <cell r="C3359" t="str">
            <v>SF</v>
          </cell>
          <cell r="D3359" t="str">
            <v>BARRIER, MISC.:</v>
          </cell>
          <cell r="F3359" t="str">
            <v>ADD SUPPLEMENTAL DESCRIPTION</v>
          </cell>
          <cell r="G3359">
            <v>1</v>
          </cell>
        </row>
        <row r="3360">
          <cell r="A3360" t="str">
            <v>622E99000</v>
          </cell>
          <cell r="B3360" t="str">
            <v>Y</v>
          </cell>
          <cell r="C3360" t="str">
            <v>LS</v>
          </cell>
          <cell r="D3360" t="str">
            <v>SPECIAL - CONCRETE BARRIER</v>
          </cell>
          <cell r="F3360" t="str">
            <v>DESIGN BUILD PROJECTS ONLY</v>
          </cell>
          <cell r="G3360">
            <v>0</v>
          </cell>
        </row>
        <row r="3361">
          <cell r="A3361" t="str">
            <v>623E10000</v>
          </cell>
          <cell r="C3361" t="str">
            <v>LS</v>
          </cell>
          <cell r="D3361" t="str">
            <v>CONSTRUCTION LAYOUT STAKES AND SURVEYING</v>
          </cell>
          <cell r="G3361">
            <v>0</v>
          </cell>
        </row>
        <row r="3362">
          <cell r="A3362" t="str">
            <v>623E10001</v>
          </cell>
          <cell r="C3362" t="str">
            <v>LS</v>
          </cell>
          <cell r="D3362" t="str">
            <v>CONSTRUCTION LAYOUT STAKES AND SURVEYING, AS PER PLAN</v>
          </cell>
          <cell r="G3362">
            <v>0</v>
          </cell>
        </row>
        <row r="3363">
          <cell r="A3363" t="str">
            <v>623E11000</v>
          </cell>
          <cell r="C3363" t="str">
            <v>LS</v>
          </cell>
          <cell r="D3363" t="str">
            <v>PROVIDING ELECTRONIC INSTRUMENTATION</v>
          </cell>
          <cell r="G3363">
            <v>0</v>
          </cell>
        </row>
        <row r="3364">
          <cell r="A3364" t="str">
            <v>623E11100</v>
          </cell>
          <cell r="C3364" t="str">
            <v>HOUR</v>
          </cell>
          <cell r="D3364" t="str">
            <v>TECHNICAL ASSISTANCE</v>
          </cell>
          <cell r="G3364">
            <v>0</v>
          </cell>
        </row>
        <row r="3365">
          <cell r="A3365" t="str">
            <v>623E12000</v>
          </cell>
          <cell r="C3365" t="str">
            <v>EACH</v>
          </cell>
          <cell r="D3365" t="str">
            <v>PRIMARY PROJECT CONTROL MONUMENT, TYPE A</v>
          </cell>
          <cell r="G3365">
            <v>0</v>
          </cell>
        </row>
        <row r="3366">
          <cell r="A3366" t="str">
            <v>623E12010</v>
          </cell>
          <cell r="C3366" t="str">
            <v>EACH</v>
          </cell>
          <cell r="D3366" t="str">
            <v>PRIMARY PROJECT CONTROL MONUMENT, TYPE B</v>
          </cell>
          <cell r="G3366">
            <v>0</v>
          </cell>
        </row>
        <row r="3367">
          <cell r="A3367" t="str">
            <v>623E38500</v>
          </cell>
          <cell r="C3367" t="str">
            <v>EACH</v>
          </cell>
          <cell r="D3367" t="str">
            <v>MONUMENT ASSEMBLY</v>
          </cell>
          <cell r="G3367">
            <v>0</v>
          </cell>
        </row>
        <row r="3368">
          <cell r="A3368" t="str">
            <v>623E38501</v>
          </cell>
          <cell r="C3368" t="str">
            <v>EACH</v>
          </cell>
          <cell r="D3368" t="str">
            <v>MONUMENT ASSEMBLY, AS PER PLAN</v>
          </cell>
          <cell r="G3368">
            <v>0</v>
          </cell>
        </row>
        <row r="3369">
          <cell r="A3369" t="str">
            <v>623E39500</v>
          </cell>
          <cell r="C3369" t="str">
            <v>EACH</v>
          </cell>
          <cell r="D3369" t="str">
            <v>MONUMENT BOX ADJUSTED TO GRADE</v>
          </cell>
          <cell r="G3369">
            <v>0</v>
          </cell>
        </row>
        <row r="3370">
          <cell r="A3370" t="str">
            <v>623E39501</v>
          </cell>
          <cell r="C3370" t="str">
            <v>EACH</v>
          </cell>
          <cell r="D3370" t="str">
            <v>MONUMENT BOX ADJUSTED TO GRADE, AS PER PLAN</v>
          </cell>
          <cell r="G3370">
            <v>0</v>
          </cell>
        </row>
        <row r="3371">
          <cell r="A3371" t="str">
            <v>623E39600</v>
          </cell>
          <cell r="C3371" t="str">
            <v>EACH</v>
          </cell>
          <cell r="D3371" t="str">
            <v>MONUMENT BOX RECONSTRUCTED TO GRADE</v>
          </cell>
          <cell r="G3371">
            <v>0</v>
          </cell>
        </row>
        <row r="3372">
          <cell r="A3372" t="str">
            <v>623E39601</v>
          </cell>
          <cell r="C3372" t="str">
            <v>EACH</v>
          </cell>
          <cell r="D3372" t="str">
            <v>MONUMENT BOX RECONSTRUCTED TO GRADE, AS PER PLAN</v>
          </cell>
          <cell r="G3372">
            <v>0</v>
          </cell>
        </row>
        <row r="3373">
          <cell r="A3373" t="str">
            <v>623E40000</v>
          </cell>
          <cell r="C3373" t="str">
            <v>EACH</v>
          </cell>
          <cell r="D3373" t="str">
            <v>MONUMENT ASSEMBLY REMOVED AND RESET</v>
          </cell>
          <cell r="G3373">
            <v>0</v>
          </cell>
        </row>
        <row r="3374">
          <cell r="A3374" t="str">
            <v>623E40001</v>
          </cell>
          <cell r="C3374" t="str">
            <v>EACH</v>
          </cell>
          <cell r="D3374" t="str">
            <v>MONUMENT ASSEMBLY REMOVED AND RESET, AS PER PLAN</v>
          </cell>
          <cell r="G3374">
            <v>0</v>
          </cell>
        </row>
        <row r="3375">
          <cell r="A3375" t="str">
            <v>623E40500</v>
          </cell>
          <cell r="C3375" t="str">
            <v>EACH</v>
          </cell>
          <cell r="D3375" t="str">
            <v>REFERENCE MONUMENT</v>
          </cell>
          <cell r="G3375">
            <v>0</v>
          </cell>
        </row>
        <row r="3376">
          <cell r="A3376" t="str">
            <v>623E40501</v>
          </cell>
          <cell r="C3376" t="str">
            <v>EACH</v>
          </cell>
          <cell r="D3376" t="str">
            <v>REFERENCE MONUMENT, AS PER PLAN</v>
          </cell>
          <cell r="G3376">
            <v>0</v>
          </cell>
        </row>
        <row r="3377">
          <cell r="A3377" t="str">
            <v>623E40520</v>
          </cell>
          <cell r="C3377" t="str">
            <v>EACH</v>
          </cell>
          <cell r="D3377" t="str">
            <v>RIGHT-OF-WAY MONUMENT</v>
          </cell>
          <cell r="G3377">
            <v>0</v>
          </cell>
        </row>
        <row r="3378">
          <cell r="A3378" t="str">
            <v>623E40521</v>
          </cell>
          <cell r="C3378" t="str">
            <v>EACH</v>
          </cell>
          <cell r="D3378" t="str">
            <v>RIGHT-OF-WAY MONUMENT, AS PER PLAN</v>
          </cell>
          <cell r="G3378">
            <v>0</v>
          </cell>
        </row>
        <row r="3379">
          <cell r="A3379" t="str">
            <v>623E40550</v>
          </cell>
          <cell r="C3379" t="str">
            <v>EACH</v>
          </cell>
          <cell r="D3379" t="str">
            <v>PROJECT CONTROL REFERENCE MONUMENT</v>
          </cell>
          <cell r="G3379">
            <v>0</v>
          </cell>
        </row>
        <row r="3380">
          <cell r="A3380" t="str">
            <v>623E40900</v>
          </cell>
          <cell r="C3380" t="str">
            <v>EACH</v>
          </cell>
          <cell r="D3380" t="str">
            <v>MONUMENT, MISC.:</v>
          </cell>
          <cell r="F3380" t="str">
            <v>ADD SUPPLEMENTAL DESCRIPTION</v>
          </cell>
          <cell r="G3380">
            <v>1</v>
          </cell>
        </row>
        <row r="3381">
          <cell r="A3381" t="str">
            <v>623E99000</v>
          </cell>
          <cell r="B3381" t="str">
            <v>Y</v>
          </cell>
          <cell r="C3381" t="str">
            <v>LS</v>
          </cell>
          <cell r="D3381" t="str">
            <v>SPECIAL - CONSTRUCTION LAYOUT STAKES AND SURVEYING</v>
          </cell>
          <cell r="F3381" t="str">
            <v>DESIGN BUILD PROJECTS ONLY</v>
          </cell>
          <cell r="G3381">
            <v>0</v>
          </cell>
        </row>
        <row r="3382">
          <cell r="A3382" t="str">
            <v>623E99100</v>
          </cell>
          <cell r="B3382" t="str">
            <v>Y</v>
          </cell>
          <cell r="C3382" t="str">
            <v>LS</v>
          </cell>
          <cell r="D3382" t="str">
            <v>SPECIAL - CENTERLINE REFERENCE MONUMENTS</v>
          </cell>
          <cell r="G3382">
            <v>0</v>
          </cell>
        </row>
        <row r="3383">
          <cell r="A3383" t="str">
            <v>624E10000</v>
          </cell>
          <cell r="C3383" t="str">
            <v>LS</v>
          </cell>
          <cell r="D3383" t="str">
            <v>MOBILIZATION</v>
          </cell>
          <cell r="G3383">
            <v>0</v>
          </cell>
        </row>
        <row r="3384">
          <cell r="A3384" t="str">
            <v>624E10001</v>
          </cell>
          <cell r="C3384" t="str">
            <v>LS</v>
          </cell>
          <cell r="D3384" t="str">
            <v>MOBILIZATION, AS PER PLAN</v>
          </cell>
          <cell r="G3384">
            <v>0</v>
          </cell>
        </row>
        <row r="3385">
          <cell r="A3385" t="str">
            <v>624E15000</v>
          </cell>
          <cell r="C3385" t="str">
            <v>EACH</v>
          </cell>
          <cell r="D3385" t="str">
            <v>MOBILIZATION</v>
          </cell>
          <cell r="G3385">
            <v>0</v>
          </cell>
        </row>
        <row r="3386">
          <cell r="A3386" t="str">
            <v>624E15001</v>
          </cell>
          <cell r="C3386" t="str">
            <v>EACH</v>
          </cell>
          <cell r="D3386" t="str">
            <v>MOBILIZATION, AS PER PLAN</v>
          </cell>
          <cell r="G3386">
            <v>0</v>
          </cell>
        </row>
        <row r="3387">
          <cell r="A3387" t="str">
            <v>624E99000</v>
          </cell>
          <cell r="B3387" t="str">
            <v>Y</v>
          </cell>
          <cell r="C3387" t="str">
            <v>LS</v>
          </cell>
          <cell r="D3387" t="str">
            <v>SPECIAL - MOBILIZATION</v>
          </cell>
          <cell r="F3387" t="str">
            <v>DESIGN BUILD PROJECTS ONLY</v>
          </cell>
          <cell r="G3387">
            <v>0</v>
          </cell>
        </row>
        <row r="3388">
          <cell r="A3388" t="str">
            <v>625E00450</v>
          </cell>
          <cell r="C3388" t="str">
            <v>EACH</v>
          </cell>
          <cell r="D3388" t="str">
            <v>CONNECTION, FUSED PULL APART</v>
          </cell>
          <cell r="G3388">
            <v>0</v>
          </cell>
        </row>
        <row r="3389">
          <cell r="A3389" t="str">
            <v>625E00451</v>
          </cell>
          <cell r="C3389" t="str">
            <v>EACH</v>
          </cell>
          <cell r="D3389" t="str">
            <v>CONNECTION, FUSED PULL APART, AS PER PLAN</v>
          </cell>
          <cell r="G3389">
            <v>0</v>
          </cell>
        </row>
        <row r="3390">
          <cell r="A3390" t="str">
            <v>625E00460</v>
          </cell>
          <cell r="C3390" t="str">
            <v>EACH</v>
          </cell>
          <cell r="D3390" t="str">
            <v>CONNECTION, UNFUSED PULL APART</v>
          </cell>
          <cell r="G3390">
            <v>0</v>
          </cell>
        </row>
        <row r="3391">
          <cell r="A3391" t="str">
            <v>625E00461</v>
          </cell>
          <cell r="C3391" t="str">
            <v>EACH</v>
          </cell>
          <cell r="D3391" t="str">
            <v>CONNECTION, UNFUSED PULL APART, AS PER PLAN</v>
          </cell>
          <cell r="G3391">
            <v>0</v>
          </cell>
        </row>
        <row r="3392">
          <cell r="A3392" t="str">
            <v>625E00470</v>
          </cell>
          <cell r="C3392" t="str">
            <v>EACH</v>
          </cell>
          <cell r="D3392" t="str">
            <v>CONNECTION, UNFUSED BOLTED</v>
          </cell>
          <cell r="G3392">
            <v>0</v>
          </cell>
        </row>
        <row r="3393">
          <cell r="A3393" t="str">
            <v>625E00480</v>
          </cell>
          <cell r="C3393" t="str">
            <v>EACH</v>
          </cell>
          <cell r="D3393" t="str">
            <v>CONNECTION, UNFUSED PERMANENT</v>
          </cell>
          <cell r="G3393">
            <v>0</v>
          </cell>
        </row>
        <row r="3394">
          <cell r="A3394" t="str">
            <v>625E00481</v>
          </cell>
          <cell r="C3394" t="str">
            <v>EACH</v>
          </cell>
          <cell r="D3394" t="str">
            <v>CONNECTION, UNFUSED PERMANENT, AS PER PLAN</v>
          </cell>
          <cell r="G3394">
            <v>0</v>
          </cell>
        </row>
        <row r="3395">
          <cell r="A3395" t="str">
            <v>625E02500</v>
          </cell>
          <cell r="C3395" t="str">
            <v>EACH</v>
          </cell>
          <cell r="D3395" t="str">
            <v>TRANSFORMER BASE, TYPE AT-A</v>
          </cell>
          <cell r="G3395">
            <v>0</v>
          </cell>
        </row>
        <row r="3396">
          <cell r="A3396" t="str">
            <v>625E02501</v>
          </cell>
          <cell r="C3396" t="str">
            <v>EACH</v>
          </cell>
          <cell r="D3396" t="str">
            <v>TRANSFORMER BASE, TYPE AT-A, AS PER PLAN</v>
          </cell>
          <cell r="G3396">
            <v>0</v>
          </cell>
        </row>
        <row r="3397">
          <cell r="A3397" t="str">
            <v>625E02600</v>
          </cell>
          <cell r="C3397" t="str">
            <v>EACH</v>
          </cell>
          <cell r="D3397" t="str">
            <v>TRANSFORMER BASE, TYPE AT-C</v>
          </cell>
          <cell r="G3397">
            <v>0</v>
          </cell>
        </row>
        <row r="3398">
          <cell r="A3398" t="str">
            <v>625E02601</v>
          </cell>
          <cell r="C3398" t="str">
            <v>EACH</v>
          </cell>
          <cell r="D3398" t="str">
            <v>TRANSFORMER BASE, TYPE AT-C, AS PER PLAN</v>
          </cell>
          <cell r="G3398">
            <v>0</v>
          </cell>
        </row>
        <row r="3399">
          <cell r="A3399" t="str">
            <v>625E02800</v>
          </cell>
          <cell r="C3399" t="str">
            <v>EACH</v>
          </cell>
          <cell r="D3399" t="str">
            <v>TRANSFORMER BASE, STEEL</v>
          </cell>
          <cell r="G3399">
            <v>0</v>
          </cell>
        </row>
        <row r="3400">
          <cell r="A3400" t="str">
            <v>625E02801</v>
          </cell>
          <cell r="C3400" t="str">
            <v>EACH</v>
          </cell>
          <cell r="D3400" t="str">
            <v>TRANSFORMER BASE, STEEL, AS PER PLAN</v>
          </cell>
          <cell r="G3400">
            <v>0</v>
          </cell>
        </row>
        <row r="3401">
          <cell r="A3401" t="str">
            <v>625E02803</v>
          </cell>
          <cell r="C3401" t="str">
            <v>EACH</v>
          </cell>
          <cell r="D3401" t="str">
            <v>TRANSFORMER BASE, MISC.:</v>
          </cell>
          <cell r="F3401" t="str">
            <v>ADD SUPPLEMENTAL DESCRIPTION</v>
          </cell>
          <cell r="G3401">
            <v>1</v>
          </cell>
        </row>
        <row r="3402">
          <cell r="A3402" t="str">
            <v>625E10480</v>
          </cell>
          <cell r="C3402" t="str">
            <v>EACH</v>
          </cell>
          <cell r="D3402" t="str">
            <v>LIGHT POLE, DECORATIVE</v>
          </cell>
          <cell r="G3402">
            <v>0</v>
          </cell>
        </row>
        <row r="3403">
          <cell r="A3403" t="str">
            <v>625E10481</v>
          </cell>
          <cell r="C3403" t="str">
            <v>EACH</v>
          </cell>
          <cell r="D3403" t="str">
            <v>LIGHT POLE, DECORATIVE, AS PER PLAN</v>
          </cell>
          <cell r="G3403">
            <v>0</v>
          </cell>
        </row>
        <row r="3404">
          <cell r="A3404" t="str">
            <v>625E10490</v>
          </cell>
          <cell r="C3404" t="str">
            <v>EACH</v>
          </cell>
          <cell r="D3404" t="str">
            <v>LIGHT POLE, CONVENTIONAL</v>
          </cell>
          <cell r="F3404" t="str">
            <v>ADD SUPPLEMENTAL DESCRIPTION</v>
          </cell>
          <cell r="G3404">
            <v>1</v>
          </cell>
        </row>
        <row r="3405">
          <cell r="A3405" t="str">
            <v>625E10491</v>
          </cell>
          <cell r="C3405" t="str">
            <v>EACH</v>
          </cell>
          <cell r="D3405" t="str">
            <v>LIGHT POLE, CONVENTIONAL, AS PER PLAN</v>
          </cell>
          <cell r="F3405" t="str">
            <v>ADD SUPPLEMENTAL DESCRIPTION</v>
          </cell>
          <cell r="G3405">
            <v>1</v>
          </cell>
        </row>
        <row r="3406">
          <cell r="A3406" t="str">
            <v>625E10494</v>
          </cell>
          <cell r="C3406" t="str">
            <v>EACH</v>
          </cell>
          <cell r="D3406" t="str">
            <v>LIGHT POLE, LOW MAST</v>
          </cell>
          <cell r="F3406" t="str">
            <v>ADD SUPPLEMENTAL DESCRIPTION</v>
          </cell>
          <cell r="G3406">
            <v>1</v>
          </cell>
        </row>
        <row r="3407">
          <cell r="A3407" t="str">
            <v>625E10495</v>
          </cell>
          <cell r="C3407" t="str">
            <v>EACH</v>
          </cell>
          <cell r="D3407" t="str">
            <v>LIGHT POLE, LOW MAST, AS PER PLAN</v>
          </cell>
          <cell r="F3407" t="str">
            <v>ADD SUPPLEMENTAL DESCRIPTION</v>
          </cell>
          <cell r="G3407">
            <v>1</v>
          </cell>
        </row>
        <row r="3408">
          <cell r="A3408" t="str">
            <v>625E10500</v>
          </cell>
          <cell r="C3408" t="str">
            <v>EACH</v>
          </cell>
          <cell r="D3408" t="str">
            <v>LIGHT POLE, MISC.:</v>
          </cell>
          <cell r="F3408" t="str">
            <v>ADD SUPPLEMENTAL DESCRIPTION</v>
          </cell>
          <cell r="G3408">
            <v>1</v>
          </cell>
        </row>
        <row r="3409">
          <cell r="A3409" t="str">
            <v>625E10502</v>
          </cell>
          <cell r="C3409" t="str">
            <v>EACH</v>
          </cell>
          <cell r="D3409" t="str">
            <v>LIGHT POLE (INSTALLATION ONLY)</v>
          </cell>
          <cell r="G3409">
            <v>0</v>
          </cell>
        </row>
        <row r="3410">
          <cell r="A3410" t="str">
            <v>625E10503</v>
          </cell>
          <cell r="C3410" t="str">
            <v>EACH</v>
          </cell>
          <cell r="D3410" t="str">
            <v>LIGHT POLE (INSTALLATION ONLY), AS PER PLAN</v>
          </cell>
          <cell r="G3410">
            <v>0</v>
          </cell>
        </row>
        <row r="3411">
          <cell r="A3411" t="str">
            <v>625E10504</v>
          </cell>
          <cell r="C3411" t="str">
            <v>EACH</v>
          </cell>
          <cell r="D3411" t="str">
            <v>ERECTING REUSABLE DOWNED LIGHT POLE</v>
          </cell>
          <cell r="G3411">
            <v>0</v>
          </cell>
        </row>
        <row r="3412">
          <cell r="A3412" t="str">
            <v>625E10505</v>
          </cell>
          <cell r="C3412" t="str">
            <v>EACH</v>
          </cell>
          <cell r="D3412" t="str">
            <v>ERECTING REUSABLE DOWNED LIGHT POLE, AS PER PLAN</v>
          </cell>
          <cell r="G3412">
            <v>0</v>
          </cell>
        </row>
        <row r="3413">
          <cell r="A3413" t="str">
            <v>625E10600</v>
          </cell>
          <cell r="C3413" t="str">
            <v>EACH</v>
          </cell>
          <cell r="D3413" t="str">
            <v>LIGHT POLE ANCHOR L-BOLTS</v>
          </cell>
          <cell r="G3413">
            <v>0</v>
          </cell>
        </row>
        <row r="3414">
          <cell r="A3414" t="str">
            <v>625E10601</v>
          </cell>
          <cell r="C3414" t="str">
            <v>EACH</v>
          </cell>
          <cell r="D3414" t="str">
            <v>LIGHT POLE ANCHOR L-BOLTS, AS PER PLAN</v>
          </cell>
          <cell r="G3414">
            <v>0</v>
          </cell>
        </row>
        <row r="3415">
          <cell r="A3415" t="str">
            <v>625E10610</v>
          </cell>
          <cell r="C3415" t="str">
            <v>EACH</v>
          </cell>
          <cell r="D3415" t="str">
            <v>LIGHT POLE ANCHOR U-BOLTS</v>
          </cell>
          <cell r="G3415">
            <v>0</v>
          </cell>
        </row>
        <row r="3416">
          <cell r="A3416" t="str">
            <v>625E10611</v>
          </cell>
          <cell r="C3416" t="str">
            <v>EACH</v>
          </cell>
          <cell r="D3416" t="str">
            <v>LIGHT POLE ANCHOR U-BOLTS, AS PER PLAN</v>
          </cell>
          <cell r="G3416">
            <v>0</v>
          </cell>
        </row>
        <row r="3417">
          <cell r="A3417" t="str">
            <v>625E10614</v>
          </cell>
          <cell r="C3417" t="str">
            <v>EACH</v>
          </cell>
          <cell r="D3417" t="str">
            <v>LIGHT POLE ANCHOR BOLTS ON STRUCTURE</v>
          </cell>
          <cell r="G3417">
            <v>0</v>
          </cell>
        </row>
        <row r="3418">
          <cell r="A3418" t="str">
            <v>625E10615</v>
          </cell>
          <cell r="C3418" t="str">
            <v>EACH</v>
          </cell>
          <cell r="D3418" t="str">
            <v>LIGHT POLE ANCHOR BOLTS ON STRUCTURE, AS PER PLAN</v>
          </cell>
          <cell r="G3418">
            <v>0</v>
          </cell>
        </row>
        <row r="3419">
          <cell r="A3419" t="str">
            <v>625E10620</v>
          </cell>
          <cell r="C3419" t="str">
            <v>EACH</v>
          </cell>
          <cell r="D3419" t="str">
            <v>LIGHT POLE ANCHOR BOLTS, MISC.:</v>
          </cell>
          <cell r="F3419" t="str">
            <v>ADD SUPPLEMENTAL DESCRIPTION</v>
          </cell>
          <cell r="G3419">
            <v>1</v>
          </cell>
        </row>
        <row r="3420">
          <cell r="A3420" t="str">
            <v>625E10980</v>
          </cell>
          <cell r="C3420" t="str">
            <v>EACH</v>
          </cell>
          <cell r="D3420" t="str">
            <v>LIGHT TOWER, BB60</v>
          </cell>
          <cell r="G3420">
            <v>0</v>
          </cell>
        </row>
        <row r="3421">
          <cell r="A3421" t="str">
            <v>625E10981</v>
          </cell>
          <cell r="C3421" t="str">
            <v>EACH</v>
          </cell>
          <cell r="D3421" t="str">
            <v>LIGHT TOWER, BB60, AS PER PLAN</v>
          </cell>
          <cell r="G3421">
            <v>0</v>
          </cell>
        </row>
        <row r="3422">
          <cell r="A3422" t="str">
            <v>625E10990</v>
          </cell>
          <cell r="C3422" t="str">
            <v>EACH</v>
          </cell>
          <cell r="D3422" t="str">
            <v>LIGHT TOWER, BB70</v>
          </cell>
          <cell r="G3422">
            <v>0</v>
          </cell>
        </row>
        <row r="3423">
          <cell r="A3423" t="str">
            <v>625E10991</v>
          </cell>
          <cell r="C3423" t="str">
            <v>EACH</v>
          </cell>
          <cell r="D3423" t="str">
            <v>LIGHT TOWER, BB70, AS PER PLAN</v>
          </cell>
          <cell r="G3423">
            <v>0</v>
          </cell>
        </row>
        <row r="3424">
          <cell r="A3424" t="str">
            <v>625E11000</v>
          </cell>
          <cell r="C3424" t="str">
            <v>EACH</v>
          </cell>
          <cell r="D3424" t="str">
            <v>LIGHT TOWER, BB80</v>
          </cell>
          <cell r="G3424">
            <v>0</v>
          </cell>
        </row>
        <row r="3425">
          <cell r="A3425" t="str">
            <v>625E11001</v>
          </cell>
          <cell r="C3425" t="str">
            <v>EACH</v>
          </cell>
          <cell r="D3425" t="str">
            <v>LIGHT TOWER, BB80, AS PER PLAN</v>
          </cell>
          <cell r="G3425">
            <v>0</v>
          </cell>
        </row>
        <row r="3426">
          <cell r="A3426" t="str">
            <v>625E11100</v>
          </cell>
          <cell r="C3426" t="str">
            <v>EACH</v>
          </cell>
          <cell r="D3426" t="str">
            <v>LIGHT TOWER, BB90</v>
          </cell>
          <cell r="G3426">
            <v>0</v>
          </cell>
        </row>
        <row r="3427">
          <cell r="A3427" t="str">
            <v>625E11101</v>
          </cell>
          <cell r="C3427" t="str">
            <v>EACH</v>
          </cell>
          <cell r="D3427" t="str">
            <v>LIGHT TOWER, BB90, AS PER PLAN</v>
          </cell>
          <cell r="G3427">
            <v>0</v>
          </cell>
        </row>
        <row r="3428">
          <cell r="A3428" t="str">
            <v>625E11200</v>
          </cell>
          <cell r="C3428" t="str">
            <v>EACH</v>
          </cell>
          <cell r="D3428" t="str">
            <v>LIGHT TOWER, BB100</v>
          </cell>
          <cell r="G3428">
            <v>0</v>
          </cell>
        </row>
        <row r="3429">
          <cell r="A3429" t="str">
            <v>625E11300</v>
          </cell>
          <cell r="C3429" t="str">
            <v>EACH</v>
          </cell>
          <cell r="D3429" t="str">
            <v>LIGHT TOWER, BB110</v>
          </cell>
          <cell r="G3429">
            <v>0</v>
          </cell>
        </row>
        <row r="3430">
          <cell r="A3430" t="str">
            <v>625E11400</v>
          </cell>
          <cell r="C3430" t="str">
            <v>EACH</v>
          </cell>
          <cell r="D3430" t="str">
            <v>LIGHT TOWER, BB120</v>
          </cell>
          <cell r="G3430">
            <v>0</v>
          </cell>
        </row>
        <row r="3431">
          <cell r="A3431" t="str">
            <v>625E11500</v>
          </cell>
          <cell r="C3431" t="str">
            <v>EACH</v>
          </cell>
          <cell r="D3431" t="str">
            <v>LIGHT TOWER, BB130</v>
          </cell>
          <cell r="G3431">
            <v>0</v>
          </cell>
        </row>
        <row r="3432">
          <cell r="A3432" t="str">
            <v>625E12000</v>
          </cell>
          <cell r="C3432" t="str">
            <v>EACH</v>
          </cell>
          <cell r="D3432" t="str">
            <v>LIGHT TOWER, BBB80</v>
          </cell>
          <cell r="G3432">
            <v>0</v>
          </cell>
        </row>
        <row r="3433">
          <cell r="A3433" t="str">
            <v>625E12011</v>
          </cell>
          <cell r="C3433" t="str">
            <v>EACH</v>
          </cell>
          <cell r="D3433" t="str">
            <v>LIGHT TOWER, BBB90, AS PER PLAN</v>
          </cell>
          <cell r="G3433">
            <v>0</v>
          </cell>
        </row>
        <row r="3434">
          <cell r="A3434" t="str">
            <v>625E12200</v>
          </cell>
          <cell r="C3434" t="str">
            <v>EACH</v>
          </cell>
          <cell r="D3434" t="str">
            <v>LIGHT TOWER, BBB100</v>
          </cell>
          <cell r="G3434">
            <v>0</v>
          </cell>
        </row>
        <row r="3435">
          <cell r="A3435" t="str">
            <v>625E12201</v>
          </cell>
          <cell r="C3435" t="str">
            <v>EACH</v>
          </cell>
          <cell r="D3435" t="str">
            <v>LIGHT TOWER, BBB100, AS PER PLAN</v>
          </cell>
          <cell r="G3435">
            <v>0</v>
          </cell>
        </row>
        <row r="3436">
          <cell r="A3436" t="str">
            <v>625E12300</v>
          </cell>
          <cell r="C3436" t="str">
            <v>EACH</v>
          </cell>
          <cell r="D3436" t="str">
            <v>LIGHT TOWER, BBB110</v>
          </cell>
          <cell r="G3436">
            <v>0</v>
          </cell>
        </row>
        <row r="3437">
          <cell r="A3437" t="str">
            <v>625E12301</v>
          </cell>
          <cell r="C3437" t="str">
            <v>EACH</v>
          </cell>
          <cell r="D3437" t="str">
            <v>LIGHT TOWER, BBB110, AS PER PLAN</v>
          </cell>
          <cell r="G3437">
            <v>0</v>
          </cell>
        </row>
        <row r="3438">
          <cell r="A3438" t="str">
            <v>625E12400</v>
          </cell>
          <cell r="C3438" t="str">
            <v>EACH</v>
          </cell>
          <cell r="D3438" t="str">
            <v>LIGHT TOWER, BBB120</v>
          </cell>
          <cell r="G3438">
            <v>0</v>
          </cell>
        </row>
        <row r="3439">
          <cell r="A3439" t="str">
            <v>625E12401</v>
          </cell>
          <cell r="C3439" t="str">
            <v>EACH</v>
          </cell>
          <cell r="D3439" t="str">
            <v>LIGHT TOWER, BBB120, AS PER PLAN</v>
          </cell>
          <cell r="G3439">
            <v>0</v>
          </cell>
        </row>
        <row r="3440">
          <cell r="A3440" t="str">
            <v>625E12410</v>
          </cell>
          <cell r="C3440" t="str">
            <v>EACH</v>
          </cell>
          <cell r="D3440" t="str">
            <v>LIGHT TOWER, BBB130</v>
          </cell>
          <cell r="G3440">
            <v>0</v>
          </cell>
        </row>
        <row r="3441">
          <cell r="A3441" t="str">
            <v>625E12411</v>
          </cell>
          <cell r="C3441" t="str">
            <v>EACH</v>
          </cell>
          <cell r="D3441" t="str">
            <v>LIGHT TOWER, BBB130, AS PER PLAN</v>
          </cell>
          <cell r="G3441">
            <v>0</v>
          </cell>
        </row>
        <row r="3442">
          <cell r="A3442" t="str">
            <v>625E12430</v>
          </cell>
          <cell r="C3442" t="str">
            <v>EACH</v>
          </cell>
          <cell r="D3442" t="str">
            <v>LIGHT TOWER, BBB150</v>
          </cell>
          <cell r="G3442">
            <v>0</v>
          </cell>
        </row>
        <row r="3443">
          <cell r="A3443" t="str">
            <v>625E12900</v>
          </cell>
          <cell r="C3443" t="str">
            <v>EACH</v>
          </cell>
          <cell r="D3443" t="str">
            <v>LIGHT TOWER, BBBB60</v>
          </cell>
          <cell r="G3443">
            <v>0</v>
          </cell>
        </row>
        <row r="3444">
          <cell r="A3444" t="str">
            <v>625E12901</v>
          </cell>
          <cell r="C3444" t="str">
            <v>EACH</v>
          </cell>
          <cell r="D3444" t="str">
            <v>LIGHT TOWER, BBBB60, AS PER PLAN</v>
          </cell>
          <cell r="G3444">
            <v>0</v>
          </cell>
        </row>
        <row r="3445">
          <cell r="A3445" t="str">
            <v>625E12950</v>
          </cell>
          <cell r="C3445" t="str">
            <v>EACH</v>
          </cell>
          <cell r="D3445" t="str">
            <v>LIGHT TOWER, BBBB70</v>
          </cell>
          <cell r="G3445">
            <v>0</v>
          </cell>
        </row>
        <row r="3446">
          <cell r="A3446" t="str">
            <v>625E12951</v>
          </cell>
          <cell r="C3446" t="str">
            <v>EACH</v>
          </cell>
          <cell r="D3446" t="str">
            <v>LIGHT TOWER, BBBB70, AS PER PLAN</v>
          </cell>
          <cell r="G3446">
            <v>0</v>
          </cell>
        </row>
        <row r="3447">
          <cell r="A3447" t="str">
            <v>625E13000</v>
          </cell>
          <cell r="C3447" t="str">
            <v>EACH</v>
          </cell>
          <cell r="D3447" t="str">
            <v>LIGHT TOWER, BBBB80</v>
          </cell>
          <cell r="G3447">
            <v>0</v>
          </cell>
        </row>
        <row r="3448">
          <cell r="A3448" t="str">
            <v>625E13001</v>
          </cell>
          <cell r="C3448" t="str">
            <v>EACH</v>
          </cell>
          <cell r="D3448" t="str">
            <v>LIGHT TOWER, BBBB80, AS PER PLAN</v>
          </cell>
          <cell r="G3448">
            <v>0</v>
          </cell>
        </row>
        <row r="3449">
          <cell r="A3449" t="str">
            <v>625E13100</v>
          </cell>
          <cell r="C3449" t="str">
            <v>EACH</v>
          </cell>
          <cell r="D3449" t="str">
            <v>LIGHT TOWER, BBBB90</v>
          </cell>
          <cell r="G3449">
            <v>0</v>
          </cell>
        </row>
        <row r="3450">
          <cell r="A3450" t="str">
            <v>625E13101</v>
          </cell>
          <cell r="C3450" t="str">
            <v>EACH</v>
          </cell>
          <cell r="D3450" t="str">
            <v>LIGHT TOWER, BBBB90, AS PER PLAN</v>
          </cell>
          <cell r="G3450">
            <v>0</v>
          </cell>
        </row>
        <row r="3451">
          <cell r="A3451" t="str">
            <v>625E13200</v>
          </cell>
          <cell r="C3451" t="str">
            <v>EACH</v>
          </cell>
          <cell r="D3451" t="str">
            <v>LIGHT TOWER, BBBB100</v>
          </cell>
          <cell r="G3451">
            <v>0</v>
          </cell>
        </row>
        <row r="3452">
          <cell r="A3452" t="str">
            <v>625E13201</v>
          </cell>
          <cell r="C3452" t="str">
            <v>EACH</v>
          </cell>
          <cell r="D3452" t="str">
            <v>LIGHT TOWER, BBBB100, AS PER PLAN</v>
          </cell>
          <cell r="G3452">
            <v>0</v>
          </cell>
        </row>
        <row r="3453">
          <cell r="A3453" t="str">
            <v>625E13204</v>
          </cell>
          <cell r="C3453" t="str">
            <v>EACH</v>
          </cell>
          <cell r="D3453" t="str">
            <v>LIGHT TOWER, BBBB110</v>
          </cell>
          <cell r="G3453">
            <v>0</v>
          </cell>
        </row>
        <row r="3454">
          <cell r="A3454" t="str">
            <v>625E13205</v>
          </cell>
          <cell r="C3454" t="str">
            <v>EACH</v>
          </cell>
          <cell r="D3454" t="str">
            <v>LIGHT TOWER, BBBB110, AS PER PLAN</v>
          </cell>
          <cell r="G3454">
            <v>0</v>
          </cell>
        </row>
        <row r="3455">
          <cell r="A3455" t="str">
            <v>625E13208</v>
          </cell>
          <cell r="C3455" t="str">
            <v>EACH</v>
          </cell>
          <cell r="D3455" t="str">
            <v>LIGHT TOWER, BBBB120</v>
          </cell>
          <cell r="G3455">
            <v>0</v>
          </cell>
        </row>
        <row r="3456">
          <cell r="A3456" t="str">
            <v>625E13209</v>
          </cell>
          <cell r="C3456" t="str">
            <v>EACH</v>
          </cell>
          <cell r="D3456" t="str">
            <v>LIGHT TOWER, BBBB120, AS PER PLAN</v>
          </cell>
          <cell r="G3456">
            <v>0</v>
          </cell>
        </row>
        <row r="3457">
          <cell r="A3457" t="str">
            <v>625E13210</v>
          </cell>
          <cell r="C3457" t="str">
            <v>EACH</v>
          </cell>
          <cell r="D3457" t="str">
            <v>LIGHT TOWER, BBBB130</v>
          </cell>
          <cell r="G3457">
            <v>0</v>
          </cell>
        </row>
        <row r="3458">
          <cell r="A3458" t="str">
            <v>625E13211</v>
          </cell>
          <cell r="C3458" t="str">
            <v>EACH</v>
          </cell>
          <cell r="D3458" t="str">
            <v>LIGHT TOWER, BBBB130, AS PER PLAN</v>
          </cell>
          <cell r="G3458">
            <v>0</v>
          </cell>
        </row>
        <row r="3459">
          <cell r="A3459" t="str">
            <v>625E13220</v>
          </cell>
          <cell r="C3459" t="str">
            <v>EACH</v>
          </cell>
          <cell r="D3459" t="str">
            <v>LIGHT TOWER, BBBB140</v>
          </cell>
          <cell r="G3459">
            <v>0</v>
          </cell>
        </row>
        <row r="3460">
          <cell r="A3460" t="str">
            <v>625E13230</v>
          </cell>
          <cell r="C3460" t="str">
            <v>EACH</v>
          </cell>
          <cell r="D3460" t="str">
            <v>LIGHT TOWER, BBBB150</v>
          </cell>
          <cell r="G3460">
            <v>0</v>
          </cell>
        </row>
        <row r="3461">
          <cell r="A3461" t="str">
            <v>625E13240</v>
          </cell>
          <cell r="C3461" t="str">
            <v>EACH</v>
          </cell>
          <cell r="D3461" t="str">
            <v>LIGHT TOWER, BBBBB100</v>
          </cell>
          <cell r="G3461">
            <v>0</v>
          </cell>
        </row>
        <row r="3462">
          <cell r="A3462" t="str">
            <v>625E13280</v>
          </cell>
          <cell r="C3462" t="str">
            <v>EACH</v>
          </cell>
          <cell r="D3462" t="str">
            <v>LIGHT TOWER, BBBBBB70</v>
          </cell>
          <cell r="G3462">
            <v>0</v>
          </cell>
        </row>
        <row r="3463">
          <cell r="A3463" t="str">
            <v>625E13281</v>
          </cell>
          <cell r="C3463" t="str">
            <v>EACH</v>
          </cell>
          <cell r="D3463" t="str">
            <v>LIGHT TOWER, BBBBBB70, AS PER PLAN</v>
          </cell>
          <cell r="G3463">
            <v>0</v>
          </cell>
        </row>
        <row r="3464">
          <cell r="A3464" t="str">
            <v>625E13300</v>
          </cell>
          <cell r="C3464" t="str">
            <v>EACH</v>
          </cell>
          <cell r="D3464" t="str">
            <v>LIGHT TOWER, BBBBBB80</v>
          </cell>
          <cell r="G3464">
            <v>0</v>
          </cell>
        </row>
        <row r="3465">
          <cell r="A3465" t="str">
            <v>625E13301</v>
          </cell>
          <cell r="C3465" t="str">
            <v>EACH</v>
          </cell>
          <cell r="D3465" t="str">
            <v>LIGHT TOWER, BBBBBB80, AS PER PLAN</v>
          </cell>
          <cell r="G3465">
            <v>0</v>
          </cell>
        </row>
        <row r="3466">
          <cell r="A3466" t="str">
            <v>625E13304</v>
          </cell>
          <cell r="C3466" t="str">
            <v>EACH</v>
          </cell>
          <cell r="D3466" t="str">
            <v>LIGHT TOWER, BBBBBB90</v>
          </cell>
          <cell r="G3466">
            <v>0</v>
          </cell>
        </row>
        <row r="3467">
          <cell r="A3467" t="str">
            <v>625E13305</v>
          </cell>
          <cell r="C3467" t="str">
            <v>EACH</v>
          </cell>
          <cell r="D3467" t="str">
            <v>LIGHT TOWER, BBBBBB90, AS PER PLAN</v>
          </cell>
          <cell r="G3467">
            <v>0</v>
          </cell>
        </row>
        <row r="3468">
          <cell r="A3468" t="str">
            <v>625E13400</v>
          </cell>
          <cell r="C3468" t="str">
            <v>EACH</v>
          </cell>
          <cell r="D3468" t="str">
            <v>LIGHT TOWER, BBBBBB100</v>
          </cell>
          <cell r="G3468">
            <v>0</v>
          </cell>
        </row>
        <row r="3469">
          <cell r="A3469" t="str">
            <v>625E13401</v>
          </cell>
          <cell r="C3469" t="str">
            <v>EACH</v>
          </cell>
          <cell r="D3469" t="str">
            <v>LIGHT TOWER, BBBBBB100, AS PER PLAN</v>
          </cell>
          <cell r="G3469">
            <v>0</v>
          </cell>
        </row>
        <row r="3470">
          <cell r="A3470" t="str">
            <v>625E13404</v>
          </cell>
          <cell r="C3470" t="str">
            <v>EACH</v>
          </cell>
          <cell r="D3470" t="str">
            <v>LIGHT TOWER, BBBBBB110</v>
          </cell>
          <cell r="G3470">
            <v>0</v>
          </cell>
        </row>
        <row r="3471">
          <cell r="A3471" t="str">
            <v>625E13405</v>
          </cell>
          <cell r="C3471" t="str">
            <v>EACH</v>
          </cell>
          <cell r="D3471" t="str">
            <v>LIGHT TOWER, BBBBBB110, AS PER PLAN</v>
          </cell>
          <cell r="G3471">
            <v>0</v>
          </cell>
        </row>
        <row r="3472">
          <cell r="A3472" t="str">
            <v>625E13406</v>
          </cell>
          <cell r="C3472" t="str">
            <v>EACH</v>
          </cell>
          <cell r="D3472" t="str">
            <v>LIGHT TOWER, BBBBBB120</v>
          </cell>
          <cell r="G3472">
            <v>0</v>
          </cell>
        </row>
        <row r="3473">
          <cell r="A3473" t="str">
            <v>625E13407</v>
          </cell>
          <cell r="C3473" t="str">
            <v>EACH</v>
          </cell>
          <cell r="D3473" t="str">
            <v>LIGHT TOWER, BBBBBB120, AS PER PLAN</v>
          </cell>
          <cell r="G3473">
            <v>0</v>
          </cell>
        </row>
        <row r="3474">
          <cell r="A3474" t="str">
            <v>625E13410</v>
          </cell>
          <cell r="C3474" t="str">
            <v>EACH</v>
          </cell>
          <cell r="D3474" t="str">
            <v>LIGHT TOWER, BBBBBB130</v>
          </cell>
          <cell r="G3474">
            <v>0</v>
          </cell>
        </row>
        <row r="3475">
          <cell r="A3475" t="str">
            <v>625E13411</v>
          </cell>
          <cell r="C3475" t="str">
            <v>EACH</v>
          </cell>
          <cell r="D3475" t="str">
            <v>LIGHT TOWER, BBBBBB130, AS PER PLAN</v>
          </cell>
          <cell r="G3475">
            <v>0</v>
          </cell>
        </row>
        <row r="3476">
          <cell r="A3476" t="str">
            <v>625E13420</v>
          </cell>
          <cell r="C3476" t="str">
            <v>EACH</v>
          </cell>
          <cell r="D3476" t="str">
            <v>LIGHT TOWER, BBBBBB140</v>
          </cell>
          <cell r="G3476">
            <v>0</v>
          </cell>
        </row>
        <row r="3477">
          <cell r="A3477" t="str">
            <v>625E13421</v>
          </cell>
          <cell r="C3477" t="str">
            <v>EACH</v>
          </cell>
          <cell r="D3477" t="str">
            <v>LIGHT TOWER, BBBBBB140, AS PER PLAN</v>
          </cell>
          <cell r="G3477">
            <v>0</v>
          </cell>
        </row>
        <row r="3478">
          <cell r="A3478" t="str">
            <v>625E13440</v>
          </cell>
          <cell r="C3478" t="str">
            <v>EACH</v>
          </cell>
          <cell r="D3478" t="str">
            <v>LIGHT TOWER, BBBBBBBB100</v>
          </cell>
          <cell r="G3478">
            <v>0</v>
          </cell>
        </row>
        <row r="3479">
          <cell r="A3479" t="str">
            <v>625E13450</v>
          </cell>
          <cell r="C3479" t="str">
            <v>EACH</v>
          </cell>
          <cell r="D3479" t="str">
            <v>LIGHT TOWER, BBBBBBBB110</v>
          </cell>
          <cell r="G3479">
            <v>0</v>
          </cell>
        </row>
        <row r="3480">
          <cell r="A3480" t="str">
            <v>625E13460</v>
          </cell>
          <cell r="C3480" t="str">
            <v>EACH</v>
          </cell>
          <cell r="D3480" t="str">
            <v>LIGHT TOWER, BBBBBBBB120</v>
          </cell>
          <cell r="G3480">
            <v>0</v>
          </cell>
        </row>
        <row r="3481">
          <cell r="A3481" t="str">
            <v>625E13470</v>
          </cell>
          <cell r="C3481" t="str">
            <v>EACH</v>
          </cell>
          <cell r="D3481" t="str">
            <v>LIGHT TOWER, BBBBBBBB130</v>
          </cell>
          <cell r="G3481">
            <v>0</v>
          </cell>
        </row>
        <row r="3482">
          <cell r="A3482" t="str">
            <v>625E13480</v>
          </cell>
          <cell r="C3482" t="str">
            <v>EACH</v>
          </cell>
          <cell r="D3482" t="str">
            <v>LIGHT TOWER, BBBBBBBB140</v>
          </cell>
          <cell r="G3482">
            <v>0</v>
          </cell>
        </row>
        <row r="3483">
          <cell r="A3483" t="str">
            <v>625E13490</v>
          </cell>
          <cell r="C3483" t="str">
            <v>EACH</v>
          </cell>
          <cell r="D3483" t="str">
            <v>LIGHT TOWER, BBBBBBBBBB110</v>
          </cell>
          <cell r="G3483">
            <v>0</v>
          </cell>
        </row>
        <row r="3484">
          <cell r="A3484" t="str">
            <v>625E13500</v>
          </cell>
          <cell r="C3484" t="str">
            <v>EACH</v>
          </cell>
          <cell r="D3484" t="str">
            <v>LIGHT TOWER, MISC.:</v>
          </cell>
          <cell r="F3484" t="str">
            <v>ADD SUPPLEMENTAL DESCRIPTION</v>
          </cell>
          <cell r="G3484">
            <v>1</v>
          </cell>
        </row>
        <row r="3485">
          <cell r="A3485" t="str">
            <v>625E14000</v>
          </cell>
          <cell r="C3485" t="str">
            <v>EACH</v>
          </cell>
          <cell r="D3485" t="str">
            <v>LIGHT POLE FOUNDATION, 24" X 6' DEEP</v>
          </cell>
          <cell r="G3485">
            <v>0</v>
          </cell>
        </row>
        <row r="3486">
          <cell r="A3486" t="str">
            <v>625E14001</v>
          </cell>
          <cell r="C3486" t="str">
            <v>EACH</v>
          </cell>
          <cell r="D3486" t="str">
            <v>LIGHT POLE FOUNDATION, 24" X 6' DEEP, AS PER PLAN</v>
          </cell>
          <cell r="G3486">
            <v>0</v>
          </cell>
        </row>
        <row r="3487">
          <cell r="A3487" t="str">
            <v>625E14100</v>
          </cell>
          <cell r="C3487" t="str">
            <v>EACH</v>
          </cell>
          <cell r="D3487" t="str">
            <v>LIGHT POLE FOUNDATION, 24" X 8' DEEP</v>
          </cell>
          <cell r="G3487">
            <v>0</v>
          </cell>
        </row>
        <row r="3488">
          <cell r="A3488" t="str">
            <v>625E14101</v>
          </cell>
          <cell r="C3488" t="str">
            <v>EACH</v>
          </cell>
          <cell r="D3488" t="str">
            <v>LIGHT POLE FOUNDATION, 24" X 8' DEEP, AS PER PLAN</v>
          </cell>
          <cell r="G3488">
            <v>0</v>
          </cell>
        </row>
        <row r="3489">
          <cell r="A3489" t="str">
            <v>625E14150</v>
          </cell>
          <cell r="C3489" t="str">
            <v>EACH</v>
          </cell>
          <cell r="D3489" t="str">
            <v>LIGHT POLE FOUNDATION, 24" X 9' DEEP</v>
          </cell>
          <cell r="G3489">
            <v>0</v>
          </cell>
        </row>
        <row r="3490">
          <cell r="A3490" t="str">
            <v>625E14151</v>
          </cell>
          <cell r="C3490" t="str">
            <v>EACH</v>
          </cell>
          <cell r="D3490" t="str">
            <v>LIGHT POLE FOUNDATION, 24" X 9' DEEP, AS PER PLAN</v>
          </cell>
          <cell r="G3490">
            <v>0</v>
          </cell>
        </row>
        <row r="3491">
          <cell r="A3491" t="str">
            <v>625E14200</v>
          </cell>
          <cell r="C3491" t="str">
            <v>EACH</v>
          </cell>
          <cell r="D3491" t="str">
            <v>LIGHT POLE FOUNDATION, 24" X 10' DEEP</v>
          </cell>
          <cell r="G3491">
            <v>0</v>
          </cell>
        </row>
        <row r="3492">
          <cell r="A3492" t="str">
            <v>625E14201</v>
          </cell>
          <cell r="C3492" t="str">
            <v>EACH</v>
          </cell>
          <cell r="D3492" t="str">
            <v>LIGHT POLE FOUNDATION, 24" X 10' DEEP, AS PER PLAN</v>
          </cell>
          <cell r="G3492">
            <v>0</v>
          </cell>
        </row>
        <row r="3493">
          <cell r="A3493" t="str">
            <v>625E14300</v>
          </cell>
          <cell r="C3493" t="str">
            <v>EACH</v>
          </cell>
          <cell r="D3493" t="str">
            <v>MEDIAN LIGHT POLE FOUNDATION, 8' DEEP</v>
          </cell>
          <cell r="G3493">
            <v>0</v>
          </cell>
        </row>
        <row r="3494">
          <cell r="A3494" t="str">
            <v>625E14301</v>
          </cell>
          <cell r="C3494" t="str">
            <v>EACH</v>
          </cell>
          <cell r="D3494" t="str">
            <v>MEDIAN LIGHT POLE FOUNDATION, 8' DEEP, AS PER PLAN</v>
          </cell>
          <cell r="G3494">
            <v>0</v>
          </cell>
        </row>
        <row r="3495">
          <cell r="A3495" t="str">
            <v>625E14306</v>
          </cell>
          <cell r="C3495" t="str">
            <v>EACH</v>
          </cell>
          <cell r="D3495" t="str">
            <v>MEDIAN LIGHT POLE FOUNDATION, 10' DEEP</v>
          </cell>
          <cell r="G3495">
            <v>0</v>
          </cell>
        </row>
        <row r="3496">
          <cell r="A3496" t="str">
            <v>625E14307</v>
          </cell>
          <cell r="C3496" t="str">
            <v>EACH</v>
          </cell>
          <cell r="D3496" t="str">
            <v>MEDIAN LIGHT POLE FOUNDATION, 10' DEEP, AS PER PLAN</v>
          </cell>
          <cell r="G3496">
            <v>0</v>
          </cell>
        </row>
        <row r="3497">
          <cell r="A3497" t="str">
            <v>625E14320</v>
          </cell>
          <cell r="C3497" t="str">
            <v>EACH</v>
          </cell>
          <cell r="D3497" t="str">
            <v>LIGHT TOWER, BBBBBB140</v>
          </cell>
          <cell r="G3497">
            <v>0</v>
          </cell>
        </row>
        <row r="3498">
          <cell r="A3498" t="str">
            <v>625E14321</v>
          </cell>
          <cell r="C3498" t="str">
            <v>EACH</v>
          </cell>
          <cell r="D3498" t="str">
            <v>LIGHT TOWER, BBBBBB140, AS PER PLAN</v>
          </cell>
          <cell r="G3498">
            <v>0</v>
          </cell>
        </row>
        <row r="3499">
          <cell r="A3499" t="str">
            <v>625E14400</v>
          </cell>
          <cell r="C3499" t="str">
            <v>EACH</v>
          </cell>
          <cell r="D3499" t="str">
            <v>LIGHT POLE FOUNDATION REPAIR</v>
          </cell>
          <cell r="G3499">
            <v>0</v>
          </cell>
        </row>
        <row r="3500">
          <cell r="A3500" t="str">
            <v>625E14401</v>
          </cell>
          <cell r="C3500" t="str">
            <v>EACH</v>
          </cell>
          <cell r="D3500" t="str">
            <v>LIGHT POLE FOUNDATION REPAIR, AS PER PLAN</v>
          </cell>
          <cell r="G3500">
            <v>0</v>
          </cell>
        </row>
        <row r="3501">
          <cell r="A3501" t="str">
            <v>625E14500</v>
          </cell>
          <cell r="C3501" t="str">
            <v>EACH</v>
          </cell>
          <cell r="D3501" t="str">
            <v>LIGHT POLE FOUNDATION</v>
          </cell>
          <cell r="G3501">
            <v>0</v>
          </cell>
        </row>
        <row r="3502">
          <cell r="A3502" t="str">
            <v>625E14501</v>
          </cell>
          <cell r="C3502" t="str">
            <v>EACH</v>
          </cell>
          <cell r="D3502" t="str">
            <v>LIGHT POLE FOUNDATION, AS PER PLAN</v>
          </cell>
          <cell r="G3502">
            <v>0</v>
          </cell>
        </row>
        <row r="3503">
          <cell r="A3503" t="str">
            <v>625E14600</v>
          </cell>
          <cell r="C3503" t="str">
            <v>EACH</v>
          </cell>
          <cell r="D3503" t="str">
            <v>LIGHT POLE FOUNDATION, MISC.:</v>
          </cell>
          <cell r="F3503" t="str">
            <v>ADD SUPPLEMENTAL DESCRIPTION</v>
          </cell>
          <cell r="G3503">
            <v>1</v>
          </cell>
        </row>
        <row r="3504">
          <cell r="A3504" t="str">
            <v>625E15000</v>
          </cell>
          <cell r="C3504" t="str">
            <v>EACH</v>
          </cell>
          <cell r="D3504" t="str">
            <v>LIGHT TOWER FOUNDATION, 36" X 15' DEEP</v>
          </cell>
          <cell r="G3504">
            <v>0</v>
          </cell>
        </row>
        <row r="3505">
          <cell r="A3505" t="str">
            <v>625E15001</v>
          </cell>
          <cell r="C3505" t="str">
            <v>EACH</v>
          </cell>
          <cell r="D3505" t="str">
            <v>LIGHT TOWER FOUNDATION, 36" X 15' DEEP, AS PER PLAN</v>
          </cell>
          <cell r="G3505">
            <v>0</v>
          </cell>
        </row>
        <row r="3506">
          <cell r="A3506" t="str">
            <v>625E15100</v>
          </cell>
          <cell r="C3506" t="str">
            <v>EACH</v>
          </cell>
          <cell r="D3506" t="str">
            <v>LIGHT TOWER FOUNDATION, 36" X 20' DEEP</v>
          </cell>
          <cell r="G3506">
            <v>0</v>
          </cell>
        </row>
        <row r="3507">
          <cell r="A3507" t="str">
            <v>625E15101</v>
          </cell>
          <cell r="C3507" t="str">
            <v>EACH</v>
          </cell>
          <cell r="D3507" t="str">
            <v>LIGHT TOWER FOUNDATION, 36" X 20' DEEP, AS PER PLAN</v>
          </cell>
          <cell r="G3507">
            <v>0</v>
          </cell>
        </row>
        <row r="3508">
          <cell r="A3508" t="str">
            <v>625E15200</v>
          </cell>
          <cell r="C3508" t="str">
            <v>EACH</v>
          </cell>
          <cell r="D3508" t="str">
            <v>LIGHT TOWER FOUNDATION, 36" X 25' DEEP</v>
          </cell>
          <cell r="G3508">
            <v>0</v>
          </cell>
        </row>
        <row r="3509">
          <cell r="A3509" t="str">
            <v>625E15201</v>
          </cell>
          <cell r="C3509" t="str">
            <v>EACH</v>
          </cell>
          <cell r="D3509" t="str">
            <v>LIGHT TOWER FOUNDATION, 36" X 25' DEEP, AS PER PLAN</v>
          </cell>
          <cell r="G3509">
            <v>0</v>
          </cell>
        </row>
        <row r="3510">
          <cell r="A3510" t="str">
            <v>625E15300</v>
          </cell>
          <cell r="C3510" t="str">
            <v>EACH</v>
          </cell>
          <cell r="D3510" t="str">
            <v>LIGHT TOWER FOUNDATION, 36" X 30' DEEP</v>
          </cell>
          <cell r="G3510">
            <v>0</v>
          </cell>
        </row>
        <row r="3511">
          <cell r="A3511" t="str">
            <v>625E15301</v>
          </cell>
          <cell r="C3511" t="str">
            <v>EACH</v>
          </cell>
          <cell r="D3511" t="str">
            <v>LIGHT TOWER FOUNDATION, 36" X 30' DEEP, AS PER PLAN</v>
          </cell>
          <cell r="G3511">
            <v>0</v>
          </cell>
        </row>
        <row r="3512">
          <cell r="A3512" t="str">
            <v>625E15400</v>
          </cell>
          <cell r="C3512" t="str">
            <v>EACH</v>
          </cell>
          <cell r="D3512" t="str">
            <v>LIGHT TOWER FOUNDATION, 42" X 25' DEEP</v>
          </cell>
          <cell r="G3512">
            <v>0</v>
          </cell>
        </row>
        <row r="3513">
          <cell r="A3513" t="str">
            <v>625E15500</v>
          </cell>
          <cell r="C3513" t="str">
            <v>EACH</v>
          </cell>
          <cell r="D3513" t="str">
            <v>LIGHT TOWER FOUNDATION, 42" X 30' DEEP</v>
          </cell>
          <cell r="G3513">
            <v>0</v>
          </cell>
        </row>
        <row r="3514">
          <cell r="A3514" t="str">
            <v>625E15700</v>
          </cell>
          <cell r="C3514" t="str">
            <v>EACH</v>
          </cell>
          <cell r="D3514" t="str">
            <v>LIGHT TOWER FOUNDATION, MISC.:</v>
          </cell>
          <cell r="F3514" t="str">
            <v>ADD SUPPLEMENTAL DESCRIPTION</v>
          </cell>
          <cell r="G3514">
            <v>1</v>
          </cell>
        </row>
        <row r="3515">
          <cell r="A3515" t="str">
            <v>625E17900</v>
          </cell>
          <cell r="C3515" t="str">
            <v>EACH</v>
          </cell>
          <cell r="D3515" t="str">
            <v>BRACKET ARM</v>
          </cell>
          <cell r="G3515">
            <v>0</v>
          </cell>
        </row>
        <row r="3516">
          <cell r="A3516" t="str">
            <v>625E17901</v>
          </cell>
          <cell r="C3516" t="str">
            <v>EACH</v>
          </cell>
          <cell r="D3516" t="str">
            <v>BRACKET ARM, AS PER PLAN</v>
          </cell>
          <cell r="G3516">
            <v>0</v>
          </cell>
        </row>
        <row r="3517">
          <cell r="A3517" t="str">
            <v>625E17950</v>
          </cell>
          <cell r="C3517" t="str">
            <v>EACH</v>
          </cell>
          <cell r="D3517" t="str">
            <v>BRACKET ARM, 6'</v>
          </cell>
          <cell r="G3517">
            <v>0</v>
          </cell>
        </row>
        <row r="3518">
          <cell r="A3518" t="str">
            <v>625E17951</v>
          </cell>
          <cell r="C3518" t="str">
            <v>EACH</v>
          </cell>
          <cell r="D3518" t="str">
            <v>BRACKET ARM, 6', AS PER PLAN</v>
          </cell>
          <cell r="G3518">
            <v>0</v>
          </cell>
        </row>
        <row r="3519">
          <cell r="A3519" t="str">
            <v>625E17960</v>
          </cell>
          <cell r="C3519" t="str">
            <v>EACH</v>
          </cell>
          <cell r="D3519" t="str">
            <v>BRACKET ARM, 8'</v>
          </cell>
          <cell r="G3519">
            <v>0</v>
          </cell>
        </row>
        <row r="3520">
          <cell r="A3520" t="str">
            <v>625E17961</v>
          </cell>
          <cell r="C3520" t="str">
            <v>EACH</v>
          </cell>
          <cell r="D3520" t="str">
            <v>BRACKET ARM, 8', AS PER PLAN</v>
          </cell>
          <cell r="G3520">
            <v>0</v>
          </cell>
        </row>
        <row r="3521">
          <cell r="A3521" t="str">
            <v>625E18000</v>
          </cell>
          <cell r="C3521" t="str">
            <v>EACH</v>
          </cell>
          <cell r="D3521" t="str">
            <v>BRACKET ARM, 10'</v>
          </cell>
          <cell r="G3521">
            <v>0</v>
          </cell>
        </row>
        <row r="3522">
          <cell r="A3522" t="str">
            <v>625E18001</v>
          </cell>
          <cell r="C3522" t="str">
            <v>EACH</v>
          </cell>
          <cell r="D3522" t="str">
            <v>BRACKET ARM, 10', AS PER PLAN</v>
          </cell>
          <cell r="G3522">
            <v>0</v>
          </cell>
        </row>
        <row r="3523">
          <cell r="A3523" t="str">
            <v>625E18100</v>
          </cell>
          <cell r="C3523" t="str">
            <v>EACH</v>
          </cell>
          <cell r="D3523" t="str">
            <v>BRACKET ARM, 12'</v>
          </cell>
          <cell r="G3523">
            <v>0</v>
          </cell>
        </row>
        <row r="3524">
          <cell r="A3524" t="str">
            <v>625E18101</v>
          </cell>
          <cell r="C3524" t="str">
            <v>EACH</v>
          </cell>
          <cell r="D3524" t="str">
            <v>BRACKET ARM, 12', AS PER PLAN</v>
          </cell>
          <cell r="G3524">
            <v>0</v>
          </cell>
        </row>
        <row r="3525">
          <cell r="A3525" t="str">
            <v>625E18110</v>
          </cell>
          <cell r="C3525" t="str">
            <v>EACH</v>
          </cell>
          <cell r="D3525" t="str">
            <v>BRACKET ARM, 14'</v>
          </cell>
          <cell r="G3525">
            <v>0</v>
          </cell>
        </row>
        <row r="3526">
          <cell r="A3526" t="str">
            <v>625E18200</v>
          </cell>
          <cell r="C3526" t="str">
            <v>EACH</v>
          </cell>
          <cell r="D3526" t="str">
            <v>BRACKET ARM, 15'</v>
          </cell>
          <cell r="G3526">
            <v>0</v>
          </cell>
        </row>
        <row r="3527">
          <cell r="A3527" t="str">
            <v>625E18201</v>
          </cell>
          <cell r="C3527" t="str">
            <v>EACH</v>
          </cell>
          <cell r="D3527" t="str">
            <v>BRACKET ARM, 15', AS PER PLAN</v>
          </cell>
          <cell r="G3527">
            <v>0</v>
          </cell>
        </row>
        <row r="3528">
          <cell r="A3528" t="str">
            <v>625E18210</v>
          </cell>
          <cell r="C3528" t="str">
            <v>EACH</v>
          </cell>
          <cell r="D3528" t="str">
            <v>BRACKET ARM, 16'</v>
          </cell>
          <cell r="G3528">
            <v>0</v>
          </cell>
        </row>
        <row r="3529">
          <cell r="A3529" t="str">
            <v>625E18300</v>
          </cell>
          <cell r="C3529" t="str">
            <v>EACH</v>
          </cell>
          <cell r="D3529" t="str">
            <v>BRACKET ARM, 18'</v>
          </cell>
          <cell r="G3529">
            <v>0</v>
          </cell>
        </row>
        <row r="3530">
          <cell r="A3530" t="str">
            <v>625E18301</v>
          </cell>
          <cell r="C3530" t="str">
            <v>EACH</v>
          </cell>
          <cell r="D3530" t="str">
            <v>BRACKET ARM, 18', AS PER PLAN</v>
          </cell>
          <cell r="G3530">
            <v>0</v>
          </cell>
        </row>
        <row r="3531">
          <cell r="A3531" t="str">
            <v>625E18400</v>
          </cell>
          <cell r="C3531" t="str">
            <v>EACH</v>
          </cell>
          <cell r="D3531" t="str">
            <v>BRACKET ARM, 20'</v>
          </cell>
          <cell r="G3531">
            <v>0</v>
          </cell>
        </row>
        <row r="3532">
          <cell r="A3532" t="str">
            <v>625E18401</v>
          </cell>
          <cell r="C3532" t="str">
            <v>EACH</v>
          </cell>
          <cell r="D3532" t="str">
            <v>BRACKET ARM, 20', AS PER PLAN</v>
          </cell>
          <cell r="G3532">
            <v>0</v>
          </cell>
        </row>
        <row r="3533">
          <cell r="A3533" t="str">
            <v>625E18500</v>
          </cell>
          <cell r="C3533" t="str">
            <v>EACH</v>
          </cell>
          <cell r="D3533" t="str">
            <v>BRACKET ARM, 25'</v>
          </cell>
          <cell r="G3533">
            <v>0</v>
          </cell>
        </row>
        <row r="3534">
          <cell r="A3534" t="str">
            <v>625E18501</v>
          </cell>
          <cell r="C3534" t="str">
            <v>EACH</v>
          </cell>
          <cell r="D3534" t="str">
            <v>BRACKET ARM, 25', AS PER PLAN</v>
          </cell>
          <cell r="G3534">
            <v>0</v>
          </cell>
        </row>
        <row r="3535">
          <cell r="A3535" t="str">
            <v>625E18510</v>
          </cell>
          <cell r="C3535" t="str">
            <v>EACH</v>
          </cell>
          <cell r="D3535" t="str">
            <v>BRACKET ARM, 30'</v>
          </cell>
          <cell r="G3535">
            <v>0</v>
          </cell>
        </row>
        <row r="3536">
          <cell r="A3536" t="str">
            <v>625E18511</v>
          </cell>
          <cell r="C3536" t="str">
            <v>EACH</v>
          </cell>
          <cell r="D3536" t="str">
            <v>BRACKET ARM, 30', AS PER PLAN</v>
          </cell>
          <cell r="G3536">
            <v>0</v>
          </cell>
        </row>
        <row r="3537">
          <cell r="A3537" t="str">
            <v>625E18600</v>
          </cell>
          <cell r="C3537" t="str">
            <v>EACH</v>
          </cell>
          <cell r="D3537" t="str">
            <v>BRACKET ARM, MISC.:</v>
          </cell>
          <cell r="F3537" t="str">
            <v>ADD SUPPLEMENTAL DESCRIPTION</v>
          </cell>
          <cell r="G3537">
            <v>1</v>
          </cell>
        </row>
        <row r="3538">
          <cell r="A3538" t="str">
            <v>625E19100</v>
          </cell>
          <cell r="C3538" t="str">
            <v>EACH</v>
          </cell>
          <cell r="D3538" t="str">
            <v>BALLAST FOR TOWER LIGHT FIXTURE</v>
          </cell>
          <cell r="G3538">
            <v>0</v>
          </cell>
        </row>
        <row r="3539">
          <cell r="A3539" t="str">
            <v>625E19101</v>
          </cell>
          <cell r="C3539" t="str">
            <v>EACH</v>
          </cell>
          <cell r="D3539" t="str">
            <v>BALLAST FOR TOWER LIGHT FIXTURE, AS PER PLAN</v>
          </cell>
          <cell r="G3539">
            <v>0</v>
          </cell>
        </row>
        <row r="3540">
          <cell r="A3540" t="str">
            <v>625E20000</v>
          </cell>
          <cell r="C3540" t="str">
            <v>EACH</v>
          </cell>
          <cell r="D3540" t="str">
            <v>PORTABLE WINCH DRIVE POWER UNIT</v>
          </cell>
          <cell r="G3540">
            <v>0</v>
          </cell>
        </row>
        <row r="3541">
          <cell r="A3541" t="str">
            <v>625E21000</v>
          </cell>
          <cell r="C3541" t="str">
            <v>EACH</v>
          </cell>
          <cell r="D3541" t="str">
            <v>LIGHT TOWER MAINTENANCE PLATFORM, TYPE A</v>
          </cell>
          <cell r="G3541">
            <v>0</v>
          </cell>
        </row>
        <row r="3542">
          <cell r="A3542" t="str">
            <v>625E21001</v>
          </cell>
          <cell r="C3542" t="str">
            <v>EACH</v>
          </cell>
          <cell r="D3542" t="str">
            <v>LIGHT TOWER MAINTENANCE PLATFORM, TYPE A, AS PER PLAN</v>
          </cell>
          <cell r="G3542">
            <v>0</v>
          </cell>
        </row>
        <row r="3543">
          <cell r="A3543" t="str">
            <v>625E21100</v>
          </cell>
          <cell r="C3543" t="str">
            <v>EACH</v>
          </cell>
          <cell r="D3543" t="str">
            <v>LIGHT TOWER MAINTENANCE PLATFORM, TYPE B</v>
          </cell>
          <cell r="G3543">
            <v>0</v>
          </cell>
        </row>
        <row r="3544">
          <cell r="A3544" t="str">
            <v>625E21101</v>
          </cell>
          <cell r="C3544" t="str">
            <v>EACH</v>
          </cell>
          <cell r="D3544" t="str">
            <v>LIGHT TOWER MAINTENANCE PLATFORM, TYPE B, AS PER PLAN</v>
          </cell>
          <cell r="G3544">
            <v>0</v>
          </cell>
        </row>
        <row r="3545">
          <cell r="A3545" t="str">
            <v>625E21200</v>
          </cell>
          <cell r="C3545" t="str">
            <v>EACH</v>
          </cell>
          <cell r="D3545" t="str">
            <v>LIGHT TOWER MAINTENANCE PLATFORM, TYPE C</v>
          </cell>
          <cell r="G3545">
            <v>0</v>
          </cell>
        </row>
        <row r="3546">
          <cell r="A3546" t="str">
            <v>625E21201</v>
          </cell>
          <cell r="C3546" t="str">
            <v>EACH</v>
          </cell>
          <cell r="D3546" t="str">
            <v>LIGHT TOWER MAINTENANCE PLATFORM, TYPE C, AS PER PLAN</v>
          </cell>
          <cell r="G3546">
            <v>0</v>
          </cell>
        </row>
        <row r="3547">
          <cell r="A3547" t="str">
            <v>625E21300</v>
          </cell>
          <cell r="C3547" t="str">
            <v>EACH</v>
          </cell>
          <cell r="D3547" t="str">
            <v>LIGHT TOWER MAINTENANCE PLATFORM, TYPE D</v>
          </cell>
          <cell r="G3547">
            <v>0</v>
          </cell>
        </row>
        <row r="3548">
          <cell r="A3548" t="str">
            <v>625E21301</v>
          </cell>
          <cell r="C3548" t="str">
            <v>EACH</v>
          </cell>
          <cell r="D3548" t="str">
            <v>LIGHT TOWER MAINTENANCE PLATFORM, TYPE D, AS PER PLAN</v>
          </cell>
          <cell r="G3548">
            <v>0</v>
          </cell>
        </row>
        <row r="3549">
          <cell r="A3549" t="str">
            <v>625E21400</v>
          </cell>
          <cell r="C3549" t="str">
            <v>EACH</v>
          </cell>
          <cell r="D3549" t="str">
            <v>LIGHT TOWER MAINTENANCE PLATFORM, MISC.</v>
          </cell>
          <cell r="F3549" t="str">
            <v>ADD SUPPLEMENTAL DESCRIPTION</v>
          </cell>
          <cell r="G3549">
            <v>1</v>
          </cell>
        </row>
        <row r="3550">
          <cell r="A3550" t="str">
            <v>625E22900</v>
          </cell>
          <cell r="C3550" t="str">
            <v>FT</v>
          </cell>
          <cell r="D3550" t="str">
            <v>NO. 1/0 AWG 2400 VOLT DISTRIBUTION CABLE</v>
          </cell>
          <cell r="G3550">
            <v>0</v>
          </cell>
        </row>
        <row r="3551">
          <cell r="A3551" t="str">
            <v>625E22901</v>
          </cell>
          <cell r="C3551" t="str">
            <v>FT</v>
          </cell>
          <cell r="D3551" t="str">
            <v>NO. 1/0 AWG 2400 VOLT DISTRIBUTION CABLE, AS PER PLAN</v>
          </cell>
          <cell r="G3551">
            <v>0</v>
          </cell>
        </row>
        <row r="3552">
          <cell r="A3552" t="str">
            <v>625E22910</v>
          </cell>
          <cell r="C3552" t="str">
            <v>FT</v>
          </cell>
          <cell r="D3552" t="str">
            <v>NO. 2/0 AWG 2400 VOLT DISTRIBUTION CABLE</v>
          </cell>
          <cell r="G3552">
            <v>0</v>
          </cell>
        </row>
        <row r="3553">
          <cell r="A3553" t="str">
            <v>625E22990</v>
          </cell>
          <cell r="C3553" t="str">
            <v>FT</v>
          </cell>
          <cell r="D3553" t="str">
            <v>NO. 6 AWG 600 VOLT DISTRIBUTION CABLE</v>
          </cell>
          <cell r="G3553">
            <v>0</v>
          </cell>
        </row>
        <row r="3554">
          <cell r="A3554" t="str">
            <v>625E23000</v>
          </cell>
          <cell r="C3554" t="str">
            <v>FT</v>
          </cell>
          <cell r="D3554" t="str">
            <v>NO. 4 AWG 600 VOLT DISTRIBUTION CABLE</v>
          </cell>
          <cell r="G3554">
            <v>0</v>
          </cell>
        </row>
        <row r="3555">
          <cell r="A3555" t="str">
            <v>625E23001</v>
          </cell>
          <cell r="C3555" t="str">
            <v>FT</v>
          </cell>
          <cell r="D3555" t="str">
            <v>NO. 4 AWG 600 VOLT DISTRIBUTION CABLE, AS PER PLAN</v>
          </cell>
          <cell r="G3555">
            <v>0</v>
          </cell>
        </row>
        <row r="3556">
          <cell r="A3556" t="str">
            <v>625E23100</v>
          </cell>
          <cell r="C3556" t="str">
            <v>FT</v>
          </cell>
          <cell r="D3556" t="str">
            <v>NO. 2 AWG 600 VOLT DISTRIBUTION CABLE</v>
          </cell>
          <cell r="G3556">
            <v>0</v>
          </cell>
        </row>
        <row r="3557">
          <cell r="A3557" t="str">
            <v>625E23200</v>
          </cell>
          <cell r="C3557" t="str">
            <v>FT</v>
          </cell>
          <cell r="D3557" t="str">
            <v>NO. 4 AWG 2400 VOLT DISTRIBUTION CABLE</v>
          </cell>
          <cell r="G3557">
            <v>0</v>
          </cell>
        </row>
        <row r="3558">
          <cell r="A3558" t="str">
            <v>625E23201</v>
          </cell>
          <cell r="C3558" t="str">
            <v>FT</v>
          </cell>
          <cell r="D3558" t="str">
            <v>NO. 4 AWG 2400 VOLT DISTRIBUTION CABLE, AS PER PLAN</v>
          </cell>
          <cell r="G3558">
            <v>0</v>
          </cell>
        </row>
        <row r="3559">
          <cell r="A3559" t="str">
            <v>625E23300</v>
          </cell>
          <cell r="C3559" t="str">
            <v>FT</v>
          </cell>
          <cell r="D3559" t="str">
            <v>NO. 2 AWG 2400 VOLT DISTRIBUTION CABLE</v>
          </cell>
          <cell r="G3559">
            <v>0</v>
          </cell>
        </row>
        <row r="3560">
          <cell r="A3560" t="str">
            <v>625E23301</v>
          </cell>
          <cell r="C3560" t="str">
            <v>FT</v>
          </cell>
          <cell r="D3560" t="str">
            <v>NO. 2 AWG 2400 VOLT DISTRIBUTION CABLE, AS PER PLAN</v>
          </cell>
          <cell r="G3560">
            <v>0</v>
          </cell>
        </row>
        <row r="3561">
          <cell r="A3561" t="str">
            <v>625E23302</v>
          </cell>
          <cell r="C3561" t="str">
            <v>FT</v>
          </cell>
          <cell r="D3561" t="str">
            <v>NO. 6 AWG 2400 VOLT DISTRIBUTION CABLE</v>
          </cell>
          <cell r="G3561">
            <v>0</v>
          </cell>
        </row>
        <row r="3562">
          <cell r="A3562" t="str">
            <v>625E23304</v>
          </cell>
          <cell r="C3562" t="str">
            <v>FT</v>
          </cell>
          <cell r="D3562" t="str">
            <v>NO. 8 AWG 600 VOLT DISTRIBUTION CABLE</v>
          </cell>
          <cell r="G3562">
            <v>0</v>
          </cell>
        </row>
        <row r="3563">
          <cell r="A3563" t="str">
            <v>625E23305</v>
          </cell>
          <cell r="C3563" t="str">
            <v>FT</v>
          </cell>
          <cell r="D3563" t="str">
            <v>NO. 8 AWG 600 VOLT DISTRIBUTION CABLE, AS PER PLAN</v>
          </cell>
          <cell r="G3563">
            <v>0</v>
          </cell>
        </row>
        <row r="3564">
          <cell r="A3564" t="str">
            <v>625E23306</v>
          </cell>
          <cell r="C3564" t="str">
            <v>FT</v>
          </cell>
          <cell r="D3564" t="str">
            <v>NO. 10 AWG 600 VOLT DISTRIBUTION CABLE</v>
          </cell>
          <cell r="G3564">
            <v>0</v>
          </cell>
        </row>
        <row r="3565">
          <cell r="A3565" t="str">
            <v>625E23307</v>
          </cell>
          <cell r="C3565" t="str">
            <v>FT</v>
          </cell>
          <cell r="D3565" t="str">
            <v>NO. 10 AWG 600 VOLT DISTRIBUTION CABLE, AS PER PLAN</v>
          </cell>
          <cell r="G3565">
            <v>0</v>
          </cell>
        </row>
        <row r="3566">
          <cell r="A3566" t="str">
            <v>625E23308</v>
          </cell>
          <cell r="C3566" t="str">
            <v>FT</v>
          </cell>
          <cell r="D3566" t="str">
            <v>DISTRIBUTION CABLE, MISC.:</v>
          </cell>
          <cell r="F3566" t="str">
            <v>ADD SUPPLEMENTAL DESCRIPTION</v>
          </cell>
          <cell r="G3566">
            <v>1</v>
          </cell>
        </row>
        <row r="3567">
          <cell r="A3567" t="str">
            <v>625E23310</v>
          </cell>
          <cell r="C3567" t="str">
            <v>FT</v>
          </cell>
          <cell r="D3567" t="str">
            <v>NO. 14 AWG 600 VOLT DISTRIBUTION CABLE</v>
          </cell>
          <cell r="G3567">
            <v>0</v>
          </cell>
        </row>
        <row r="3568">
          <cell r="A3568" t="str">
            <v>625E23400</v>
          </cell>
          <cell r="C3568" t="str">
            <v>FT</v>
          </cell>
          <cell r="D3568" t="str">
            <v>NO. 10 AWG POLE AND BRACKET CABLE</v>
          </cell>
          <cell r="G3568">
            <v>0</v>
          </cell>
        </row>
        <row r="3569">
          <cell r="A3569" t="str">
            <v>625E23401</v>
          </cell>
          <cell r="C3569" t="str">
            <v>FT</v>
          </cell>
          <cell r="D3569" t="str">
            <v>NO. 10 AWG POLE AND BRACKET CABLE, AS PER PLAN</v>
          </cell>
          <cell r="G3569">
            <v>0</v>
          </cell>
        </row>
        <row r="3570">
          <cell r="A3570" t="str">
            <v>625E23410</v>
          </cell>
          <cell r="C3570" t="str">
            <v>FT</v>
          </cell>
          <cell r="D3570" t="str">
            <v>NO. 12 AWG POLE AND BRACKET CABLE</v>
          </cell>
          <cell r="G3570">
            <v>0</v>
          </cell>
        </row>
        <row r="3571">
          <cell r="A3571" t="str">
            <v>625E23900</v>
          </cell>
          <cell r="C3571" t="str">
            <v>FT</v>
          </cell>
          <cell r="D3571" t="str">
            <v>1-1/2" DUCT CABLE WITH TWO NO. 6 AWG 2400 VOLT CABLES</v>
          </cell>
          <cell r="G3571">
            <v>0</v>
          </cell>
        </row>
        <row r="3572">
          <cell r="A3572" t="str">
            <v>625E24000</v>
          </cell>
          <cell r="C3572" t="str">
            <v>FT</v>
          </cell>
          <cell r="D3572" t="str">
            <v>1-1/2" DUCT CABLE WITH TWO NO. 4 AWG 600 VOLT CABLES</v>
          </cell>
          <cell r="G3572">
            <v>0</v>
          </cell>
        </row>
        <row r="3573">
          <cell r="A3573" t="str">
            <v>625E24100</v>
          </cell>
          <cell r="C3573" t="str">
            <v>FT</v>
          </cell>
          <cell r="D3573" t="str">
            <v>1-1/2" DUCT CABLE WITH TWO NO. 4 AWG 2400 VOLT CABLES</v>
          </cell>
          <cell r="G3573">
            <v>0</v>
          </cell>
        </row>
        <row r="3574">
          <cell r="A3574" t="str">
            <v>625E24101</v>
          </cell>
          <cell r="C3574" t="str">
            <v>FT</v>
          </cell>
          <cell r="D3574" t="str">
            <v>1-1/2" DUCT CABLE WITH TWO NO. 4 AWG 2400 VOLT CABLES, AS PER PLAN</v>
          </cell>
          <cell r="G3574">
            <v>0</v>
          </cell>
        </row>
        <row r="3575">
          <cell r="A3575" t="str">
            <v>625E24200</v>
          </cell>
          <cell r="C3575" t="str">
            <v>FT</v>
          </cell>
          <cell r="D3575" t="str">
            <v>1-1/2" DUCT CABLE WITH TWO NO. 2 AWG 600 VOLT CABLES</v>
          </cell>
          <cell r="G3575">
            <v>0</v>
          </cell>
        </row>
        <row r="3576">
          <cell r="A3576" t="str">
            <v>625E24201</v>
          </cell>
          <cell r="C3576" t="str">
            <v>FT</v>
          </cell>
          <cell r="D3576" t="str">
            <v>1-1/2" DUCT CABLE WITH TWO NO. 2 AWG 600 VOLT CABLES, AS PER PLAN</v>
          </cell>
          <cell r="G3576">
            <v>0</v>
          </cell>
        </row>
        <row r="3577">
          <cell r="A3577" t="str">
            <v>625E24300</v>
          </cell>
          <cell r="C3577" t="str">
            <v>FT</v>
          </cell>
          <cell r="D3577" t="str">
            <v>1-1/2" DUCT CABLE WITH TWO NO. 2 AWG 2400 VOLT CABLES</v>
          </cell>
          <cell r="G3577">
            <v>0</v>
          </cell>
        </row>
        <row r="3578">
          <cell r="A3578" t="str">
            <v>625E24301</v>
          </cell>
          <cell r="C3578" t="str">
            <v>FT</v>
          </cell>
          <cell r="D3578" t="str">
            <v>1-1/2" DUCT CABLE WITH TWO NO. 2 AWG 2400 VOLT CABLES, AS PER PLAN</v>
          </cell>
          <cell r="G3578">
            <v>0</v>
          </cell>
        </row>
        <row r="3579">
          <cell r="A3579" t="str">
            <v>625E24310</v>
          </cell>
          <cell r="C3579" t="str">
            <v>FT</v>
          </cell>
          <cell r="D3579" t="str">
            <v>1-1/2" DUCT CABLE WITH TWO NO. 1/0 AWG 2400 VOLT CABLES</v>
          </cell>
          <cell r="G3579">
            <v>0</v>
          </cell>
        </row>
        <row r="3580">
          <cell r="A3580" t="str">
            <v>625E24311</v>
          </cell>
          <cell r="C3580" t="str">
            <v>FT</v>
          </cell>
          <cell r="D3580" t="str">
            <v>1-1/2" DUCT CABLE WITH TWO NO. 1/0 AWG 2400 VOLT CABLES, AS PER PLAN</v>
          </cell>
          <cell r="G3580">
            <v>0</v>
          </cell>
        </row>
        <row r="3581">
          <cell r="A3581" t="str">
            <v>625E24314</v>
          </cell>
          <cell r="C3581" t="str">
            <v>FT</v>
          </cell>
          <cell r="D3581" t="str">
            <v>1-1/2" DUCT CABLE WITH THREE NO. 1/0 AWG 2400 VOLT CABLES</v>
          </cell>
          <cell r="G3581">
            <v>0</v>
          </cell>
        </row>
        <row r="3582">
          <cell r="A3582" t="str">
            <v>625E24315</v>
          </cell>
          <cell r="C3582" t="str">
            <v>FT</v>
          </cell>
          <cell r="D3582" t="str">
            <v>1-1/2" DUCT CABLE WITH THREE NO. 1/0 AWG 2400 VOLT CABLES, AS PER PLAN</v>
          </cell>
          <cell r="G3582">
            <v>0</v>
          </cell>
        </row>
        <row r="3583">
          <cell r="A3583" t="str">
            <v>625E24320</v>
          </cell>
          <cell r="C3583" t="str">
            <v>FT</v>
          </cell>
          <cell r="D3583" t="str">
            <v>1-1/2" DUCT CABLE WITH THREE NO. 4 AWG 2400 VOLT CABLES</v>
          </cell>
          <cell r="G3583">
            <v>0</v>
          </cell>
        </row>
        <row r="3584">
          <cell r="A3584" t="str">
            <v>625E24321</v>
          </cell>
          <cell r="C3584" t="str">
            <v>FT</v>
          </cell>
          <cell r="D3584" t="str">
            <v>1-1/2" DUCT CABLE WITH THREE NO. 4 AWG 2400 VOLT CABLES, AS PER PLAN</v>
          </cell>
          <cell r="G3584">
            <v>0</v>
          </cell>
        </row>
        <row r="3585">
          <cell r="A3585" t="str">
            <v>625E24324</v>
          </cell>
          <cell r="C3585" t="str">
            <v>FT</v>
          </cell>
          <cell r="D3585" t="str">
            <v>1-1/2" DUCT CABLE WITH THREE NO. 6 AWG 2400 VOLT CABLES</v>
          </cell>
          <cell r="G3585">
            <v>0</v>
          </cell>
        </row>
        <row r="3586">
          <cell r="A3586" t="str">
            <v>625E24330</v>
          </cell>
          <cell r="C3586" t="str">
            <v>FT</v>
          </cell>
          <cell r="D3586" t="str">
            <v>1-1/2" DUCT CABLE WITH THREE NO. 2 AWG 2400 VOLT CABLES</v>
          </cell>
          <cell r="G3586">
            <v>0</v>
          </cell>
        </row>
        <row r="3587">
          <cell r="A3587" t="str">
            <v>625E24331</v>
          </cell>
          <cell r="C3587" t="str">
            <v>FT</v>
          </cell>
          <cell r="D3587" t="str">
            <v>1-1/2" DUCT CABLE WITH THREE NO. 2 AWG 2400 VOLT CABLES, AS PER PLAN</v>
          </cell>
          <cell r="G3587">
            <v>0</v>
          </cell>
        </row>
        <row r="3588">
          <cell r="A3588" t="str">
            <v>625E24350</v>
          </cell>
          <cell r="C3588" t="str">
            <v>FT</v>
          </cell>
          <cell r="D3588" t="str">
            <v>1-1/2" DUCT CABLE WITH FOUR NO. 4 AWG 2400 VOLT CABLES</v>
          </cell>
          <cell r="G3588">
            <v>0</v>
          </cell>
        </row>
        <row r="3589">
          <cell r="A3589" t="str">
            <v>625E24351</v>
          </cell>
          <cell r="C3589" t="str">
            <v>FT</v>
          </cell>
          <cell r="D3589" t="str">
            <v>1-1/2" DUCT CABLE WITH FOUR NO. 4 AWG 2400 VOLT CABLES, AS PER PLAN</v>
          </cell>
          <cell r="G3589">
            <v>0</v>
          </cell>
        </row>
        <row r="3590">
          <cell r="A3590" t="str">
            <v>625E24400</v>
          </cell>
          <cell r="C3590" t="str">
            <v>FT</v>
          </cell>
          <cell r="D3590" t="str">
            <v>DUCT CABLE, MISC.:</v>
          </cell>
          <cell r="F3590" t="str">
            <v>ADD SUPPLEMENTAL DESCRIPTION</v>
          </cell>
          <cell r="G3590">
            <v>1</v>
          </cell>
        </row>
        <row r="3591">
          <cell r="A3591" t="str">
            <v>625E25000</v>
          </cell>
          <cell r="C3591" t="str">
            <v>FT</v>
          </cell>
          <cell r="D3591" t="str">
            <v>CONDUIT, 3/4", 725.04</v>
          </cell>
          <cell r="G3591">
            <v>0</v>
          </cell>
        </row>
        <row r="3592">
          <cell r="A3592" t="str">
            <v>625E25001</v>
          </cell>
          <cell r="C3592" t="str">
            <v>FT</v>
          </cell>
          <cell r="D3592" t="str">
            <v>CONDUIT, 3/4", 725.04, AS PER PLAN</v>
          </cell>
          <cell r="G3592">
            <v>0</v>
          </cell>
        </row>
        <row r="3593">
          <cell r="A3593" t="str">
            <v>625E25010</v>
          </cell>
          <cell r="C3593" t="str">
            <v>FT</v>
          </cell>
          <cell r="D3593" t="str">
            <v>CONDUIT, 3/4", 725.05</v>
          </cell>
          <cell r="G3593">
            <v>0</v>
          </cell>
        </row>
        <row r="3594">
          <cell r="A3594" t="str">
            <v>625E25011</v>
          </cell>
          <cell r="C3594" t="str">
            <v>FT</v>
          </cell>
          <cell r="D3594" t="str">
            <v>CONDUIT, 3/4", 725.05, AS PER PLAN</v>
          </cell>
          <cell r="G3594">
            <v>0</v>
          </cell>
        </row>
        <row r="3595">
          <cell r="A3595" t="str">
            <v>625E25012</v>
          </cell>
          <cell r="C3595" t="str">
            <v>FT</v>
          </cell>
          <cell r="D3595" t="str">
            <v>CONDUIT, 3/4", 725.051</v>
          </cell>
          <cell r="G3595">
            <v>0</v>
          </cell>
        </row>
        <row r="3596">
          <cell r="A3596" t="str">
            <v>625E25013</v>
          </cell>
          <cell r="C3596" t="str">
            <v>FT</v>
          </cell>
          <cell r="D3596" t="str">
            <v>CONDUIT, 3/4", 725.051, AS PER PLAN</v>
          </cell>
          <cell r="G3596">
            <v>0</v>
          </cell>
        </row>
        <row r="3597">
          <cell r="A3597" t="str">
            <v>625E25014</v>
          </cell>
          <cell r="C3597" t="str">
            <v>FT</v>
          </cell>
          <cell r="D3597" t="str">
            <v>CONDUIT, 3/4", 725.052</v>
          </cell>
          <cell r="G3597">
            <v>0</v>
          </cell>
        </row>
        <row r="3598">
          <cell r="A3598" t="str">
            <v>625E25015</v>
          </cell>
          <cell r="C3598" t="str">
            <v>FT</v>
          </cell>
          <cell r="D3598" t="str">
            <v>CONDUIT, 3/4", 725.052, AS PER PLAN</v>
          </cell>
          <cell r="G3598">
            <v>0</v>
          </cell>
        </row>
        <row r="3599">
          <cell r="A3599" t="str">
            <v>625E25100</v>
          </cell>
          <cell r="C3599" t="str">
            <v>FT</v>
          </cell>
          <cell r="D3599" t="str">
            <v>CONDUIT, 1", 725.04</v>
          </cell>
          <cell r="G3599">
            <v>0</v>
          </cell>
        </row>
        <row r="3600">
          <cell r="A3600" t="str">
            <v>625E25101</v>
          </cell>
          <cell r="C3600" t="str">
            <v>FT</v>
          </cell>
          <cell r="D3600" t="str">
            <v>CONDUIT, 1", 725.04, AS PER PLAN</v>
          </cell>
          <cell r="G3600">
            <v>0</v>
          </cell>
        </row>
        <row r="3601">
          <cell r="A3601" t="str">
            <v>625E25102</v>
          </cell>
          <cell r="C3601" t="str">
            <v>FT</v>
          </cell>
          <cell r="D3601" t="str">
            <v>CONDUIT, 1", 725.05</v>
          </cell>
          <cell r="G3601">
            <v>0</v>
          </cell>
        </row>
        <row r="3602">
          <cell r="A3602" t="str">
            <v>625E25103</v>
          </cell>
          <cell r="C3602" t="str">
            <v>FT</v>
          </cell>
          <cell r="D3602" t="str">
            <v>CONDUIT, 1", 725.05, AS PER PLAN</v>
          </cell>
          <cell r="G3602">
            <v>0</v>
          </cell>
        </row>
        <row r="3603">
          <cell r="A3603" t="str">
            <v>625E25104</v>
          </cell>
          <cell r="C3603" t="str">
            <v>FT</v>
          </cell>
          <cell r="D3603" t="str">
            <v>CONDUIT, 1", 725.051</v>
          </cell>
          <cell r="G3603">
            <v>0</v>
          </cell>
        </row>
        <row r="3604">
          <cell r="A3604" t="str">
            <v>625E25105</v>
          </cell>
          <cell r="C3604" t="str">
            <v>FT</v>
          </cell>
          <cell r="D3604" t="str">
            <v>CONDUIT, 1", 725.051, AS PER PLAN</v>
          </cell>
          <cell r="G3604">
            <v>0</v>
          </cell>
        </row>
        <row r="3605">
          <cell r="A3605" t="str">
            <v>625E25106</v>
          </cell>
          <cell r="C3605" t="str">
            <v>FT</v>
          </cell>
          <cell r="D3605" t="str">
            <v>CONDUIT, 1", 725.052</v>
          </cell>
          <cell r="G3605">
            <v>0</v>
          </cell>
        </row>
        <row r="3606">
          <cell r="A3606" t="str">
            <v>625E25107</v>
          </cell>
          <cell r="C3606" t="str">
            <v>FT</v>
          </cell>
          <cell r="D3606" t="str">
            <v>CONDUIT, 1", 725.052, AS PER PLAN</v>
          </cell>
          <cell r="G3606">
            <v>0</v>
          </cell>
        </row>
        <row r="3607">
          <cell r="A3607" t="str">
            <v>625E25200</v>
          </cell>
          <cell r="C3607" t="str">
            <v>FT</v>
          </cell>
          <cell r="D3607" t="str">
            <v>CONDUIT, 1-1/4", 725.04</v>
          </cell>
          <cell r="G3607">
            <v>0</v>
          </cell>
        </row>
        <row r="3608">
          <cell r="A3608" t="str">
            <v>625E25201</v>
          </cell>
          <cell r="C3608" t="str">
            <v>FT</v>
          </cell>
          <cell r="D3608" t="str">
            <v>CONDUIT, 1-1/4", 725.04, AS PER PLAN</v>
          </cell>
          <cell r="G3608">
            <v>0</v>
          </cell>
        </row>
        <row r="3609">
          <cell r="A3609" t="str">
            <v>625E25202</v>
          </cell>
          <cell r="C3609" t="str">
            <v>FT</v>
          </cell>
          <cell r="D3609" t="str">
            <v>CONDUIT, 1-1/4", 725.05</v>
          </cell>
          <cell r="G3609">
            <v>0</v>
          </cell>
        </row>
        <row r="3610">
          <cell r="A3610" t="str">
            <v>625E25203</v>
          </cell>
          <cell r="C3610" t="str">
            <v>FT</v>
          </cell>
          <cell r="D3610" t="str">
            <v>CONDUIT, 1-1/4", 725.05, AS PER PLAN</v>
          </cell>
          <cell r="G3610">
            <v>0</v>
          </cell>
        </row>
        <row r="3611">
          <cell r="A3611" t="str">
            <v>625E25204</v>
          </cell>
          <cell r="C3611" t="str">
            <v>FT</v>
          </cell>
          <cell r="D3611" t="str">
            <v>CONDUIT, 1-1/4", 725.051</v>
          </cell>
          <cell r="G3611">
            <v>0</v>
          </cell>
        </row>
        <row r="3612">
          <cell r="A3612" t="str">
            <v>625E25205</v>
          </cell>
          <cell r="C3612" t="str">
            <v>FT</v>
          </cell>
          <cell r="D3612" t="str">
            <v>CONDUIT, 1-1/4", 725.051, AS PER PLAN</v>
          </cell>
          <cell r="G3612">
            <v>0</v>
          </cell>
        </row>
        <row r="3613">
          <cell r="A3613" t="str">
            <v>625E25206</v>
          </cell>
          <cell r="C3613" t="str">
            <v>FT</v>
          </cell>
          <cell r="D3613" t="str">
            <v>CONDUIT, 1-1/4", 725.052</v>
          </cell>
          <cell r="G3613">
            <v>0</v>
          </cell>
        </row>
        <row r="3614">
          <cell r="A3614" t="str">
            <v>625E25207</v>
          </cell>
          <cell r="C3614" t="str">
            <v>FT</v>
          </cell>
          <cell r="D3614" t="str">
            <v>CONDUIT, 1-1/4", 725.052, AS PER PLAN</v>
          </cell>
          <cell r="G3614">
            <v>0</v>
          </cell>
        </row>
        <row r="3615">
          <cell r="A3615" t="str">
            <v>625E25300</v>
          </cell>
          <cell r="C3615" t="str">
            <v>FT</v>
          </cell>
          <cell r="D3615" t="str">
            <v>CONDUIT, 1-1/2", 725.04</v>
          </cell>
          <cell r="G3615">
            <v>0</v>
          </cell>
        </row>
        <row r="3616">
          <cell r="A3616" t="str">
            <v>625E25301</v>
          </cell>
          <cell r="C3616" t="str">
            <v>FT</v>
          </cell>
          <cell r="D3616" t="str">
            <v>CONDUIT, 1-1/2", 725.04, AS PER PLAN</v>
          </cell>
          <cell r="G3616">
            <v>0</v>
          </cell>
        </row>
        <row r="3617">
          <cell r="A3617" t="str">
            <v>625E25302</v>
          </cell>
          <cell r="C3617" t="str">
            <v>FT</v>
          </cell>
          <cell r="D3617" t="str">
            <v>CONDUIT, 1-1/2", 725.05</v>
          </cell>
          <cell r="G3617">
            <v>0</v>
          </cell>
        </row>
        <row r="3618">
          <cell r="A3618" t="str">
            <v>625E25303</v>
          </cell>
          <cell r="C3618" t="str">
            <v>FT</v>
          </cell>
          <cell r="D3618" t="str">
            <v>CONDUIT, 1-1/2", 725.05, AS PER PLAN</v>
          </cell>
          <cell r="G3618">
            <v>0</v>
          </cell>
        </row>
        <row r="3619">
          <cell r="A3619" t="str">
            <v>625E25304</v>
          </cell>
          <cell r="C3619" t="str">
            <v>FT</v>
          </cell>
          <cell r="D3619" t="str">
            <v>CONDUIT, 1-1/2", 725.051</v>
          </cell>
          <cell r="G3619">
            <v>0</v>
          </cell>
        </row>
        <row r="3620">
          <cell r="A3620" t="str">
            <v>625E25305</v>
          </cell>
          <cell r="C3620" t="str">
            <v>FT</v>
          </cell>
          <cell r="D3620" t="str">
            <v>CONDUIT, 1-1/2", 725.051, AS PER PLAN</v>
          </cell>
          <cell r="G3620">
            <v>0</v>
          </cell>
        </row>
        <row r="3621">
          <cell r="A3621" t="str">
            <v>625E25306</v>
          </cell>
          <cell r="C3621" t="str">
            <v>FT</v>
          </cell>
          <cell r="D3621" t="str">
            <v>CONDUIT, 1-1/2", 725.052</v>
          </cell>
          <cell r="G3621">
            <v>0</v>
          </cell>
        </row>
        <row r="3622">
          <cell r="A3622" t="str">
            <v>625E25307</v>
          </cell>
          <cell r="C3622" t="str">
            <v>FT</v>
          </cell>
          <cell r="D3622" t="str">
            <v>CONDUIT, 1-1/2", 725.052, AS PER PLAN</v>
          </cell>
          <cell r="G3622">
            <v>0</v>
          </cell>
        </row>
        <row r="3623">
          <cell r="A3623" t="str">
            <v>625E25400</v>
          </cell>
          <cell r="C3623" t="str">
            <v>FT</v>
          </cell>
          <cell r="D3623" t="str">
            <v>CONDUIT, 2", 725.04</v>
          </cell>
          <cell r="G3623">
            <v>0</v>
          </cell>
        </row>
        <row r="3624">
          <cell r="A3624" t="str">
            <v>625E25401</v>
          </cell>
          <cell r="C3624" t="str">
            <v>FT</v>
          </cell>
          <cell r="D3624" t="str">
            <v>CONDUIT, 2", 725.04, AS PER PLAN</v>
          </cell>
          <cell r="G3624">
            <v>0</v>
          </cell>
        </row>
        <row r="3625">
          <cell r="A3625" t="str">
            <v>625E25402</v>
          </cell>
          <cell r="C3625" t="str">
            <v>FT</v>
          </cell>
          <cell r="D3625" t="str">
            <v>CONDUIT, 2", 725.05</v>
          </cell>
          <cell r="G3625">
            <v>0</v>
          </cell>
        </row>
        <row r="3626">
          <cell r="A3626" t="str">
            <v>625E25403</v>
          </cell>
          <cell r="C3626" t="str">
            <v>FT</v>
          </cell>
          <cell r="D3626" t="str">
            <v>CONDUIT, 2", 725.05, AS PER PLAN</v>
          </cell>
          <cell r="G3626">
            <v>0</v>
          </cell>
        </row>
        <row r="3627">
          <cell r="A3627" t="str">
            <v>625E25404</v>
          </cell>
          <cell r="C3627" t="str">
            <v>FT</v>
          </cell>
          <cell r="D3627" t="str">
            <v>CONDUIT, 2-1/2", 725.04</v>
          </cell>
          <cell r="G3627">
            <v>0</v>
          </cell>
        </row>
        <row r="3628">
          <cell r="A3628" t="str">
            <v>625E25405</v>
          </cell>
          <cell r="C3628" t="str">
            <v>FT</v>
          </cell>
          <cell r="D3628" t="str">
            <v>CONDUIT, 2-1/2", 725.04, AS PER PLAN</v>
          </cell>
          <cell r="G3628">
            <v>0</v>
          </cell>
        </row>
        <row r="3629">
          <cell r="A3629" t="str">
            <v>625E25406</v>
          </cell>
          <cell r="C3629" t="str">
            <v>FT</v>
          </cell>
          <cell r="D3629" t="str">
            <v>CONDUIT, 2-1/2", 725.05</v>
          </cell>
          <cell r="G3629">
            <v>0</v>
          </cell>
        </row>
        <row r="3630">
          <cell r="A3630" t="str">
            <v>625E25407</v>
          </cell>
          <cell r="C3630" t="str">
            <v>FT</v>
          </cell>
          <cell r="D3630" t="str">
            <v>CONDUIT, 2-1/2", 725.05, AS PER PLAN</v>
          </cell>
          <cell r="G3630">
            <v>0</v>
          </cell>
        </row>
        <row r="3631">
          <cell r="A3631" t="str">
            <v>625E25408</v>
          </cell>
          <cell r="C3631" t="str">
            <v>FT</v>
          </cell>
          <cell r="D3631" t="str">
            <v>CONDUIT, 2", 725.051</v>
          </cell>
          <cell r="G3631">
            <v>0</v>
          </cell>
        </row>
        <row r="3632">
          <cell r="A3632" t="str">
            <v>625E25409</v>
          </cell>
          <cell r="C3632" t="str">
            <v>FT</v>
          </cell>
          <cell r="D3632" t="str">
            <v>CONDUIT, 2", 725.051, AS PER PLAN</v>
          </cell>
          <cell r="G3632">
            <v>0</v>
          </cell>
        </row>
        <row r="3633">
          <cell r="A3633" t="str">
            <v>625E25410</v>
          </cell>
          <cell r="C3633" t="str">
            <v>FT</v>
          </cell>
          <cell r="D3633" t="str">
            <v>CONDUIT, 2", 725.052</v>
          </cell>
          <cell r="G3633">
            <v>0</v>
          </cell>
        </row>
        <row r="3634">
          <cell r="A3634" t="str">
            <v>625E25411</v>
          </cell>
          <cell r="C3634" t="str">
            <v>FT</v>
          </cell>
          <cell r="D3634" t="str">
            <v>CONDUIT, 2", 725.052, AS PER PLAN</v>
          </cell>
          <cell r="G3634">
            <v>0</v>
          </cell>
        </row>
        <row r="3635">
          <cell r="A3635" t="str">
            <v>625E25412</v>
          </cell>
          <cell r="C3635" t="str">
            <v>FT</v>
          </cell>
          <cell r="D3635" t="str">
            <v>CONDUIT, 2-1/2", 725.051</v>
          </cell>
          <cell r="G3635">
            <v>0</v>
          </cell>
        </row>
        <row r="3636">
          <cell r="A3636" t="str">
            <v>625E25413</v>
          </cell>
          <cell r="C3636" t="str">
            <v>FT</v>
          </cell>
          <cell r="D3636" t="str">
            <v>CONDUIT, 2-1/2", 725.051, AS PER PLAN</v>
          </cell>
          <cell r="G3636">
            <v>0</v>
          </cell>
        </row>
        <row r="3637">
          <cell r="A3637" t="str">
            <v>625E25414</v>
          </cell>
          <cell r="C3637" t="str">
            <v>FT</v>
          </cell>
          <cell r="D3637" t="str">
            <v>CONDUIT, 2-1/2", 725.052</v>
          </cell>
          <cell r="G3637">
            <v>0</v>
          </cell>
        </row>
        <row r="3638">
          <cell r="A3638" t="str">
            <v>625E25415</v>
          </cell>
          <cell r="C3638" t="str">
            <v>FT</v>
          </cell>
          <cell r="D3638" t="str">
            <v>CONDUIT, 2-1/2", 725.052, AS PER PLAN</v>
          </cell>
          <cell r="G3638">
            <v>0</v>
          </cell>
        </row>
        <row r="3639">
          <cell r="A3639" t="str">
            <v>625E25500</v>
          </cell>
          <cell r="C3639" t="str">
            <v>FT</v>
          </cell>
          <cell r="D3639" t="str">
            <v>CONDUIT, 3", 725.04</v>
          </cell>
          <cell r="G3639">
            <v>0</v>
          </cell>
        </row>
        <row r="3640">
          <cell r="A3640" t="str">
            <v>625E25501</v>
          </cell>
          <cell r="C3640" t="str">
            <v>FT</v>
          </cell>
          <cell r="D3640" t="str">
            <v>CONDUIT, 3", 725.04, AS PER PLAN</v>
          </cell>
          <cell r="G3640">
            <v>0</v>
          </cell>
        </row>
        <row r="3641">
          <cell r="A3641" t="str">
            <v>625E25502</v>
          </cell>
          <cell r="C3641" t="str">
            <v>FT</v>
          </cell>
          <cell r="D3641" t="str">
            <v>CONDUIT, 3", 725.05</v>
          </cell>
          <cell r="G3641">
            <v>0</v>
          </cell>
        </row>
        <row r="3642">
          <cell r="A3642" t="str">
            <v>625E25503</v>
          </cell>
          <cell r="C3642" t="str">
            <v>FT</v>
          </cell>
          <cell r="D3642" t="str">
            <v>CONDUIT, 3", 725.05, AS PER PLAN</v>
          </cell>
          <cell r="G3642">
            <v>0</v>
          </cell>
        </row>
        <row r="3643">
          <cell r="A3643" t="str">
            <v>625E25504</v>
          </cell>
          <cell r="C3643" t="str">
            <v>FT</v>
          </cell>
          <cell r="D3643" t="str">
            <v>CONDUIT, 3", 725.051</v>
          </cell>
          <cell r="G3643">
            <v>0</v>
          </cell>
        </row>
        <row r="3644">
          <cell r="A3644" t="str">
            <v>625E25505</v>
          </cell>
          <cell r="C3644" t="str">
            <v>FT</v>
          </cell>
          <cell r="D3644" t="str">
            <v>CONDUIT, 3", 725.051, AS PER PLAN</v>
          </cell>
          <cell r="G3644">
            <v>0</v>
          </cell>
        </row>
        <row r="3645">
          <cell r="A3645" t="str">
            <v>625E25506</v>
          </cell>
          <cell r="C3645" t="str">
            <v>FT</v>
          </cell>
          <cell r="D3645" t="str">
            <v>CONDUIT, 3", 725.052</v>
          </cell>
          <cell r="G3645">
            <v>0</v>
          </cell>
        </row>
        <row r="3646">
          <cell r="A3646" t="str">
            <v>625E25507</v>
          </cell>
          <cell r="C3646" t="str">
            <v>FT</v>
          </cell>
          <cell r="D3646" t="str">
            <v>CONDUIT, 3", 725.052, AS PER PLAN</v>
          </cell>
          <cell r="G3646">
            <v>0</v>
          </cell>
        </row>
        <row r="3647">
          <cell r="A3647" t="str">
            <v>625E25550</v>
          </cell>
          <cell r="C3647" t="str">
            <v>FT</v>
          </cell>
          <cell r="D3647" t="str">
            <v>CONDUIT, 3-1/2", 725.04</v>
          </cell>
          <cell r="G3647">
            <v>0</v>
          </cell>
        </row>
        <row r="3648">
          <cell r="A3648" t="str">
            <v>625E25600</v>
          </cell>
          <cell r="C3648" t="str">
            <v>FT</v>
          </cell>
          <cell r="D3648" t="str">
            <v>CONDUIT, 4", 725.04</v>
          </cell>
          <cell r="G3648">
            <v>0</v>
          </cell>
        </row>
        <row r="3649">
          <cell r="A3649" t="str">
            <v>625E25601</v>
          </cell>
          <cell r="C3649" t="str">
            <v>FT</v>
          </cell>
          <cell r="D3649" t="str">
            <v>CONDUIT, 4", 725.04, AS PER PLAN</v>
          </cell>
          <cell r="G3649">
            <v>0</v>
          </cell>
        </row>
        <row r="3650">
          <cell r="A3650" t="str">
            <v>625E25602</v>
          </cell>
          <cell r="C3650" t="str">
            <v>FT</v>
          </cell>
          <cell r="D3650" t="str">
            <v>CONDUIT, 4", 725.05</v>
          </cell>
          <cell r="G3650">
            <v>0</v>
          </cell>
        </row>
        <row r="3651">
          <cell r="A3651" t="str">
            <v>625E25603</v>
          </cell>
          <cell r="C3651" t="str">
            <v>FT</v>
          </cell>
          <cell r="D3651" t="str">
            <v>CONDUIT, 4", 725.05, AS PER PLAN</v>
          </cell>
          <cell r="G3651">
            <v>0</v>
          </cell>
        </row>
        <row r="3652">
          <cell r="A3652" t="str">
            <v>625E25604</v>
          </cell>
          <cell r="C3652" t="str">
            <v>FT</v>
          </cell>
          <cell r="D3652" t="str">
            <v>CONDUIT, 4", 725.051</v>
          </cell>
          <cell r="G3652">
            <v>0</v>
          </cell>
        </row>
        <row r="3653">
          <cell r="A3653" t="str">
            <v>625E25605</v>
          </cell>
          <cell r="C3653" t="str">
            <v>FT</v>
          </cell>
          <cell r="D3653" t="str">
            <v>CONDUIT, 4", 725.051, AS PER PLAN</v>
          </cell>
          <cell r="G3653">
            <v>0</v>
          </cell>
        </row>
        <row r="3654">
          <cell r="A3654" t="str">
            <v>625E25606</v>
          </cell>
          <cell r="C3654" t="str">
            <v>FT</v>
          </cell>
          <cell r="D3654" t="str">
            <v>CONDUIT, 4", 725.052</v>
          </cell>
          <cell r="G3654">
            <v>0</v>
          </cell>
        </row>
        <row r="3655">
          <cell r="A3655" t="str">
            <v>625E25607</v>
          </cell>
          <cell r="C3655" t="str">
            <v>FT</v>
          </cell>
          <cell r="D3655" t="str">
            <v>CONDUIT, 4", 725.052, AS PER PLAN</v>
          </cell>
          <cell r="G3655">
            <v>0</v>
          </cell>
        </row>
        <row r="3656">
          <cell r="A3656" t="str">
            <v>625E25700</v>
          </cell>
          <cell r="C3656" t="str">
            <v>FT</v>
          </cell>
          <cell r="D3656" t="str">
            <v>CONDUIT, 6", 725.04</v>
          </cell>
          <cell r="G3656">
            <v>0</v>
          </cell>
        </row>
        <row r="3657">
          <cell r="A3657" t="str">
            <v>625E25710</v>
          </cell>
          <cell r="C3657" t="str">
            <v>FT</v>
          </cell>
          <cell r="D3657" t="str">
            <v>CONDUIT, 6", 725.05</v>
          </cell>
          <cell r="G3657">
            <v>0</v>
          </cell>
        </row>
        <row r="3658">
          <cell r="A3658" t="str">
            <v>625E25711</v>
          </cell>
          <cell r="C3658" t="str">
            <v>FT</v>
          </cell>
          <cell r="D3658" t="str">
            <v>CONDUIT, 6", 725.05, AS PER PLAN</v>
          </cell>
          <cell r="G3658">
            <v>0</v>
          </cell>
        </row>
        <row r="3659">
          <cell r="A3659" t="str">
            <v>625E25712</v>
          </cell>
          <cell r="C3659" t="str">
            <v>FT</v>
          </cell>
          <cell r="D3659" t="str">
            <v>CONDUIT, 6", 725.051</v>
          </cell>
          <cell r="G3659">
            <v>0</v>
          </cell>
        </row>
        <row r="3660">
          <cell r="A3660" t="str">
            <v>625E25713</v>
          </cell>
          <cell r="C3660" t="str">
            <v>FT</v>
          </cell>
          <cell r="D3660" t="str">
            <v>CONDUIT, 6", 725.051, AS PER PLAN</v>
          </cell>
          <cell r="G3660">
            <v>0</v>
          </cell>
        </row>
        <row r="3661">
          <cell r="A3661" t="str">
            <v>625E25714</v>
          </cell>
          <cell r="C3661" t="str">
            <v>FT</v>
          </cell>
          <cell r="D3661" t="str">
            <v>CONDUIT, 6", 725.052</v>
          </cell>
          <cell r="G3661">
            <v>0</v>
          </cell>
        </row>
        <row r="3662">
          <cell r="A3662" t="str">
            <v>625E25715</v>
          </cell>
          <cell r="C3662" t="str">
            <v>FT</v>
          </cell>
          <cell r="D3662" t="str">
            <v>CONDUIT, 6", 725.052, AS PER PLAN</v>
          </cell>
          <cell r="G3662">
            <v>0</v>
          </cell>
        </row>
        <row r="3663">
          <cell r="A3663" t="str">
            <v>625E25721</v>
          </cell>
          <cell r="C3663" t="str">
            <v>FT</v>
          </cell>
          <cell r="D3663" t="str">
            <v>CONDUIT, AS PER PLAN</v>
          </cell>
          <cell r="G3663">
            <v>0</v>
          </cell>
        </row>
        <row r="3664">
          <cell r="A3664" t="str">
            <v>625E25740</v>
          </cell>
          <cell r="C3664" t="str">
            <v>FT</v>
          </cell>
          <cell r="D3664" t="str">
            <v>CONDUIT, MULTICELL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625E25750</v>
          </cell>
          <cell r="C3665" t="str">
            <v>FT</v>
          </cell>
          <cell r="D3665" t="str">
            <v>CONDUIT, 4", MULTICELL, 725.20 , EPC-40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625E25752</v>
          </cell>
          <cell r="C3666" t="str">
            <v>FT</v>
          </cell>
          <cell r="D3666" t="str">
            <v>CONDUIT, 4", MULTICELL, 725.20 , EPC-80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625E25802</v>
          </cell>
          <cell r="C3667" t="str">
            <v>FT</v>
          </cell>
          <cell r="D3667" t="str">
            <v>CONDUIT, CONCRETE ENCASED</v>
          </cell>
          <cell r="F3667" t="str">
            <v>SPECIFY SIZE</v>
          </cell>
          <cell r="G3667">
            <v>1</v>
          </cell>
        </row>
        <row r="3668">
          <cell r="A3668" t="str">
            <v>625E25803</v>
          </cell>
          <cell r="C3668" t="str">
            <v>FT</v>
          </cell>
          <cell r="D3668" t="str">
            <v>CONDUIT, CONCRETE ENCASED, AS PER PLAN</v>
          </cell>
          <cell r="F3668" t="str">
            <v>SPECIFY SIZE</v>
          </cell>
          <cell r="G3668">
            <v>1</v>
          </cell>
        </row>
        <row r="3669">
          <cell r="A3669" t="str">
            <v>625E25900</v>
          </cell>
          <cell r="C3669" t="str">
            <v>FT</v>
          </cell>
          <cell r="D3669" t="str">
            <v>CONDUIT, JACKED OR DRILLED</v>
          </cell>
          <cell r="F3669" t="str">
            <v>SPECIFY SIZE</v>
          </cell>
          <cell r="G3669">
            <v>1</v>
          </cell>
        </row>
        <row r="3670">
          <cell r="A3670" t="str">
            <v>625E25901</v>
          </cell>
          <cell r="C3670" t="str">
            <v>FT</v>
          </cell>
          <cell r="D3670" t="str">
            <v>CONDUIT, JACKED OR DRILLED, AS PER PLAN</v>
          </cell>
          <cell r="F3670" t="str">
            <v>SPECIFY SIZE</v>
          </cell>
          <cell r="G3670">
            <v>1</v>
          </cell>
        </row>
        <row r="3671">
          <cell r="A3671" t="str">
            <v>625E25902</v>
          </cell>
          <cell r="C3671" t="str">
            <v>FT</v>
          </cell>
          <cell r="D3671" t="str">
            <v>CONDUIT, JACKED OR DRILLED, 725.04</v>
          </cell>
          <cell r="F3671" t="str">
            <v>SPECIFY SIZE</v>
          </cell>
          <cell r="G3671">
            <v>1</v>
          </cell>
        </row>
        <row r="3672">
          <cell r="A3672" t="str">
            <v>625E25903</v>
          </cell>
          <cell r="C3672" t="str">
            <v>FT</v>
          </cell>
          <cell r="D3672" t="str">
            <v>CONDUIT, JACKED OR DRILLED, 725.04, AS PER PLAN</v>
          </cell>
          <cell r="F3672" t="str">
            <v>SPECIFY SIZE</v>
          </cell>
          <cell r="G3672">
            <v>1</v>
          </cell>
        </row>
        <row r="3673">
          <cell r="A3673" t="str">
            <v>625E25904</v>
          </cell>
          <cell r="C3673" t="str">
            <v>FT</v>
          </cell>
          <cell r="D3673" t="str">
            <v>CONDUIT, JACKED OR DRILLED, 725.05</v>
          </cell>
          <cell r="F3673" t="str">
            <v>SPECIFY SIZE</v>
          </cell>
          <cell r="G3673">
            <v>1</v>
          </cell>
        </row>
        <row r="3674">
          <cell r="A3674" t="str">
            <v>625E25906</v>
          </cell>
          <cell r="C3674" t="str">
            <v>FT</v>
          </cell>
          <cell r="D3674" t="str">
            <v>CONDUIT, JACKED OR DRILLED, 725.051</v>
          </cell>
          <cell r="F3674" t="str">
            <v>SPECIFY SIZE</v>
          </cell>
          <cell r="G3674">
            <v>1</v>
          </cell>
        </row>
        <row r="3675">
          <cell r="A3675" t="str">
            <v>625E25907</v>
          </cell>
          <cell r="C3675" t="str">
            <v>FT</v>
          </cell>
          <cell r="D3675" t="str">
            <v>CONDUIT, JACKED OR DRILLED, 725.051, AS PER PLAN</v>
          </cell>
          <cell r="F3675" t="str">
            <v>SPECIFY SIZE</v>
          </cell>
          <cell r="G3675">
            <v>1</v>
          </cell>
        </row>
        <row r="3676">
          <cell r="A3676" t="str">
            <v>625E25908</v>
          </cell>
          <cell r="C3676" t="str">
            <v>FT</v>
          </cell>
          <cell r="D3676" t="str">
            <v>CONDUIT, JACKED OR DRILLED, 725.052</v>
          </cell>
          <cell r="F3676" t="str">
            <v>SPECIFY SIZE</v>
          </cell>
          <cell r="G3676">
            <v>1</v>
          </cell>
        </row>
        <row r="3677">
          <cell r="A3677" t="str">
            <v>625E25909</v>
          </cell>
          <cell r="C3677" t="str">
            <v>FT</v>
          </cell>
          <cell r="D3677" t="str">
            <v>CONDUIT, JACKED OR DRILLED, 725.052, AS PER PLAN</v>
          </cell>
          <cell r="F3677" t="str">
            <v>SPECIFY SIZE</v>
          </cell>
          <cell r="G3677">
            <v>1</v>
          </cell>
        </row>
        <row r="3678">
          <cell r="A3678" t="str">
            <v>625E25910</v>
          </cell>
          <cell r="C3678" t="str">
            <v>FT</v>
          </cell>
          <cell r="D3678" t="str">
            <v>CONDUIT CLEANED AND CABLES REMOVED</v>
          </cell>
          <cell r="G3678">
            <v>0</v>
          </cell>
        </row>
        <row r="3679">
          <cell r="A3679" t="str">
            <v>625E25911</v>
          </cell>
          <cell r="C3679" t="str">
            <v>FT</v>
          </cell>
          <cell r="D3679" t="str">
            <v>CONDUIT CLEANED AND CABLES REMOVED, AS PER PLAN</v>
          </cell>
          <cell r="G3679">
            <v>0</v>
          </cell>
        </row>
        <row r="3680">
          <cell r="A3680" t="str">
            <v>625E25920</v>
          </cell>
          <cell r="C3680" t="str">
            <v>FT</v>
          </cell>
          <cell r="D3680" t="str">
            <v>CONDUIT, MISC.:</v>
          </cell>
          <cell r="F3680" t="str">
            <v>ADD SUPPLEMENTAL DESCRIPTION</v>
          </cell>
          <cell r="G3680">
            <v>1</v>
          </cell>
        </row>
        <row r="3681">
          <cell r="A3681" t="str">
            <v>625E25930</v>
          </cell>
          <cell r="C3681" t="str">
            <v>EACH</v>
          </cell>
          <cell r="D3681" t="str">
            <v>CONDUIT, MISC.:</v>
          </cell>
          <cell r="F3681" t="str">
            <v>ADD SUPPLEMENTAL DESCRIPTION</v>
          </cell>
          <cell r="G3681">
            <v>1</v>
          </cell>
        </row>
        <row r="3682">
          <cell r="A3682" t="str">
            <v>625E26250</v>
          </cell>
          <cell r="C3682" t="str">
            <v>EACH</v>
          </cell>
          <cell r="D3682" t="str">
            <v>LUMINAIRE, CONVENTIONAL</v>
          </cell>
          <cell r="F3682" t="str">
            <v>ADD SUPPLEMENTAL DESCRIPTION</v>
          </cell>
          <cell r="G3682">
            <v>1</v>
          </cell>
        </row>
        <row r="3683">
          <cell r="A3683" t="str">
            <v>625E26251</v>
          </cell>
          <cell r="C3683" t="str">
            <v>EACH</v>
          </cell>
          <cell r="D3683" t="str">
            <v>LUMINAIRE, CONVENTIONAL, AS PER PLAN</v>
          </cell>
          <cell r="F3683" t="str">
            <v>ADD SUPPLEMENTAL DESCRIPTION</v>
          </cell>
          <cell r="G3683">
            <v>1</v>
          </cell>
        </row>
        <row r="3684">
          <cell r="A3684" t="str">
            <v>625E26252</v>
          </cell>
          <cell r="C3684" t="str">
            <v>EACH</v>
          </cell>
          <cell r="D3684" t="str">
            <v>LUMINAIRE, CONVENTIONAL, SOLID STATE (LED)</v>
          </cell>
          <cell r="F3684" t="str">
            <v>ADD SUPPLEMENTAL DESCRIPTION</v>
          </cell>
          <cell r="G3684">
            <v>1</v>
          </cell>
        </row>
        <row r="3685">
          <cell r="A3685" t="str">
            <v>625E26253</v>
          </cell>
          <cell r="C3685" t="str">
            <v>EACH</v>
          </cell>
          <cell r="D3685" t="str">
            <v>LUMINAIRE, CONVENTIONAL, SOLID STATE (LED), AS PER PLAN</v>
          </cell>
          <cell r="F3685" t="str">
            <v>ADD SUPPLEMENTAL DESCRIPTION</v>
          </cell>
          <cell r="G3685">
            <v>1</v>
          </cell>
        </row>
        <row r="3686">
          <cell r="A3686" t="str">
            <v>625E26260</v>
          </cell>
          <cell r="C3686" t="str">
            <v>EACH</v>
          </cell>
          <cell r="D3686" t="str">
            <v>LUMINAIRE, HIGH MAST</v>
          </cell>
          <cell r="F3686" t="str">
            <v>ADD SUPPLEMENTAL DESCRIPTION</v>
          </cell>
          <cell r="G3686">
            <v>1</v>
          </cell>
        </row>
        <row r="3687">
          <cell r="A3687" t="str">
            <v>625E26261</v>
          </cell>
          <cell r="C3687" t="str">
            <v>EACH</v>
          </cell>
          <cell r="D3687" t="str">
            <v>LUMINAIRE, HIGH MAST, AS PER PLAN</v>
          </cell>
          <cell r="F3687" t="str">
            <v>ADD SUPPLEMENTAL DESCRIPTION</v>
          </cell>
          <cell r="G3687">
            <v>1</v>
          </cell>
        </row>
        <row r="3688">
          <cell r="A3688" t="str">
            <v>625E26262</v>
          </cell>
          <cell r="C3688" t="str">
            <v>EACH</v>
          </cell>
          <cell r="D3688" t="str">
            <v>LUMINAIRE, HIGH MAST, SOLID STATE (LED)</v>
          </cell>
          <cell r="F3688" t="str">
            <v>ADD SUPPLEMENTAL DESCRIPTION</v>
          </cell>
          <cell r="G3688">
            <v>1</v>
          </cell>
        </row>
        <row r="3689">
          <cell r="A3689" t="str">
            <v>625E26263</v>
          </cell>
          <cell r="C3689" t="str">
            <v>EACH</v>
          </cell>
          <cell r="D3689" t="str">
            <v>LUMINAIRE, HIGH MAST, SOLID STATE (LED), AS PER PLAN</v>
          </cell>
          <cell r="F3689" t="str">
            <v>ADD SUPPLEMENTAL DESCRIPTION</v>
          </cell>
          <cell r="G3689">
            <v>1</v>
          </cell>
        </row>
        <row r="3690">
          <cell r="A3690" t="str">
            <v>625E26270</v>
          </cell>
          <cell r="C3690" t="str">
            <v>EACH</v>
          </cell>
          <cell r="D3690" t="str">
            <v>LUMINAIRE, LOW MAST</v>
          </cell>
          <cell r="F3690" t="str">
            <v>ADD SUPPLEMENTAL DESCRIPTION</v>
          </cell>
          <cell r="G3690">
            <v>1</v>
          </cell>
        </row>
        <row r="3691">
          <cell r="A3691" t="str">
            <v>625E26271</v>
          </cell>
          <cell r="C3691" t="str">
            <v>EACH</v>
          </cell>
          <cell r="D3691" t="str">
            <v>LUMINAIRE, LOW MAST, AS PER PLAN</v>
          </cell>
          <cell r="F3691" t="str">
            <v>ADD SUPPLEMENTAL DESCRIPTION</v>
          </cell>
          <cell r="G3691">
            <v>1</v>
          </cell>
        </row>
        <row r="3692">
          <cell r="A3692" t="str">
            <v>625E26272</v>
          </cell>
          <cell r="C3692" t="str">
            <v>EACH</v>
          </cell>
          <cell r="D3692" t="str">
            <v>LUMINAIRE, LOW MAST, SOLID STATE (LED)</v>
          </cell>
          <cell r="F3692" t="str">
            <v>ADD SUPPLEMENTAL DESCRIPTION</v>
          </cell>
          <cell r="G3692">
            <v>1</v>
          </cell>
        </row>
        <row r="3693">
          <cell r="A3693" t="str">
            <v>625E26273</v>
          </cell>
          <cell r="C3693" t="str">
            <v>EACH</v>
          </cell>
          <cell r="D3693" t="str">
            <v>LUMINAIRE, LOW MAST, SOLID STATE (LED), AS PER PLAN</v>
          </cell>
          <cell r="F3693" t="str">
            <v>ADD SUPPLEMENTAL DESCRIPTION</v>
          </cell>
          <cell r="G3693">
            <v>1</v>
          </cell>
        </row>
        <row r="3694">
          <cell r="A3694" t="str">
            <v>625E27400</v>
          </cell>
          <cell r="C3694" t="str">
            <v>EACH</v>
          </cell>
          <cell r="D3694" t="str">
            <v>LUMINAIRE, POST TOP</v>
          </cell>
          <cell r="F3694" t="str">
            <v>ADD SUPPLEMENTAL DESCRIPTION</v>
          </cell>
          <cell r="G3694">
            <v>1</v>
          </cell>
        </row>
        <row r="3695">
          <cell r="A3695" t="str">
            <v>625E27401</v>
          </cell>
          <cell r="C3695" t="str">
            <v>EACH</v>
          </cell>
          <cell r="D3695" t="str">
            <v>LUMINAIRE, POST TOP, AS PER PLAN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625E27402</v>
          </cell>
          <cell r="C3696" t="str">
            <v>EACH</v>
          </cell>
          <cell r="D3696" t="str">
            <v>LUMINAIRE, POST TOP, SOLID STATE (LED)</v>
          </cell>
          <cell r="F3696" t="str">
            <v>ADD SUPPLEMENTAL DESCRIPTION</v>
          </cell>
          <cell r="G3696">
            <v>1</v>
          </cell>
        </row>
        <row r="3697">
          <cell r="A3697" t="str">
            <v>625E27403</v>
          </cell>
          <cell r="C3697" t="str">
            <v>EACH</v>
          </cell>
          <cell r="D3697" t="str">
            <v>LUMINAIRE, POST TOP, SOLID STATE (LED), AS PER PLAN</v>
          </cell>
          <cell r="F3697" t="str">
            <v>ADD SUPPLEMENTAL DESCRIPTION</v>
          </cell>
          <cell r="G3697">
            <v>1</v>
          </cell>
        </row>
        <row r="3698">
          <cell r="A3698" t="str">
            <v>625E27500</v>
          </cell>
          <cell r="C3698" t="str">
            <v>EACH</v>
          </cell>
          <cell r="D3698" t="str">
            <v>LUMINAIRE, UNDERPASS</v>
          </cell>
          <cell r="F3698" t="str">
            <v>ADD SUPPLEMENTAL DESCRIPTION</v>
          </cell>
          <cell r="G3698">
            <v>1</v>
          </cell>
        </row>
        <row r="3699">
          <cell r="A3699" t="str">
            <v>625E27501</v>
          </cell>
          <cell r="C3699" t="str">
            <v>EACH</v>
          </cell>
          <cell r="D3699" t="str">
            <v>LUMINAIRE, UNDERPASS, AS PER PLAN</v>
          </cell>
          <cell r="F3699" t="str">
            <v>ADD SUPPLEMENTAL DESCRIPTION</v>
          </cell>
          <cell r="G3699">
            <v>1</v>
          </cell>
        </row>
        <row r="3700">
          <cell r="A3700" t="str">
            <v>625E27502</v>
          </cell>
          <cell r="C3700" t="str">
            <v>EACH</v>
          </cell>
          <cell r="D3700" t="str">
            <v>LUMINAIRE, UNDERPASS, SOLID STATE (LED)</v>
          </cell>
          <cell r="F3700" t="str">
            <v>ADD SUPPLEMENTAL DESCRIPTION</v>
          </cell>
          <cell r="G3700">
            <v>1</v>
          </cell>
        </row>
        <row r="3701">
          <cell r="A3701" t="str">
            <v>625E27503</v>
          </cell>
          <cell r="C3701" t="str">
            <v>EACH</v>
          </cell>
          <cell r="D3701" t="str">
            <v>LUMINAIRE, UNDERPASS, SOLID STATE (LED), AS PER PLAN</v>
          </cell>
          <cell r="F3701" t="str">
            <v>ADD SUPPLEMENTAL DESCRIPTION</v>
          </cell>
          <cell r="G3701">
            <v>1</v>
          </cell>
        </row>
        <row r="3702">
          <cell r="A3702" t="str">
            <v>625E27504</v>
          </cell>
          <cell r="C3702" t="str">
            <v>EACH</v>
          </cell>
          <cell r="D3702" t="str">
            <v>LUMINAIRE, TUNNEL, SOLID STATE (LED)</v>
          </cell>
          <cell r="F3702" t="str">
            <v>ADD SUPPLEMENTAL DESCRIPTION</v>
          </cell>
          <cell r="G3702">
            <v>1</v>
          </cell>
        </row>
        <row r="3703">
          <cell r="A3703" t="str">
            <v>625E27505</v>
          </cell>
          <cell r="C3703" t="str">
            <v>EACH</v>
          </cell>
          <cell r="D3703" t="str">
            <v>LUMINAIRE, TUNNEL, SOLID STATE (LED), AS PER PLAN</v>
          </cell>
          <cell r="F3703" t="str">
            <v>ADD SUPPLEMENTAL DESCRIPTION</v>
          </cell>
          <cell r="G3703">
            <v>1</v>
          </cell>
        </row>
        <row r="3704">
          <cell r="A3704" t="str">
            <v>625E27520</v>
          </cell>
          <cell r="C3704" t="str">
            <v>EACH</v>
          </cell>
          <cell r="D3704" t="str">
            <v>REMOVAL OF LUMINAIRE AND REERECTION</v>
          </cell>
          <cell r="G3704">
            <v>0</v>
          </cell>
        </row>
        <row r="3705">
          <cell r="A3705" t="str">
            <v>625E27521</v>
          </cell>
          <cell r="C3705" t="str">
            <v>EACH</v>
          </cell>
          <cell r="D3705" t="str">
            <v>REMOVAL OF LUMINAIRE AND REERECTION, AS PER PLAN</v>
          </cell>
          <cell r="G3705">
            <v>0</v>
          </cell>
        </row>
        <row r="3706">
          <cell r="A3706" t="str">
            <v>625E27550</v>
          </cell>
          <cell r="C3706" t="str">
            <v>EACH</v>
          </cell>
          <cell r="D3706" t="str">
            <v>LUMINAIRE, DECORATIVE</v>
          </cell>
          <cell r="F3706" t="str">
            <v>ADD SUPPLEMENTAL DESCRIPTION</v>
          </cell>
          <cell r="G3706">
            <v>1</v>
          </cell>
        </row>
        <row r="3707">
          <cell r="A3707" t="str">
            <v>625E27551</v>
          </cell>
          <cell r="C3707" t="str">
            <v>EACH</v>
          </cell>
          <cell r="D3707" t="str">
            <v>LUMINAIRE, DECORATIVE, AS PER PLAN</v>
          </cell>
          <cell r="F3707" t="str">
            <v>ADD SUPPLEMENTAL DESCRIPTION</v>
          </cell>
          <cell r="G3707">
            <v>1</v>
          </cell>
        </row>
        <row r="3708">
          <cell r="A3708" t="str">
            <v>625E27560</v>
          </cell>
          <cell r="C3708" t="str">
            <v>EACH</v>
          </cell>
          <cell r="D3708" t="str">
            <v>LUMINAIRE, INSTALLATION ONLY</v>
          </cell>
          <cell r="G3708">
            <v>0</v>
          </cell>
        </row>
        <row r="3709">
          <cell r="A3709" t="str">
            <v>625E27561</v>
          </cell>
          <cell r="C3709" t="str">
            <v>EACH</v>
          </cell>
          <cell r="D3709" t="str">
            <v>LUMINAIRE, INSTALLATION ONLY, AS PER PLAN</v>
          </cell>
          <cell r="G3709">
            <v>0</v>
          </cell>
        </row>
        <row r="3710">
          <cell r="A3710" t="str">
            <v>625E27600</v>
          </cell>
          <cell r="C3710" t="str">
            <v>EACH</v>
          </cell>
          <cell r="D3710" t="str">
            <v>LUMINAIRE, MISC.:</v>
          </cell>
          <cell r="F3710" t="str">
            <v>ADD SUPPLEMENTAL DESCRIPTION</v>
          </cell>
          <cell r="G3710">
            <v>1</v>
          </cell>
        </row>
        <row r="3711">
          <cell r="A3711" t="str">
            <v>625E27700</v>
          </cell>
          <cell r="C3711" t="str">
            <v>FXMT</v>
          </cell>
          <cell r="D3711" t="str">
            <v>LUMINAIRE, MISC.:</v>
          </cell>
          <cell r="F3711" t="str">
            <v>ADD SUPPLEMENTAL DESCRIPTION</v>
          </cell>
          <cell r="G3711">
            <v>1</v>
          </cell>
        </row>
        <row r="3712">
          <cell r="A3712" t="str">
            <v>625E27800</v>
          </cell>
          <cell r="C3712" t="str">
            <v>EACH</v>
          </cell>
          <cell r="D3712" t="str">
            <v>BALLAST, MISC.:</v>
          </cell>
          <cell r="F3712" t="str">
            <v>ADD SUPPLEMENTAL DESCRIPTION</v>
          </cell>
          <cell r="G3712">
            <v>1</v>
          </cell>
        </row>
        <row r="3713">
          <cell r="A3713" t="str">
            <v>625E28000</v>
          </cell>
          <cell r="C3713" t="str">
            <v>EACH</v>
          </cell>
          <cell r="D3713" t="str">
            <v>GLARE SHIELD</v>
          </cell>
          <cell r="G3713">
            <v>0</v>
          </cell>
        </row>
        <row r="3714">
          <cell r="A3714" t="str">
            <v>625E28001</v>
          </cell>
          <cell r="C3714" t="str">
            <v>EACH</v>
          </cell>
          <cell r="D3714" t="str">
            <v>GLARE SHIELD, AS PER PLAN</v>
          </cell>
          <cell r="G3714">
            <v>0</v>
          </cell>
        </row>
        <row r="3715">
          <cell r="A3715" t="str">
            <v>625E29000</v>
          </cell>
          <cell r="C3715" t="str">
            <v>FT</v>
          </cell>
          <cell r="D3715" t="str">
            <v>TRENCH</v>
          </cell>
          <cell r="G3715">
            <v>0</v>
          </cell>
        </row>
        <row r="3716">
          <cell r="A3716" t="str">
            <v>625E29001</v>
          </cell>
          <cell r="C3716" t="str">
            <v>FT</v>
          </cell>
          <cell r="D3716" t="str">
            <v>TRENCH, AS PER PLAN</v>
          </cell>
          <cell r="G3716">
            <v>0</v>
          </cell>
        </row>
        <row r="3717">
          <cell r="A3717" t="str">
            <v>625E29002</v>
          </cell>
          <cell r="C3717" t="str">
            <v>FT</v>
          </cell>
          <cell r="D3717" t="str">
            <v>TRENCH, 24" DEEP</v>
          </cell>
          <cell r="G3717">
            <v>0</v>
          </cell>
        </row>
        <row r="3718">
          <cell r="A3718" t="str">
            <v>625E29003</v>
          </cell>
          <cell r="C3718" t="str">
            <v>FT</v>
          </cell>
          <cell r="D3718" t="str">
            <v>TRENCH, 24" DEEP, AS PER PLAN</v>
          </cell>
          <cell r="G3718">
            <v>0</v>
          </cell>
        </row>
        <row r="3719">
          <cell r="A3719" t="str">
            <v>625E29010</v>
          </cell>
          <cell r="C3719" t="str">
            <v>FT</v>
          </cell>
          <cell r="D3719" t="str">
            <v>TRENCH, 30" DEEP</v>
          </cell>
          <cell r="G3719">
            <v>0</v>
          </cell>
        </row>
        <row r="3720">
          <cell r="A3720" t="str">
            <v>625E29011</v>
          </cell>
          <cell r="C3720" t="str">
            <v>FT</v>
          </cell>
          <cell r="D3720" t="str">
            <v>TRENCH, 30" DEEP, AS PER PLAN</v>
          </cell>
          <cell r="G3720">
            <v>0</v>
          </cell>
        </row>
        <row r="3721">
          <cell r="A3721" t="str">
            <v>625E29100</v>
          </cell>
          <cell r="C3721" t="str">
            <v>FT</v>
          </cell>
          <cell r="D3721" t="str">
            <v>TRENCH, 36" DEEP</v>
          </cell>
          <cell r="G3721">
            <v>0</v>
          </cell>
        </row>
        <row r="3722">
          <cell r="A3722" t="str">
            <v>625E29101</v>
          </cell>
          <cell r="C3722" t="str">
            <v>FT</v>
          </cell>
          <cell r="D3722" t="str">
            <v>TRENCH, 36" DEEP, AS PER PLAN</v>
          </cell>
          <cell r="G3722">
            <v>0</v>
          </cell>
        </row>
        <row r="3723">
          <cell r="A3723" t="str">
            <v>625E29200</v>
          </cell>
          <cell r="C3723" t="str">
            <v>FT</v>
          </cell>
          <cell r="D3723" t="str">
            <v>TRENCH, 48" DEEP</v>
          </cell>
          <cell r="G3723">
            <v>0</v>
          </cell>
        </row>
        <row r="3724">
          <cell r="A3724" t="str">
            <v>625E29201</v>
          </cell>
          <cell r="C3724" t="str">
            <v>FT</v>
          </cell>
          <cell r="D3724" t="str">
            <v>TRENCH, 48" DEEP, AS PER PLAN</v>
          </cell>
          <cell r="G3724">
            <v>0</v>
          </cell>
        </row>
        <row r="3725">
          <cell r="A3725" t="str">
            <v>625E29400</v>
          </cell>
          <cell r="C3725" t="str">
            <v>FT</v>
          </cell>
          <cell r="D3725" t="str">
            <v>TRENCH IN PAVED AREA</v>
          </cell>
          <cell r="G3725">
            <v>0</v>
          </cell>
        </row>
        <row r="3726">
          <cell r="A3726" t="str">
            <v>625E29401</v>
          </cell>
          <cell r="C3726" t="str">
            <v>FT</v>
          </cell>
          <cell r="D3726" t="str">
            <v>TRENCH IN PAVED AREAS, AS PER PLAN</v>
          </cell>
          <cell r="G3726">
            <v>0</v>
          </cell>
        </row>
        <row r="3727">
          <cell r="A3727" t="str">
            <v>625E29500</v>
          </cell>
          <cell r="C3727" t="str">
            <v>FT</v>
          </cell>
          <cell r="D3727" t="str">
            <v>TRENCH IN PAVED AREA, TYPE A</v>
          </cell>
          <cell r="G3727">
            <v>0</v>
          </cell>
        </row>
        <row r="3728">
          <cell r="A3728" t="str">
            <v>625E29501</v>
          </cell>
          <cell r="C3728" t="str">
            <v>FT</v>
          </cell>
          <cell r="D3728" t="str">
            <v>TRENCH IN PAVED AREA, TYPE A, AS PER PLAN</v>
          </cell>
          <cell r="G3728">
            <v>0</v>
          </cell>
        </row>
        <row r="3729">
          <cell r="A3729" t="str">
            <v>625E29600</v>
          </cell>
          <cell r="C3729" t="str">
            <v>FT</v>
          </cell>
          <cell r="D3729" t="str">
            <v>TRENCH IN PAVED AREA, TYPE B</v>
          </cell>
          <cell r="G3729">
            <v>0</v>
          </cell>
        </row>
        <row r="3730">
          <cell r="A3730" t="str">
            <v>625E29601</v>
          </cell>
          <cell r="C3730" t="str">
            <v>FT</v>
          </cell>
          <cell r="D3730" t="str">
            <v>TRENCH IN PAVED AREA, TYPE B, AS PER PLAN</v>
          </cell>
          <cell r="G3730">
            <v>0</v>
          </cell>
        </row>
        <row r="3731">
          <cell r="A3731" t="str">
            <v>625E29700</v>
          </cell>
          <cell r="C3731" t="str">
            <v>FT</v>
          </cell>
          <cell r="D3731" t="str">
            <v>TRENCH, MISC.:</v>
          </cell>
          <cell r="F3731" t="str">
            <v>ADD SUPPLEMENTAL DESCRIPTION</v>
          </cell>
          <cell r="G3731">
            <v>1</v>
          </cell>
        </row>
        <row r="3732">
          <cell r="A3732" t="str">
            <v>625E29900</v>
          </cell>
          <cell r="C3732" t="str">
            <v>EACH</v>
          </cell>
          <cell r="D3732" t="str">
            <v>JUNCTION BOX</v>
          </cell>
          <cell r="G3732">
            <v>0</v>
          </cell>
        </row>
        <row r="3733">
          <cell r="A3733" t="str">
            <v>625E29901</v>
          </cell>
          <cell r="C3733" t="str">
            <v>EACH</v>
          </cell>
          <cell r="D3733" t="str">
            <v>JUNCTION BOX, AS PER PLAN</v>
          </cell>
          <cell r="G3733">
            <v>0</v>
          </cell>
        </row>
        <row r="3734">
          <cell r="A3734" t="str">
            <v>625E29910</v>
          </cell>
          <cell r="C3734" t="str">
            <v>EACH</v>
          </cell>
          <cell r="D3734" t="str">
            <v>TRANSITION JUNCTION BOX</v>
          </cell>
          <cell r="G3734">
            <v>0</v>
          </cell>
        </row>
        <row r="3735">
          <cell r="A3735" t="str">
            <v>625E29911</v>
          </cell>
          <cell r="C3735" t="str">
            <v>EACH</v>
          </cell>
          <cell r="D3735" t="str">
            <v>TRANSITION JUNCTION BOX, AS PER PLAN</v>
          </cell>
          <cell r="G3735">
            <v>0</v>
          </cell>
        </row>
        <row r="3736">
          <cell r="A3736" t="str">
            <v>625E29920</v>
          </cell>
          <cell r="C3736" t="str">
            <v>EACH</v>
          </cell>
          <cell r="D3736" t="str">
            <v>STRUCTURE JUNCTION BOX</v>
          </cell>
          <cell r="G3736">
            <v>0</v>
          </cell>
        </row>
        <row r="3737">
          <cell r="A3737" t="str">
            <v>625E29921</v>
          </cell>
          <cell r="C3737" t="str">
            <v>EACH</v>
          </cell>
          <cell r="D3737" t="str">
            <v>STRUCTURE JUNCTION BOX, AS PER PLAN</v>
          </cell>
          <cell r="G3737">
            <v>0</v>
          </cell>
        </row>
        <row r="3738">
          <cell r="A3738" t="str">
            <v>625E29930</v>
          </cell>
          <cell r="C3738" t="str">
            <v>EACH</v>
          </cell>
          <cell r="D3738" t="str">
            <v>MEDIAN JUNCTION BOX</v>
          </cell>
          <cell r="G3738">
            <v>0</v>
          </cell>
        </row>
        <row r="3739">
          <cell r="A3739" t="str">
            <v>625E29931</v>
          </cell>
          <cell r="C3739" t="str">
            <v>EACH</v>
          </cell>
          <cell r="D3739" t="str">
            <v>MEDIAN JUNCTION BOX, AS PER PLAN</v>
          </cell>
          <cell r="G3739">
            <v>0</v>
          </cell>
        </row>
        <row r="3740">
          <cell r="A3740" t="str">
            <v>625E29940</v>
          </cell>
          <cell r="C3740" t="str">
            <v>EACH</v>
          </cell>
          <cell r="D3740" t="str">
            <v>BARRIER JUNCTION BOX</v>
          </cell>
          <cell r="G3740">
            <v>0</v>
          </cell>
        </row>
        <row r="3741">
          <cell r="A3741" t="str">
            <v>625E29941</v>
          </cell>
          <cell r="C3741" t="str">
            <v>EACH</v>
          </cell>
          <cell r="D3741" t="str">
            <v>BARRIER JUNCTION BOX, AS PER PLAN</v>
          </cell>
          <cell r="G3741">
            <v>0</v>
          </cell>
        </row>
        <row r="3742">
          <cell r="A3742" t="str">
            <v>625E30500</v>
          </cell>
          <cell r="C3742" t="str">
            <v>EACH</v>
          </cell>
          <cell r="D3742" t="str">
            <v>PULL BOX, 725.06, SIZE 1.5</v>
          </cell>
          <cell r="G3742">
            <v>0</v>
          </cell>
        </row>
        <row r="3743">
          <cell r="A3743" t="str">
            <v>625E30510</v>
          </cell>
          <cell r="C3743" t="str">
            <v>EACH</v>
          </cell>
          <cell r="D3743" t="str">
            <v>PULL BOX, 725.06, SIZE 4</v>
          </cell>
          <cell r="G3743">
            <v>0</v>
          </cell>
        </row>
        <row r="3744">
          <cell r="A3744" t="str">
            <v>625E30520</v>
          </cell>
          <cell r="C3744" t="str">
            <v>EACH</v>
          </cell>
          <cell r="D3744" t="str">
            <v>PULL BOX, 725.06, SIZE 7</v>
          </cell>
          <cell r="G3744">
            <v>0</v>
          </cell>
        </row>
        <row r="3745">
          <cell r="A3745" t="str">
            <v>625E30530</v>
          </cell>
          <cell r="C3745" t="str">
            <v>EACH</v>
          </cell>
          <cell r="D3745" t="str">
            <v>PULL BOX, 725.06, SIZE 18</v>
          </cell>
          <cell r="G3745">
            <v>0</v>
          </cell>
        </row>
        <row r="3746">
          <cell r="A3746" t="str">
            <v>625E30540</v>
          </cell>
          <cell r="C3746" t="str">
            <v>EACH</v>
          </cell>
          <cell r="D3746" t="str">
            <v>PULL BOX, 725.06, SIZE 30</v>
          </cell>
          <cell r="G3746">
            <v>0</v>
          </cell>
        </row>
        <row r="3747">
          <cell r="A3747" t="str">
            <v>625E30600</v>
          </cell>
          <cell r="C3747" t="str">
            <v>EACH</v>
          </cell>
          <cell r="D3747" t="str">
            <v>PULL BOX, 725.07, SIZE 1.5</v>
          </cell>
          <cell r="G3747">
            <v>0</v>
          </cell>
        </row>
        <row r="3748">
          <cell r="A3748" t="str">
            <v>625E30610</v>
          </cell>
          <cell r="C3748" t="str">
            <v>EACH</v>
          </cell>
          <cell r="D3748" t="str">
            <v>PULL BOX, 725.07, SIZE 4</v>
          </cell>
          <cell r="G3748">
            <v>0</v>
          </cell>
        </row>
        <row r="3749">
          <cell r="A3749" t="str">
            <v>625E30620</v>
          </cell>
          <cell r="C3749" t="str">
            <v>EACH</v>
          </cell>
          <cell r="D3749" t="str">
            <v>PULL BOX, 725.07, SIZE 7</v>
          </cell>
          <cell r="G3749">
            <v>0</v>
          </cell>
        </row>
        <row r="3750">
          <cell r="A3750" t="str">
            <v>625E30630</v>
          </cell>
          <cell r="C3750" t="str">
            <v>EACH</v>
          </cell>
          <cell r="D3750" t="str">
            <v>PULL BOX, 725.07, SIZE 18</v>
          </cell>
          <cell r="G3750">
            <v>0</v>
          </cell>
        </row>
        <row r="3751">
          <cell r="A3751" t="str">
            <v>625E30640</v>
          </cell>
          <cell r="C3751" t="str">
            <v>EACH</v>
          </cell>
          <cell r="D3751" t="str">
            <v>PULL BOX, 725.07, SIZE 30</v>
          </cell>
          <cell r="G3751">
            <v>0</v>
          </cell>
        </row>
        <row r="3752">
          <cell r="A3752" t="str">
            <v>625E30700</v>
          </cell>
          <cell r="C3752" t="str">
            <v>EACH</v>
          </cell>
          <cell r="D3752" t="str">
            <v>PULL BOX, 725.08, 18"</v>
          </cell>
          <cell r="G3752">
            <v>0</v>
          </cell>
        </row>
        <row r="3753">
          <cell r="A3753" t="str">
            <v>625E30701</v>
          </cell>
          <cell r="C3753" t="str">
            <v>EACH</v>
          </cell>
          <cell r="D3753" t="str">
            <v>PULL BOX, 725.08, 18", AS PER PLAN</v>
          </cell>
          <cell r="G3753">
            <v>0</v>
          </cell>
        </row>
        <row r="3754">
          <cell r="A3754" t="str">
            <v>625E30706</v>
          </cell>
          <cell r="C3754" t="str">
            <v>EACH</v>
          </cell>
          <cell r="D3754" t="str">
            <v>PULL BOX, 725.08, 24"</v>
          </cell>
          <cell r="G3754">
            <v>0</v>
          </cell>
        </row>
        <row r="3755">
          <cell r="A3755" t="str">
            <v>625E30707</v>
          </cell>
          <cell r="C3755" t="str">
            <v>EACH</v>
          </cell>
          <cell r="D3755" t="str">
            <v>PULL BOX, 725.08, 24", AS PER PLAN</v>
          </cell>
          <cell r="G3755">
            <v>0</v>
          </cell>
        </row>
        <row r="3756">
          <cell r="A3756" t="str">
            <v>625E30710</v>
          </cell>
          <cell r="C3756" t="str">
            <v>EACH</v>
          </cell>
          <cell r="D3756" t="str">
            <v>PULL BOX, 725.08, 32"</v>
          </cell>
          <cell r="G3756">
            <v>0</v>
          </cell>
        </row>
        <row r="3757">
          <cell r="A3757" t="str">
            <v>625E30711</v>
          </cell>
          <cell r="C3757" t="str">
            <v>EACH</v>
          </cell>
          <cell r="D3757" t="str">
            <v>PULL BOX, 725.08, 32", AS PER PLAN</v>
          </cell>
          <cell r="G3757">
            <v>0</v>
          </cell>
        </row>
        <row r="3758">
          <cell r="A3758" t="str">
            <v>625E30720</v>
          </cell>
          <cell r="C3758" t="str">
            <v>EACH</v>
          </cell>
          <cell r="D3758" t="str">
            <v>PULL BOX, 725.08, 36"</v>
          </cell>
          <cell r="G3758">
            <v>0</v>
          </cell>
        </row>
        <row r="3759">
          <cell r="A3759" t="str">
            <v>625E30721</v>
          </cell>
          <cell r="C3759" t="str">
            <v>EACH</v>
          </cell>
          <cell r="D3759" t="str">
            <v>PULL BOX, 725.08, 36", AS PER PLAN</v>
          </cell>
          <cell r="G3759">
            <v>0</v>
          </cell>
        </row>
        <row r="3760">
          <cell r="A3760" t="str">
            <v>625E30730</v>
          </cell>
          <cell r="C3760" t="str">
            <v>EACH</v>
          </cell>
          <cell r="D3760" t="str">
            <v>PULL BOX, 725.08, 48", TYPE 1</v>
          </cell>
          <cell r="G3760">
            <v>0</v>
          </cell>
        </row>
        <row r="3761">
          <cell r="A3761" t="str">
            <v>625E30731</v>
          </cell>
          <cell r="C3761" t="str">
            <v>EACH</v>
          </cell>
          <cell r="D3761" t="str">
            <v>PULL BOX, 725.08, 48", TYPE 1, AS PER PLAN</v>
          </cell>
          <cell r="G3761">
            <v>0</v>
          </cell>
        </row>
        <row r="3762">
          <cell r="A3762" t="str">
            <v>625E30732</v>
          </cell>
          <cell r="C3762" t="str">
            <v>EACH</v>
          </cell>
          <cell r="D3762" t="str">
            <v>PULL BOX, 725.08, 48", TYPE 2</v>
          </cell>
          <cell r="G3762">
            <v>0</v>
          </cell>
        </row>
        <row r="3763">
          <cell r="A3763" t="str">
            <v>625E30733</v>
          </cell>
          <cell r="C3763" t="str">
            <v>EACH</v>
          </cell>
          <cell r="D3763" t="str">
            <v>PULL BOX, 725.08, 48", TYPE 2, AS PER PLAN</v>
          </cell>
          <cell r="G3763">
            <v>0</v>
          </cell>
        </row>
        <row r="3764">
          <cell r="A3764" t="str">
            <v>625E30800</v>
          </cell>
          <cell r="C3764" t="str">
            <v>EACH</v>
          </cell>
          <cell r="D3764" t="str">
            <v>PULL BOX, 725.12, SIZE 1.5</v>
          </cell>
          <cell r="G3764">
            <v>0</v>
          </cell>
        </row>
        <row r="3765">
          <cell r="A3765" t="str">
            <v>625E30810</v>
          </cell>
          <cell r="C3765" t="str">
            <v>EACH</v>
          </cell>
          <cell r="D3765" t="str">
            <v>PULL BOX, 725.12, SIZE 4</v>
          </cell>
          <cell r="G3765">
            <v>0</v>
          </cell>
        </row>
        <row r="3766">
          <cell r="A3766" t="str">
            <v>625E30820</v>
          </cell>
          <cell r="C3766" t="str">
            <v>EACH</v>
          </cell>
          <cell r="D3766" t="str">
            <v>PULL BOX, 725.12, SIZE 7</v>
          </cell>
          <cell r="G3766">
            <v>0</v>
          </cell>
        </row>
        <row r="3767">
          <cell r="A3767" t="str">
            <v>625E30830</v>
          </cell>
          <cell r="C3767" t="str">
            <v>EACH</v>
          </cell>
          <cell r="D3767" t="str">
            <v>PULL BOX, 725.12, SIZE 18</v>
          </cell>
          <cell r="G3767">
            <v>0</v>
          </cell>
        </row>
        <row r="3768">
          <cell r="A3768" t="str">
            <v>625E30840</v>
          </cell>
          <cell r="C3768" t="str">
            <v>EACH</v>
          </cell>
          <cell r="D3768" t="str">
            <v>PULL BOX, 725.12, SIZE 30</v>
          </cell>
          <cell r="G3768">
            <v>0</v>
          </cell>
        </row>
        <row r="3769">
          <cell r="A3769" t="str">
            <v>625E31500</v>
          </cell>
          <cell r="C3769" t="str">
            <v>EACH</v>
          </cell>
          <cell r="D3769" t="str">
            <v>MEDIAN PULL BOX</v>
          </cell>
          <cell r="G3769">
            <v>0</v>
          </cell>
        </row>
        <row r="3770">
          <cell r="A3770" t="str">
            <v>625E31501</v>
          </cell>
          <cell r="C3770" t="str">
            <v>EACH</v>
          </cell>
          <cell r="D3770" t="str">
            <v>MEDIAN PULL BOX, AS PER PLAN</v>
          </cell>
          <cell r="G3770">
            <v>0</v>
          </cell>
        </row>
        <row r="3771">
          <cell r="A3771" t="str">
            <v>625E31506</v>
          </cell>
          <cell r="C3771" t="str">
            <v>EACH</v>
          </cell>
          <cell r="D3771" t="str">
            <v>PULL BOX REMOVED AND REPLACED</v>
          </cell>
          <cell r="G3771">
            <v>0</v>
          </cell>
        </row>
        <row r="3772">
          <cell r="A3772" t="str">
            <v>625E31507</v>
          </cell>
          <cell r="C3772" t="str">
            <v>EACH</v>
          </cell>
          <cell r="D3772" t="str">
            <v>PULL BOX REMOVED AND REPLACED, AS PER PLAN</v>
          </cell>
          <cell r="G3772">
            <v>0</v>
          </cell>
        </row>
        <row r="3773">
          <cell r="A3773" t="str">
            <v>625E31510</v>
          </cell>
          <cell r="C3773" t="str">
            <v>EACH</v>
          </cell>
          <cell r="D3773" t="str">
            <v>PULL BOX REMOVED</v>
          </cell>
          <cell r="G3773">
            <v>0</v>
          </cell>
        </row>
        <row r="3774">
          <cell r="A3774" t="str">
            <v>625E31511</v>
          </cell>
          <cell r="C3774" t="str">
            <v>EACH</v>
          </cell>
          <cell r="D3774" t="str">
            <v>PULL BOX REMOVED, AS PER PLAN</v>
          </cell>
          <cell r="G3774">
            <v>0</v>
          </cell>
        </row>
        <row r="3775">
          <cell r="A3775" t="str">
            <v>625E31600</v>
          </cell>
          <cell r="C3775" t="str">
            <v>EACH</v>
          </cell>
          <cell r="D3775" t="str">
            <v>PULL BOX, MISC.:</v>
          </cell>
          <cell r="F3775" t="str">
            <v>ADD SUPPLEMENTAL DESCRIPTION</v>
          </cell>
          <cell r="G3775">
            <v>1</v>
          </cell>
        </row>
        <row r="3776">
          <cell r="A3776" t="str">
            <v>625E32000</v>
          </cell>
          <cell r="C3776" t="str">
            <v>EACH</v>
          </cell>
          <cell r="D3776" t="str">
            <v>GROUND ROD</v>
          </cell>
          <cell r="G3776">
            <v>0</v>
          </cell>
        </row>
        <row r="3777">
          <cell r="A3777" t="str">
            <v>625E32001</v>
          </cell>
          <cell r="C3777" t="str">
            <v>EACH</v>
          </cell>
          <cell r="D3777" t="str">
            <v>GROUND ROD, AS PER PLAN</v>
          </cell>
          <cell r="G3777">
            <v>0</v>
          </cell>
        </row>
        <row r="3778">
          <cell r="A3778" t="str">
            <v>625E33000</v>
          </cell>
          <cell r="C3778" t="str">
            <v>EACH</v>
          </cell>
          <cell r="D3778" t="str">
            <v>STRUCTURE GROUNDING SYSTEM</v>
          </cell>
          <cell r="G3778">
            <v>0</v>
          </cell>
        </row>
        <row r="3779">
          <cell r="A3779" t="str">
            <v>625E33001</v>
          </cell>
          <cell r="C3779" t="str">
            <v>EACH</v>
          </cell>
          <cell r="D3779" t="str">
            <v>STRUCTURE GROUNDING SYSTEM, AS PER PLAN</v>
          </cell>
          <cell r="G3779">
            <v>0</v>
          </cell>
        </row>
        <row r="3780">
          <cell r="A3780" t="str">
            <v>625E33100</v>
          </cell>
          <cell r="C3780" t="str">
            <v>EACH</v>
          </cell>
          <cell r="D3780" t="str">
            <v>CIRCUIT BREAKER, TOWER LIGHTING</v>
          </cell>
          <cell r="G3780">
            <v>0</v>
          </cell>
        </row>
        <row r="3781">
          <cell r="A3781" t="str">
            <v>625E33101</v>
          </cell>
          <cell r="C3781" t="str">
            <v>EACH</v>
          </cell>
          <cell r="D3781" t="str">
            <v>CIRCUIT BREAKER, TOWER LIGHTING, AS PER PLAN</v>
          </cell>
          <cell r="G3781">
            <v>0</v>
          </cell>
        </row>
        <row r="3782">
          <cell r="A3782" t="str">
            <v>625E34000</v>
          </cell>
          <cell r="C3782" t="str">
            <v>EACH</v>
          </cell>
          <cell r="D3782" t="str">
            <v>POWER SERVICE</v>
          </cell>
          <cell r="G3782">
            <v>0</v>
          </cell>
        </row>
        <row r="3783">
          <cell r="A3783" t="str">
            <v>625E34001</v>
          </cell>
          <cell r="C3783" t="str">
            <v>EACH</v>
          </cell>
          <cell r="D3783" t="str">
            <v>POWER SERVICE, AS PER PLAN</v>
          </cell>
          <cell r="G3783">
            <v>0</v>
          </cell>
        </row>
        <row r="3784">
          <cell r="A3784" t="str">
            <v>625E34010</v>
          </cell>
          <cell r="C3784" t="str">
            <v>EACH</v>
          </cell>
          <cell r="D3784" t="str">
            <v>POWER SERVICE REFURBISHED</v>
          </cell>
          <cell r="G3784">
            <v>0</v>
          </cell>
        </row>
        <row r="3785">
          <cell r="A3785" t="str">
            <v>625E34011</v>
          </cell>
          <cell r="C3785" t="str">
            <v>EACH</v>
          </cell>
          <cell r="D3785" t="str">
            <v>POWER SERVICE REFURBISHED, AS PER PLAN</v>
          </cell>
          <cell r="G3785">
            <v>0</v>
          </cell>
        </row>
        <row r="3786">
          <cell r="A3786" t="str">
            <v>625E34100</v>
          </cell>
          <cell r="B3786" t="str">
            <v>Y</v>
          </cell>
          <cell r="C3786" t="str">
            <v>EACH</v>
          </cell>
          <cell r="D3786" t="str">
            <v>SPECIAL - POWER SERVICE FENCE</v>
          </cell>
          <cell r="G3786">
            <v>0</v>
          </cell>
        </row>
        <row r="3787">
          <cell r="A3787" t="str">
            <v>625E34300</v>
          </cell>
          <cell r="C3787" t="str">
            <v>EACH</v>
          </cell>
          <cell r="D3787" t="str">
            <v>TRANSFORMER PAD, CONCRETE</v>
          </cell>
          <cell r="G3787">
            <v>0</v>
          </cell>
        </row>
        <row r="3788">
          <cell r="A3788" t="str">
            <v>625E34301</v>
          </cell>
          <cell r="C3788" t="str">
            <v>EACH</v>
          </cell>
          <cell r="D3788" t="str">
            <v>TRANSFORMER PAD, CONCRETE, AS PER PLAN</v>
          </cell>
          <cell r="G3788">
            <v>0</v>
          </cell>
        </row>
        <row r="3789">
          <cell r="A3789" t="str">
            <v>625E34450</v>
          </cell>
          <cell r="C3789" t="str">
            <v>EACH</v>
          </cell>
          <cell r="D3789" t="str">
            <v>CONTROL CENTER CABINET, COMPLETE</v>
          </cell>
          <cell r="G3789">
            <v>0</v>
          </cell>
        </row>
        <row r="3790">
          <cell r="A3790" t="str">
            <v>625E34451</v>
          </cell>
          <cell r="C3790" t="str">
            <v>EACH</v>
          </cell>
          <cell r="D3790" t="str">
            <v>CONTROL CENTER CABINET, COMPLETE, AS PER PLAN</v>
          </cell>
          <cell r="G3790">
            <v>0</v>
          </cell>
        </row>
        <row r="3791">
          <cell r="A3791" t="str">
            <v>625E34507</v>
          </cell>
          <cell r="C3791" t="str">
            <v>EACH</v>
          </cell>
          <cell r="D3791" t="str">
            <v>CONTROL CENTER MAINTENANCE ITEM, AS PER PLAN</v>
          </cell>
          <cell r="G3791">
            <v>0</v>
          </cell>
        </row>
        <row r="3792">
          <cell r="A3792" t="str">
            <v>625E34600</v>
          </cell>
          <cell r="C3792" t="str">
            <v>EACH</v>
          </cell>
          <cell r="D3792" t="str">
            <v>PROGRAMMABLE LOGIC CONTROLLER (PLC), BASIC</v>
          </cell>
          <cell r="G3792">
            <v>0</v>
          </cell>
        </row>
        <row r="3793">
          <cell r="A3793" t="str">
            <v>625E34602</v>
          </cell>
          <cell r="C3793" t="str">
            <v>EACH</v>
          </cell>
          <cell r="D3793" t="str">
            <v>PROGRAMMABLE LOGIC CONTROLLER (PLC), ADVANCED</v>
          </cell>
          <cell r="G3793">
            <v>0</v>
          </cell>
        </row>
        <row r="3794">
          <cell r="A3794" t="str">
            <v>625E35000</v>
          </cell>
          <cell r="C3794" t="str">
            <v>EACH</v>
          </cell>
          <cell r="D3794" t="str">
            <v>REERECT EXISTING LIGHT POLE</v>
          </cell>
          <cell r="G3794">
            <v>0</v>
          </cell>
        </row>
        <row r="3795">
          <cell r="A3795" t="str">
            <v>625E35001</v>
          </cell>
          <cell r="C3795" t="str">
            <v>EACH</v>
          </cell>
          <cell r="D3795" t="str">
            <v>REERECT EXISTING LIGHT POLE, AS PER PLAN</v>
          </cell>
          <cell r="G3795">
            <v>0</v>
          </cell>
        </row>
        <row r="3796">
          <cell r="A3796" t="str">
            <v>625E35010</v>
          </cell>
          <cell r="C3796" t="str">
            <v>EACH</v>
          </cell>
          <cell r="D3796" t="str">
            <v>REMOVE AND REERECT EXISTING LIGHT POLE</v>
          </cell>
          <cell r="G3796">
            <v>0</v>
          </cell>
        </row>
        <row r="3797">
          <cell r="A3797" t="str">
            <v>625E35011</v>
          </cell>
          <cell r="C3797" t="str">
            <v>EACH</v>
          </cell>
          <cell r="D3797" t="str">
            <v>REMOVE AND REERECT EXISTING LIGHT POLE, AS PER PLAN</v>
          </cell>
          <cell r="G3797">
            <v>0</v>
          </cell>
        </row>
        <row r="3798">
          <cell r="A3798" t="str">
            <v>625E35020</v>
          </cell>
          <cell r="C3798" t="str">
            <v>EACH</v>
          </cell>
          <cell r="D3798" t="str">
            <v>RE-ERECT EXISTING LIGHT TOWER</v>
          </cell>
          <cell r="G3798">
            <v>0</v>
          </cell>
        </row>
        <row r="3799">
          <cell r="A3799" t="str">
            <v>625E35021</v>
          </cell>
          <cell r="C3799" t="str">
            <v>EACH</v>
          </cell>
          <cell r="D3799" t="str">
            <v>RE-ERECT EXISTING LIGHT TOWER, AS PER PLAN</v>
          </cell>
          <cell r="G3799">
            <v>0</v>
          </cell>
        </row>
        <row r="3800">
          <cell r="A3800" t="str">
            <v>625E35100</v>
          </cell>
          <cell r="C3800" t="str">
            <v>EACH</v>
          </cell>
          <cell r="D3800" t="str">
            <v>REERECT EXISTING LUMINAIRE</v>
          </cell>
          <cell r="G3800">
            <v>0</v>
          </cell>
        </row>
        <row r="3801">
          <cell r="A3801" t="str">
            <v>625E35101</v>
          </cell>
          <cell r="C3801" t="str">
            <v>EACH</v>
          </cell>
          <cell r="D3801" t="str">
            <v>REERECT EXISTING LUMINAIRE, AS PER PLAN</v>
          </cell>
          <cell r="G3801">
            <v>0</v>
          </cell>
        </row>
        <row r="3802">
          <cell r="A3802" t="str">
            <v>625E35520</v>
          </cell>
          <cell r="C3802" t="str">
            <v>EACH</v>
          </cell>
          <cell r="D3802" t="str">
            <v>REMOVE AND REERECT BRACKET ARM</v>
          </cell>
          <cell r="G3802">
            <v>0</v>
          </cell>
        </row>
        <row r="3803">
          <cell r="A3803" t="str">
            <v>625E35521</v>
          </cell>
          <cell r="C3803" t="str">
            <v>EACH</v>
          </cell>
          <cell r="D3803" t="str">
            <v>REMOVE AND REERECT BRACKET ARM, AS PER PLAN</v>
          </cell>
          <cell r="G3803">
            <v>0</v>
          </cell>
        </row>
        <row r="3804">
          <cell r="A3804" t="str">
            <v>625E36000</v>
          </cell>
          <cell r="C3804" t="str">
            <v>FT</v>
          </cell>
          <cell r="D3804" t="str">
            <v>PLASTIC CAUTION TAPE</v>
          </cell>
          <cell r="G3804">
            <v>0</v>
          </cell>
        </row>
        <row r="3805">
          <cell r="A3805" t="str">
            <v>625E36001</v>
          </cell>
          <cell r="C3805" t="str">
            <v>FT</v>
          </cell>
          <cell r="D3805" t="str">
            <v>PLASTIC CAUTION TAPE, AS PER PLAN</v>
          </cell>
          <cell r="G3805">
            <v>0</v>
          </cell>
        </row>
        <row r="3806">
          <cell r="A3806" t="str">
            <v>625E36200</v>
          </cell>
          <cell r="C3806" t="str">
            <v>FT</v>
          </cell>
          <cell r="D3806" t="str">
            <v>POWER CABLE FOR LIGHT TOWER</v>
          </cell>
          <cell r="G3806">
            <v>0</v>
          </cell>
        </row>
        <row r="3807">
          <cell r="A3807" t="str">
            <v>625E36201</v>
          </cell>
          <cell r="C3807" t="str">
            <v>FT</v>
          </cell>
          <cell r="D3807" t="str">
            <v>POWER CABLE FOR LIGHT TOWER, AS PER PLAN</v>
          </cell>
          <cell r="G3807">
            <v>0</v>
          </cell>
        </row>
        <row r="3808">
          <cell r="A3808" t="str">
            <v>625E37000</v>
          </cell>
          <cell r="C3808" t="str">
            <v>LS</v>
          </cell>
          <cell r="D3808" t="str">
            <v>SERVICE TO UNDERPASS LIGHTING</v>
          </cell>
          <cell r="F3808" t="str">
            <v>CHECK UNIT OF MEASURE</v>
          </cell>
          <cell r="G3808">
            <v>0</v>
          </cell>
        </row>
        <row r="3809">
          <cell r="A3809" t="str">
            <v>625E37001</v>
          </cell>
          <cell r="C3809" t="str">
            <v>LS</v>
          </cell>
          <cell r="D3809" t="str">
            <v>SERVICE TO UNDERPASS LIGHTING, AS PER PLAN</v>
          </cell>
          <cell r="F3809" t="str">
            <v>CHECK UNIT OF MEASURE</v>
          </cell>
          <cell r="G3809">
            <v>0</v>
          </cell>
        </row>
        <row r="3810">
          <cell r="A3810" t="str">
            <v>625E37100</v>
          </cell>
          <cell r="C3810" t="str">
            <v>EACH</v>
          </cell>
          <cell r="D3810" t="str">
            <v>SERVICE TO UNDERPASS LIGHTING</v>
          </cell>
          <cell r="F3810" t="str">
            <v>CHECK UNIT OF MEASURE</v>
          </cell>
          <cell r="G3810">
            <v>0</v>
          </cell>
        </row>
        <row r="3811">
          <cell r="A3811" t="str">
            <v>625E37101</v>
          </cell>
          <cell r="C3811" t="str">
            <v>EACH</v>
          </cell>
          <cell r="D3811" t="str">
            <v>SERVICE TO UNDERPASS LIGHTING, AS PER PLAN</v>
          </cell>
          <cell r="F3811" t="str">
            <v>CHECK UNIT OF MEASURE</v>
          </cell>
          <cell r="G3811">
            <v>0</v>
          </cell>
        </row>
        <row r="3812">
          <cell r="A3812" t="str">
            <v>625E37200</v>
          </cell>
          <cell r="C3812" t="str">
            <v>FXMT</v>
          </cell>
          <cell r="D3812" t="str">
            <v>LIGHTING, MINIMAL MAINTENANCE</v>
          </cell>
          <cell r="G3812">
            <v>0</v>
          </cell>
        </row>
        <row r="3813">
          <cell r="A3813" t="str">
            <v>625E37201</v>
          </cell>
          <cell r="C3813" t="str">
            <v>FXMT</v>
          </cell>
          <cell r="D3813" t="str">
            <v>LIGHTING, MINIMAL MAINTENANCE, AS PER PLAN</v>
          </cell>
          <cell r="G3813">
            <v>0</v>
          </cell>
        </row>
        <row r="3814">
          <cell r="A3814" t="str">
            <v>625E37211</v>
          </cell>
          <cell r="C3814" t="str">
            <v>EACH</v>
          </cell>
          <cell r="D3814" t="str">
            <v>LIGHTING, MINIMAL MAINTENANCE, AS PER PLAN</v>
          </cell>
          <cell r="G3814">
            <v>0</v>
          </cell>
        </row>
        <row r="3815">
          <cell r="A3815" t="str">
            <v>625E38000</v>
          </cell>
          <cell r="C3815" t="str">
            <v>LS</v>
          </cell>
          <cell r="D3815" t="str">
            <v>HIGH VOLTAGE TEST</v>
          </cell>
          <cell r="G3815">
            <v>0</v>
          </cell>
        </row>
        <row r="3816">
          <cell r="A3816" t="str">
            <v>625E39000</v>
          </cell>
          <cell r="C3816" t="str">
            <v>LS</v>
          </cell>
          <cell r="D3816" t="str">
            <v>TEMPORARY LIGHTING</v>
          </cell>
          <cell r="G3816">
            <v>0</v>
          </cell>
        </row>
        <row r="3817">
          <cell r="A3817" t="str">
            <v>625E39520</v>
          </cell>
          <cell r="C3817" t="str">
            <v>EACH</v>
          </cell>
          <cell r="D3817" t="str">
            <v>PULL BOX CLEANED</v>
          </cell>
          <cell r="G3817">
            <v>0</v>
          </cell>
        </row>
        <row r="3818">
          <cell r="A3818" t="str">
            <v>625E40000</v>
          </cell>
          <cell r="B3818" t="str">
            <v>Y</v>
          </cell>
          <cell r="C3818" t="str">
            <v>LS</v>
          </cell>
          <cell r="D3818" t="str">
            <v>SPECIAL - MAINTAIN EXISTING LIGHTING</v>
          </cell>
          <cell r="G3818">
            <v>0</v>
          </cell>
        </row>
        <row r="3819">
          <cell r="A3819" t="str">
            <v>625E40004</v>
          </cell>
          <cell r="B3819" t="str">
            <v>Y</v>
          </cell>
          <cell r="C3819" t="str">
            <v>EACH</v>
          </cell>
          <cell r="D3819" t="str">
            <v>SPECIAL - MAINTAIN EXISTING LIGHTING</v>
          </cell>
          <cell r="G3819">
            <v>0</v>
          </cell>
        </row>
        <row r="3820">
          <cell r="A3820" t="str">
            <v>625E40010</v>
          </cell>
          <cell r="B3820" t="str">
            <v>Y</v>
          </cell>
          <cell r="C3820" t="str">
            <v>EACH</v>
          </cell>
          <cell r="D3820" t="str">
            <v>SPECIAL - REPLACEMENT OF EXISTING LIGHTING UNIT</v>
          </cell>
          <cell r="G3820">
            <v>0</v>
          </cell>
        </row>
        <row r="3821">
          <cell r="A3821" t="str">
            <v>625E50000</v>
          </cell>
          <cell r="C3821" t="str">
            <v>EACH</v>
          </cell>
          <cell r="D3821" t="str">
            <v>REPAIRING UNDERGROUND BREAK OF CABLE IN DUCT OR CONDUIT</v>
          </cell>
          <cell r="G3821">
            <v>0</v>
          </cell>
        </row>
        <row r="3822">
          <cell r="A3822" t="str">
            <v>625E50001</v>
          </cell>
          <cell r="C3822" t="str">
            <v>EACH</v>
          </cell>
          <cell r="D3822" t="str">
            <v>REPAIRING UNDERGROUND BREAK OF CABLE IN DUCT OR CONDUIT, AS PER PLAN</v>
          </cell>
          <cell r="G3822">
            <v>0</v>
          </cell>
        </row>
        <row r="3823">
          <cell r="A3823" t="str">
            <v>625E50100</v>
          </cell>
          <cell r="C3823" t="str">
            <v>EACH</v>
          </cell>
          <cell r="D3823" t="str">
            <v>TROUBLESHOOTING UNDERGROUND AND ABOVE GROUND CIRCUITRY PROBLEM</v>
          </cell>
          <cell r="G3823">
            <v>0</v>
          </cell>
        </row>
        <row r="3824">
          <cell r="A3824" t="str">
            <v>625E50300</v>
          </cell>
          <cell r="C3824" t="str">
            <v>EACH</v>
          </cell>
          <cell r="D3824" t="str">
            <v>FRANGIBLE BASE</v>
          </cell>
          <cell r="G3824">
            <v>0</v>
          </cell>
        </row>
        <row r="3825">
          <cell r="A3825" t="str">
            <v>625E50301</v>
          </cell>
          <cell r="C3825" t="str">
            <v>EACH</v>
          </cell>
          <cell r="D3825" t="str">
            <v>FRANGIBLE BASE, AS PER PLAN</v>
          </cell>
          <cell r="G3825">
            <v>0</v>
          </cell>
        </row>
        <row r="3826">
          <cell r="A3826" t="str">
            <v>625E50400</v>
          </cell>
          <cell r="C3826" t="str">
            <v>EACH</v>
          </cell>
          <cell r="D3826" t="str">
            <v>REPAIR INTEGRAL LUMINAIRE LOWERING MECHANISM OF TOWER LIGHTING FIXTURE</v>
          </cell>
          <cell r="G3826">
            <v>0</v>
          </cell>
        </row>
        <row r="3827">
          <cell r="A3827" t="str">
            <v>625E50401</v>
          </cell>
          <cell r="C3827" t="str">
            <v>EACH</v>
          </cell>
          <cell r="D3827" t="str">
            <v>REPAIR INTEGRAL LUMINAIRE LOWERING MECHANISM OF TOWER LIGHTING FIXTURE, AS PER PLAN</v>
          </cell>
          <cell r="G3827">
            <v>0</v>
          </cell>
        </row>
        <row r="3828">
          <cell r="A3828" t="str">
            <v>625E50450</v>
          </cell>
          <cell r="C3828" t="str">
            <v>EACH</v>
          </cell>
          <cell r="D3828" t="str">
            <v>SECONDARY SURGE PROTECTOR</v>
          </cell>
          <cell r="G3828">
            <v>0</v>
          </cell>
        </row>
        <row r="3829">
          <cell r="A3829" t="str">
            <v>625E50451</v>
          </cell>
          <cell r="C3829" t="str">
            <v>EACH</v>
          </cell>
          <cell r="D3829" t="str">
            <v>SECONDARY SURGE PROTECTOR, AS PER PLAN</v>
          </cell>
          <cell r="G3829">
            <v>0</v>
          </cell>
        </row>
        <row r="3830">
          <cell r="A3830" t="str">
            <v>625E50500</v>
          </cell>
          <cell r="B3830" t="str">
            <v>Y</v>
          </cell>
          <cell r="C3830" t="str">
            <v>EACH</v>
          </cell>
          <cell r="D3830" t="str">
            <v>SPECIAL - EMERGENCY RESPONSE-KNOCKDOWN, ROADWAY HAZARD AND/OR LIVE EXPOSED WIRE</v>
          </cell>
          <cell r="G3830">
            <v>0</v>
          </cell>
        </row>
        <row r="3831">
          <cell r="A3831" t="str">
            <v>625E50510</v>
          </cell>
          <cell r="B3831" t="str">
            <v>Y</v>
          </cell>
          <cell r="C3831" t="str">
            <v>HOUR</v>
          </cell>
          <cell r="D3831" t="str">
            <v>SPECIAL - EMERGENCY RESPONSE-KNOCKDOWN, ROADWAY HAZARD AND/OR LIVE EXPOSED WIRE</v>
          </cell>
          <cell r="G3831">
            <v>0</v>
          </cell>
        </row>
        <row r="3832">
          <cell r="A3832" t="str">
            <v>625E60010</v>
          </cell>
          <cell r="C3832" t="str">
            <v>EACH</v>
          </cell>
          <cell r="D3832" t="str">
            <v>LIGHT POLE REMOVED FOR REERECTION</v>
          </cell>
          <cell r="G3832">
            <v>0</v>
          </cell>
        </row>
        <row r="3833">
          <cell r="A3833" t="str">
            <v>625E70000</v>
          </cell>
          <cell r="C3833" t="str">
            <v>EACH</v>
          </cell>
          <cell r="D3833" t="str">
            <v>LIGHTING CONTACTOR</v>
          </cell>
          <cell r="G3833">
            <v>0</v>
          </cell>
        </row>
        <row r="3834">
          <cell r="A3834" t="str">
            <v>625E70001</v>
          </cell>
          <cell r="C3834" t="str">
            <v>EACH</v>
          </cell>
          <cell r="D3834" t="str">
            <v>LIGHTING CONTACTOR, AS PER PLAN</v>
          </cell>
          <cell r="G3834">
            <v>0</v>
          </cell>
        </row>
        <row r="3835">
          <cell r="A3835" t="str">
            <v>625E75350</v>
          </cell>
          <cell r="C3835" t="str">
            <v>EACH</v>
          </cell>
          <cell r="D3835" t="str">
            <v>LIGHT TOWER REMOVED</v>
          </cell>
          <cell r="G3835">
            <v>0</v>
          </cell>
        </row>
        <row r="3836">
          <cell r="A3836" t="str">
            <v>625E75351</v>
          </cell>
          <cell r="C3836" t="str">
            <v>EACH</v>
          </cell>
          <cell r="D3836" t="str">
            <v>LIGHT TOWER REMOVED, AS PER PLAN</v>
          </cell>
          <cell r="G3836">
            <v>0</v>
          </cell>
        </row>
        <row r="3837">
          <cell r="A3837" t="str">
            <v>625E75360</v>
          </cell>
          <cell r="C3837" t="str">
            <v>EACH</v>
          </cell>
          <cell r="D3837" t="str">
            <v>LIGHT TOWER REMOVED FOR STORAGE</v>
          </cell>
          <cell r="G3837">
            <v>0</v>
          </cell>
        </row>
        <row r="3838">
          <cell r="A3838" t="str">
            <v>625E75361</v>
          </cell>
          <cell r="C3838" t="str">
            <v>EACH</v>
          </cell>
          <cell r="D3838" t="str">
            <v>LIGHT TOWER REMOVED FOR STORAGE, AS PER PLAN</v>
          </cell>
          <cell r="G3838">
            <v>0</v>
          </cell>
        </row>
        <row r="3839">
          <cell r="A3839" t="str">
            <v>625E75400</v>
          </cell>
          <cell r="C3839" t="str">
            <v>EACH</v>
          </cell>
          <cell r="D3839" t="str">
            <v>LIGHT POLE REMOVED</v>
          </cell>
          <cell r="G3839">
            <v>0</v>
          </cell>
        </row>
        <row r="3840">
          <cell r="A3840" t="str">
            <v>625E75401</v>
          </cell>
          <cell r="C3840" t="str">
            <v>EACH</v>
          </cell>
          <cell r="D3840" t="str">
            <v>LIGHT POLE REMOVED, AS PER PLAN</v>
          </cell>
          <cell r="G3840">
            <v>0</v>
          </cell>
        </row>
        <row r="3841">
          <cell r="A3841" t="str">
            <v>625E75402</v>
          </cell>
          <cell r="C3841" t="str">
            <v>EACH</v>
          </cell>
          <cell r="D3841" t="str">
            <v>LIGHT POLE REMOVED FOR STORAGE</v>
          </cell>
          <cell r="G3841">
            <v>0</v>
          </cell>
        </row>
        <row r="3842">
          <cell r="A3842" t="str">
            <v>625E75403</v>
          </cell>
          <cell r="C3842" t="str">
            <v>EACH</v>
          </cell>
          <cell r="D3842" t="str">
            <v>LIGHT POLE REMOVED FOR STORAGE, AS PER PLAN</v>
          </cell>
          <cell r="G3842">
            <v>0</v>
          </cell>
        </row>
        <row r="3843">
          <cell r="A3843" t="str">
            <v>625E75410</v>
          </cell>
          <cell r="C3843" t="str">
            <v>EACH</v>
          </cell>
          <cell r="D3843" t="str">
            <v>LIGHT POLE REMOVED FOR REUSE</v>
          </cell>
          <cell r="G3843">
            <v>0</v>
          </cell>
        </row>
        <row r="3844">
          <cell r="A3844" t="str">
            <v>625E75411</v>
          </cell>
          <cell r="C3844" t="str">
            <v>EACH</v>
          </cell>
          <cell r="D3844" t="str">
            <v>LIGHT POLE REMOVED FOR REUSE, AS PER PLAN</v>
          </cell>
          <cell r="G3844">
            <v>0</v>
          </cell>
        </row>
        <row r="3845">
          <cell r="A3845" t="str">
            <v>625E75500</v>
          </cell>
          <cell r="C3845" t="str">
            <v>EACH</v>
          </cell>
          <cell r="D3845" t="str">
            <v>LIGHT POLE FOUNDATION REMOVED</v>
          </cell>
          <cell r="G3845">
            <v>0</v>
          </cell>
        </row>
        <row r="3846">
          <cell r="A3846" t="str">
            <v>625E75501</v>
          </cell>
          <cell r="C3846" t="str">
            <v>EACH</v>
          </cell>
          <cell r="D3846" t="str">
            <v>LIGHT POLE FOUNDATION REMOVED, AS PER PLAN</v>
          </cell>
          <cell r="G3846">
            <v>0</v>
          </cell>
        </row>
        <row r="3847">
          <cell r="A3847" t="str">
            <v>625E75502</v>
          </cell>
          <cell r="C3847" t="str">
            <v>EACH</v>
          </cell>
          <cell r="D3847" t="str">
            <v>PORTION OF LIGHT POLE FOUNDATION REMOVED</v>
          </cell>
          <cell r="G3847">
            <v>0</v>
          </cell>
        </row>
        <row r="3848">
          <cell r="A3848" t="str">
            <v>625E75503</v>
          </cell>
          <cell r="C3848" t="str">
            <v>EACH</v>
          </cell>
          <cell r="D3848" t="str">
            <v>PORTION OF LIGHT POLE FOUNDATION REMOVED, AS PER PLAN</v>
          </cell>
          <cell r="G3848">
            <v>0</v>
          </cell>
        </row>
        <row r="3849">
          <cell r="A3849" t="str">
            <v>625E75504</v>
          </cell>
          <cell r="C3849" t="str">
            <v>EACH</v>
          </cell>
          <cell r="D3849" t="str">
            <v>LUMINAIRE REMOVED FOR STORAGE</v>
          </cell>
          <cell r="G3849">
            <v>0</v>
          </cell>
        </row>
        <row r="3850">
          <cell r="A3850" t="str">
            <v>625E75505</v>
          </cell>
          <cell r="C3850" t="str">
            <v>EACH</v>
          </cell>
          <cell r="D3850" t="str">
            <v>LUMINAIRE REMOVED FOR STORAGE, AS PER PLAN</v>
          </cell>
          <cell r="G3850">
            <v>0</v>
          </cell>
        </row>
        <row r="3851">
          <cell r="A3851" t="str">
            <v>625E75506</v>
          </cell>
          <cell r="C3851" t="str">
            <v>EACH</v>
          </cell>
          <cell r="D3851" t="str">
            <v>LUMINAIRE REMOVED</v>
          </cell>
          <cell r="G3851">
            <v>0</v>
          </cell>
        </row>
        <row r="3852">
          <cell r="A3852" t="str">
            <v>625E75507</v>
          </cell>
          <cell r="C3852" t="str">
            <v>EACH</v>
          </cell>
          <cell r="D3852" t="str">
            <v>LUMINAIRE REMOVED, AS PER PLAN</v>
          </cell>
          <cell r="G3852">
            <v>0</v>
          </cell>
        </row>
        <row r="3853">
          <cell r="A3853" t="str">
            <v>625E75508</v>
          </cell>
          <cell r="C3853" t="str">
            <v>EACH</v>
          </cell>
          <cell r="D3853" t="str">
            <v>LUMINAIRE REMOVED FOR REUSE</v>
          </cell>
          <cell r="G3853">
            <v>0</v>
          </cell>
        </row>
        <row r="3854">
          <cell r="A3854" t="str">
            <v>625E75510</v>
          </cell>
          <cell r="C3854" t="str">
            <v>EACH</v>
          </cell>
          <cell r="D3854" t="str">
            <v>POWER SERVICE REMOVED</v>
          </cell>
          <cell r="G3854">
            <v>0</v>
          </cell>
        </row>
        <row r="3855">
          <cell r="A3855" t="str">
            <v>625E75511</v>
          </cell>
          <cell r="C3855" t="str">
            <v>EACH</v>
          </cell>
          <cell r="D3855" t="str">
            <v>POWER SERVICE REMOVED, AS PER PLAN</v>
          </cell>
          <cell r="G3855">
            <v>0</v>
          </cell>
        </row>
        <row r="3856">
          <cell r="A3856" t="str">
            <v>625E75520</v>
          </cell>
          <cell r="C3856" t="str">
            <v>EACH</v>
          </cell>
          <cell r="D3856" t="str">
            <v>LUMINAIRE SUPPORT REMOVED</v>
          </cell>
          <cell r="G3856">
            <v>0</v>
          </cell>
        </row>
        <row r="3857">
          <cell r="A3857" t="str">
            <v>625E75521</v>
          </cell>
          <cell r="C3857" t="str">
            <v>EACH</v>
          </cell>
          <cell r="D3857" t="str">
            <v>LUMINAIRE SUPPORT REMOVED, AS PER PLAN</v>
          </cell>
          <cell r="G3857">
            <v>0</v>
          </cell>
        </row>
        <row r="3858">
          <cell r="A3858" t="str">
            <v>625E75522</v>
          </cell>
          <cell r="C3858" t="str">
            <v>EACH</v>
          </cell>
          <cell r="D3858" t="str">
            <v>LUMINAIRE SUPPORT FOUNDATION REMOVED</v>
          </cell>
          <cell r="G3858">
            <v>0</v>
          </cell>
        </row>
        <row r="3859">
          <cell r="A3859" t="str">
            <v>625E75540</v>
          </cell>
          <cell r="C3859" t="str">
            <v>EACH</v>
          </cell>
          <cell r="D3859" t="str">
            <v>LIGHT TOWER FOUNDATION REMOVED</v>
          </cell>
          <cell r="G3859">
            <v>0</v>
          </cell>
        </row>
        <row r="3860">
          <cell r="A3860" t="str">
            <v>625E75541</v>
          </cell>
          <cell r="C3860" t="str">
            <v>EACH</v>
          </cell>
          <cell r="D3860" t="str">
            <v>LIGHT TOWER FOUNDATION REMOVED, AS PER PLAN</v>
          </cell>
          <cell r="G3860">
            <v>0</v>
          </cell>
        </row>
        <row r="3861">
          <cell r="A3861" t="str">
            <v>625E75550</v>
          </cell>
          <cell r="C3861" t="str">
            <v>FT</v>
          </cell>
          <cell r="D3861" t="str">
            <v>DISTRIBUTION CABLE REMOVED</v>
          </cell>
          <cell r="G3861">
            <v>0</v>
          </cell>
        </row>
        <row r="3862">
          <cell r="A3862" t="str">
            <v>625E75551</v>
          </cell>
          <cell r="C3862" t="str">
            <v>FT</v>
          </cell>
          <cell r="D3862" t="str">
            <v>DISTRIBUTION CABLE REMOVED, AS PER PLAN</v>
          </cell>
          <cell r="G3862">
            <v>0</v>
          </cell>
        </row>
        <row r="3863">
          <cell r="A3863" t="str">
            <v>625E75800</v>
          </cell>
          <cell r="C3863" t="str">
            <v>EACH</v>
          </cell>
          <cell r="D3863" t="str">
            <v>DISCONNECT CIRCUIT</v>
          </cell>
          <cell r="G3863">
            <v>0</v>
          </cell>
        </row>
        <row r="3864">
          <cell r="A3864" t="str">
            <v>625E75801</v>
          </cell>
          <cell r="C3864" t="str">
            <v>EACH</v>
          </cell>
          <cell r="D3864" t="str">
            <v>DISCONNECT CIRCUIT, AS PER PLAN</v>
          </cell>
          <cell r="G3864">
            <v>0</v>
          </cell>
        </row>
        <row r="3865">
          <cell r="A3865" t="str">
            <v>625E76000</v>
          </cell>
          <cell r="C3865" t="str">
            <v>EACH</v>
          </cell>
          <cell r="D3865" t="str">
            <v>ARC FLASH CALCULATIONS AND LABEL</v>
          </cell>
          <cell r="F3865" t="str">
            <v>SPECIFY LOCATION</v>
          </cell>
          <cell r="G3865">
            <v>1</v>
          </cell>
        </row>
        <row r="3866">
          <cell r="A3866" t="str">
            <v>625E80000</v>
          </cell>
          <cell r="B3866" t="str">
            <v>Y</v>
          </cell>
          <cell r="C3866" t="str">
            <v>EACH</v>
          </cell>
          <cell r="D3866" t="str">
            <v>SPECIAL - SURFACE PREPARATION</v>
          </cell>
          <cell r="G3866">
            <v>0</v>
          </cell>
        </row>
        <row r="3867">
          <cell r="A3867" t="str">
            <v>625E98000</v>
          </cell>
          <cell r="C3867" t="str">
            <v>EACH</v>
          </cell>
          <cell r="D3867" t="str">
            <v>LIGHTING, MISC.:</v>
          </cell>
          <cell r="F3867" t="str">
            <v>ADD SUPPLEMENTAL DESCRIPTION</v>
          </cell>
          <cell r="G3867">
            <v>1</v>
          </cell>
        </row>
        <row r="3868">
          <cell r="A3868" t="str">
            <v>625E98100</v>
          </cell>
          <cell r="C3868" t="str">
            <v>FT</v>
          </cell>
          <cell r="D3868" t="str">
            <v>LIGHTING, MISC.:</v>
          </cell>
          <cell r="F3868" t="str">
            <v>ADD SUPPLEMENTAL DESCRIPTION</v>
          </cell>
          <cell r="G3868">
            <v>1</v>
          </cell>
        </row>
        <row r="3869">
          <cell r="A3869" t="str">
            <v>625E98200</v>
          </cell>
          <cell r="C3869" t="str">
            <v>LS</v>
          </cell>
          <cell r="D3869" t="str">
            <v>LIGHTING, MISC.:</v>
          </cell>
          <cell r="F3869" t="str">
            <v>ADD SUPPLEMENTAL DESCRIPTION</v>
          </cell>
          <cell r="G3869">
            <v>1</v>
          </cell>
        </row>
        <row r="3870">
          <cell r="A3870" t="str">
            <v>625E98300</v>
          </cell>
          <cell r="C3870" t="str">
            <v>CY</v>
          </cell>
          <cell r="D3870" t="str">
            <v>LIGHTING, MISC.:</v>
          </cell>
          <cell r="F3870" t="str">
            <v>ADD SUPPLEMENTAL DESCRIPTION</v>
          </cell>
          <cell r="G3870">
            <v>1</v>
          </cell>
        </row>
        <row r="3871">
          <cell r="A3871" t="str">
            <v>625E98400</v>
          </cell>
          <cell r="C3871" t="str">
            <v>SET</v>
          </cell>
          <cell r="D3871" t="str">
            <v>LIGHTING, MISC.:</v>
          </cell>
          <cell r="F3871" t="str">
            <v>ADD SUPPLEMENTAL DESCRIPTION</v>
          </cell>
          <cell r="G3871">
            <v>1</v>
          </cell>
        </row>
        <row r="3872">
          <cell r="A3872" t="str">
            <v>625E98500</v>
          </cell>
          <cell r="C3872" t="str">
            <v>FXMT</v>
          </cell>
          <cell r="D3872" t="str">
            <v>LIGHTING, MISC.:</v>
          </cell>
          <cell r="F3872" t="str">
            <v>ADD SUPPLEMENTAL DESCRIPTION</v>
          </cell>
          <cell r="G3872">
            <v>1</v>
          </cell>
        </row>
        <row r="3873">
          <cell r="A3873" t="str">
            <v>625E98600</v>
          </cell>
          <cell r="C3873" t="str">
            <v>SF</v>
          </cell>
          <cell r="D3873" t="str">
            <v>LIGHTING, MISC.:</v>
          </cell>
          <cell r="F3873" t="str">
            <v>ADD SUPPLEMENTAL DESCRIPTION</v>
          </cell>
          <cell r="G3873">
            <v>1</v>
          </cell>
        </row>
        <row r="3874">
          <cell r="A3874" t="str">
            <v>625E98700</v>
          </cell>
          <cell r="C3874" t="str">
            <v>HOUR</v>
          </cell>
          <cell r="D3874" t="str">
            <v>LIGHTING, MISC.:</v>
          </cell>
          <cell r="F3874" t="str">
            <v>ADD SUPPLEMENTAL DESCRIPTION</v>
          </cell>
          <cell r="G3874">
            <v>1</v>
          </cell>
        </row>
        <row r="3875">
          <cell r="A3875" t="str">
            <v>625E99000</v>
          </cell>
          <cell r="B3875" t="str">
            <v>Y</v>
          </cell>
          <cell r="C3875" t="str">
            <v>LS</v>
          </cell>
          <cell r="D3875" t="str">
            <v>SPECIAL - LIGHTING</v>
          </cell>
          <cell r="F3875" t="str">
            <v>DESIGN BUILD PROJECTS ONLY</v>
          </cell>
          <cell r="G3875">
            <v>0</v>
          </cell>
        </row>
        <row r="3876">
          <cell r="A3876" t="str">
            <v>626E00102</v>
          </cell>
          <cell r="C3876" t="str">
            <v>EACH</v>
          </cell>
          <cell r="D3876" t="str">
            <v>BARRIER REFLECTOR, TYPE 1</v>
          </cell>
          <cell r="F3876" t="str">
            <v>SPECIFY 1WAY OR BIDIRECTIONAL</v>
          </cell>
          <cell r="G3876">
            <v>1</v>
          </cell>
        </row>
        <row r="3877">
          <cell r="A3877" t="str">
            <v>626E00110</v>
          </cell>
          <cell r="C3877" t="str">
            <v>EACH</v>
          </cell>
          <cell r="D3877" t="str">
            <v>BARRIER REFLECTOR, TYPE 2</v>
          </cell>
          <cell r="F3877" t="str">
            <v>SPECIFY 1WAY OR BIDIRECTIONAL</v>
          </cell>
          <cell r="G3877">
            <v>1</v>
          </cell>
        </row>
        <row r="3878">
          <cell r="A3878" t="str">
            <v>626E00112</v>
          </cell>
          <cell r="C3878" t="str">
            <v>EACH</v>
          </cell>
          <cell r="D3878" t="str">
            <v>BARRIER REFLECTOR, TYPE 3</v>
          </cell>
          <cell r="F3878" t="str">
            <v>SPECIFY 1WAY OR BIDIRECTIONAL</v>
          </cell>
          <cell r="G3878">
            <v>1</v>
          </cell>
        </row>
        <row r="3879">
          <cell r="A3879" t="str">
            <v>626E00114</v>
          </cell>
          <cell r="C3879" t="str">
            <v>EACH</v>
          </cell>
          <cell r="D3879" t="str">
            <v>BARRIER REFLECTOR, TYPE 4</v>
          </cell>
          <cell r="F3879" t="str">
            <v>SPECIFY 1WAY OR BIDIRECTIONAL</v>
          </cell>
          <cell r="G3879">
            <v>1</v>
          </cell>
        </row>
        <row r="3880">
          <cell r="A3880" t="str">
            <v>626E00116</v>
          </cell>
          <cell r="C3880" t="str">
            <v>EACH</v>
          </cell>
          <cell r="D3880" t="str">
            <v>BARRIER REFLECTOR, TYPE 5</v>
          </cell>
          <cell r="F3880" t="str">
            <v>SPECIFY 1WAY OR BIDIRECTIONAL</v>
          </cell>
          <cell r="G3880">
            <v>1</v>
          </cell>
        </row>
        <row r="3881">
          <cell r="A3881" t="str">
            <v>626E00200</v>
          </cell>
          <cell r="B3881" t="str">
            <v>Y</v>
          </cell>
          <cell r="C3881" t="str">
            <v>FT</v>
          </cell>
          <cell r="D3881" t="str">
            <v>SPECIAL - INCREASED BARRIER DELINEATION</v>
          </cell>
          <cell r="G3881">
            <v>0</v>
          </cell>
        </row>
        <row r="3882">
          <cell r="A3882" t="str">
            <v>630E01100</v>
          </cell>
          <cell r="C3882" t="str">
            <v>FT</v>
          </cell>
          <cell r="D3882" t="str">
            <v>GROUND MOUNTED SUPPORT, NO. 1 POST</v>
          </cell>
          <cell r="G3882">
            <v>0</v>
          </cell>
        </row>
        <row r="3883">
          <cell r="A3883" t="str">
            <v>630E01101</v>
          </cell>
          <cell r="C3883" t="str">
            <v>FT</v>
          </cell>
          <cell r="D3883" t="str">
            <v>GROUND MOUNTED SUPPORT, NO. 1 POST, AS PER PLAN</v>
          </cell>
          <cell r="G3883">
            <v>0</v>
          </cell>
        </row>
        <row r="3884">
          <cell r="A3884" t="str">
            <v>630E02100</v>
          </cell>
          <cell r="C3884" t="str">
            <v>FT</v>
          </cell>
          <cell r="D3884" t="str">
            <v>GROUND MOUNTED SUPPORT, NO. 2 POST</v>
          </cell>
          <cell r="G3884">
            <v>0</v>
          </cell>
        </row>
        <row r="3885">
          <cell r="A3885" t="str">
            <v>630E02101</v>
          </cell>
          <cell r="C3885" t="str">
            <v>FT</v>
          </cell>
          <cell r="D3885" t="str">
            <v>GROUND MOUNTED SUPPORT, NO. 2 POST, AS PER PLAN</v>
          </cell>
          <cell r="G3885">
            <v>0</v>
          </cell>
        </row>
        <row r="3886">
          <cell r="A3886" t="str">
            <v>630E03100</v>
          </cell>
          <cell r="C3886" t="str">
            <v>FT</v>
          </cell>
          <cell r="D3886" t="str">
            <v>GROUND MOUNTED SUPPORT, NO. 3 POST</v>
          </cell>
          <cell r="G3886">
            <v>0</v>
          </cell>
        </row>
        <row r="3887">
          <cell r="A3887" t="str">
            <v>630E03101</v>
          </cell>
          <cell r="C3887" t="str">
            <v>FT</v>
          </cell>
          <cell r="D3887" t="str">
            <v>GROUND MOUNTED SUPPORT, NO. 3 POST, AS PER PLAN</v>
          </cell>
          <cell r="G3887">
            <v>0</v>
          </cell>
        </row>
        <row r="3888">
          <cell r="A3888" t="str">
            <v>630E04100</v>
          </cell>
          <cell r="C3888" t="str">
            <v>FT</v>
          </cell>
          <cell r="D3888" t="str">
            <v>GROUND MOUNTED SUPPORT, NO. 4 POST</v>
          </cell>
          <cell r="G3888">
            <v>0</v>
          </cell>
        </row>
        <row r="3889">
          <cell r="A3889" t="str">
            <v>630E04101</v>
          </cell>
          <cell r="C3889" t="str">
            <v>FT</v>
          </cell>
          <cell r="D3889" t="str">
            <v>GROUND MOUNTED SUPPORT, NO. 4 POST, AS PER PLAN</v>
          </cell>
          <cell r="G3889">
            <v>0</v>
          </cell>
        </row>
        <row r="3890">
          <cell r="A3890" t="str">
            <v>630E06100</v>
          </cell>
          <cell r="C3890" t="str">
            <v>FT</v>
          </cell>
          <cell r="D3890" t="str">
            <v>GROUND MOUNTED SUPPORT, NO. 6 POST</v>
          </cell>
          <cell r="G3890">
            <v>0</v>
          </cell>
        </row>
        <row r="3891">
          <cell r="A3891" t="str">
            <v>630E06101</v>
          </cell>
          <cell r="C3891" t="str">
            <v>FT</v>
          </cell>
          <cell r="D3891" t="str">
            <v>GROUND MOUNTED SUPPORT, NO. 6 POST, AS PER PLAN</v>
          </cell>
          <cell r="G3891">
            <v>0</v>
          </cell>
        </row>
        <row r="3892">
          <cell r="A3892" t="str">
            <v>630E06400</v>
          </cell>
          <cell r="C3892" t="str">
            <v>FT</v>
          </cell>
          <cell r="D3892" t="str">
            <v>GROUND MOUNTED STRUCTURAL BEAM SUPPORT, S4X7.7</v>
          </cell>
          <cell r="G3892">
            <v>0</v>
          </cell>
        </row>
        <row r="3893">
          <cell r="A3893" t="str">
            <v>630E06401</v>
          </cell>
          <cell r="C3893" t="str">
            <v>FT</v>
          </cell>
          <cell r="D3893" t="str">
            <v>GROUND MOUNTED STRUCTURAL BEAM SUPPORT, S4X7.7, AS PER PLAN</v>
          </cell>
          <cell r="G3893">
            <v>0</v>
          </cell>
        </row>
        <row r="3894">
          <cell r="A3894" t="str">
            <v>630E06500</v>
          </cell>
          <cell r="C3894" t="str">
            <v>FT</v>
          </cell>
          <cell r="D3894" t="str">
            <v>GROUND MOUNTED STRUCTURAL BEAM SUPPORT, W6X9</v>
          </cell>
          <cell r="G3894">
            <v>0</v>
          </cell>
        </row>
        <row r="3895">
          <cell r="A3895" t="str">
            <v>630E06501</v>
          </cell>
          <cell r="C3895" t="str">
            <v>FT</v>
          </cell>
          <cell r="D3895" t="str">
            <v>GROUND MOUNTED STRUCTURAL BEAM SUPPORT, W6X9, AS PER PLAN</v>
          </cell>
          <cell r="G3895">
            <v>0</v>
          </cell>
        </row>
        <row r="3896">
          <cell r="A3896" t="str">
            <v>630E07000</v>
          </cell>
          <cell r="C3896" t="str">
            <v>FT</v>
          </cell>
          <cell r="D3896" t="str">
            <v>GROUND MOUNTED STRUCTURAL BEAM SUPPORT, W8X18</v>
          </cell>
          <cell r="G3896">
            <v>0</v>
          </cell>
        </row>
        <row r="3897">
          <cell r="A3897" t="str">
            <v>630E07001</v>
          </cell>
          <cell r="C3897" t="str">
            <v>FT</v>
          </cell>
          <cell r="D3897" t="str">
            <v>GROUND MOUNTED STRUCTURAL BEAM SUPPORT, W8X18, AS PER PLAN</v>
          </cell>
          <cell r="G3897">
            <v>0</v>
          </cell>
        </row>
        <row r="3898">
          <cell r="A3898" t="str">
            <v>630E07500</v>
          </cell>
          <cell r="C3898" t="str">
            <v>FT</v>
          </cell>
          <cell r="D3898" t="str">
            <v>GROUND MOUNTED STRUCTURAL BEAM SUPPORT, W10X22</v>
          </cell>
          <cell r="G3898">
            <v>0</v>
          </cell>
        </row>
        <row r="3899">
          <cell r="A3899" t="str">
            <v>630E07501</v>
          </cell>
          <cell r="C3899" t="str">
            <v>FT</v>
          </cell>
          <cell r="D3899" t="str">
            <v>GROUND MOUNTED STRUCTURAL BEAM SUPPORT, W10X22, AS PER PLAN</v>
          </cell>
          <cell r="G3899">
            <v>0</v>
          </cell>
        </row>
        <row r="3900">
          <cell r="A3900" t="str">
            <v>630E07600</v>
          </cell>
          <cell r="C3900" t="str">
            <v>FT</v>
          </cell>
          <cell r="D3900" t="str">
            <v>GROUND MOUNTED STRUCTURAL BEAM SUPPORT, W10X12</v>
          </cell>
          <cell r="G3900">
            <v>0</v>
          </cell>
        </row>
        <row r="3901">
          <cell r="A3901" t="str">
            <v>630E07601</v>
          </cell>
          <cell r="C3901" t="str">
            <v>FT</v>
          </cell>
          <cell r="D3901" t="str">
            <v>GROUND MOUNTED STRUCTURAL BEAM SUPPORT, W10X12, AS PER PLAN</v>
          </cell>
          <cell r="G3901">
            <v>0</v>
          </cell>
        </row>
        <row r="3902">
          <cell r="A3902" t="str">
            <v>630E08000</v>
          </cell>
          <cell r="C3902" t="str">
            <v>FT</v>
          </cell>
          <cell r="D3902" t="str">
            <v>GROUND MOUNTED STRUCTURAL BEAM SUPPORT, W12X30</v>
          </cell>
          <cell r="G3902">
            <v>0</v>
          </cell>
        </row>
        <row r="3903">
          <cell r="A3903" t="str">
            <v>630E08001</v>
          </cell>
          <cell r="C3903" t="str">
            <v>FT</v>
          </cell>
          <cell r="D3903" t="str">
            <v>GROUND MOUNTED STRUCTURAL BEAM SUPPORT, W12X30, AS PER PLAN</v>
          </cell>
          <cell r="G3903">
            <v>0</v>
          </cell>
        </row>
        <row r="3904">
          <cell r="A3904" t="str">
            <v>630E08002</v>
          </cell>
          <cell r="C3904" t="str">
            <v>FT</v>
          </cell>
          <cell r="D3904" t="str">
            <v>ONE WAY SUPPORT, NO. 2 POST</v>
          </cell>
          <cell r="G3904">
            <v>0</v>
          </cell>
        </row>
        <row r="3905">
          <cell r="A3905" t="str">
            <v>630E08004</v>
          </cell>
          <cell r="C3905" t="str">
            <v>FT</v>
          </cell>
          <cell r="D3905" t="str">
            <v>ONE WAY SUPPORT, NO. 3 POST</v>
          </cell>
          <cell r="G3905">
            <v>0</v>
          </cell>
        </row>
        <row r="3906">
          <cell r="A3906" t="str">
            <v>630E08005</v>
          </cell>
          <cell r="C3906" t="str">
            <v>FT</v>
          </cell>
          <cell r="D3906" t="str">
            <v>ONE WAY SUPPORT, NO. 3 POST, AS PER PLAN</v>
          </cell>
          <cell r="G3906">
            <v>0</v>
          </cell>
        </row>
        <row r="3907">
          <cell r="A3907" t="str">
            <v>630E08100</v>
          </cell>
          <cell r="C3907" t="str">
            <v>FT</v>
          </cell>
          <cell r="D3907" t="str">
            <v>ONE WAY SUPPORT, NO. 4 POST</v>
          </cell>
          <cell r="G3907">
            <v>0</v>
          </cell>
        </row>
        <row r="3908">
          <cell r="A3908" t="str">
            <v>630E08101</v>
          </cell>
          <cell r="C3908" t="str">
            <v>FT</v>
          </cell>
          <cell r="D3908" t="str">
            <v>ONE WAY SUPPORT, NO. 4 POST, AS PER PLAN</v>
          </cell>
          <cell r="G3908">
            <v>0</v>
          </cell>
        </row>
        <row r="3909">
          <cell r="A3909" t="str">
            <v>630E08200</v>
          </cell>
          <cell r="C3909" t="str">
            <v>EACH</v>
          </cell>
          <cell r="D3909" t="str">
            <v>GROUND MOUNTED SUPPORT, PIPE</v>
          </cell>
          <cell r="G3909">
            <v>0</v>
          </cell>
        </row>
        <row r="3910">
          <cell r="A3910" t="str">
            <v>630E08210</v>
          </cell>
          <cell r="C3910" t="str">
            <v>FT</v>
          </cell>
          <cell r="D3910" t="str">
            <v>GROUND MOUNTED SUPPORT, PIPE</v>
          </cell>
          <cell r="G3910">
            <v>0</v>
          </cell>
        </row>
        <row r="3911">
          <cell r="A3911" t="str">
            <v>630E08300</v>
          </cell>
          <cell r="C3911" t="str">
            <v>FT</v>
          </cell>
          <cell r="D3911" t="str">
            <v>GROUND MOUNTED WOODEN BOX BEAM SUPPORT, TYPE L BEAM</v>
          </cell>
          <cell r="G3911">
            <v>0</v>
          </cell>
        </row>
        <row r="3912">
          <cell r="A3912" t="str">
            <v>630E08302</v>
          </cell>
          <cell r="C3912" t="str">
            <v>FT</v>
          </cell>
          <cell r="D3912" t="str">
            <v>GROUND MOUNTED WOODEN BOX BEAM SUPPORT, TYPE M BEAM</v>
          </cell>
          <cell r="G3912">
            <v>0</v>
          </cell>
        </row>
        <row r="3913">
          <cell r="A3913" t="str">
            <v>630E08460</v>
          </cell>
          <cell r="C3913" t="str">
            <v>EACH</v>
          </cell>
          <cell r="D3913" t="str">
            <v>TEMPORARY SIGN SUPPORT, NO. 3 POST</v>
          </cell>
          <cell r="G3913">
            <v>0</v>
          </cell>
        </row>
        <row r="3914">
          <cell r="A3914" t="str">
            <v>630E08501</v>
          </cell>
          <cell r="C3914" t="str">
            <v>EACH</v>
          </cell>
          <cell r="D3914" t="str">
            <v>STREET NAME SIGN SUPPORT, AS PER PLAN</v>
          </cell>
          <cell r="G3914">
            <v>0</v>
          </cell>
        </row>
        <row r="3915">
          <cell r="A3915" t="str">
            <v>630E08510</v>
          </cell>
          <cell r="C3915" t="str">
            <v>FT</v>
          </cell>
          <cell r="D3915" t="str">
            <v>STREET NAME SIGN SUPPORT, NO. 2 POST</v>
          </cell>
          <cell r="G3915">
            <v>0</v>
          </cell>
        </row>
        <row r="3916">
          <cell r="A3916" t="str">
            <v>630E08511</v>
          </cell>
          <cell r="C3916" t="str">
            <v>FT</v>
          </cell>
          <cell r="D3916" t="str">
            <v>STREET NAME SIGN SUPPORT, NO. 2 POST, AS PER PLAN</v>
          </cell>
          <cell r="G3916">
            <v>0</v>
          </cell>
        </row>
        <row r="3917">
          <cell r="A3917" t="str">
            <v>630E08520</v>
          </cell>
          <cell r="C3917" t="str">
            <v>FT</v>
          </cell>
          <cell r="D3917" t="str">
            <v>STREET NAME SIGN SUPPORT, NO. 3 POST</v>
          </cell>
          <cell r="G3917">
            <v>0</v>
          </cell>
        </row>
        <row r="3918">
          <cell r="A3918" t="str">
            <v>630E08521</v>
          </cell>
          <cell r="C3918" t="str">
            <v>FT</v>
          </cell>
          <cell r="D3918" t="str">
            <v>STREET NAME SIGN SUPPORT, NO. 3 POST, AS PER PLAN</v>
          </cell>
          <cell r="G3918">
            <v>0</v>
          </cell>
        </row>
        <row r="3919">
          <cell r="A3919" t="str">
            <v>630E08530</v>
          </cell>
          <cell r="C3919" t="str">
            <v>FT</v>
          </cell>
          <cell r="D3919" t="str">
            <v>STREET NAME SIGN SUPPORT, NO. 4 POST</v>
          </cell>
          <cell r="G3919">
            <v>0</v>
          </cell>
        </row>
        <row r="3920">
          <cell r="A3920" t="str">
            <v>630E08531</v>
          </cell>
          <cell r="C3920" t="str">
            <v>FT</v>
          </cell>
          <cell r="D3920" t="str">
            <v>STREET NAME SIGN SUPPORT, NO. 4 POST, AS PER PLAN</v>
          </cell>
          <cell r="G3920">
            <v>0</v>
          </cell>
        </row>
        <row r="3921">
          <cell r="A3921" t="str">
            <v>630E08600</v>
          </cell>
          <cell r="C3921" t="str">
            <v>EACH</v>
          </cell>
          <cell r="D3921" t="str">
            <v>SIGN POST REFLECTOR</v>
          </cell>
          <cell r="G3921">
            <v>0</v>
          </cell>
        </row>
        <row r="3922">
          <cell r="A3922" t="str">
            <v>630E08601</v>
          </cell>
          <cell r="C3922" t="str">
            <v>EACH</v>
          </cell>
          <cell r="D3922" t="str">
            <v>SIGN POST REFLECTOR, AS PER PLAN</v>
          </cell>
          <cell r="G3922">
            <v>0</v>
          </cell>
        </row>
        <row r="3923">
          <cell r="A3923" t="str">
            <v>630E09000</v>
          </cell>
          <cell r="C3923" t="str">
            <v>EACH</v>
          </cell>
          <cell r="D3923" t="str">
            <v>BREAKAWAY STRUCTURAL BEAM CONNECTION</v>
          </cell>
          <cell r="G3923">
            <v>0</v>
          </cell>
        </row>
        <row r="3924">
          <cell r="A3924" t="str">
            <v>630E09001</v>
          </cell>
          <cell r="C3924" t="str">
            <v>EACH</v>
          </cell>
          <cell r="D3924" t="str">
            <v>BREAKAWAY STRUCTURAL BEAM CONNECTION, AS PER PLAN</v>
          </cell>
          <cell r="G3924">
            <v>0</v>
          </cell>
        </row>
        <row r="3925">
          <cell r="A3925" t="str">
            <v>630E09050</v>
          </cell>
          <cell r="C3925" t="str">
            <v>EACH</v>
          </cell>
          <cell r="D3925" t="str">
            <v>TRIANGULAR SLIP BASE CONNECTION</v>
          </cell>
          <cell r="G3925">
            <v>0</v>
          </cell>
        </row>
        <row r="3926">
          <cell r="A3926" t="str">
            <v>630E09051</v>
          </cell>
          <cell r="C3926" t="str">
            <v>EACH</v>
          </cell>
          <cell r="D3926" t="str">
            <v>TRIANGULAR SLIP BASE CONNECTION, AS PER PLAN</v>
          </cell>
          <cell r="G3926">
            <v>0</v>
          </cell>
        </row>
        <row r="3927">
          <cell r="A3927" t="str">
            <v>630E09100</v>
          </cell>
          <cell r="C3927" t="str">
            <v>EACH</v>
          </cell>
          <cell r="D3927" t="str">
            <v>SURFACE PREPARATION, EXISTING SUPPORT SECTION</v>
          </cell>
          <cell r="G3927">
            <v>0</v>
          </cell>
        </row>
        <row r="3928">
          <cell r="A3928" t="str">
            <v>630E09101</v>
          </cell>
          <cell r="C3928" t="str">
            <v>EACH</v>
          </cell>
          <cell r="D3928" t="str">
            <v>SURFACE PREPARATION, EXISTING SUPPORT SECTION, AS PER PLAN</v>
          </cell>
          <cell r="G3928">
            <v>0</v>
          </cell>
        </row>
        <row r="3929">
          <cell r="A3929" t="str">
            <v>630E09102</v>
          </cell>
          <cell r="C3929" t="str">
            <v>EACH</v>
          </cell>
          <cell r="D3929" t="str">
            <v>SURFACE PREPARATION, NEW SUPPORT SECTION</v>
          </cell>
          <cell r="G3929">
            <v>0</v>
          </cell>
        </row>
        <row r="3930">
          <cell r="A3930" t="str">
            <v>630E09103</v>
          </cell>
          <cell r="C3930" t="str">
            <v>EACH</v>
          </cell>
          <cell r="D3930" t="str">
            <v>SURFACE PREPARATION, NEW SUPPORT SECTION, AS PER PLAN</v>
          </cell>
          <cell r="G3930">
            <v>0</v>
          </cell>
        </row>
        <row r="3931">
          <cell r="A3931" t="str">
            <v>630E09104</v>
          </cell>
          <cell r="C3931" t="str">
            <v>EACH</v>
          </cell>
          <cell r="D3931" t="str">
            <v>COATING, EPOXY PRIME COAT, SUPPORT SECTION</v>
          </cell>
          <cell r="G3931">
            <v>0</v>
          </cell>
        </row>
        <row r="3932">
          <cell r="A3932" t="str">
            <v>630E09105</v>
          </cell>
          <cell r="C3932" t="str">
            <v>EACH</v>
          </cell>
          <cell r="D3932" t="str">
            <v>COATING, EPOXY PRIME COAT, SUPPORT SECTION, AS PER PLAN</v>
          </cell>
          <cell r="G3932">
            <v>0</v>
          </cell>
        </row>
        <row r="3933">
          <cell r="A3933" t="str">
            <v>630E09106</v>
          </cell>
          <cell r="C3933" t="str">
            <v>EACH</v>
          </cell>
          <cell r="D3933" t="str">
            <v>COATING, EPOXY INTERMEDIATE COAT, SUPPORT SECTION</v>
          </cell>
          <cell r="G3933">
            <v>0</v>
          </cell>
        </row>
        <row r="3934">
          <cell r="A3934" t="str">
            <v>630E09107</v>
          </cell>
          <cell r="C3934" t="str">
            <v>EACH</v>
          </cell>
          <cell r="D3934" t="str">
            <v>COATING, EPOXY INTERMEDIATE COAT, SUPPORT SECTION, AS PER PLAN</v>
          </cell>
          <cell r="G3934">
            <v>0</v>
          </cell>
        </row>
        <row r="3935">
          <cell r="A3935" t="str">
            <v>630E09108</v>
          </cell>
          <cell r="C3935" t="str">
            <v>EACH</v>
          </cell>
          <cell r="D3935" t="str">
            <v>COATING, URETHANE TOP COAT, SUPPORT SECTION</v>
          </cell>
          <cell r="G3935">
            <v>0</v>
          </cell>
        </row>
        <row r="3936">
          <cell r="A3936" t="str">
            <v>630E09109</v>
          </cell>
          <cell r="C3936" t="str">
            <v>EACH</v>
          </cell>
          <cell r="D3936" t="str">
            <v>COATING, URETHANE TOP COAT, SUPPORT SECTION, AS PER PLAN</v>
          </cell>
          <cell r="G3936">
            <v>0</v>
          </cell>
        </row>
        <row r="3937">
          <cell r="A3937" t="str">
            <v>630E09120</v>
          </cell>
          <cell r="C3937" t="str">
            <v>EACH</v>
          </cell>
          <cell r="D3937" t="str">
            <v>COATING, ORGANIC ZINC PRIME COAT, SUPPORT SECTION</v>
          </cell>
          <cell r="G3937">
            <v>0</v>
          </cell>
        </row>
        <row r="3938">
          <cell r="A3938" t="str">
            <v>630E09121</v>
          </cell>
          <cell r="C3938" t="str">
            <v>EACH</v>
          </cell>
          <cell r="D3938" t="str">
            <v>COATING, ORGANIC ZINC PRIME COAT, SUPPORT SECTION, AS PER PLAN</v>
          </cell>
          <cell r="G3938">
            <v>0</v>
          </cell>
        </row>
        <row r="3939">
          <cell r="A3939" t="str">
            <v>630E10102</v>
          </cell>
          <cell r="C3939" t="str">
            <v>EACH</v>
          </cell>
          <cell r="D3939" t="str">
            <v>OVERHEAD SIGN SUPPORT, TYPE TC-16.21, DESIGN 1</v>
          </cell>
          <cell r="G3939">
            <v>0</v>
          </cell>
        </row>
        <row r="3940">
          <cell r="A3940" t="str">
            <v>630E10103</v>
          </cell>
          <cell r="C3940" t="str">
            <v>EACH</v>
          </cell>
          <cell r="D3940" t="str">
            <v>OVERHEAD SIGN SUPPORT, TYPE TC-16.21, DESIGN 1, AS PER PLAN</v>
          </cell>
          <cell r="G3940">
            <v>0</v>
          </cell>
        </row>
        <row r="3941">
          <cell r="A3941" t="str">
            <v>630E10202</v>
          </cell>
          <cell r="C3941" t="str">
            <v>EACH</v>
          </cell>
          <cell r="D3941" t="str">
            <v>OVERHEAD SIGN SUPPORT, TYPE TC-16.21, DESIGN 2</v>
          </cell>
          <cell r="G3941">
            <v>0</v>
          </cell>
        </row>
        <row r="3942">
          <cell r="A3942" t="str">
            <v>630E10203</v>
          </cell>
          <cell r="C3942" t="str">
            <v>EACH</v>
          </cell>
          <cell r="D3942" t="str">
            <v>OVERHEAD SIGN SUPPORT, TYPE TC-16.21, DESIGN 2, AS PER PLAN</v>
          </cell>
          <cell r="G3942">
            <v>0</v>
          </cell>
        </row>
        <row r="3943">
          <cell r="A3943" t="str">
            <v>630E10302</v>
          </cell>
          <cell r="C3943" t="str">
            <v>EACH</v>
          </cell>
          <cell r="D3943" t="str">
            <v>OVERHEAD SIGN SUPPORT, TYPE TC-16.21, DESIGN 3</v>
          </cell>
          <cell r="G3943">
            <v>0</v>
          </cell>
        </row>
        <row r="3944">
          <cell r="A3944" t="str">
            <v>630E10303</v>
          </cell>
          <cell r="C3944" t="str">
            <v>EACH</v>
          </cell>
          <cell r="D3944" t="str">
            <v>OVERHEAD SIGN SUPPORT, TYPE TC-16.21, DESIGN 3, AS PER PLAN</v>
          </cell>
          <cell r="G3944">
            <v>0</v>
          </cell>
        </row>
        <row r="3945">
          <cell r="A3945" t="str">
            <v>630E10402</v>
          </cell>
          <cell r="C3945" t="str">
            <v>EACH</v>
          </cell>
          <cell r="D3945" t="str">
            <v>OVERHEAD SIGN SUPPORT, TYPE TC-16.21, DESIGN 4</v>
          </cell>
          <cell r="G3945">
            <v>0</v>
          </cell>
        </row>
        <row r="3946">
          <cell r="A3946" t="str">
            <v>630E10403</v>
          </cell>
          <cell r="C3946" t="str">
            <v>EACH</v>
          </cell>
          <cell r="D3946" t="str">
            <v>OVERHEAD SIGN SUPPORT, TYPE TC-16.21, DESIGN 4, AS PER PLAN</v>
          </cell>
          <cell r="G3946">
            <v>0</v>
          </cell>
        </row>
        <row r="3947">
          <cell r="A3947" t="str">
            <v>630E10502</v>
          </cell>
          <cell r="C3947" t="str">
            <v>EACH</v>
          </cell>
          <cell r="D3947" t="str">
            <v>OVERHEAD SIGN SUPPORT, TYPE TC-16.21, DESIGN 5</v>
          </cell>
          <cell r="G3947">
            <v>0</v>
          </cell>
        </row>
        <row r="3948">
          <cell r="A3948" t="str">
            <v>630E10503</v>
          </cell>
          <cell r="C3948" t="str">
            <v>EACH</v>
          </cell>
          <cell r="D3948" t="str">
            <v>OVERHEAD SIGN SUPPORT, TYPE TC-16.21, DESIGN 5, AS PER PLAN</v>
          </cell>
          <cell r="G3948">
            <v>0</v>
          </cell>
        </row>
        <row r="3949">
          <cell r="A3949" t="str">
            <v>630E10602</v>
          </cell>
          <cell r="C3949" t="str">
            <v>EACH</v>
          </cell>
          <cell r="D3949" t="str">
            <v>OVERHEAD SIGN SUPPORT, TYPE TC-16.21, DESIGN 6</v>
          </cell>
          <cell r="G3949">
            <v>0</v>
          </cell>
        </row>
        <row r="3950">
          <cell r="A3950" t="str">
            <v>630E10603</v>
          </cell>
          <cell r="C3950" t="str">
            <v>EACH</v>
          </cell>
          <cell r="D3950" t="str">
            <v>OVERHEAD SIGN SUPPORT, TYPE TC-16.21, DESIGN 6, AS PER PLAN</v>
          </cell>
          <cell r="G3950">
            <v>0</v>
          </cell>
        </row>
        <row r="3951">
          <cell r="A3951" t="str">
            <v>630E10702</v>
          </cell>
          <cell r="C3951" t="str">
            <v>EACH</v>
          </cell>
          <cell r="D3951" t="str">
            <v>OVERHEAD SIGN SUPPORT, TYPE TC-16.21, DESIGN 7</v>
          </cell>
          <cell r="G3951">
            <v>0</v>
          </cell>
        </row>
        <row r="3952">
          <cell r="A3952" t="str">
            <v>630E10703</v>
          </cell>
          <cell r="C3952" t="str">
            <v>EACH</v>
          </cell>
          <cell r="D3952" t="str">
            <v>OVERHEAD SIGN SUPPORT, TYPE TC-16.21, DESIGN 7, AS PER PLAN</v>
          </cell>
          <cell r="G3952">
            <v>0</v>
          </cell>
        </row>
        <row r="3953">
          <cell r="A3953" t="str">
            <v>630E10802</v>
          </cell>
          <cell r="C3953" t="str">
            <v>EACH</v>
          </cell>
          <cell r="D3953" t="str">
            <v>OVERHEAD SIGN SUPPORT, TYPE TC-16.21, DESIGN 8</v>
          </cell>
          <cell r="G3953">
            <v>0</v>
          </cell>
        </row>
        <row r="3954">
          <cell r="A3954" t="str">
            <v>630E10803</v>
          </cell>
          <cell r="C3954" t="str">
            <v>EACH</v>
          </cell>
          <cell r="D3954" t="str">
            <v>OVERHEAD SIGN SUPPORT, TYPE TC-16.21, DESIGN 8, AS PER PLAN</v>
          </cell>
          <cell r="G3954">
            <v>0</v>
          </cell>
        </row>
        <row r="3955">
          <cell r="A3955" t="str">
            <v>630E10902</v>
          </cell>
          <cell r="C3955" t="str">
            <v>EACH</v>
          </cell>
          <cell r="D3955" t="str">
            <v>OVERHEAD SIGN SUPPORT, TYPE TC-16.21, DESIGN 9</v>
          </cell>
          <cell r="G3955">
            <v>0</v>
          </cell>
        </row>
        <row r="3956">
          <cell r="A3956" t="str">
            <v>630E10903</v>
          </cell>
          <cell r="C3956" t="str">
            <v>EACH</v>
          </cell>
          <cell r="D3956" t="str">
            <v>OVERHEAD SIGN SUPPORT, TYPE TC-16.21, DESIGN 9, AS PER PLAN</v>
          </cell>
          <cell r="G3956">
            <v>0</v>
          </cell>
        </row>
        <row r="3957">
          <cell r="A3957" t="str">
            <v>630E11002</v>
          </cell>
          <cell r="C3957" t="str">
            <v>EACH</v>
          </cell>
          <cell r="D3957" t="str">
            <v>OVERHEAD SIGN SUPPORT, TYPE TC-16.21, DESIGN 10</v>
          </cell>
          <cell r="G3957">
            <v>0</v>
          </cell>
        </row>
        <row r="3958">
          <cell r="A3958" t="str">
            <v>630E11003</v>
          </cell>
          <cell r="C3958" t="str">
            <v>EACH</v>
          </cell>
          <cell r="D3958" t="str">
            <v>OVERHEAD SIGN SUPPORT, TYPE TC-16.21, DESIGN 10, AS PER PLAN</v>
          </cell>
          <cell r="G3958">
            <v>0</v>
          </cell>
        </row>
        <row r="3959">
          <cell r="A3959" t="str">
            <v>630E11102</v>
          </cell>
          <cell r="C3959" t="str">
            <v>EACH</v>
          </cell>
          <cell r="D3959" t="str">
            <v>OVERHEAD SIGN SUPPORT, TYPE TC-16.21, DESIGN 11</v>
          </cell>
          <cell r="G3959">
            <v>0</v>
          </cell>
        </row>
        <row r="3960">
          <cell r="A3960" t="str">
            <v>630E11103</v>
          </cell>
          <cell r="C3960" t="str">
            <v>EACH</v>
          </cell>
          <cell r="D3960" t="str">
            <v>OVERHEAD SIGN SUPPORT, TYPE TC-16.21, DESIGN 11, AS PER PLAN</v>
          </cell>
          <cell r="G3960">
            <v>0</v>
          </cell>
        </row>
        <row r="3961">
          <cell r="A3961" t="str">
            <v>630E11202</v>
          </cell>
          <cell r="C3961" t="str">
            <v>EACH</v>
          </cell>
          <cell r="D3961" t="str">
            <v>OVERHEAD SIGN SUPPORT, TYPE TC-16.21, DESIGN 12</v>
          </cell>
          <cell r="G3961">
            <v>0</v>
          </cell>
        </row>
        <row r="3962">
          <cell r="A3962" t="str">
            <v>630E11203</v>
          </cell>
          <cell r="C3962" t="str">
            <v>EACH</v>
          </cell>
          <cell r="D3962" t="str">
            <v>OVERHEAD SIGN SUPPORT, TYPE TC-16.21, DESIGN 12, AS PER PLAN</v>
          </cell>
          <cell r="G3962">
            <v>0</v>
          </cell>
        </row>
        <row r="3963">
          <cell r="A3963" t="str">
            <v>630E11206</v>
          </cell>
          <cell r="C3963" t="str">
            <v>EACH</v>
          </cell>
          <cell r="D3963" t="str">
            <v>OVERHEAD SIGN SUPPORT, TYPE TC-16.21, DESIGN 13</v>
          </cell>
          <cell r="G3963">
            <v>0</v>
          </cell>
        </row>
        <row r="3964">
          <cell r="A3964" t="str">
            <v>630E11207</v>
          </cell>
          <cell r="C3964" t="str">
            <v>EACH</v>
          </cell>
          <cell r="D3964" t="str">
            <v>OVERHEAD SIGN SUPPORT, TYPE TC-16.21, DESIGN 13, AS PER PLAN</v>
          </cell>
          <cell r="G3964">
            <v>0</v>
          </cell>
        </row>
        <row r="3965">
          <cell r="A3965" t="str">
            <v>630E11210</v>
          </cell>
          <cell r="C3965" t="str">
            <v>EACH</v>
          </cell>
          <cell r="D3965" t="str">
            <v>OVERHEAD SIGN SUPPORT, TYPE TC-16.21, DESIGN 14</v>
          </cell>
          <cell r="G3965">
            <v>0</v>
          </cell>
        </row>
        <row r="3966">
          <cell r="A3966" t="str">
            <v>630E11211</v>
          </cell>
          <cell r="C3966" t="str">
            <v>EACH</v>
          </cell>
          <cell r="D3966" t="str">
            <v>OVERHEAD SIGN SUPPORT, TYPE TC-16.21, DESIGN 14, AS PER PLAN</v>
          </cell>
          <cell r="G3966">
            <v>0</v>
          </cell>
        </row>
        <row r="3967">
          <cell r="A3967" t="str">
            <v>630E15102</v>
          </cell>
          <cell r="C3967" t="str">
            <v>EACH</v>
          </cell>
          <cell r="D3967" t="str">
            <v>COMBINATION OVERHEAD SIGN SUPPORT, TYPE TC-16.21, DESIGN 1</v>
          </cell>
          <cell r="G3967">
            <v>0</v>
          </cell>
        </row>
        <row r="3968">
          <cell r="A3968" t="str">
            <v>630E15103</v>
          </cell>
          <cell r="C3968" t="str">
            <v>EACH</v>
          </cell>
          <cell r="D3968" t="str">
            <v>COMBINATION OVERHEAD SIGN SUPPORT, TYPE TC-16.21, DESIGN 1, AS PER PLAN</v>
          </cell>
          <cell r="G3968">
            <v>0</v>
          </cell>
        </row>
        <row r="3969">
          <cell r="A3969" t="str">
            <v>630E15202</v>
          </cell>
          <cell r="C3969" t="str">
            <v>EACH</v>
          </cell>
          <cell r="D3969" t="str">
            <v>COMBINATION OVERHEAD SIGN SUPPORT, TYPE TC-16.21, DESIGN 2</v>
          </cell>
          <cell r="G3969">
            <v>0</v>
          </cell>
        </row>
        <row r="3970">
          <cell r="A3970" t="str">
            <v>630E15203</v>
          </cell>
          <cell r="C3970" t="str">
            <v>EACH</v>
          </cell>
          <cell r="D3970" t="str">
            <v>COMBINATION OVERHEAD SIGN SUPPORT, TYPE TC-16.21, DESIGN 2, AS PER PLAN</v>
          </cell>
          <cell r="G3970">
            <v>0</v>
          </cell>
        </row>
        <row r="3971">
          <cell r="A3971" t="str">
            <v>630E15302</v>
          </cell>
          <cell r="C3971" t="str">
            <v>EACH</v>
          </cell>
          <cell r="D3971" t="str">
            <v>COMBINATION OVERHEAD SIGN SUPPORT, TYPE TC-16.21, DESIGN 3</v>
          </cell>
          <cell r="G3971">
            <v>0</v>
          </cell>
        </row>
        <row r="3972">
          <cell r="A3972" t="str">
            <v>630E15303</v>
          </cell>
          <cell r="C3972" t="str">
            <v>EACH</v>
          </cell>
          <cell r="D3972" t="str">
            <v>COMBINATION OVERHEAD SIGN SUPPORT, TYPE TC-16.21, DESIGN 3, AS PER PLAN</v>
          </cell>
          <cell r="G3972">
            <v>0</v>
          </cell>
        </row>
        <row r="3973">
          <cell r="A3973" t="str">
            <v>630E15402</v>
          </cell>
          <cell r="C3973" t="str">
            <v>EACH</v>
          </cell>
          <cell r="D3973" t="str">
            <v>COMBINATION OVERHEAD SIGN SUPPORT, TYPE TC-16.21, DESIGN 4</v>
          </cell>
          <cell r="G3973">
            <v>0</v>
          </cell>
        </row>
        <row r="3974">
          <cell r="A3974" t="str">
            <v>630E15403</v>
          </cell>
          <cell r="C3974" t="str">
            <v>EACH</v>
          </cell>
          <cell r="D3974" t="str">
            <v>COMBINATION OVERHEAD SIGN SUPPORT, TYPE TC-16.21, DESIGN 4, AS PER PLAN</v>
          </cell>
          <cell r="G3974">
            <v>0</v>
          </cell>
        </row>
        <row r="3975">
          <cell r="A3975" t="str">
            <v>630E15502</v>
          </cell>
          <cell r="C3975" t="str">
            <v>EACH</v>
          </cell>
          <cell r="D3975" t="str">
            <v>COMBINATION OVERHEAD SIGN SUPPORT, TYPE TC-16.21, DESIGN 5</v>
          </cell>
          <cell r="G3975">
            <v>0</v>
          </cell>
        </row>
        <row r="3976">
          <cell r="A3976" t="str">
            <v>630E15503</v>
          </cell>
          <cell r="C3976" t="str">
            <v>EACH</v>
          </cell>
          <cell r="D3976" t="str">
            <v>COMBINATION OVERHEAD SIGN SUPPORT, TYPE TC-16.21, DESIGN 5, AS PER PLAN</v>
          </cell>
          <cell r="G3976">
            <v>0</v>
          </cell>
        </row>
        <row r="3977">
          <cell r="A3977" t="str">
            <v>630E15602</v>
          </cell>
          <cell r="C3977" t="str">
            <v>EACH</v>
          </cell>
          <cell r="D3977" t="str">
            <v>COMBINATION OVERHEAD SIGN SUPPORT, TYPE TC-16.21, DESIGN 6</v>
          </cell>
          <cell r="G3977">
            <v>0</v>
          </cell>
        </row>
        <row r="3978">
          <cell r="A3978" t="str">
            <v>630E15603</v>
          </cell>
          <cell r="C3978" t="str">
            <v>EACH</v>
          </cell>
          <cell r="D3978" t="str">
            <v>COMBINATION OVERHEAD SIGN SUPPORT, TYPE TC-16.21, DESIGN 6, AS PER PLAN</v>
          </cell>
          <cell r="G3978">
            <v>0</v>
          </cell>
        </row>
        <row r="3979">
          <cell r="A3979" t="str">
            <v>630E15702</v>
          </cell>
          <cell r="C3979" t="str">
            <v>EACH</v>
          </cell>
          <cell r="D3979" t="str">
            <v>COMBINATION OVERHEAD SIGN SUPPORT, TYPE TC-16.21, DESIGN 7</v>
          </cell>
          <cell r="G3979">
            <v>0</v>
          </cell>
        </row>
        <row r="3980">
          <cell r="A3980" t="str">
            <v>630E15703</v>
          </cell>
          <cell r="C3980" t="str">
            <v>EACH</v>
          </cell>
          <cell r="D3980" t="str">
            <v>COMBINATION OVERHEAD SIGN SUPPORT, TYPE TC-16.21, DESIGN 7, AS PER PLAN</v>
          </cell>
          <cell r="G3980">
            <v>0</v>
          </cell>
        </row>
        <row r="3981">
          <cell r="A3981" t="str">
            <v>630E15802</v>
          </cell>
          <cell r="C3981" t="str">
            <v>EACH</v>
          </cell>
          <cell r="D3981" t="str">
            <v>COMBINATION OVERHEAD SIGN SUPPORT, TYPE TC-16.21, DESIGN 8</v>
          </cell>
          <cell r="G3981">
            <v>0</v>
          </cell>
        </row>
        <row r="3982">
          <cell r="A3982" t="str">
            <v>630E15803</v>
          </cell>
          <cell r="C3982" t="str">
            <v>EACH</v>
          </cell>
          <cell r="D3982" t="str">
            <v>COMBINATION OVERHEAD SIGN SUPPORT, TYPE TC-16.21, DESIGN 8, AS PER PLAN</v>
          </cell>
          <cell r="G3982">
            <v>0</v>
          </cell>
        </row>
        <row r="3983">
          <cell r="A3983" t="str">
            <v>630E15902</v>
          </cell>
          <cell r="C3983" t="str">
            <v>EACH</v>
          </cell>
          <cell r="D3983" t="str">
            <v>COMBINATION OVERHEAD SIGN SUPPORT, TYPE TC-16.21, DESIGN 9</v>
          </cell>
          <cell r="G3983">
            <v>0</v>
          </cell>
        </row>
        <row r="3984">
          <cell r="A3984" t="str">
            <v>630E15903</v>
          </cell>
          <cell r="C3984" t="str">
            <v>EACH</v>
          </cell>
          <cell r="D3984" t="str">
            <v>COMBINATION OVERHEAD SIGN SUPPORT, TYPE TC-16.21, DESIGN 9, AS PER PLAN</v>
          </cell>
          <cell r="G3984">
            <v>0</v>
          </cell>
        </row>
        <row r="3985">
          <cell r="A3985" t="str">
            <v>630E16002</v>
          </cell>
          <cell r="C3985" t="str">
            <v>EACH</v>
          </cell>
          <cell r="D3985" t="str">
            <v>COMBINATION OVERHEAD SIGN SUPPORT, TYPE TC-16.21, DESIGN 10</v>
          </cell>
          <cell r="G3985">
            <v>0</v>
          </cell>
        </row>
        <row r="3986">
          <cell r="A3986" t="str">
            <v>630E16003</v>
          </cell>
          <cell r="C3986" t="str">
            <v>EACH</v>
          </cell>
          <cell r="D3986" t="str">
            <v>COMBINATION OVERHEAD SIGN SUPPORT, TYPE TC-16.21, DESIGN 10, AS PER PLAN</v>
          </cell>
          <cell r="G3986">
            <v>0</v>
          </cell>
        </row>
        <row r="3987">
          <cell r="A3987" t="str">
            <v>630E16102</v>
          </cell>
          <cell r="C3987" t="str">
            <v>EACH</v>
          </cell>
          <cell r="D3987" t="str">
            <v>COMBINATION OVERHEAD SIGN SUPPORT, TYPE TC-16.21, DESIGN 11</v>
          </cell>
          <cell r="G3987">
            <v>0</v>
          </cell>
        </row>
        <row r="3988">
          <cell r="A3988" t="str">
            <v>630E16103</v>
          </cell>
          <cell r="C3988" t="str">
            <v>EACH</v>
          </cell>
          <cell r="D3988" t="str">
            <v>COMBINATION OVERHEAD SIGN SUPPORT, TYPE TC-16.21, DESIGN 11, AS PER PLAN</v>
          </cell>
          <cell r="G3988">
            <v>0</v>
          </cell>
        </row>
        <row r="3989">
          <cell r="A3989" t="str">
            <v>630E16202</v>
          </cell>
          <cell r="C3989" t="str">
            <v>EACH</v>
          </cell>
          <cell r="D3989" t="str">
            <v>COMBINATION OVERHEAD SIGN SUPPORT, TYPE TC-16.21, DESIGN 12</v>
          </cell>
          <cell r="G3989">
            <v>0</v>
          </cell>
        </row>
        <row r="3990">
          <cell r="A3990" t="str">
            <v>630E16203</v>
          </cell>
          <cell r="C3990" t="str">
            <v>EACH</v>
          </cell>
          <cell r="D3990" t="str">
            <v>COMBINATION OVERHEAD SIGN SUPPORT, TYPE TC-16.21, DESIGN 12, AS PER PLAN</v>
          </cell>
          <cell r="G3990">
            <v>0</v>
          </cell>
        </row>
        <row r="3991">
          <cell r="A3991" t="str">
            <v>630E16302</v>
          </cell>
          <cell r="C3991" t="str">
            <v>EACH</v>
          </cell>
          <cell r="D3991" t="str">
            <v>COMBINATION OVERHEAD SIGN SUPPORT, TYPE TC-16.21, DESIGN 13</v>
          </cell>
          <cell r="G3991">
            <v>0</v>
          </cell>
        </row>
        <row r="3992">
          <cell r="A3992" t="str">
            <v>630E16303</v>
          </cell>
          <cell r="C3992" t="str">
            <v>EACH</v>
          </cell>
          <cell r="D3992" t="str">
            <v>COMBINATION OVERHEAD SIGN SUPPORT, TYPE TC-16.21, DESIGN 13, AS PER PLAN</v>
          </cell>
          <cell r="G3992">
            <v>0</v>
          </cell>
        </row>
        <row r="3993">
          <cell r="A3993" t="str">
            <v>630E16402</v>
          </cell>
          <cell r="C3993" t="str">
            <v>EACH</v>
          </cell>
          <cell r="D3993" t="str">
            <v>COMBINATION OVERHEAD SIGN SUPPORT, TYPE TC-16.21, DESIGN 14</v>
          </cell>
          <cell r="G3993">
            <v>0</v>
          </cell>
        </row>
        <row r="3994">
          <cell r="A3994" t="str">
            <v>630E16403</v>
          </cell>
          <cell r="C3994" t="str">
            <v>EACH</v>
          </cell>
          <cell r="D3994" t="str">
            <v>COMBINATION OVERHEAD SIGN SUPPORT, TYPE TC-16.21, DESIGN 14, AS PER PLAN</v>
          </cell>
          <cell r="G3994">
            <v>0</v>
          </cell>
        </row>
        <row r="3995">
          <cell r="A3995" t="str">
            <v>630E20100</v>
          </cell>
          <cell r="C3995" t="str">
            <v>EACH</v>
          </cell>
          <cell r="D3995" t="str">
            <v>OVERHEAD SIGN SUPPORT, TYPE TC-12.30, DESIGN 1</v>
          </cell>
          <cell r="G3995">
            <v>0</v>
          </cell>
        </row>
        <row r="3996">
          <cell r="A3996" t="str">
            <v>630E20101</v>
          </cell>
          <cell r="C3996" t="str">
            <v>EACH</v>
          </cell>
          <cell r="D3996" t="str">
            <v>OVERHEAD SIGN SUPPORT, TYPE TC-12.30, DESIGN 1, AS PER PLAN</v>
          </cell>
          <cell r="G3996">
            <v>0</v>
          </cell>
        </row>
        <row r="3997">
          <cell r="A3997" t="str">
            <v>630E20200</v>
          </cell>
          <cell r="C3997" t="str">
            <v>EACH</v>
          </cell>
          <cell r="D3997" t="str">
            <v>OVERHEAD SIGN SUPPORT, TYPE TC-12.30, DESIGN 2</v>
          </cell>
          <cell r="G3997">
            <v>0</v>
          </cell>
        </row>
        <row r="3998">
          <cell r="A3998" t="str">
            <v>630E20201</v>
          </cell>
          <cell r="C3998" t="str">
            <v>EACH</v>
          </cell>
          <cell r="D3998" t="str">
            <v>OVERHEAD SIGN SUPPORT, TYPE TC-12.30, DESIGN 2, AS PER PLAN</v>
          </cell>
          <cell r="G3998">
            <v>0</v>
          </cell>
        </row>
        <row r="3999">
          <cell r="A3999" t="str">
            <v>630E20300</v>
          </cell>
          <cell r="C3999" t="str">
            <v>EACH</v>
          </cell>
          <cell r="D3999" t="str">
            <v>OVERHEAD SIGN SUPPORT, TYPE TC-12.30, DESIGN 3</v>
          </cell>
          <cell r="G3999">
            <v>0</v>
          </cell>
        </row>
        <row r="4000">
          <cell r="A4000" t="str">
            <v>630E20301</v>
          </cell>
          <cell r="C4000" t="str">
            <v>EACH</v>
          </cell>
          <cell r="D4000" t="str">
            <v>OVERHEAD SIGN SUPPORT, TYPE TC-12.30, DESIGN 3, AS PER PLAN</v>
          </cell>
          <cell r="G4000">
            <v>0</v>
          </cell>
        </row>
        <row r="4001">
          <cell r="A4001" t="str">
            <v>630E20400</v>
          </cell>
          <cell r="C4001" t="str">
            <v>EACH</v>
          </cell>
          <cell r="D4001" t="str">
            <v>OVERHEAD SIGN SUPPORT, TYPE TC-12.30, DESIGN 4</v>
          </cell>
          <cell r="G4001">
            <v>0</v>
          </cell>
        </row>
        <row r="4002">
          <cell r="A4002" t="str">
            <v>630E20401</v>
          </cell>
          <cell r="C4002" t="str">
            <v>EACH</v>
          </cell>
          <cell r="D4002" t="str">
            <v>OVERHEAD SIGN SUPPORT, TYPE TC-12.30, DESIGN 4, AS PER PLAN</v>
          </cell>
          <cell r="G4002">
            <v>0</v>
          </cell>
        </row>
        <row r="4003">
          <cell r="A4003" t="str">
            <v>630E20500</v>
          </cell>
          <cell r="C4003" t="str">
            <v>EACH</v>
          </cell>
          <cell r="D4003" t="str">
            <v>OVERHEAD SIGN SUPPORT, TYPE TC-12.30, DESIGN 5</v>
          </cell>
          <cell r="G4003">
            <v>0</v>
          </cell>
        </row>
        <row r="4004">
          <cell r="A4004" t="str">
            <v>630E20501</v>
          </cell>
          <cell r="C4004" t="str">
            <v>EACH</v>
          </cell>
          <cell r="D4004" t="str">
            <v>OVERHEAD SIGN SUPPORT, TYPE TC-12.30, DESIGN 5, AS PER PLAN</v>
          </cell>
          <cell r="G4004">
            <v>0</v>
          </cell>
        </row>
        <row r="4005">
          <cell r="A4005" t="str">
            <v>630E20600</v>
          </cell>
          <cell r="C4005" t="str">
            <v>EACH</v>
          </cell>
          <cell r="D4005" t="str">
            <v>OVERHEAD SIGN SUPPORT, TYPE TC-12.30, DESIGN 6</v>
          </cell>
          <cell r="G4005">
            <v>0</v>
          </cell>
        </row>
        <row r="4006">
          <cell r="A4006" t="str">
            <v>630E20601</v>
          </cell>
          <cell r="C4006" t="str">
            <v>EACH</v>
          </cell>
          <cell r="D4006" t="str">
            <v>OVERHEAD SIGN SUPPORT, TYPE TC-12.30, DESIGN 6, AS PER PLAN</v>
          </cell>
          <cell r="G4006">
            <v>0</v>
          </cell>
        </row>
        <row r="4007">
          <cell r="A4007" t="str">
            <v>630E20700</v>
          </cell>
          <cell r="C4007" t="str">
            <v>EACH</v>
          </cell>
          <cell r="D4007" t="str">
            <v>OVERHEAD SIGN SUPPORT, TYPE TC-12.30, DESIGN 7</v>
          </cell>
          <cell r="G4007">
            <v>0</v>
          </cell>
        </row>
        <row r="4008">
          <cell r="A4008" t="str">
            <v>630E20701</v>
          </cell>
          <cell r="C4008" t="str">
            <v>EACH</v>
          </cell>
          <cell r="D4008" t="str">
            <v>OVERHEAD SIGN SUPPORT, TYPE TC-12.30, DESIGN 7, AS PER PLAN</v>
          </cell>
          <cell r="G4008">
            <v>0</v>
          </cell>
        </row>
        <row r="4009">
          <cell r="A4009" t="str">
            <v>630E20800</v>
          </cell>
          <cell r="C4009" t="str">
            <v>EACH</v>
          </cell>
          <cell r="D4009" t="str">
            <v>OVERHEAD SIGN SUPPORT, TYPE TC-12.30, DESIGN 8</v>
          </cell>
          <cell r="G4009">
            <v>0</v>
          </cell>
        </row>
        <row r="4010">
          <cell r="A4010" t="str">
            <v>630E20801</v>
          </cell>
          <cell r="C4010" t="str">
            <v>EACH</v>
          </cell>
          <cell r="D4010" t="str">
            <v>OVERHEAD SIGN SUPPORT, TYPE TC-12.30, DESIGN 8, AS PER PLAN</v>
          </cell>
          <cell r="G4010">
            <v>0</v>
          </cell>
        </row>
        <row r="4011">
          <cell r="A4011" t="str">
            <v>630E20900</v>
          </cell>
          <cell r="C4011" t="str">
            <v>EACH</v>
          </cell>
          <cell r="D4011" t="str">
            <v>OVERHEAD SIGN SUPPORT, TYPE TC-12.30, DESIGN 9</v>
          </cell>
          <cell r="G4011">
            <v>0</v>
          </cell>
        </row>
        <row r="4012">
          <cell r="A4012" t="str">
            <v>630E20901</v>
          </cell>
          <cell r="C4012" t="str">
            <v>EACH</v>
          </cell>
          <cell r="D4012" t="str">
            <v>OVERHEAD SIGN SUPPORT, TYPE TC-12.30, DESIGN 9, AS PER PLAN</v>
          </cell>
          <cell r="G4012">
            <v>0</v>
          </cell>
        </row>
        <row r="4013">
          <cell r="A4013" t="str">
            <v>630E21000</v>
          </cell>
          <cell r="C4013" t="str">
            <v>EACH</v>
          </cell>
          <cell r="D4013" t="str">
            <v>OVERHEAD SIGN SUPPORT, TYPE TC-12.30, DESIGN 10</v>
          </cell>
          <cell r="G4013">
            <v>0</v>
          </cell>
        </row>
        <row r="4014">
          <cell r="A4014" t="str">
            <v>630E21001</v>
          </cell>
          <cell r="C4014" t="str">
            <v>EACH</v>
          </cell>
          <cell r="D4014" t="str">
            <v>OVERHEAD SIGN SUPPORT, TYPE TC-12.30, DESIGN 10, AS PER PLAN</v>
          </cell>
          <cell r="G4014">
            <v>0</v>
          </cell>
        </row>
        <row r="4015">
          <cell r="A4015" t="str">
            <v>630E21100</v>
          </cell>
          <cell r="C4015" t="str">
            <v>EACH</v>
          </cell>
          <cell r="D4015" t="str">
            <v>OVERHEAD SIGN SUPPORT, TYPE TC-12.30, DESIGN 11</v>
          </cell>
          <cell r="G4015">
            <v>0</v>
          </cell>
        </row>
        <row r="4016">
          <cell r="A4016" t="str">
            <v>630E21101</v>
          </cell>
          <cell r="C4016" t="str">
            <v>EACH</v>
          </cell>
          <cell r="D4016" t="str">
            <v>OVERHEAD SIGN SUPPORT, TYPE TC-12.30, DESIGN 11, AS PER PLAN</v>
          </cell>
          <cell r="G4016">
            <v>0</v>
          </cell>
        </row>
        <row r="4017">
          <cell r="A4017" t="str">
            <v>630E21200</v>
          </cell>
          <cell r="C4017" t="str">
            <v>EACH</v>
          </cell>
          <cell r="D4017" t="str">
            <v>OVERHEAD SIGN SUPPORT, TYPE TC-12.30, DESIGN 12</v>
          </cell>
          <cell r="G4017">
            <v>0</v>
          </cell>
        </row>
        <row r="4018">
          <cell r="A4018" t="str">
            <v>630E21201</v>
          </cell>
          <cell r="C4018" t="str">
            <v>EACH</v>
          </cell>
          <cell r="D4018" t="str">
            <v>OVERHEAD SIGN SUPPORT, TYPE TC-12.30, DESIGN 12, AS PER PLAN</v>
          </cell>
          <cell r="G4018">
            <v>0</v>
          </cell>
        </row>
        <row r="4019">
          <cell r="A4019" t="str">
            <v>630E25100</v>
          </cell>
          <cell r="C4019" t="str">
            <v>EACH</v>
          </cell>
          <cell r="D4019" t="str">
            <v>COMBINATION OVERHEAD SIGN SUPPORT, TYPE TC-12.30, DESIGN 1</v>
          </cell>
          <cell r="G4019">
            <v>0</v>
          </cell>
        </row>
        <row r="4020">
          <cell r="A4020" t="str">
            <v>630E25101</v>
          </cell>
          <cell r="C4020" t="str">
            <v>EACH</v>
          </cell>
          <cell r="D4020" t="str">
            <v>COMBINATION OVERHEAD SIGN SUPPORT, TYPE TC-12.30, DESIGN 1, AS PER PLAN</v>
          </cell>
          <cell r="G4020">
            <v>0</v>
          </cell>
        </row>
        <row r="4021">
          <cell r="A4021" t="str">
            <v>630E25200</v>
          </cell>
          <cell r="C4021" t="str">
            <v>EACH</v>
          </cell>
          <cell r="D4021" t="str">
            <v>COMBINATION OVERHEAD SIGN SUPPORT, TYPE TC-12.30, DESIGN 2</v>
          </cell>
          <cell r="G4021">
            <v>0</v>
          </cell>
        </row>
        <row r="4022">
          <cell r="A4022" t="str">
            <v>630E25201</v>
          </cell>
          <cell r="C4022" t="str">
            <v>EACH</v>
          </cell>
          <cell r="D4022" t="str">
            <v>COMBINATION OVERHEAD SIGN SUPPORT, TYPE TC-12.30, DESIGN 2, AS PER PLAN</v>
          </cell>
          <cell r="G4022">
            <v>0</v>
          </cell>
        </row>
        <row r="4023">
          <cell r="A4023" t="str">
            <v>630E25300</v>
          </cell>
          <cell r="C4023" t="str">
            <v>EACH</v>
          </cell>
          <cell r="D4023" t="str">
            <v>COMBINATION OVERHEAD SIGN SUPPORT, TYPE TC-12.30, DESIGN 3</v>
          </cell>
          <cell r="G4023">
            <v>0</v>
          </cell>
        </row>
        <row r="4024">
          <cell r="A4024" t="str">
            <v>630E25301</v>
          </cell>
          <cell r="C4024" t="str">
            <v>EACH</v>
          </cell>
          <cell r="D4024" t="str">
            <v>COMBINATION OVERHEAD SIGN SUPPORT, TYPE TC-12.30, DESIGN 3, AS PER PLAN</v>
          </cell>
          <cell r="G4024">
            <v>0</v>
          </cell>
        </row>
        <row r="4025">
          <cell r="A4025" t="str">
            <v>630E25400</v>
          </cell>
          <cell r="C4025" t="str">
            <v>EACH</v>
          </cell>
          <cell r="D4025" t="str">
            <v>COMBINATION OVERHEAD SIGN SUPPORT, TYPE TC-12.30, DESIGN 4</v>
          </cell>
          <cell r="G4025">
            <v>0</v>
          </cell>
        </row>
        <row r="4026">
          <cell r="A4026" t="str">
            <v>630E25401</v>
          </cell>
          <cell r="C4026" t="str">
            <v>EACH</v>
          </cell>
          <cell r="D4026" t="str">
            <v>COMBINATION OVERHEAD SIGN SUPPORT, TYPE TC-12.30, DESIGN 4, AS PER PLAN</v>
          </cell>
          <cell r="G4026">
            <v>0</v>
          </cell>
        </row>
        <row r="4027">
          <cell r="A4027" t="str">
            <v>630E25500</v>
          </cell>
          <cell r="C4027" t="str">
            <v>EACH</v>
          </cell>
          <cell r="D4027" t="str">
            <v>COMBINATION OVERHEAD SIGN SUPPORT, TYPE TC-12.30, DESIGN 5</v>
          </cell>
          <cell r="G4027">
            <v>0</v>
          </cell>
        </row>
        <row r="4028">
          <cell r="A4028" t="str">
            <v>630E25501</v>
          </cell>
          <cell r="C4028" t="str">
            <v>EACH</v>
          </cell>
          <cell r="D4028" t="str">
            <v>COMBINATION OVERHEAD SIGN SUPPORT, TYPE TC-12.30, DESIGN 5, AS PER PLAN</v>
          </cell>
          <cell r="G4028">
            <v>0</v>
          </cell>
        </row>
        <row r="4029">
          <cell r="A4029" t="str">
            <v>630E25600</v>
          </cell>
          <cell r="C4029" t="str">
            <v>EACH</v>
          </cell>
          <cell r="D4029" t="str">
            <v>COMBINATION OVERHEAD SIGN SUPPORT, TYPE TC-12.30, DESIGN 6</v>
          </cell>
          <cell r="G4029">
            <v>0</v>
          </cell>
        </row>
        <row r="4030">
          <cell r="A4030" t="str">
            <v>630E25601</v>
          </cell>
          <cell r="C4030" t="str">
            <v>EACH</v>
          </cell>
          <cell r="D4030" t="str">
            <v>COMBINATION OVERHEAD SIGN SUPPORT, TYPE TC-12.30, DESIGN 6, AS PER PLAN</v>
          </cell>
          <cell r="G4030">
            <v>0</v>
          </cell>
        </row>
        <row r="4031">
          <cell r="A4031" t="str">
            <v>630E25700</v>
          </cell>
          <cell r="C4031" t="str">
            <v>EACH</v>
          </cell>
          <cell r="D4031" t="str">
            <v>COMBINATION OVERHEAD SIGN SUPPORT, TYPE TC-12.30, DESIGN 7</v>
          </cell>
          <cell r="G4031">
            <v>0</v>
          </cell>
        </row>
        <row r="4032">
          <cell r="A4032" t="str">
            <v>630E25701</v>
          </cell>
          <cell r="C4032" t="str">
            <v>EACH</v>
          </cell>
          <cell r="D4032" t="str">
            <v>COMBINATION OVERHEAD SIGN SUPPORT, TYPE TC-12.30, DESIGN 7, AS PER PLAN</v>
          </cell>
          <cell r="G4032">
            <v>0</v>
          </cell>
        </row>
        <row r="4033">
          <cell r="A4033" t="str">
            <v>630E25800</v>
          </cell>
          <cell r="C4033" t="str">
            <v>EACH</v>
          </cell>
          <cell r="D4033" t="str">
            <v>COMBINATION OVERHEAD SIGN SUPPORT, TYPE TC-12.30, DESIGN 8</v>
          </cell>
          <cell r="G4033">
            <v>0</v>
          </cell>
        </row>
        <row r="4034">
          <cell r="A4034" t="str">
            <v>630E25801</v>
          </cell>
          <cell r="C4034" t="str">
            <v>EACH</v>
          </cell>
          <cell r="D4034" t="str">
            <v>COMBINATION OVERHEAD SIGN SUPPORT, TYPE TC-12.30, DESIGN 8, AS PER PLAN</v>
          </cell>
          <cell r="G4034">
            <v>0</v>
          </cell>
        </row>
        <row r="4035">
          <cell r="A4035" t="str">
            <v>630E25900</v>
          </cell>
          <cell r="C4035" t="str">
            <v>EACH</v>
          </cell>
          <cell r="D4035" t="str">
            <v>COMBINATION OVERHEAD SIGN SUPPORT, TYPE TC-12.30, DESIGN 9</v>
          </cell>
          <cell r="G4035">
            <v>0</v>
          </cell>
        </row>
        <row r="4036">
          <cell r="A4036" t="str">
            <v>630E25901</v>
          </cell>
          <cell r="C4036" t="str">
            <v>EACH</v>
          </cell>
          <cell r="D4036" t="str">
            <v>COMBINATION OVERHEAD SIGN SUPPORT, TYPE TC-12.30, DESIGN 9, AS PER PLAN</v>
          </cell>
          <cell r="G4036">
            <v>0</v>
          </cell>
        </row>
        <row r="4037">
          <cell r="A4037" t="str">
            <v>630E26000</v>
          </cell>
          <cell r="C4037" t="str">
            <v>EACH</v>
          </cell>
          <cell r="D4037" t="str">
            <v>COMBINATION OVERHEAD SIGN SUPPORT, TYPE TC-12.30, DESIGN 10</v>
          </cell>
          <cell r="G4037">
            <v>0</v>
          </cell>
        </row>
        <row r="4038">
          <cell r="A4038" t="str">
            <v>630E26001</v>
          </cell>
          <cell r="C4038" t="str">
            <v>EACH</v>
          </cell>
          <cell r="D4038" t="str">
            <v>COMBINATION OVERHEAD SIGN SUPPORT, TYPE TC-12.30, DESIGN 10, AS PER PLAN</v>
          </cell>
          <cell r="G4038">
            <v>0</v>
          </cell>
        </row>
        <row r="4039">
          <cell r="A4039" t="str">
            <v>630E26100</v>
          </cell>
          <cell r="C4039" t="str">
            <v>EACH</v>
          </cell>
          <cell r="D4039" t="str">
            <v>COMBINATION OVERHEAD SIGN SUPPORT, TYPE TC-12.30, DESIGN 11</v>
          </cell>
          <cell r="G4039">
            <v>0</v>
          </cell>
        </row>
        <row r="4040">
          <cell r="A4040" t="str">
            <v>630E26101</v>
          </cell>
          <cell r="C4040" t="str">
            <v>EACH</v>
          </cell>
          <cell r="D4040" t="str">
            <v>COMBINATION OVERHEAD SIGN SUPPORT, TYPE TC-12.30, DESIGN 11, AS PER PLAN</v>
          </cell>
          <cell r="G4040">
            <v>0</v>
          </cell>
        </row>
        <row r="4041">
          <cell r="A4041" t="str">
            <v>630E26200</v>
          </cell>
          <cell r="C4041" t="str">
            <v>EACH</v>
          </cell>
          <cell r="D4041" t="str">
            <v>COMBINATION OVERHEAD SIGN SUPPORT, TYPE TC-12.30, DESIGN 12</v>
          </cell>
          <cell r="G4041">
            <v>0</v>
          </cell>
        </row>
        <row r="4042">
          <cell r="A4042" t="str">
            <v>630E26201</v>
          </cell>
          <cell r="C4042" t="str">
            <v>EACH</v>
          </cell>
          <cell r="D4042" t="str">
            <v>COMBINATION OVERHEAD SIGN SUPPORT, TYPE TC-12.30, DESIGN 12, AS PER PLAN</v>
          </cell>
          <cell r="G4042">
            <v>0</v>
          </cell>
        </row>
        <row r="4043">
          <cell r="A4043" t="str">
            <v>630E30100</v>
          </cell>
          <cell r="C4043" t="str">
            <v>EACH</v>
          </cell>
          <cell r="D4043" t="str">
            <v>OVERHEAD SIGN SUPPORT, TYPE TC-9.30, DESIGN 1</v>
          </cell>
          <cell r="G4043">
            <v>0</v>
          </cell>
        </row>
        <row r="4044">
          <cell r="A4044" t="str">
            <v>630E30101</v>
          </cell>
          <cell r="C4044" t="str">
            <v>EACH</v>
          </cell>
          <cell r="D4044" t="str">
            <v>OVERHEAD SIGN SUPPORT, TYPE TC-9.30, DESIGN 1, AS PER PLAN</v>
          </cell>
          <cell r="G4044">
            <v>0</v>
          </cell>
        </row>
        <row r="4045">
          <cell r="A4045" t="str">
            <v>630E30200</v>
          </cell>
          <cell r="C4045" t="str">
            <v>EACH</v>
          </cell>
          <cell r="D4045" t="str">
            <v>OVERHEAD SIGN SUPPORT, TYPE TC-9.30, DESIGN 2</v>
          </cell>
          <cell r="G4045">
            <v>0</v>
          </cell>
        </row>
        <row r="4046">
          <cell r="A4046" t="str">
            <v>630E30201</v>
          </cell>
          <cell r="C4046" t="str">
            <v>EACH</v>
          </cell>
          <cell r="D4046" t="str">
            <v>OVERHEAD SIGN SUPPORT, TYPE TC-9.30, DESIGN 2, AS PER PLAN</v>
          </cell>
          <cell r="G4046">
            <v>0</v>
          </cell>
        </row>
        <row r="4047">
          <cell r="A4047" t="str">
            <v>630E30300</v>
          </cell>
          <cell r="C4047" t="str">
            <v>EACH</v>
          </cell>
          <cell r="D4047" t="str">
            <v>OVERHEAD SIGN SUPPORT, TYPE TC-9.30, DESIGN 3</v>
          </cell>
          <cell r="G4047">
            <v>0</v>
          </cell>
        </row>
        <row r="4048">
          <cell r="A4048" t="str">
            <v>630E30301</v>
          </cell>
          <cell r="C4048" t="str">
            <v>EACH</v>
          </cell>
          <cell r="D4048" t="str">
            <v>OVERHEAD SIGN SUPPORT, TYPE TC-9.30, DESIGN 3, AS PER PLAN</v>
          </cell>
          <cell r="G4048">
            <v>0</v>
          </cell>
        </row>
        <row r="4049">
          <cell r="A4049" t="str">
            <v>630E30400</v>
          </cell>
          <cell r="C4049" t="str">
            <v>EACH</v>
          </cell>
          <cell r="D4049" t="str">
            <v>OVERHEAD SIGN SUPPORT, TYPE TC-9.30, DESIGN 4</v>
          </cell>
          <cell r="G4049">
            <v>0</v>
          </cell>
        </row>
        <row r="4050">
          <cell r="A4050" t="str">
            <v>630E30401</v>
          </cell>
          <cell r="C4050" t="str">
            <v>EACH</v>
          </cell>
          <cell r="D4050" t="str">
            <v>OVERHEAD SIGN SUPPORT, TYPE TC-9.30, DESIGN 4, AS PER PLAN</v>
          </cell>
          <cell r="G4050">
            <v>0</v>
          </cell>
        </row>
        <row r="4051">
          <cell r="A4051" t="str">
            <v>630E30500</v>
          </cell>
          <cell r="C4051" t="str">
            <v>EACH</v>
          </cell>
          <cell r="D4051" t="str">
            <v>OVERHEAD SIGN SUPPORT, TYPE TC-9.30, DESIGN 5</v>
          </cell>
          <cell r="G4051">
            <v>0</v>
          </cell>
        </row>
        <row r="4052">
          <cell r="A4052" t="str">
            <v>630E30501</v>
          </cell>
          <cell r="C4052" t="str">
            <v>EACH</v>
          </cell>
          <cell r="D4052" t="str">
            <v>OVERHEAD SIGN SUPPORT, TYPE TC-9.30, DESIGN 5, AS PER PLAN</v>
          </cell>
          <cell r="G4052">
            <v>0</v>
          </cell>
        </row>
        <row r="4053">
          <cell r="A4053" t="str">
            <v>630E30600</v>
          </cell>
          <cell r="C4053" t="str">
            <v>EACH</v>
          </cell>
          <cell r="D4053" t="str">
            <v>COMBINATION OVERHEAD SIGN SUPPORT, TYPE TC-9.30, DESIGN 1</v>
          </cell>
          <cell r="G4053">
            <v>0</v>
          </cell>
        </row>
        <row r="4054">
          <cell r="A4054" t="str">
            <v>630E30601</v>
          </cell>
          <cell r="C4054" t="str">
            <v>EACH</v>
          </cell>
          <cell r="D4054" t="str">
            <v>COMBINATION OVERHEAD SIGN SUPPORT, TYPE TC-9.30, DESIGN 1, AS PER PLAN</v>
          </cell>
          <cell r="G4054">
            <v>0</v>
          </cell>
        </row>
        <row r="4055">
          <cell r="A4055" t="str">
            <v>630E30700</v>
          </cell>
          <cell r="C4055" t="str">
            <v>EACH</v>
          </cell>
          <cell r="D4055" t="str">
            <v>COMBINATION OVERHEAD SIGN SUPPORT, TYPE TC-9.30, DESIGN 2</v>
          </cell>
          <cell r="G4055">
            <v>0</v>
          </cell>
        </row>
        <row r="4056">
          <cell r="A4056" t="str">
            <v>630E30701</v>
          </cell>
          <cell r="C4056" t="str">
            <v>EACH</v>
          </cell>
          <cell r="D4056" t="str">
            <v>COMBINATION OVERHEAD SIGN SUPPORT, TYPE TC-9.30, DESIGN 2, AS PER PLAN</v>
          </cell>
          <cell r="G4056">
            <v>0</v>
          </cell>
        </row>
        <row r="4057">
          <cell r="A4057" t="str">
            <v>630E30800</v>
          </cell>
          <cell r="C4057" t="str">
            <v>EACH</v>
          </cell>
          <cell r="D4057" t="str">
            <v>COMBINATION OVERHEAD SIGN SUPPORT, TYPE TC-9.30, DESIGN 3</v>
          </cell>
          <cell r="G4057">
            <v>0</v>
          </cell>
        </row>
        <row r="4058">
          <cell r="A4058" t="str">
            <v>630E30801</v>
          </cell>
          <cell r="C4058" t="str">
            <v>EACH</v>
          </cell>
          <cell r="D4058" t="str">
            <v>COMBINATION OVERHEAD SIGN SUPPORT, TYPE TC-9.30, DESIGN 3, AS PER PLAN</v>
          </cell>
          <cell r="G4058">
            <v>0</v>
          </cell>
        </row>
        <row r="4059">
          <cell r="A4059" t="str">
            <v>630E30900</v>
          </cell>
          <cell r="C4059" t="str">
            <v>EACH</v>
          </cell>
          <cell r="D4059" t="str">
            <v>COMBINATION OVERHEAD SIGN SUPPORT, TYPE TC-9.30, DESIGN 4</v>
          </cell>
          <cell r="G4059">
            <v>0</v>
          </cell>
        </row>
        <row r="4060">
          <cell r="A4060" t="str">
            <v>630E30901</v>
          </cell>
          <cell r="C4060" t="str">
            <v>EACH</v>
          </cell>
          <cell r="D4060" t="str">
            <v>COMBINATION OVERHEAD SIGN SUPPORT, TYPE TC-9.30, DESIGN 4, AS PER PLAN</v>
          </cell>
          <cell r="G4060">
            <v>0</v>
          </cell>
        </row>
        <row r="4061">
          <cell r="A4061" t="str">
            <v>630E31000</v>
          </cell>
          <cell r="C4061" t="str">
            <v>EACH</v>
          </cell>
          <cell r="D4061" t="str">
            <v>COMBINATION OVERHEAD SIGN SUPPORT, TYPE TC-9.30, DESIGN 5</v>
          </cell>
          <cell r="G4061">
            <v>0</v>
          </cell>
        </row>
        <row r="4062">
          <cell r="A4062" t="str">
            <v>630E31001</v>
          </cell>
          <cell r="C4062" t="str">
            <v>EACH</v>
          </cell>
          <cell r="D4062" t="str">
            <v>COMBINATION OVERHEAD SIGN SUPPORT, TYPE TC-9.30, DESIGN 5, AS PER PLAN</v>
          </cell>
          <cell r="G4062">
            <v>0</v>
          </cell>
        </row>
        <row r="4063">
          <cell r="A4063" t="str">
            <v>630E31100</v>
          </cell>
          <cell r="C4063" t="str">
            <v>EACH</v>
          </cell>
          <cell r="D4063" t="str">
            <v>OVERHEAD SIGN SUPPORT, TYPE TC-9.10, DESIGN 1</v>
          </cell>
          <cell r="G4063">
            <v>0</v>
          </cell>
        </row>
        <row r="4064">
          <cell r="A4064" t="str">
            <v>630E31101</v>
          </cell>
          <cell r="C4064" t="str">
            <v>EACH</v>
          </cell>
          <cell r="D4064" t="str">
            <v>OVERHEAD SIGN SUPPORT, TYPE TC-9.10, DESIGN 1, AS PER PLAN</v>
          </cell>
          <cell r="G4064">
            <v>0</v>
          </cell>
        </row>
        <row r="4065">
          <cell r="A4065" t="str">
            <v>630E31200</v>
          </cell>
          <cell r="C4065" t="str">
            <v>EACH</v>
          </cell>
          <cell r="D4065" t="str">
            <v>OVERHEAD SIGN SUPPORT, TYPE TC-9.10, DESIGN 2</v>
          </cell>
          <cell r="G4065">
            <v>0</v>
          </cell>
        </row>
        <row r="4066">
          <cell r="A4066" t="str">
            <v>630E31201</v>
          </cell>
          <cell r="C4066" t="str">
            <v>EACH</v>
          </cell>
          <cell r="D4066" t="str">
            <v>OVERHEAD SIGN SUPPORT, TYPE TC-9.10, DESIGN 2, AS PER PLAN</v>
          </cell>
          <cell r="G4066">
            <v>0</v>
          </cell>
        </row>
        <row r="4067">
          <cell r="A4067" t="str">
            <v>630E31300</v>
          </cell>
          <cell r="C4067" t="str">
            <v>EACH</v>
          </cell>
          <cell r="D4067" t="str">
            <v>OVERHEAD SIGN SUPPORT, TYPE TC-9.10, DESIGN 3</v>
          </cell>
          <cell r="G4067">
            <v>0</v>
          </cell>
        </row>
        <row r="4068">
          <cell r="A4068" t="str">
            <v>630E31301</v>
          </cell>
          <cell r="C4068" t="str">
            <v>EACH</v>
          </cell>
          <cell r="D4068" t="str">
            <v>OVERHEAD SIGN SUPPORT, TYPE TC-9.10, DESIGN 3, AS PER PLAN</v>
          </cell>
          <cell r="G4068">
            <v>0</v>
          </cell>
        </row>
        <row r="4069">
          <cell r="A4069" t="str">
            <v>630E31400</v>
          </cell>
          <cell r="C4069" t="str">
            <v>EACH</v>
          </cell>
          <cell r="D4069" t="str">
            <v>COMBINATION OVERHEAD SIGN SUPPORT, TYPE TC-9.10, DESIGN 1</v>
          </cell>
          <cell r="G4069">
            <v>0</v>
          </cell>
        </row>
        <row r="4070">
          <cell r="A4070" t="str">
            <v>630E31401</v>
          </cell>
          <cell r="C4070" t="str">
            <v>EACH</v>
          </cell>
          <cell r="D4070" t="str">
            <v>COMBINATION OVERHEAD SIGN SUPPORT, TYPE TC-9.10, DESIGN 1, AS PER PLAN</v>
          </cell>
          <cell r="G4070">
            <v>0</v>
          </cell>
        </row>
        <row r="4071">
          <cell r="A4071" t="str">
            <v>630E31500</v>
          </cell>
          <cell r="C4071" t="str">
            <v>EACH</v>
          </cell>
          <cell r="D4071" t="str">
            <v>COMBINATION OVERHEAD SIGN SUPPORT, TYPE TC-9.10, DESIGN 2</v>
          </cell>
          <cell r="G4071">
            <v>0</v>
          </cell>
        </row>
        <row r="4072">
          <cell r="A4072" t="str">
            <v>630E31501</v>
          </cell>
          <cell r="C4072" t="str">
            <v>EACH</v>
          </cell>
          <cell r="D4072" t="str">
            <v>COMBINATION OVERHEAD SIGN SUPPORT, TYPE TC-9.10, DESIGN 2, AS PER PLAN</v>
          </cell>
          <cell r="G4072">
            <v>0</v>
          </cell>
        </row>
        <row r="4073">
          <cell r="A4073" t="str">
            <v>630E31600</v>
          </cell>
          <cell r="C4073" t="str">
            <v>EACH</v>
          </cell>
          <cell r="D4073" t="str">
            <v>COMBINATION OVERHEAD SIGN SUPPORT, TYPE TC-9.10, DESIGN 3</v>
          </cell>
          <cell r="G4073">
            <v>0</v>
          </cell>
        </row>
        <row r="4074">
          <cell r="A4074" t="str">
            <v>630E31601</v>
          </cell>
          <cell r="C4074" t="str">
            <v>EACH</v>
          </cell>
          <cell r="D4074" t="str">
            <v>COMBINATION OVERHEAD SIGN SUPPORT, TYPE TC-9.10, DESIGN 3, AS PER PLAN</v>
          </cell>
          <cell r="G4074">
            <v>0</v>
          </cell>
        </row>
        <row r="4075">
          <cell r="A4075" t="str">
            <v>630E35500</v>
          </cell>
          <cell r="C4075" t="str">
            <v>EACH</v>
          </cell>
          <cell r="D4075" t="str">
            <v>OVERHEAD SIGN SUPPORT, TYPE TC-7.65, DESIGN 6</v>
          </cell>
          <cell r="G4075">
            <v>0</v>
          </cell>
        </row>
        <row r="4076">
          <cell r="A4076" t="str">
            <v>630E35501</v>
          </cell>
          <cell r="C4076" t="str">
            <v>EACH</v>
          </cell>
          <cell r="D4076" t="str">
            <v>OVERHEAD SIGN SUPPORT, TYPE TC-7.65, DESIGN 6, AS PER PLAN</v>
          </cell>
          <cell r="G4076">
            <v>0</v>
          </cell>
        </row>
        <row r="4077">
          <cell r="A4077" t="str">
            <v>630E45500</v>
          </cell>
          <cell r="C4077" t="str">
            <v>EACH</v>
          </cell>
          <cell r="D4077" t="str">
            <v>OVERHEAD SIGN SUPPORT, TYPE TC-7.65, DESIGN 8</v>
          </cell>
          <cell r="G4077">
            <v>0</v>
          </cell>
        </row>
        <row r="4078">
          <cell r="A4078" t="str">
            <v>630E45501</v>
          </cell>
          <cell r="C4078" t="str">
            <v>EACH</v>
          </cell>
          <cell r="D4078" t="str">
            <v>OVERHEAD SIGN SUPPORT, TYPE TC-7.65, DESIGN 8, AS PER PLAN</v>
          </cell>
          <cell r="G4078">
            <v>0</v>
          </cell>
        </row>
        <row r="4079">
          <cell r="A4079" t="str">
            <v>630E55000</v>
          </cell>
          <cell r="C4079" t="str">
            <v>EACH</v>
          </cell>
          <cell r="D4079" t="str">
            <v>CONCRETE BARRIER MEDIAN OVERHEAD SIGN SUPPORT FOUNDATION, TC-7.65</v>
          </cell>
          <cell r="G4079">
            <v>0</v>
          </cell>
        </row>
        <row r="4080">
          <cell r="A4080" t="str">
            <v>630E55001</v>
          </cell>
          <cell r="C4080" t="str">
            <v>EACH</v>
          </cell>
          <cell r="D4080" t="str">
            <v>CONCRETE BARRIER MEDIAN OVERHEAD SIGN SUPPORT FOUNDATION, TC-7.65, AS PER PLAN</v>
          </cell>
          <cell r="G4080">
            <v>0</v>
          </cell>
        </row>
        <row r="4081">
          <cell r="A4081" t="str">
            <v>630E66500</v>
          </cell>
          <cell r="C4081" t="str">
            <v>EACH</v>
          </cell>
          <cell r="D4081" t="str">
            <v>OVERHEAD SIGN SUPPORT, TYPE TC-15.115</v>
          </cell>
          <cell r="G4081">
            <v>0</v>
          </cell>
        </row>
        <row r="4082">
          <cell r="A4082" t="str">
            <v>630E66501</v>
          </cell>
          <cell r="C4082" t="str">
            <v>EACH</v>
          </cell>
          <cell r="D4082" t="str">
            <v>OVERHEAD SIGN SUPPORT, TYPE TC-15.115, AS PER PLAN</v>
          </cell>
          <cell r="G4082">
            <v>0</v>
          </cell>
        </row>
        <row r="4083">
          <cell r="A4083" t="str">
            <v>630E70000</v>
          </cell>
          <cell r="C4083" t="str">
            <v>EACH</v>
          </cell>
          <cell r="D4083" t="str">
            <v>OVERHEAD SIGN SUPPORT, DMS TRUSS, 80'</v>
          </cell>
          <cell r="G4083">
            <v>0</v>
          </cell>
        </row>
        <row r="4084">
          <cell r="A4084" t="str">
            <v>630E70001</v>
          </cell>
          <cell r="C4084" t="str">
            <v>EACH</v>
          </cell>
          <cell r="D4084" t="str">
            <v>OVERHEAD SIGN SUPPORT, DMS TRUSS, 80', AS PER PLAN</v>
          </cell>
          <cell r="G4084">
            <v>0</v>
          </cell>
        </row>
        <row r="4085">
          <cell r="A4085" t="str">
            <v>630E70020</v>
          </cell>
          <cell r="C4085" t="str">
            <v>EACH</v>
          </cell>
          <cell r="D4085" t="str">
            <v>OVERHEAD SIGN SUPPORT, DMS TRUSS, 115'</v>
          </cell>
          <cell r="G4085">
            <v>0</v>
          </cell>
        </row>
        <row r="4086">
          <cell r="A4086" t="str">
            <v>630E70021</v>
          </cell>
          <cell r="C4086" t="str">
            <v>EACH</v>
          </cell>
          <cell r="D4086" t="str">
            <v>OVERHEAD SIGN SUPPORT, DMS TRUSS, 115', AS PER PLAN</v>
          </cell>
          <cell r="G4086">
            <v>0</v>
          </cell>
        </row>
        <row r="4087">
          <cell r="A4087" t="str">
            <v>630E70040</v>
          </cell>
          <cell r="C4087" t="str">
            <v>EACH</v>
          </cell>
          <cell r="D4087" t="str">
            <v>OVERHEAD SIGN SUPPORT, DMS TRUSS, 150'</v>
          </cell>
          <cell r="G4087">
            <v>0</v>
          </cell>
        </row>
        <row r="4088">
          <cell r="A4088" t="str">
            <v>630E70041</v>
          </cell>
          <cell r="C4088" t="str">
            <v>EACH</v>
          </cell>
          <cell r="D4088" t="str">
            <v>OVERHEAD SIGN SUPPORT, DMS TRUSS, 150', AS PER PLAN</v>
          </cell>
          <cell r="G4088">
            <v>0</v>
          </cell>
        </row>
        <row r="4089">
          <cell r="A4089" t="str">
            <v>630E70044</v>
          </cell>
          <cell r="C4089" t="str">
            <v>EACH</v>
          </cell>
          <cell r="D4089" t="str">
            <v>OVERHEAD SIGN SUPPORT, DMS PEDESTAL</v>
          </cell>
          <cell r="G4089">
            <v>0</v>
          </cell>
        </row>
        <row r="4090">
          <cell r="A4090" t="str">
            <v>630E70045</v>
          </cell>
          <cell r="C4090" t="str">
            <v>EACH</v>
          </cell>
          <cell r="D4090" t="str">
            <v>OVERHEAD SIGN SUPPORT, DMS PEDESTAL, AS PER PLAN</v>
          </cell>
          <cell r="G4090">
            <v>0</v>
          </cell>
        </row>
        <row r="4091">
          <cell r="A4091" t="str">
            <v>630E70050</v>
          </cell>
          <cell r="C4091" t="str">
            <v>EACH</v>
          </cell>
          <cell r="D4091" t="str">
            <v>CATWALK, DMS TRUSS</v>
          </cell>
          <cell r="G4091">
            <v>0</v>
          </cell>
        </row>
        <row r="4092">
          <cell r="A4092" t="str">
            <v>630E70051</v>
          </cell>
          <cell r="C4092" t="str">
            <v>EACH</v>
          </cell>
          <cell r="D4092" t="str">
            <v>CATWALK, DMS TRUSS, AS PER PLAN</v>
          </cell>
          <cell r="G4092">
            <v>0</v>
          </cell>
        </row>
        <row r="4093">
          <cell r="A4093" t="str">
            <v>630E70060</v>
          </cell>
          <cell r="C4093" t="str">
            <v>EACH</v>
          </cell>
          <cell r="D4093" t="str">
            <v>CATWALK, DMS PEDESTAL</v>
          </cell>
          <cell r="G4093">
            <v>0</v>
          </cell>
        </row>
        <row r="4094">
          <cell r="A4094" t="str">
            <v>630E70061</v>
          </cell>
          <cell r="C4094" t="str">
            <v>EACH</v>
          </cell>
          <cell r="D4094" t="str">
            <v>CATWALK, DMS PEDESTAL, AS PER PLAN</v>
          </cell>
          <cell r="G4094">
            <v>0</v>
          </cell>
        </row>
        <row r="4095">
          <cell r="A4095" t="str">
            <v>630E70070</v>
          </cell>
          <cell r="C4095" t="str">
            <v>EACH</v>
          </cell>
          <cell r="D4095" t="str">
            <v>CONCRETE BARRIER MEDIAN OVERHEAD SIGN SUPPORT FOUNDATION, DMS TRUSS</v>
          </cell>
          <cell r="G4095">
            <v>0</v>
          </cell>
        </row>
        <row r="4096">
          <cell r="A4096" t="str">
            <v>630E70080</v>
          </cell>
          <cell r="C4096" t="str">
            <v>EACH</v>
          </cell>
          <cell r="D4096" t="str">
            <v>OVERHEAD SIGN SUPPORT FOUNDATION, DMS TRUSS</v>
          </cell>
          <cell r="G4096">
            <v>0</v>
          </cell>
        </row>
        <row r="4097">
          <cell r="A4097" t="str">
            <v>630E70082</v>
          </cell>
          <cell r="C4097" t="str">
            <v>EACH</v>
          </cell>
          <cell r="D4097" t="str">
            <v>OVERHEAD SIGN SUPPORT FOUNDATION, DMS PEDESTAL</v>
          </cell>
          <cell r="G4097">
            <v>0</v>
          </cell>
        </row>
        <row r="4098">
          <cell r="A4098" t="str">
            <v>630E74500</v>
          </cell>
          <cell r="C4098" t="str">
            <v>EACH</v>
          </cell>
          <cell r="D4098" t="str">
            <v>OVERHEAD SIGN SUPPORT, MISC.:</v>
          </cell>
          <cell r="F4098" t="str">
            <v>ADD SUPPLEMENTAL DESCRIPTION</v>
          </cell>
          <cell r="G4098">
            <v>1</v>
          </cell>
        </row>
        <row r="4099">
          <cell r="A4099" t="str">
            <v>630E74600</v>
          </cell>
          <cell r="C4099" t="str">
            <v>EACH</v>
          </cell>
          <cell r="D4099" t="str">
            <v>OVERHEAD SIGN SUPPORT, INSTALLATION ONLY</v>
          </cell>
          <cell r="G4099">
            <v>0</v>
          </cell>
        </row>
        <row r="4100">
          <cell r="A4100" t="str">
            <v>630E74601</v>
          </cell>
          <cell r="C4100" t="str">
            <v>EACH</v>
          </cell>
          <cell r="D4100" t="str">
            <v>OVERHEAD SIGN SUPPORT, INSTALLATION ONLY, AS PER PLAN</v>
          </cell>
          <cell r="G4100">
            <v>0</v>
          </cell>
        </row>
        <row r="4101">
          <cell r="A4101" t="str">
            <v>630E74700</v>
          </cell>
          <cell r="C4101" t="str">
            <v>EACH</v>
          </cell>
          <cell r="D4101" t="str">
            <v>OVERHEAD SIGN SUPPORT MODIFICATION</v>
          </cell>
          <cell r="G4101">
            <v>0</v>
          </cell>
        </row>
        <row r="4102">
          <cell r="A4102" t="str">
            <v>630E74701</v>
          </cell>
          <cell r="C4102" t="str">
            <v>EACH</v>
          </cell>
          <cell r="D4102" t="str">
            <v>OVERHEAD SIGN SUPPORT MODIFICATION, AS PER PLAN</v>
          </cell>
          <cell r="G4102">
            <v>0</v>
          </cell>
        </row>
        <row r="4103">
          <cell r="A4103" t="str">
            <v>630E75000</v>
          </cell>
          <cell r="C4103" t="str">
            <v>EACH</v>
          </cell>
          <cell r="D4103" t="str">
            <v>SIGN ATTACHMENT ASSEMBLY</v>
          </cell>
          <cell r="G4103">
            <v>0</v>
          </cell>
        </row>
        <row r="4104">
          <cell r="A4104" t="str">
            <v>630E75001</v>
          </cell>
          <cell r="C4104" t="str">
            <v>EACH</v>
          </cell>
          <cell r="D4104" t="str">
            <v>SIGN ATTACHMENT ASSEMBLY, AS PER PLAN</v>
          </cell>
          <cell r="G4104">
            <v>0</v>
          </cell>
        </row>
        <row r="4105">
          <cell r="A4105" t="str">
            <v>630E75050</v>
          </cell>
          <cell r="C4105" t="str">
            <v>EACH</v>
          </cell>
          <cell r="D4105" t="str">
            <v>LUMINAIRE SUPPORT ASSEMBLY</v>
          </cell>
          <cell r="G4105">
            <v>0</v>
          </cell>
        </row>
        <row r="4106">
          <cell r="A4106" t="str">
            <v>630E75107</v>
          </cell>
          <cell r="C4106" t="str">
            <v>EACH</v>
          </cell>
          <cell r="D4106" t="str">
            <v>LUMINAIRE SUPPORT ASSEMBLY, TYPE TC-31.21, AS PER PLAN</v>
          </cell>
          <cell r="G4106">
            <v>0</v>
          </cell>
        </row>
        <row r="4107">
          <cell r="A4107" t="str">
            <v>630E75150</v>
          </cell>
          <cell r="C4107" t="str">
            <v>EACH</v>
          </cell>
          <cell r="D4107" t="str">
            <v>LUMINAIRE SUPPORT ASSEMBLY, MISC.:</v>
          </cell>
          <cell r="F4107" t="str">
            <v>ADD SUPPLEMENTAL DESCRIPTION</v>
          </cell>
          <cell r="G4107">
            <v>1</v>
          </cell>
        </row>
        <row r="4108">
          <cell r="A4108" t="str">
            <v>630E75400</v>
          </cell>
          <cell r="C4108" t="str">
            <v>EACH</v>
          </cell>
          <cell r="D4108" t="str">
            <v>SPAN WIRE SIGN SUPPORT, TYPE TC-17.10, DESIGN 4</v>
          </cell>
          <cell r="G4108">
            <v>0</v>
          </cell>
        </row>
        <row r="4109">
          <cell r="A4109" t="str">
            <v>630E75401</v>
          </cell>
          <cell r="C4109" t="str">
            <v>EACH</v>
          </cell>
          <cell r="D4109" t="str">
            <v>SPAN WIRE SIGN SUPPORT, TYPE TC-17.10, DESIGN 4, AS PER PLAN</v>
          </cell>
          <cell r="G4109">
            <v>0</v>
          </cell>
        </row>
        <row r="4110">
          <cell r="A4110" t="str">
            <v>630E75500</v>
          </cell>
          <cell r="C4110" t="str">
            <v>EACH</v>
          </cell>
          <cell r="D4110" t="str">
            <v>SPAN WIRE SIGN SUPPORT, TYPE TC-17.10, DESIGN 5</v>
          </cell>
          <cell r="G4110">
            <v>0</v>
          </cell>
        </row>
        <row r="4111">
          <cell r="A4111" t="str">
            <v>630E75501</v>
          </cell>
          <cell r="C4111" t="str">
            <v>EACH</v>
          </cell>
          <cell r="D4111" t="str">
            <v>SPAN WIRE SIGN SUPPORT, TYPE TC-17.10, DESIGN 5, AS PER PLAN</v>
          </cell>
          <cell r="G4111">
            <v>0</v>
          </cell>
        </row>
        <row r="4112">
          <cell r="A4112" t="str">
            <v>630E75600</v>
          </cell>
          <cell r="C4112" t="str">
            <v>EACH</v>
          </cell>
          <cell r="D4112" t="str">
            <v>SPAN WIRE SIGN SUPPORT, TYPE TC-17.10, DESIGN 6</v>
          </cell>
          <cell r="G4112">
            <v>0</v>
          </cell>
        </row>
        <row r="4113">
          <cell r="A4113" t="str">
            <v>630E75601</v>
          </cell>
          <cell r="C4113" t="str">
            <v>EACH</v>
          </cell>
          <cell r="D4113" t="str">
            <v>SPAN WIRE SIGN SUPPORT, TYPE TC-17.10, DESIGN 6, AS PER PLAN</v>
          </cell>
          <cell r="G4113">
            <v>0</v>
          </cell>
        </row>
        <row r="4114">
          <cell r="A4114" t="str">
            <v>630E75700</v>
          </cell>
          <cell r="C4114" t="str">
            <v>EACH</v>
          </cell>
          <cell r="D4114" t="str">
            <v>SPAN WIRE SIGN SUPPORT, TYPE TC-17.10, DESIGN 7</v>
          </cell>
          <cell r="G4114">
            <v>0</v>
          </cell>
        </row>
        <row r="4115">
          <cell r="A4115" t="str">
            <v>630E75701</v>
          </cell>
          <cell r="C4115" t="str">
            <v>EACH</v>
          </cell>
          <cell r="D4115" t="str">
            <v>SPAN WIRE SIGN SUPPORT, TYPE TC-17.10, DESIGN 7, AS PER PLAN</v>
          </cell>
          <cell r="G4115">
            <v>0</v>
          </cell>
        </row>
        <row r="4116">
          <cell r="A4116" t="str">
            <v>630E75800</v>
          </cell>
          <cell r="C4116" t="str">
            <v>EACH</v>
          </cell>
          <cell r="D4116" t="str">
            <v>SPAN WIRE SIGN SUPPORT, TYPE TC-17.10, DESIGN 8</v>
          </cell>
          <cell r="G4116">
            <v>0</v>
          </cell>
        </row>
        <row r="4117">
          <cell r="A4117" t="str">
            <v>630E75801</v>
          </cell>
          <cell r="C4117" t="str">
            <v>EACH</v>
          </cell>
          <cell r="D4117" t="str">
            <v>SPAN WIRE SIGN SUPPORT, TYPE TC-17.10, DESIGN 8, AS PER PLAN</v>
          </cell>
          <cell r="G4117">
            <v>0</v>
          </cell>
        </row>
        <row r="4118">
          <cell r="A4118" t="str">
            <v>630E75900</v>
          </cell>
          <cell r="C4118" t="str">
            <v>EACH</v>
          </cell>
          <cell r="D4118" t="str">
            <v>SPAN WIRE SIGN SUPPORT, TYPE TC-17.10, DESIGN 9</v>
          </cell>
          <cell r="G4118">
            <v>0</v>
          </cell>
        </row>
        <row r="4119">
          <cell r="A4119" t="str">
            <v>630E75901</v>
          </cell>
          <cell r="C4119" t="str">
            <v>EACH</v>
          </cell>
          <cell r="D4119" t="str">
            <v>SPAN WIRE SIGN SUPPORT, TYPE TC-17.10, DESIGN 9, AS PER PLAN</v>
          </cell>
          <cell r="G4119">
            <v>0</v>
          </cell>
        </row>
        <row r="4120">
          <cell r="A4120" t="str">
            <v>630E76000</v>
          </cell>
          <cell r="C4120" t="str">
            <v>EACH</v>
          </cell>
          <cell r="D4120" t="str">
            <v>SPAN WIRE SIGN SUPPORT, TYPE TC-17.10, DESIGN 10</v>
          </cell>
          <cell r="G4120">
            <v>0</v>
          </cell>
        </row>
        <row r="4121">
          <cell r="A4121" t="str">
            <v>630E76001</v>
          </cell>
          <cell r="C4121" t="str">
            <v>EACH</v>
          </cell>
          <cell r="D4121" t="str">
            <v>SPAN WIRE SIGN SUPPORT, TYPE TC-17.10, DESIGN 10, AS PER PLAN</v>
          </cell>
          <cell r="G4121">
            <v>0</v>
          </cell>
        </row>
        <row r="4122">
          <cell r="A4122" t="str">
            <v>630E76100</v>
          </cell>
          <cell r="C4122" t="str">
            <v>EACH</v>
          </cell>
          <cell r="D4122" t="str">
            <v>SPAN WIRE SIGN SUPPORT, TYPE TC-17.10, DESIGN 11</v>
          </cell>
          <cell r="G4122">
            <v>0</v>
          </cell>
        </row>
        <row r="4123">
          <cell r="A4123" t="str">
            <v>630E76101</v>
          </cell>
          <cell r="C4123" t="str">
            <v>EACH</v>
          </cell>
          <cell r="D4123" t="str">
            <v>SPAN WIRE SIGN SUPPORT, TYPE TC-17.10, DESIGN 11, AS PER PLAN</v>
          </cell>
          <cell r="G4123">
            <v>0</v>
          </cell>
        </row>
        <row r="4124">
          <cell r="A4124" t="str">
            <v>630E76200</v>
          </cell>
          <cell r="C4124" t="str">
            <v>EACH</v>
          </cell>
          <cell r="D4124" t="str">
            <v>SPAN WIRE SIGN SUPPORT, TYPE TC-17.10, DESIGN 12</v>
          </cell>
          <cell r="G4124">
            <v>0</v>
          </cell>
        </row>
        <row r="4125">
          <cell r="A4125" t="str">
            <v>630E76201</v>
          </cell>
          <cell r="C4125" t="str">
            <v>EACH</v>
          </cell>
          <cell r="D4125" t="str">
            <v>SPAN WIRE SIGN SUPPORT, TYPE TC-17.10, DESIGN 12, AS PER PLAN</v>
          </cell>
          <cell r="G4125">
            <v>0</v>
          </cell>
        </row>
        <row r="4126">
          <cell r="A4126" t="str">
            <v>630E77000</v>
          </cell>
          <cell r="C4126" t="str">
            <v>EACH</v>
          </cell>
          <cell r="D4126" t="str">
            <v>OVERPASS STRUCTURE MOUNTED SIGN SUPPORT, TYPE TC-18.24</v>
          </cell>
          <cell r="G4126">
            <v>0</v>
          </cell>
        </row>
        <row r="4127">
          <cell r="A4127" t="str">
            <v>630E77001</v>
          </cell>
          <cell r="C4127" t="str">
            <v>EACH</v>
          </cell>
          <cell r="D4127" t="str">
            <v>OVERPASS STRUCTURE MOUNTED SIGN SUPPORT, TYPE TC-18.24, AS PER PLAN</v>
          </cell>
          <cell r="G4127">
            <v>0</v>
          </cell>
        </row>
        <row r="4128">
          <cell r="A4128" t="str">
            <v>630E77100</v>
          </cell>
          <cell r="C4128" t="str">
            <v>EACH</v>
          </cell>
          <cell r="D4128" t="str">
            <v>OVERPASS STRUCTURE MOUNTED SIGN SUPPORT, TYPE TC-18.26, DESIGN 1</v>
          </cell>
          <cell r="G4128">
            <v>0</v>
          </cell>
        </row>
        <row r="4129">
          <cell r="A4129" t="str">
            <v>630E77101</v>
          </cell>
          <cell r="C4129" t="str">
            <v>EACH</v>
          </cell>
          <cell r="D4129" t="str">
            <v>OVERPASS STRUCTURE MOUNTED SIGN SUPPORT, TYPE TC-18.26, DESIGN 1, AS PER PLAN</v>
          </cell>
          <cell r="G4129">
            <v>0</v>
          </cell>
        </row>
        <row r="4130">
          <cell r="A4130" t="str">
            <v>630E77200</v>
          </cell>
          <cell r="C4130" t="str">
            <v>EACH</v>
          </cell>
          <cell r="D4130" t="str">
            <v>OVERPASS STRUCTURE MOUNTED SIGN SUPPORT, TYPE TC-18.26, DESIGN 2</v>
          </cell>
          <cell r="G4130">
            <v>0</v>
          </cell>
        </row>
        <row r="4131">
          <cell r="A4131" t="str">
            <v>630E77201</v>
          </cell>
          <cell r="C4131" t="str">
            <v>EACH</v>
          </cell>
          <cell r="D4131" t="str">
            <v>OVERPASS STRUCTURE MOUNTED SIGN SUPPORT, TYPE TC-18.26, DESIGN 2, AS PER PLAN</v>
          </cell>
          <cell r="G4131">
            <v>0</v>
          </cell>
        </row>
        <row r="4132">
          <cell r="A4132" t="str">
            <v>630E77300</v>
          </cell>
          <cell r="C4132" t="str">
            <v>EACH</v>
          </cell>
          <cell r="D4132" t="str">
            <v>OVERPASS STRUCTURE MOUNTED SIGN SUPPORT, TYPE TC-18.26, DESIGN 3</v>
          </cell>
          <cell r="G4132">
            <v>0</v>
          </cell>
        </row>
        <row r="4133">
          <cell r="A4133" t="str">
            <v>630E77301</v>
          </cell>
          <cell r="C4133" t="str">
            <v>EACH</v>
          </cell>
          <cell r="D4133" t="str">
            <v>OVERPASS STRUCTURE MOUNTED SIGN SUPPORT, TYPE TC-18.26, DESIGN 3, AS PER PLAN</v>
          </cell>
          <cell r="G4133">
            <v>0</v>
          </cell>
        </row>
        <row r="4134">
          <cell r="A4134" t="str">
            <v>630E77400</v>
          </cell>
          <cell r="C4134" t="str">
            <v>EACH</v>
          </cell>
          <cell r="D4134" t="str">
            <v>OVERPASS STRUCTURE MOUNTED SIGN SUPPORT, TYPE TC-18.26, DESIGN 4</v>
          </cell>
          <cell r="G4134">
            <v>0</v>
          </cell>
        </row>
        <row r="4135">
          <cell r="A4135" t="str">
            <v>630E77401</v>
          </cell>
          <cell r="C4135" t="str">
            <v>EACH</v>
          </cell>
          <cell r="D4135" t="str">
            <v>OVERPASS STRUCTURE MOUNTED SIGN SUPPORT, TYPE TC-18.26, DESIGN 4, AS PER PLAN</v>
          </cell>
          <cell r="G4135">
            <v>0</v>
          </cell>
        </row>
        <row r="4136">
          <cell r="A4136" t="str">
            <v>630E77500</v>
          </cell>
          <cell r="C4136" t="str">
            <v>EACH</v>
          </cell>
          <cell r="D4136" t="str">
            <v>OVERPASS STRUCTURE MOUNTED SIGN SUPPORT, TYPE TC-18.26, DESIGN 5</v>
          </cell>
          <cell r="G4136">
            <v>0</v>
          </cell>
        </row>
        <row r="4137">
          <cell r="A4137" t="str">
            <v>630E77501</v>
          </cell>
          <cell r="C4137" t="str">
            <v>EACH</v>
          </cell>
          <cell r="D4137" t="str">
            <v>OVERPASS STRUCTURE MOUNTED SIGN SUPPORT, TYPE TC-18.26, DESIGN 5, AS PER PLAN</v>
          </cell>
          <cell r="G4137">
            <v>0</v>
          </cell>
        </row>
        <row r="4138">
          <cell r="A4138" t="str">
            <v>630E77600</v>
          </cell>
          <cell r="C4138" t="str">
            <v>EACH</v>
          </cell>
          <cell r="D4138" t="str">
            <v>OVERPASS STRUCTURE MOUNTED SIGN SUPPORT, TYPE TC-18.26, DESIGN 6</v>
          </cell>
          <cell r="G4138">
            <v>0</v>
          </cell>
        </row>
        <row r="4139">
          <cell r="A4139" t="str">
            <v>630E77601</v>
          </cell>
          <cell r="C4139" t="str">
            <v>EACH</v>
          </cell>
          <cell r="D4139" t="str">
            <v>OVERPASS STRUCTURE MOUNTED SIGN SUPPORT, TYPE TC-18.26, DESIGN 6, AS PER PLAN</v>
          </cell>
          <cell r="G4139">
            <v>0</v>
          </cell>
        </row>
        <row r="4140">
          <cell r="A4140" t="str">
            <v>630E77700</v>
          </cell>
          <cell r="C4140" t="str">
            <v>EACH</v>
          </cell>
          <cell r="D4140" t="str">
            <v>OVERPASS STRUCTURE MOUNTED SIGN SUPPORT, TYPE TC-18.26, DESIGN 7</v>
          </cell>
          <cell r="G4140">
            <v>0</v>
          </cell>
        </row>
        <row r="4141">
          <cell r="A4141" t="str">
            <v>630E77701</v>
          </cell>
          <cell r="C4141" t="str">
            <v>EACH</v>
          </cell>
          <cell r="D4141" t="str">
            <v>OVERPASS STRUCTURE MOUNTED SIGN SUPPORT, TYPE TC-18.26, DESIGN 7, AS PER PLAN</v>
          </cell>
          <cell r="G4141">
            <v>0</v>
          </cell>
        </row>
        <row r="4142">
          <cell r="A4142" t="str">
            <v>630E77800</v>
          </cell>
          <cell r="C4142" t="str">
            <v>EACH</v>
          </cell>
          <cell r="D4142" t="str">
            <v>OVERPASS STRUCTURE MOUNTED SIGN SUPPORT, TYPE TC-18.26, DESIGN 8</v>
          </cell>
          <cell r="G4142">
            <v>0</v>
          </cell>
        </row>
        <row r="4143">
          <cell r="A4143" t="str">
            <v>630E77801</v>
          </cell>
          <cell r="C4143" t="str">
            <v>EACH</v>
          </cell>
          <cell r="D4143" t="str">
            <v>OVERPASS STRUCTURE MOUNTED SIGN SUPPORT, TYPE TC-18.26, DESIGN 8, AS PER PLAN</v>
          </cell>
          <cell r="G4143">
            <v>0</v>
          </cell>
        </row>
        <row r="4144">
          <cell r="A4144" t="str">
            <v>630E77900</v>
          </cell>
          <cell r="C4144" t="str">
            <v>EACH</v>
          </cell>
          <cell r="D4144" t="str">
            <v>OVERPASS STRUCTURE MOUNTED SIGN SUPPORT, TYPE TC-18.26, DESIGN 9</v>
          </cell>
          <cell r="G4144">
            <v>0</v>
          </cell>
        </row>
        <row r="4145">
          <cell r="A4145" t="str">
            <v>630E77901</v>
          </cell>
          <cell r="C4145" t="str">
            <v>EACH</v>
          </cell>
          <cell r="D4145" t="str">
            <v>OVERPASS STRUCTURE MOUNTED SIGN SUPPORT, TYPE TC-18.26, DESIGN 9, AS PER PLAN</v>
          </cell>
          <cell r="G4145">
            <v>0</v>
          </cell>
        </row>
        <row r="4146">
          <cell r="A4146" t="str">
            <v>630E78000</v>
          </cell>
          <cell r="C4146" t="str">
            <v>EACH</v>
          </cell>
          <cell r="D4146" t="str">
            <v>OVERPASS STRUCTURE MOUNTED SIGN SUPPORT, TYPE TC-18.26, DESIGN 10</v>
          </cell>
          <cell r="G4146">
            <v>0</v>
          </cell>
        </row>
        <row r="4147">
          <cell r="A4147" t="str">
            <v>630E78001</v>
          </cell>
          <cell r="C4147" t="str">
            <v>EACH</v>
          </cell>
          <cell r="D4147" t="str">
            <v>OVERPASS STRUCTURE MOUNTED SIGN SUPPORT, TYPE TC-18.26, DESIGN 10, AS PER PLAN</v>
          </cell>
          <cell r="G4147">
            <v>0</v>
          </cell>
        </row>
        <row r="4148">
          <cell r="A4148" t="str">
            <v>630E78500</v>
          </cell>
          <cell r="B4148" t="str">
            <v>Y</v>
          </cell>
          <cell r="C4148" t="str">
            <v>EACH</v>
          </cell>
          <cell r="D4148" t="str">
            <v>SPECIAL - DYE PENETRANT TEST</v>
          </cell>
          <cell r="F4148" t="str">
            <v>CHECK UNIT OF MEASURE</v>
          </cell>
          <cell r="G4148">
            <v>0</v>
          </cell>
        </row>
        <row r="4149">
          <cell r="A4149" t="str">
            <v>630E78600</v>
          </cell>
          <cell r="B4149" t="str">
            <v>Y</v>
          </cell>
          <cell r="C4149" t="str">
            <v>LS</v>
          </cell>
          <cell r="D4149" t="str">
            <v>SPECIAL - DYE PENETRANT TEST</v>
          </cell>
          <cell r="F4149" t="str">
            <v>CHECK UNIT OF MEASURE</v>
          </cell>
          <cell r="G4149">
            <v>0</v>
          </cell>
        </row>
        <row r="4150">
          <cell r="A4150" t="str">
            <v>630E79000</v>
          </cell>
          <cell r="C4150" t="str">
            <v>EACH</v>
          </cell>
          <cell r="D4150" t="str">
            <v>SIGN HANGER ASSEMBLY, SPAN WIRE</v>
          </cell>
          <cell r="G4150">
            <v>0</v>
          </cell>
        </row>
        <row r="4151">
          <cell r="A4151" t="str">
            <v>630E79001</v>
          </cell>
          <cell r="C4151" t="str">
            <v>EACH</v>
          </cell>
          <cell r="D4151" t="str">
            <v>SIGN HANGER ASSEMBLY, SPAN WIRE, AS PER PLAN</v>
          </cell>
          <cell r="G4151">
            <v>0</v>
          </cell>
        </row>
        <row r="4152">
          <cell r="A4152" t="str">
            <v>630E79100</v>
          </cell>
          <cell r="C4152" t="str">
            <v>EACH</v>
          </cell>
          <cell r="D4152" t="str">
            <v>SIGN HANGER ASSEMBLY, MAST ARM</v>
          </cell>
          <cell r="G4152">
            <v>0</v>
          </cell>
        </row>
        <row r="4153">
          <cell r="A4153" t="str">
            <v>630E79101</v>
          </cell>
          <cell r="C4153" t="str">
            <v>EACH</v>
          </cell>
          <cell r="D4153" t="str">
            <v>SIGN HANGER ASSEMBLY, MAST ARM, AS PER PLAN</v>
          </cell>
          <cell r="G4153">
            <v>0</v>
          </cell>
        </row>
        <row r="4154">
          <cell r="A4154" t="str">
            <v>630E79200</v>
          </cell>
          <cell r="C4154" t="str">
            <v>EACH</v>
          </cell>
          <cell r="D4154" t="str">
            <v>SIGN ATTACHMENT ASSEMBLY, MAST ARM</v>
          </cell>
          <cell r="G4154">
            <v>0</v>
          </cell>
        </row>
        <row r="4155">
          <cell r="A4155" t="str">
            <v>630E79201</v>
          </cell>
          <cell r="C4155" t="str">
            <v>EACH</v>
          </cell>
          <cell r="D4155" t="str">
            <v>SIGN ATTACHMENT ASSEMBLY, MAST ARM, AS PER PLAN</v>
          </cell>
          <cell r="G4155">
            <v>0</v>
          </cell>
        </row>
        <row r="4156">
          <cell r="A4156" t="str">
            <v>630E79500</v>
          </cell>
          <cell r="C4156" t="str">
            <v>EACH</v>
          </cell>
          <cell r="D4156" t="str">
            <v>SIGN SUPPORT ASSEMBLY, POLE MOUNTED</v>
          </cell>
          <cell r="G4156">
            <v>0</v>
          </cell>
        </row>
        <row r="4157">
          <cell r="A4157" t="str">
            <v>630E79501</v>
          </cell>
          <cell r="C4157" t="str">
            <v>EACH</v>
          </cell>
          <cell r="D4157" t="str">
            <v>SIGN SUPPORT ASSEMBLY, POLE MOUNTED, AS PER PLAN</v>
          </cell>
          <cell r="G4157">
            <v>0</v>
          </cell>
        </row>
        <row r="4158">
          <cell r="A4158" t="str">
            <v>630E79600</v>
          </cell>
          <cell r="C4158" t="str">
            <v>EACH</v>
          </cell>
          <cell r="D4158" t="str">
            <v>SIGN SUPPORT ASSEMBLY, BRIDGE MOUNTED, TYPE 1</v>
          </cell>
          <cell r="G4158">
            <v>0</v>
          </cell>
        </row>
        <row r="4159">
          <cell r="A4159" t="str">
            <v>630E79601</v>
          </cell>
          <cell r="C4159" t="str">
            <v>EACH</v>
          </cell>
          <cell r="D4159" t="str">
            <v>SIGN SUPPORT ASSEMBLY, BRIDGE MOUNTED, TYPE 1, AS PER PLAN</v>
          </cell>
          <cell r="G4159">
            <v>0</v>
          </cell>
        </row>
        <row r="4160">
          <cell r="A4160" t="str">
            <v>630E79604</v>
          </cell>
          <cell r="C4160" t="str">
            <v>EACH</v>
          </cell>
          <cell r="D4160" t="str">
            <v>SIGN SUPPORT ASSEMBLY, BRIDGE MOUNTED, TYPE 2</v>
          </cell>
          <cell r="G4160">
            <v>0</v>
          </cell>
        </row>
        <row r="4161">
          <cell r="A4161" t="str">
            <v>630E79605</v>
          </cell>
          <cell r="C4161" t="str">
            <v>EACH</v>
          </cell>
          <cell r="D4161" t="str">
            <v>SIGN SUPPORT ASSEMBLY, BRIDGE MOUNTED, TYPE 2, AS PER PLAN</v>
          </cell>
          <cell r="G4161">
            <v>0</v>
          </cell>
        </row>
        <row r="4162">
          <cell r="A4162" t="str">
            <v>630E79610</v>
          </cell>
          <cell r="C4162" t="str">
            <v>EACH</v>
          </cell>
          <cell r="D4162" t="str">
            <v>SIGN SUPPORT ASSEMBLY, BARRIER MOUNTED</v>
          </cell>
          <cell r="G4162">
            <v>0</v>
          </cell>
        </row>
        <row r="4163">
          <cell r="A4163" t="str">
            <v>630E79611</v>
          </cell>
          <cell r="C4163" t="str">
            <v>EACH</v>
          </cell>
          <cell r="D4163" t="str">
            <v>SIGN SUPPORT ASSEMBLY, BARRIER MOUNTED, AS PER PLAN</v>
          </cell>
          <cell r="G4163">
            <v>0</v>
          </cell>
        </row>
        <row r="4164">
          <cell r="A4164" t="str">
            <v>630E80100</v>
          </cell>
          <cell r="C4164" t="str">
            <v>SF</v>
          </cell>
          <cell r="D4164" t="str">
            <v>SIGN, FLAT SHEET</v>
          </cell>
          <cell r="G4164">
            <v>0</v>
          </cell>
        </row>
        <row r="4165">
          <cell r="A4165" t="str">
            <v>630E80101</v>
          </cell>
          <cell r="C4165" t="str">
            <v>SF</v>
          </cell>
          <cell r="D4165" t="str">
            <v>SIGN, FLAT SHEET, AS PER PLAN</v>
          </cell>
          <cell r="G4165">
            <v>0</v>
          </cell>
        </row>
        <row r="4166">
          <cell r="A4166" t="str">
            <v>630E80200</v>
          </cell>
          <cell r="C4166" t="str">
            <v>SF</v>
          </cell>
          <cell r="D4166" t="str">
            <v>SIGN, GROUND MOUNTED EXTRUSHEET</v>
          </cell>
          <cell r="G4166">
            <v>0</v>
          </cell>
        </row>
        <row r="4167">
          <cell r="A4167" t="str">
            <v>630E80201</v>
          </cell>
          <cell r="C4167" t="str">
            <v>SF</v>
          </cell>
          <cell r="D4167" t="str">
            <v>SIGN, GROUND MOUNTED EXTRUSHEET, AS PER PLAN</v>
          </cell>
          <cell r="G4167">
            <v>0</v>
          </cell>
        </row>
        <row r="4168">
          <cell r="A4168" t="str">
            <v>630E80224</v>
          </cell>
          <cell r="C4168" t="str">
            <v>SF</v>
          </cell>
          <cell r="D4168" t="str">
            <v>SIGN, OVERHEAD EXTRUSHEET</v>
          </cell>
          <cell r="G4168">
            <v>0</v>
          </cell>
        </row>
        <row r="4169">
          <cell r="A4169" t="str">
            <v>630E80225</v>
          </cell>
          <cell r="C4169" t="str">
            <v>SF</v>
          </cell>
          <cell r="D4169" t="str">
            <v>SIGN, OVERHEAD EXTRUSHEET, AS PER PLAN</v>
          </cell>
          <cell r="G4169">
            <v>0</v>
          </cell>
        </row>
        <row r="4170">
          <cell r="A4170" t="str">
            <v>630E80228</v>
          </cell>
          <cell r="C4170" t="str">
            <v>EACH</v>
          </cell>
          <cell r="D4170" t="str">
            <v>SIGN, OVERHEAD EXTRUSHEET</v>
          </cell>
          <cell r="G4170">
            <v>0</v>
          </cell>
        </row>
        <row r="4171">
          <cell r="A4171" t="str">
            <v>630E80229</v>
          </cell>
          <cell r="C4171" t="str">
            <v>EACH</v>
          </cell>
          <cell r="D4171" t="str">
            <v>SIGN, OVERHEAD EXTRUSHEET, AS PER PLAN</v>
          </cell>
          <cell r="G4171">
            <v>0</v>
          </cell>
        </row>
        <row r="4172">
          <cell r="A4172" t="str">
            <v>630E80300</v>
          </cell>
          <cell r="C4172" t="str">
            <v>SF</v>
          </cell>
          <cell r="D4172" t="str">
            <v>SIGN, TEMPORARY OVERLAY</v>
          </cell>
          <cell r="G4172">
            <v>0</v>
          </cell>
        </row>
        <row r="4173">
          <cell r="A4173" t="str">
            <v>630E80301</v>
          </cell>
          <cell r="C4173" t="str">
            <v>SF</v>
          </cell>
          <cell r="D4173" t="str">
            <v>SIGN, TEMPORARY OVERLAY, AS PER PLAN</v>
          </cell>
          <cell r="G4173">
            <v>0</v>
          </cell>
        </row>
        <row r="4174">
          <cell r="A4174" t="str">
            <v>630E80400</v>
          </cell>
          <cell r="C4174" t="str">
            <v>SF</v>
          </cell>
          <cell r="D4174" t="str">
            <v>SIGN, PERMANENT OVERLAY</v>
          </cell>
          <cell r="G4174">
            <v>0</v>
          </cell>
        </row>
        <row r="4175">
          <cell r="A4175" t="str">
            <v>630E80401</v>
          </cell>
          <cell r="C4175" t="str">
            <v>SF</v>
          </cell>
          <cell r="D4175" t="str">
            <v>SIGN, PERMANENT OVERLAY, AS PER PLAN</v>
          </cell>
          <cell r="G4175">
            <v>0</v>
          </cell>
        </row>
        <row r="4176">
          <cell r="A4176" t="str">
            <v>630E80406</v>
          </cell>
          <cell r="B4176" t="str">
            <v>Y</v>
          </cell>
          <cell r="C4176" t="str">
            <v>SF</v>
          </cell>
          <cell r="D4176" t="str">
            <v>SPECIAL - SIGN REWORKED, PERMANENT OVERLAY</v>
          </cell>
          <cell r="G4176">
            <v>0</v>
          </cell>
        </row>
        <row r="4177">
          <cell r="A4177" t="str">
            <v>630E80500</v>
          </cell>
          <cell r="C4177" t="str">
            <v>EACH</v>
          </cell>
          <cell r="D4177" t="str">
            <v>SIGN, DOUBLE FACED, STREET NAME</v>
          </cell>
          <cell r="G4177">
            <v>0</v>
          </cell>
        </row>
        <row r="4178">
          <cell r="A4178" t="str">
            <v>630E80501</v>
          </cell>
          <cell r="C4178" t="str">
            <v>EACH</v>
          </cell>
          <cell r="D4178" t="str">
            <v>SIGN, DOUBLE FACED, STREET NAME, AS PER PLAN</v>
          </cell>
          <cell r="G4178">
            <v>0</v>
          </cell>
        </row>
        <row r="4179">
          <cell r="A4179" t="str">
            <v>630E80510</v>
          </cell>
          <cell r="C4179" t="str">
            <v>EACH</v>
          </cell>
          <cell r="D4179" t="str">
            <v>SIGN, STREET NAME</v>
          </cell>
          <cell r="G4179">
            <v>0</v>
          </cell>
        </row>
        <row r="4180">
          <cell r="A4180" t="str">
            <v>630E80511</v>
          </cell>
          <cell r="C4180" t="str">
            <v>EACH</v>
          </cell>
          <cell r="D4180" t="str">
            <v>SIGN, STREET NAME, AS PER PLAN</v>
          </cell>
          <cell r="G4180">
            <v>0</v>
          </cell>
        </row>
        <row r="4181">
          <cell r="A4181" t="str">
            <v>630E80600</v>
          </cell>
          <cell r="C4181" t="str">
            <v>EACH</v>
          </cell>
          <cell r="D4181" t="str">
            <v>SIGN, DOUBLE FACED, MILE MARKER</v>
          </cell>
          <cell r="G4181">
            <v>0</v>
          </cell>
        </row>
        <row r="4182">
          <cell r="A4182" t="str">
            <v>630E80601</v>
          </cell>
          <cell r="C4182" t="str">
            <v>EACH</v>
          </cell>
          <cell r="D4182" t="str">
            <v>SIGN, DOUBLE FACED, MILE MARKER, AS PER PLAN</v>
          </cell>
          <cell r="G4182">
            <v>0</v>
          </cell>
        </row>
        <row r="4183">
          <cell r="A4183" t="str">
            <v>630E81000</v>
          </cell>
          <cell r="C4183" t="str">
            <v>EACH</v>
          </cell>
          <cell r="D4183" t="str">
            <v>MAINLINE REFERENCE MARKER</v>
          </cell>
          <cell r="G4183">
            <v>0</v>
          </cell>
        </row>
        <row r="4184">
          <cell r="A4184" t="str">
            <v>630E81010</v>
          </cell>
          <cell r="C4184" t="str">
            <v>EACH</v>
          </cell>
          <cell r="D4184" t="str">
            <v>RAMP REFERENCE MARKER</v>
          </cell>
          <cell r="G4184">
            <v>0</v>
          </cell>
        </row>
        <row r="4185">
          <cell r="A4185" t="str">
            <v>630E81011</v>
          </cell>
          <cell r="C4185" t="str">
            <v>EACH</v>
          </cell>
          <cell r="D4185" t="str">
            <v>RAMP REFERENCE MARKER, AS PER PLAN</v>
          </cell>
          <cell r="G4185">
            <v>0</v>
          </cell>
        </row>
        <row r="4186">
          <cell r="A4186" t="str">
            <v>630E81020</v>
          </cell>
          <cell r="C4186" t="str">
            <v>EACH</v>
          </cell>
          <cell r="D4186" t="str">
            <v>CONCRETE MEDIAN BARRIER SIGN BRACKET</v>
          </cell>
          <cell r="G4186">
            <v>0</v>
          </cell>
        </row>
        <row r="4187">
          <cell r="A4187" t="str">
            <v>630E81021</v>
          </cell>
          <cell r="C4187" t="str">
            <v>EACH</v>
          </cell>
          <cell r="D4187" t="str">
            <v>CONCRETE MEDIAN BARRIER SIGN BRACKET, AS PER PLAN</v>
          </cell>
          <cell r="G4187">
            <v>0</v>
          </cell>
        </row>
        <row r="4188">
          <cell r="A4188" t="str">
            <v>630E81100</v>
          </cell>
          <cell r="C4188" t="str">
            <v>SF</v>
          </cell>
          <cell r="D4188" t="str">
            <v>SIGN ERECTED, FLAT SHEET</v>
          </cell>
          <cell r="G4188">
            <v>0</v>
          </cell>
        </row>
        <row r="4189">
          <cell r="A4189" t="str">
            <v>630E81101</v>
          </cell>
          <cell r="C4189" t="str">
            <v>SF</v>
          </cell>
          <cell r="D4189" t="str">
            <v>SIGN ERECTED, FLAT SHEET, AS PER PLAN</v>
          </cell>
          <cell r="G4189">
            <v>0</v>
          </cell>
        </row>
        <row r="4190">
          <cell r="A4190" t="str">
            <v>630E81200</v>
          </cell>
          <cell r="C4190" t="str">
            <v>SF</v>
          </cell>
          <cell r="D4190" t="str">
            <v>SIGN ERECTED, EXTRUSHEET</v>
          </cell>
          <cell r="G4190">
            <v>0</v>
          </cell>
        </row>
        <row r="4191">
          <cell r="A4191" t="str">
            <v>630E81201</v>
          </cell>
          <cell r="C4191" t="str">
            <v>SF</v>
          </cell>
          <cell r="D4191" t="str">
            <v>SIGN ERECTED, EXTRUSHEET, AS PER PLAN</v>
          </cell>
          <cell r="G4191">
            <v>0</v>
          </cell>
        </row>
        <row r="4192">
          <cell r="A4192" t="str">
            <v>630E81300</v>
          </cell>
          <cell r="C4192" t="str">
            <v>SF</v>
          </cell>
          <cell r="D4192" t="str">
            <v>SIGN ERECTED, PERMANENT OVERLAY</v>
          </cell>
          <cell r="G4192">
            <v>0</v>
          </cell>
        </row>
        <row r="4193">
          <cell r="A4193" t="str">
            <v>630E81301</v>
          </cell>
          <cell r="C4193" t="str">
            <v>SF</v>
          </cell>
          <cell r="D4193" t="str">
            <v>SIGN ERECTED, PERMANENT OVERLAY, AS PER PLAN</v>
          </cell>
          <cell r="G4193">
            <v>0</v>
          </cell>
        </row>
        <row r="4194">
          <cell r="A4194" t="str">
            <v>630E81304</v>
          </cell>
          <cell r="C4194" t="str">
            <v>SF</v>
          </cell>
          <cell r="D4194" t="str">
            <v>SIGN ERECTED, TEMPORARY OVERLAY</v>
          </cell>
          <cell r="G4194">
            <v>0</v>
          </cell>
        </row>
        <row r="4195">
          <cell r="A4195" t="str">
            <v>630E81305</v>
          </cell>
          <cell r="C4195" t="str">
            <v>SF</v>
          </cell>
          <cell r="D4195" t="str">
            <v>SIGN ERECTED, TEMPORARY OVERLAY, AS PER PLAN</v>
          </cell>
          <cell r="G4195">
            <v>0</v>
          </cell>
        </row>
        <row r="4196">
          <cell r="A4196" t="str">
            <v>630E82000</v>
          </cell>
          <cell r="C4196" t="str">
            <v>EACH</v>
          </cell>
          <cell r="D4196" t="str">
            <v>SIGN BACKING ASSEMBLY</v>
          </cell>
          <cell r="G4196">
            <v>0</v>
          </cell>
        </row>
        <row r="4197">
          <cell r="A4197" t="str">
            <v>630E83000</v>
          </cell>
          <cell r="C4197" t="str">
            <v>SF</v>
          </cell>
          <cell r="D4197" t="str">
            <v>COVERING OF SIGN</v>
          </cell>
          <cell r="G4197">
            <v>0</v>
          </cell>
        </row>
        <row r="4198">
          <cell r="A4198" t="str">
            <v>630E84000</v>
          </cell>
          <cell r="C4198" t="str">
            <v>EACH</v>
          </cell>
          <cell r="D4198" t="str">
            <v>CONCRETE BARRIER MEDIAN OVERHEAD SIGN SUPPORT FOUNDATION, TYPE TC-21.40</v>
          </cell>
          <cell r="G4198">
            <v>0</v>
          </cell>
        </row>
        <row r="4199">
          <cell r="A4199" t="str">
            <v>630E84001</v>
          </cell>
          <cell r="C4199" t="str">
            <v>EACH</v>
          </cell>
          <cell r="D4199" t="str">
            <v>CONCRETE BARRIER MEDIAN OVERHEAD SIGN SUPPORT FOUNDATION, TYPE TC-21.40, AS PER PLAN</v>
          </cell>
          <cell r="G4199">
            <v>0</v>
          </cell>
        </row>
        <row r="4200">
          <cell r="A4200" t="str">
            <v>630E84010</v>
          </cell>
          <cell r="C4200" t="str">
            <v>EACH</v>
          </cell>
          <cell r="D4200" t="str">
            <v>CONCRETE BARRIER MEDIAN OVERHEAD SIGN SUPPORT FOUNDATION, TYPE TC-21.50</v>
          </cell>
          <cell r="G4200">
            <v>0</v>
          </cell>
        </row>
        <row r="4201">
          <cell r="A4201" t="str">
            <v>630E84011</v>
          </cell>
          <cell r="C4201" t="str">
            <v>EACH</v>
          </cell>
          <cell r="D4201" t="str">
            <v>CONCRETE BARRIER MEDIAN OVERHEAD SIGN SUPPORT FOUNDATION, TYPE TC-21.50, AS PER PLAN</v>
          </cell>
          <cell r="G4201">
            <v>0</v>
          </cell>
        </row>
        <row r="4202">
          <cell r="A4202" t="str">
            <v>630E84500</v>
          </cell>
          <cell r="C4202" t="str">
            <v>EACH</v>
          </cell>
          <cell r="D4202" t="str">
            <v>GROUND MOUNTED STRUCTURAL BEAM SUPPORT FOUNDATION</v>
          </cell>
          <cell r="G4202">
            <v>0</v>
          </cell>
        </row>
        <row r="4203">
          <cell r="A4203" t="str">
            <v>630E84501</v>
          </cell>
          <cell r="C4203" t="str">
            <v>EACH</v>
          </cell>
          <cell r="D4203" t="str">
            <v>GROUND MOUNTED STRUCTURAL BEAM SUPPORT FOUNDATION, AS PER PLAN</v>
          </cell>
          <cell r="G4203">
            <v>0</v>
          </cell>
        </row>
        <row r="4204">
          <cell r="A4204" t="str">
            <v>630E84510</v>
          </cell>
          <cell r="C4204" t="str">
            <v>EACH</v>
          </cell>
          <cell r="D4204" t="str">
            <v>RIGID OVERHEAD SIGN SUPPORT FOUNDATION</v>
          </cell>
          <cell r="G4204">
            <v>0</v>
          </cell>
        </row>
        <row r="4205">
          <cell r="A4205" t="str">
            <v>630E84511</v>
          </cell>
          <cell r="C4205" t="str">
            <v>EACH</v>
          </cell>
          <cell r="D4205" t="str">
            <v>RIGID OVERHEAD SIGN SUPPORT FOUNDATION, AS PER PLAN</v>
          </cell>
          <cell r="G4205">
            <v>0</v>
          </cell>
        </row>
        <row r="4206">
          <cell r="A4206" t="str">
            <v>630E84520</v>
          </cell>
          <cell r="C4206" t="str">
            <v>EACH</v>
          </cell>
          <cell r="D4206" t="str">
            <v>SPAN WIRE SIGN SUPPORT FOUNDATION</v>
          </cell>
          <cell r="G4206">
            <v>0</v>
          </cell>
        </row>
        <row r="4207">
          <cell r="A4207" t="str">
            <v>630E84521</v>
          </cell>
          <cell r="C4207" t="str">
            <v>EACH</v>
          </cell>
          <cell r="D4207" t="str">
            <v>SPAN WIRE SIGN SUPPORT FOUNDATION, AS PER PLAN</v>
          </cell>
          <cell r="G4207">
            <v>0</v>
          </cell>
        </row>
        <row r="4208">
          <cell r="A4208" t="str">
            <v>630E84600</v>
          </cell>
          <cell r="C4208" t="str">
            <v>EACH</v>
          </cell>
          <cell r="D4208" t="str">
            <v>GROUND MOUNTED PIPE SUPPORT FOUNDATION</v>
          </cell>
          <cell r="G4208">
            <v>0</v>
          </cell>
        </row>
        <row r="4209">
          <cell r="A4209" t="str">
            <v>630E84601</v>
          </cell>
          <cell r="C4209" t="str">
            <v>EACH</v>
          </cell>
          <cell r="D4209" t="str">
            <v>GROUND MOUNTED PIPE SUPPORT FOUNDATION, AS PER PLAN</v>
          </cell>
          <cell r="G4209">
            <v>0</v>
          </cell>
        </row>
        <row r="4210">
          <cell r="A4210" t="str">
            <v>630E84900</v>
          </cell>
          <cell r="C4210" t="str">
            <v>EACH</v>
          </cell>
          <cell r="D4210" t="str">
            <v>REMOVAL OF GROUND MOUNTED SIGN AND DISPOSAL</v>
          </cell>
          <cell r="G4210">
            <v>0</v>
          </cell>
        </row>
        <row r="4211">
          <cell r="A4211" t="str">
            <v>630E84901</v>
          </cell>
          <cell r="C4211" t="str">
            <v>EACH</v>
          </cell>
          <cell r="D4211" t="str">
            <v>REMOVAL OF GROUND MOUNTED SIGN AND DISPOSAL, AS PER PLAN</v>
          </cell>
          <cell r="G4211">
            <v>0</v>
          </cell>
        </row>
        <row r="4212">
          <cell r="A4212" t="str">
            <v>630E85000</v>
          </cell>
          <cell r="C4212" t="str">
            <v>EACH</v>
          </cell>
          <cell r="D4212" t="str">
            <v>REMOVAL OF GROUND MOUNTED SIGN AND STORAGE</v>
          </cell>
          <cell r="G4212">
            <v>0</v>
          </cell>
        </row>
        <row r="4213">
          <cell r="A4213" t="str">
            <v>630E85001</v>
          </cell>
          <cell r="C4213" t="str">
            <v>EACH</v>
          </cell>
          <cell r="D4213" t="str">
            <v>REMOVAL OF GROUND MOUNTED SIGN AND STORAGE, AS PER PLAN</v>
          </cell>
          <cell r="G4213">
            <v>0</v>
          </cell>
        </row>
        <row r="4214">
          <cell r="A4214" t="str">
            <v>630E85100</v>
          </cell>
          <cell r="C4214" t="str">
            <v>EACH</v>
          </cell>
          <cell r="D4214" t="str">
            <v>REMOVAL OF GROUND MOUNTED SIGN AND REERECTION</v>
          </cell>
          <cell r="G4214">
            <v>0</v>
          </cell>
        </row>
        <row r="4215">
          <cell r="A4215" t="str">
            <v>630E85101</v>
          </cell>
          <cell r="C4215" t="str">
            <v>EACH</v>
          </cell>
          <cell r="D4215" t="str">
            <v>REMOVAL OF GROUND MOUNTED SIGN AND REERECTION, AS PER PLAN</v>
          </cell>
          <cell r="G4215">
            <v>0</v>
          </cell>
        </row>
        <row r="4216">
          <cell r="A4216" t="str">
            <v>630E85200</v>
          </cell>
          <cell r="C4216" t="str">
            <v>EACH</v>
          </cell>
          <cell r="D4216" t="str">
            <v>REMOVAL OF GROUND MOUNTED SIGN AND DELIVERY</v>
          </cell>
          <cell r="G4216">
            <v>0</v>
          </cell>
        </row>
        <row r="4217">
          <cell r="A4217" t="str">
            <v>630E85201</v>
          </cell>
          <cell r="C4217" t="str">
            <v>EACH</v>
          </cell>
          <cell r="D4217" t="str">
            <v>REMOVAL OF GROUND MOUNTED SIGN AND DELIVERY, AS PER PLAN</v>
          </cell>
          <cell r="G4217">
            <v>0</v>
          </cell>
        </row>
        <row r="4218">
          <cell r="A4218" t="str">
            <v>630E85400</v>
          </cell>
          <cell r="C4218" t="str">
            <v>EACH</v>
          </cell>
          <cell r="D4218" t="str">
            <v>REMOVAL OF GROUND MOUNTED MAJOR SIGN AND DISPOSAL</v>
          </cell>
          <cell r="G4218">
            <v>0</v>
          </cell>
        </row>
        <row r="4219">
          <cell r="A4219" t="str">
            <v>630E85401</v>
          </cell>
          <cell r="C4219" t="str">
            <v>EACH</v>
          </cell>
          <cell r="D4219" t="str">
            <v>REMOVAL OF GROUND MOUNTED MAJOR SIGN AND DISPOSAL, AS PER PLAN</v>
          </cell>
          <cell r="G4219">
            <v>0</v>
          </cell>
        </row>
        <row r="4220">
          <cell r="A4220" t="str">
            <v>630E85500</v>
          </cell>
          <cell r="C4220" t="str">
            <v>EACH</v>
          </cell>
          <cell r="D4220" t="str">
            <v>REMOVAL OF GROUND MOUNTED MAJOR SIGN AND STORAGE</v>
          </cell>
          <cell r="G4220">
            <v>0</v>
          </cell>
        </row>
        <row r="4221">
          <cell r="A4221" t="str">
            <v>630E85501</v>
          </cell>
          <cell r="C4221" t="str">
            <v>EACH</v>
          </cell>
          <cell r="D4221" t="str">
            <v>REMOVAL OF GROUND MOUNTED MAJOR SIGN AND STORAGE, AS PER PLAN</v>
          </cell>
          <cell r="G4221">
            <v>0</v>
          </cell>
        </row>
        <row r="4222">
          <cell r="A4222" t="str">
            <v>630E85600</v>
          </cell>
          <cell r="C4222" t="str">
            <v>EACH</v>
          </cell>
          <cell r="D4222" t="str">
            <v>REMOVAL OF GROUND MOUNTED MAJOR SIGN AND REERECTION</v>
          </cell>
          <cell r="G4222">
            <v>0</v>
          </cell>
        </row>
        <row r="4223">
          <cell r="A4223" t="str">
            <v>630E85601</v>
          </cell>
          <cell r="C4223" t="str">
            <v>EACH</v>
          </cell>
          <cell r="D4223" t="str">
            <v>REMOVAL OF GROUND MOUNTED MAJOR SIGN AND REERECTION, AS PER PLAN</v>
          </cell>
          <cell r="G4223">
            <v>0</v>
          </cell>
        </row>
        <row r="4224">
          <cell r="A4224" t="str">
            <v>630E85700</v>
          </cell>
          <cell r="C4224" t="str">
            <v>EACH</v>
          </cell>
          <cell r="D4224" t="str">
            <v>REMOVAL OF GROUND MOUNTED MAJOR SIGN AND DELIVERY</v>
          </cell>
          <cell r="G4224">
            <v>0</v>
          </cell>
        </row>
        <row r="4225">
          <cell r="A4225" t="str">
            <v>630E85701</v>
          </cell>
          <cell r="C4225" t="str">
            <v>EACH</v>
          </cell>
          <cell r="D4225" t="str">
            <v>REMOVAL OF GROUND MOUNTED MAJOR SIGN AND DELIVERY, AS PER PLAN</v>
          </cell>
          <cell r="G4225">
            <v>0</v>
          </cell>
        </row>
        <row r="4226">
          <cell r="A4226" t="str">
            <v>630E86002</v>
          </cell>
          <cell r="C4226" t="str">
            <v>EACH</v>
          </cell>
          <cell r="D4226" t="str">
            <v>REMOVAL OF GROUND MOUNTED POST SUPPORT AND DISPOSAL</v>
          </cell>
          <cell r="G4226">
            <v>0</v>
          </cell>
        </row>
        <row r="4227">
          <cell r="A4227" t="str">
            <v>630E86003</v>
          </cell>
          <cell r="C4227" t="str">
            <v>EACH</v>
          </cell>
          <cell r="D4227" t="str">
            <v>REMOVAL OF GROUND MOUNTED POST SUPPORT AND DISPOSAL, AS PER PLAN</v>
          </cell>
          <cell r="G4227">
            <v>0</v>
          </cell>
        </row>
        <row r="4228">
          <cell r="A4228" t="str">
            <v>630E86006</v>
          </cell>
          <cell r="C4228" t="str">
            <v>EACH</v>
          </cell>
          <cell r="D4228" t="str">
            <v>REMOVAL OF GROUND MOUNTED POST SUPPORT AND STORAGE</v>
          </cell>
          <cell r="G4228">
            <v>0</v>
          </cell>
        </row>
        <row r="4229">
          <cell r="A4229" t="str">
            <v>630E86007</v>
          </cell>
          <cell r="C4229" t="str">
            <v>EACH</v>
          </cell>
          <cell r="D4229" t="str">
            <v>REMOVAL OF GROUND MOUNTED POST SUPPORT AND STORAGE, AS PER PLAN</v>
          </cell>
          <cell r="G4229">
            <v>0</v>
          </cell>
        </row>
        <row r="4230">
          <cell r="A4230" t="str">
            <v>630E86010</v>
          </cell>
          <cell r="C4230" t="str">
            <v>EACH</v>
          </cell>
          <cell r="D4230" t="str">
            <v>REMOVAL OF GROUND MOUNTED POST SUPPORT AND REERECTION</v>
          </cell>
          <cell r="G4230">
            <v>0</v>
          </cell>
        </row>
        <row r="4231">
          <cell r="A4231" t="str">
            <v>630E86011</v>
          </cell>
          <cell r="C4231" t="str">
            <v>EACH</v>
          </cell>
          <cell r="D4231" t="str">
            <v>REMOVAL OF GROUND MOUNTED POST SUPPORT AND REERECTION, AS PER PLAN</v>
          </cell>
          <cell r="G4231">
            <v>0</v>
          </cell>
        </row>
        <row r="4232">
          <cell r="A4232" t="str">
            <v>630E86050</v>
          </cell>
          <cell r="C4232" t="str">
            <v>EACH</v>
          </cell>
          <cell r="D4232" t="str">
            <v>REMOVAL OF GROUND MOUNTED POST SUPPORT AND DELIVERY</v>
          </cell>
          <cell r="G4232">
            <v>0</v>
          </cell>
        </row>
        <row r="4233">
          <cell r="A4233" t="str">
            <v>630E86102</v>
          </cell>
          <cell r="C4233" t="str">
            <v>EACH</v>
          </cell>
          <cell r="D4233" t="str">
            <v>REMOVAL OF GROUND MOUNTED STRUCTURAL BEAM SUPPORT AND DISPOSAL</v>
          </cell>
          <cell r="G4233">
            <v>0</v>
          </cell>
        </row>
        <row r="4234">
          <cell r="A4234" t="str">
            <v>630E86103</v>
          </cell>
          <cell r="C4234" t="str">
            <v>EACH</v>
          </cell>
          <cell r="D4234" t="str">
            <v>REMOVAL OF GROUND MOUNTED STRUCTURAL BEAM SUPPORT AND DISPOSAL, AS PER PLAN</v>
          </cell>
          <cell r="G4234">
            <v>0</v>
          </cell>
        </row>
        <row r="4235">
          <cell r="A4235" t="str">
            <v>630E86204</v>
          </cell>
          <cell r="C4235" t="str">
            <v>EACH</v>
          </cell>
          <cell r="D4235" t="str">
            <v>REMOVAL OF GROUND MOUNTED STRUCTURAL BEAM SUPPORT AND STORAGE</v>
          </cell>
          <cell r="G4235">
            <v>0</v>
          </cell>
        </row>
        <row r="4236">
          <cell r="A4236" t="str">
            <v>630E86205</v>
          </cell>
          <cell r="C4236" t="str">
            <v>EACH</v>
          </cell>
          <cell r="D4236" t="str">
            <v>REMOVAL OF GROUND MOUNTED STRUCTURAL BEAM SUPPORT AND STORAGE, AS PER PLAN</v>
          </cell>
          <cell r="G4236">
            <v>0</v>
          </cell>
        </row>
        <row r="4237">
          <cell r="A4237" t="str">
            <v>630E86250</v>
          </cell>
          <cell r="C4237" t="str">
            <v>EACH</v>
          </cell>
          <cell r="D4237" t="str">
            <v>REMOVAL OF GROUND MOUNTED STRUCTURAL BEAM SUPPORT AND REERECTION</v>
          </cell>
          <cell r="G4237">
            <v>0</v>
          </cell>
        </row>
        <row r="4238">
          <cell r="A4238" t="str">
            <v>630E86251</v>
          </cell>
          <cell r="C4238" t="str">
            <v>EACH</v>
          </cell>
          <cell r="D4238" t="str">
            <v>REMOVAL OF GROUND MOUNTED STRUCTURAL BEAM SUPPORT AND REERECTION, AS PER PLAN</v>
          </cell>
          <cell r="G4238">
            <v>0</v>
          </cell>
        </row>
        <row r="4239">
          <cell r="A4239" t="str">
            <v>630E86260</v>
          </cell>
          <cell r="C4239" t="str">
            <v>EACH</v>
          </cell>
          <cell r="D4239" t="str">
            <v>REMOVAL OF GROUND MOUNTED STRUCTURAL BEAM SUPPORT AND DELIVERY</v>
          </cell>
          <cell r="G4239">
            <v>0</v>
          </cell>
        </row>
        <row r="4240">
          <cell r="A4240" t="str">
            <v>630E86261</v>
          </cell>
          <cell r="C4240" t="str">
            <v>EACH</v>
          </cell>
          <cell r="D4240" t="str">
            <v>REMOVAL OF GROUND MOUNTED STRUCTURAL BEAM SUPPORT AND DELIVERY, AS PER PLAN</v>
          </cell>
          <cell r="G4240">
            <v>0</v>
          </cell>
        </row>
        <row r="4241">
          <cell r="A4241" t="str">
            <v>630E86270</v>
          </cell>
          <cell r="C4241" t="str">
            <v>EACH</v>
          </cell>
          <cell r="D4241" t="str">
            <v>REMOVAL OF GROUND MOUNTED PIPE SUPPORT AND STORAGE</v>
          </cell>
          <cell r="G4241">
            <v>0</v>
          </cell>
        </row>
        <row r="4242">
          <cell r="A4242" t="str">
            <v>630E86271</v>
          </cell>
          <cell r="C4242" t="str">
            <v>EACH</v>
          </cell>
          <cell r="D4242" t="str">
            <v>REMOVAL OF GROUND MOUNTED PIPE SUPPORT AND STORAGE, AS PER PLAN</v>
          </cell>
          <cell r="G4242">
            <v>0</v>
          </cell>
        </row>
        <row r="4243">
          <cell r="A4243" t="str">
            <v>630E86272</v>
          </cell>
          <cell r="C4243" t="str">
            <v>EACH</v>
          </cell>
          <cell r="D4243" t="str">
            <v>REMOVAL OF GROUND MOUNTED PIPE SUPPORT AND DISPOSAL</v>
          </cell>
          <cell r="G4243">
            <v>0</v>
          </cell>
        </row>
        <row r="4244">
          <cell r="A4244" t="str">
            <v>630E86274</v>
          </cell>
          <cell r="C4244" t="str">
            <v>EACH</v>
          </cell>
          <cell r="D4244" t="str">
            <v>REMOVAL OF GROUND MOUNTED PIPE SUPPORT AND REERECTION</v>
          </cell>
          <cell r="G4244">
            <v>0</v>
          </cell>
        </row>
        <row r="4245">
          <cell r="A4245" t="str">
            <v>630E86275</v>
          </cell>
          <cell r="C4245" t="str">
            <v>EACH</v>
          </cell>
          <cell r="D4245" t="str">
            <v>REMOVAL OF GROUND MOUNTED PIPE SUPPORT AND REERECTION, AS PER PLAN</v>
          </cell>
          <cell r="G4245">
            <v>0</v>
          </cell>
        </row>
        <row r="4246">
          <cell r="A4246" t="str">
            <v>630E86276</v>
          </cell>
          <cell r="C4246" t="str">
            <v>EACH</v>
          </cell>
          <cell r="D4246" t="str">
            <v>REMOVAL OF GROUND MOUNTED PIPE SUPPORT AND DELIVERY</v>
          </cell>
          <cell r="G4246">
            <v>0</v>
          </cell>
        </row>
        <row r="4247">
          <cell r="A4247" t="str">
            <v>630E86290</v>
          </cell>
          <cell r="C4247" t="str">
            <v>EACH</v>
          </cell>
          <cell r="D4247" t="str">
            <v>REMOVAL OF GROUND MOUNTED WOODEN BOX BEAM SUPPORT AND STORAGE</v>
          </cell>
          <cell r="G4247">
            <v>0</v>
          </cell>
        </row>
        <row r="4248">
          <cell r="A4248" t="str">
            <v>630E86292</v>
          </cell>
          <cell r="C4248" t="str">
            <v>EACH</v>
          </cell>
          <cell r="D4248" t="str">
            <v>REMOVAL OF GROUND MOUNTED WOODEN BOX BEAM SUPPORT AND DISPOSAL</v>
          </cell>
          <cell r="G4248">
            <v>0</v>
          </cell>
        </row>
        <row r="4249">
          <cell r="A4249" t="str">
            <v>630E86293</v>
          </cell>
          <cell r="C4249" t="str">
            <v>EACH</v>
          </cell>
          <cell r="D4249" t="str">
            <v>REMOVAL OF GROUND MOUNTED WOODEN BOX BEAM SUPPORT AND DISPOSAL, AS PER PLAN</v>
          </cell>
          <cell r="G4249">
            <v>0</v>
          </cell>
        </row>
        <row r="4250">
          <cell r="A4250" t="str">
            <v>630E86294</v>
          </cell>
          <cell r="C4250" t="str">
            <v>EACH</v>
          </cell>
          <cell r="D4250" t="str">
            <v>REMOVAL OF GROUND MOUNTED WOODEN BOX BEAM SUPPORT AND REERECTION</v>
          </cell>
          <cell r="G4250">
            <v>0</v>
          </cell>
        </row>
        <row r="4251">
          <cell r="A4251" t="str">
            <v>630E86296</v>
          </cell>
          <cell r="C4251" t="str">
            <v>EACH</v>
          </cell>
          <cell r="D4251" t="str">
            <v>REMOVAL OF GROUND MOUNTED WOODEN BOX BEAM SUPPORT AND DELIVER</v>
          </cell>
          <cell r="G4251">
            <v>0</v>
          </cell>
        </row>
        <row r="4252">
          <cell r="A4252" t="str">
            <v>630E86310</v>
          </cell>
          <cell r="C4252" t="str">
            <v>EACH</v>
          </cell>
          <cell r="D4252" t="str">
            <v>REMOVAL OF STRUCTURE MOUNTED SIGN AND DISPOSAL</v>
          </cell>
          <cell r="G4252">
            <v>0</v>
          </cell>
        </row>
        <row r="4253">
          <cell r="A4253" t="str">
            <v>630E86311</v>
          </cell>
          <cell r="C4253" t="str">
            <v>EACH</v>
          </cell>
          <cell r="D4253" t="str">
            <v>REMOVAL OF STRUCTURE MOUNTED SIGN AND DISPOSAL, AS PER PLAN</v>
          </cell>
          <cell r="G4253">
            <v>0</v>
          </cell>
        </row>
        <row r="4254">
          <cell r="A4254" t="str">
            <v>630E86320</v>
          </cell>
          <cell r="C4254" t="str">
            <v>EACH</v>
          </cell>
          <cell r="D4254" t="str">
            <v>REMOVAL OF STRUCTURE MOUNTED SIGN AND REERECTION</v>
          </cell>
          <cell r="G4254">
            <v>0</v>
          </cell>
        </row>
        <row r="4255">
          <cell r="A4255" t="str">
            <v>630E86321</v>
          </cell>
          <cell r="C4255" t="str">
            <v>EACH</v>
          </cell>
          <cell r="D4255" t="str">
            <v>REMOVAL OF STRUCTURE MOUNTED SIGN AND REERECTION, AS PER PLAN</v>
          </cell>
          <cell r="G4255">
            <v>0</v>
          </cell>
        </row>
        <row r="4256">
          <cell r="A4256" t="str">
            <v>630E86330</v>
          </cell>
          <cell r="C4256" t="str">
            <v>EACH</v>
          </cell>
          <cell r="D4256" t="str">
            <v>REMOVAL OF STRUCTURE MOUNTED SIGN AND STORAGE</v>
          </cell>
          <cell r="G4256">
            <v>0</v>
          </cell>
        </row>
        <row r="4257">
          <cell r="A4257" t="str">
            <v>630E86340</v>
          </cell>
          <cell r="C4257" t="str">
            <v>EACH</v>
          </cell>
          <cell r="D4257" t="str">
            <v>REMOVAL OF STRUCTURE MOUNTED SIGN AND DELIVERY</v>
          </cell>
          <cell r="G4257">
            <v>0</v>
          </cell>
        </row>
        <row r="4258">
          <cell r="A4258" t="str">
            <v>630E86500</v>
          </cell>
          <cell r="C4258" t="str">
            <v>EACH</v>
          </cell>
          <cell r="D4258" t="str">
            <v>REMOVAL OF GROUND MOUNTED POST SUPPORT AND DELIVERY</v>
          </cell>
          <cell r="G4258">
            <v>0</v>
          </cell>
        </row>
        <row r="4259">
          <cell r="A4259" t="str">
            <v>630E86501</v>
          </cell>
          <cell r="C4259" t="str">
            <v>EACH</v>
          </cell>
          <cell r="D4259" t="str">
            <v>REMOVAL OF GROUND MOUNTED POST SUPPORT AND DELIVERY, AS PER PLAN</v>
          </cell>
          <cell r="G4259">
            <v>0</v>
          </cell>
        </row>
        <row r="4260">
          <cell r="A4260" t="str">
            <v>630E87000</v>
          </cell>
          <cell r="C4260" t="str">
            <v>EACH</v>
          </cell>
          <cell r="D4260" t="str">
            <v>REMOVAL OF OVERHEAD MOUNTED SIGN AND STORAGE</v>
          </cell>
          <cell r="G4260">
            <v>0</v>
          </cell>
        </row>
        <row r="4261">
          <cell r="A4261" t="str">
            <v>630E87001</v>
          </cell>
          <cell r="C4261" t="str">
            <v>EACH</v>
          </cell>
          <cell r="D4261" t="str">
            <v>REMOVAL OF OVERHEAD MOUNTED SIGN AND STORAGE, AS PER PLAN</v>
          </cell>
          <cell r="G4261">
            <v>0</v>
          </cell>
        </row>
        <row r="4262">
          <cell r="A4262" t="str">
            <v>630E87100</v>
          </cell>
          <cell r="C4262" t="str">
            <v>EACH</v>
          </cell>
          <cell r="D4262" t="str">
            <v>REMOVAL OF OVERHEAD MOUNTED SIGN AND REERECTION</v>
          </cell>
          <cell r="G4262">
            <v>0</v>
          </cell>
        </row>
        <row r="4263">
          <cell r="A4263" t="str">
            <v>630E87101</v>
          </cell>
          <cell r="C4263" t="str">
            <v>EACH</v>
          </cell>
          <cell r="D4263" t="str">
            <v>REMOVAL OF OVERHEAD MOUNTED SIGN AND REERECTION, AS PER PLAN</v>
          </cell>
          <cell r="G4263">
            <v>0</v>
          </cell>
        </row>
        <row r="4264">
          <cell r="A4264" t="str">
            <v>630E87400</v>
          </cell>
          <cell r="C4264" t="str">
            <v>EACH</v>
          </cell>
          <cell r="D4264" t="str">
            <v>REMOVAL OF OVERHEAD MOUNTED SIGN AND DISPOSAL</v>
          </cell>
          <cell r="G4264">
            <v>0</v>
          </cell>
        </row>
        <row r="4265">
          <cell r="A4265" t="str">
            <v>630E87401</v>
          </cell>
          <cell r="C4265" t="str">
            <v>EACH</v>
          </cell>
          <cell r="D4265" t="str">
            <v>REMOVAL OF OVERHEAD MOUNTED SIGN AND DISPOSAL, AS PER PLAN</v>
          </cell>
          <cell r="G4265">
            <v>0</v>
          </cell>
        </row>
        <row r="4266">
          <cell r="A4266" t="str">
            <v>630E87450</v>
          </cell>
          <cell r="C4266" t="str">
            <v>EACH</v>
          </cell>
          <cell r="D4266" t="str">
            <v>REMOVAL OF OVERHEAD MOUNTED SIGN AND DELIVERY</v>
          </cell>
          <cell r="G4266">
            <v>0</v>
          </cell>
        </row>
        <row r="4267">
          <cell r="A4267" t="str">
            <v>630E87451</v>
          </cell>
          <cell r="C4267" t="str">
            <v>EACH</v>
          </cell>
          <cell r="D4267" t="str">
            <v>REMOVAL OF OVERHEAD MOUNTED SIGN AND DELIVERY, AS PER PLAN</v>
          </cell>
          <cell r="G4267">
            <v>0</v>
          </cell>
        </row>
        <row r="4268">
          <cell r="A4268" t="str">
            <v>630E87500</v>
          </cell>
          <cell r="C4268" t="str">
            <v>EACH</v>
          </cell>
          <cell r="D4268" t="str">
            <v>REMOVAL OF POLE MOUNTED SIGN AND DISPOSAL</v>
          </cell>
          <cell r="G4268">
            <v>0</v>
          </cell>
        </row>
        <row r="4269">
          <cell r="A4269" t="str">
            <v>630E87501</v>
          </cell>
          <cell r="C4269" t="str">
            <v>EACH</v>
          </cell>
          <cell r="D4269" t="str">
            <v>REMOVAL OF POLE MOUNTED SIGN AND DISPOSAL, AS PER PLAN</v>
          </cell>
          <cell r="G4269">
            <v>0</v>
          </cell>
        </row>
        <row r="4270">
          <cell r="A4270" t="str">
            <v>630E87510</v>
          </cell>
          <cell r="C4270" t="str">
            <v>EACH</v>
          </cell>
          <cell r="D4270" t="str">
            <v>REMOVAL OF POLE MOUNTED SIGN AND STORAGE</v>
          </cell>
          <cell r="G4270">
            <v>0</v>
          </cell>
        </row>
        <row r="4271">
          <cell r="A4271" t="str">
            <v>630E87511</v>
          </cell>
          <cell r="C4271" t="str">
            <v>EACH</v>
          </cell>
          <cell r="D4271" t="str">
            <v>REMOVAL OF POLE MOUNTED SIGN AND STORAGE, AS PER PLAN</v>
          </cell>
          <cell r="G4271">
            <v>0</v>
          </cell>
        </row>
        <row r="4272">
          <cell r="A4272" t="str">
            <v>630E87520</v>
          </cell>
          <cell r="C4272" t="str">
            <v>EACH</v>
          </cell>
          <cell r="D4272" t="str">
            <v>REMOVAL OF POLE MOUNTED SIGN AND REERECTION</v>
          </cell>
          <cell r="G4272">
            <v>0</v>
          </cell>
        </row>
        <row r="4273">
          <cell r="A4273" t="str">
            <v>630E87521</v>
          </cell>
          <cell r="C4273" t="str">
            <v>EACH</v>
          </cell>
          <cell r="D4273" t="str">
            <v>REMOVAL OF POLE MOUNTED SIGN AND REERECTION, AS PER PLAN</v>
          </cell>
          <cell r="G4273">
            <v>0</v>
          </cell>
        </row>
        <row r="4274">
          <cell r="A4274" t="str">
            <v>630E87550</v>
          </cell>
          <cell r="C4274" t="str">
            <v>EACH</v>
          </cell>
          <cell r="D4274" t="str">
            <v>REMOVAL OF POLE MOUNTED SIGN AND DELIVERY</v>
          </cell>
          <cell r="G4274">
            <v>0</v>
          </cell>
        </row>
        <row r="4275">
          <cell r="A4275" t="str">
            <v>630E87551</v>
          </cell>
          <cell r="C4275" t="str">
            <v>EACH</v>
          </cell>
          <cell r="D4275" t="str">
            <v>REMOVAL OF POLE MOUNTED SIGN AND DELIVERY, AS PER PLAN</v>
          </cell>
          <cell r="G4275">
            <v>0</v>
          </cell>
        </row>
        <row r="4276">
          <cell r="A4276" t="str">
            <v>630E88002</v>
          </cell>
          <cell r="C4276" t="str">
            <v>EACH</v>
          </cell>
          <cell r="D4276" t="str">
            <v>REMOVAL OF OVERHEAD SIGN SUPPORT AND STORAGE, TYPE TC-16.21</v>
          </cell>
          <cell r="G4276">
            <v>0</v>
          </cell>
        </row>
        <row r="4277">
          <cell r="A4277" t="str">
            <v>630E88100</v>
          </cell>
          <cell r="C4277" t="str">
            <v>EACH</v>
          </cell>
          <cell r="D4277" t="str">
            <v>REMOVAL OF OVERHEAD SIGN SUPPORT AND STORAGE, TYPE TC-12.30</v>
          </cell>
          <cell r="G4277">
            <v>0</v>
          </cell>
        </row>
        <row r="4278">
          <cell r="A4278" t="str">
            <v>630E88101</v>
          </cell>
          <cell r="C4278" t="str">
            <v>EACH</v>
          </cell>
          <cell r="D4278" t="str">
            <v>REMOVAL OF OVERHEAD SIGN SUPPORT AND STORAGE, TYPE TC-12.30, AS PER PLAN</v>
          </cell>
          <cell r="G4278">
            <v>0</v>
          </cell>
        </row>
        <row r="4279">
          <cell r="A4279" t="str">
            <v>630E88200</v>
          </cell>
          <cell r="C4279" t="str">
            <v>EACH</v>
          </cell>
          <cell r="D4279" t="str">
            <v>REMOVAL OF OVERHEAD SIGN SUPPORT AND STORAGE, TYPE TC-9.30</v>
          </cell>
          <cell r="G4279">
            <v>0</v>
          </cell>
        </row>
        <row r="4280">
          <cell r="A4280" t="str">
            <v>630E88300</v>
          </cell>
          <cell r="C4280" t="str">
            <v>EACH</v>
          </cell>
          <cell r="D4280" t="str">
            <v>REMOVAL OF OVERHEAD SIGN SUPPORT AND STORAGE, TYPE TC-9.10</v>
          </cell>
          <cell r="G4280">
            <v>0</v>
          </cell>
        </row>
        <row r="4281">
          <cell r="A4281" t="str">
            <v>630E88400</v>
          </cell>
          <cell r="C4281" t="str">
            <v>EACH</v>
          </cell>
          <cell r="D4281" t="str">
            <v>REMOVAL OF OVERHEAD SIGN SUPPORT AND STORAGE, TYPE TC-7.65</v>
          </cell>
          <cell r="G4281">
            <v>0</v>
          </cell>
        </row>
        <row r="4282">
          <cell r="A4282" t="str">
            <v>630E88500</v>
          </cell>
          <cell r="C4282" t="str">
            <v>EACH</v>
          </cell>
          <cell r="D4282" t="str">
            <v>REMOVAL OF OVERHEAD SIGN SUPPORT AND STORAGE, TYPE TC-15.115</v>
          </cell>
          <cell r="G4282">
            <v>0</v>
          </cell>
        </row>
        <row r="4283">
          <cell r="A4283" t="str">
            <v>630E88550</v>
          </cell>
          <cell r="C4283" t="str">
            <v>EACH</v>
          </cell>
          <cell r="D4283" t="str">
            <v>REMOVAL OF OVERHEAD SIGN SUPPORT AND STORAGE, TYPE TC-17.10</v>
          </cell>
          <cell r="G4283">
            <v>0</v>
          </cell>
        </row>
        <row r="4284">
          <cell r="A4284" t="str">
            <v>630E88551</v>
          </cell>
          <cell r="C4284" t="str">
            <v>EACH</v>
          </cell>
          <cell r="D4284" t="str">
            <v>REMOVAL OF OVERHEAD SIGN SUPPORT AND STORAGE, TYPE TC-17.10, AS PER PLAN</v>
          </cell>
          <cell r="G4284">
            <v>0</v>
          </cell>
        </row>
        <row r="4285">
          <cell r="A4285" t="str">
            <v>630E88600</v>
          </cell>
          <cell r="C4285" t="str">
            <v>EACH</v>
          </cell>
          <cell r="D4285" t="str">
            <v>REMOVAL OF OVERHEAD SIGN SUPPORT AND STORAGE, TYPE TC-18.24</v>
          </cell>
          <cell r="G4285">
            <v>0</v>
          </cell>
        </row>
        <row r="4286">
          <cell r="A4286" t="str">
            <v>630E88700</v>
          </cell>
          <cell r="C4286" t="str">
            <v>EACH</v>
          </cell>
          <cell r="D4286" t="str">
            <v>REMOVAL OF OVERHEAD SIGN SUPPORT AND STORAGE, TYPE TC-18.26</v>
          </cell>
          <cell r="G4286">
            <v>0</v>
          </cell>
        </row>
        <row r="4287">
          <cell r="A4287" t="str">
            <v>630E88800</v>
          </cell>
          <cell r="C4287" t="str">
            <v>EACH</v>
          </cell>
          <cell r="D4287" t="str">
            <v>REMOVAL OF OVERHEAD SIGN SUPPORT AND STORAGE</v>
          </cell>
          <cell r="G4287">
            <v>0</v>
          </cell>
        </row>
        <row r="4288">
          <cell r="A4288" t="str">
            <v>630E88801</v>
          </cell>
          <cell r="C4288" t="str">
            <v>EACH</v>
          </cell>
          <cell r="D4288" t="str">
            <v>REMOVAL OF OVERHEAD SIGN SUPPORT AND STORAGE, AS PER PLAN</v>
          </cell>
          <cell r="G4288">
            <v>0</v>
          </cell>
        </row>
        <row r="4289">
          <cell r="A4289" t="str">
            <v>630E88910</v>
          </cell>
          <cell r="C4289" t="str">
            <v>EACH</v>
          </cell>
          <cell r="D4289" t="str">
            <v>REMOVAL OF OVERHEAD SIGN SUPPORT AND REERECTION, TYPE TC-17.10</v>
          </cell>
          <cell r="G4289">
            <v>0</v>
          </cell>
        </row>
        <row r="4290">
          <cell r="A4290" t="str">
            <v>630E89002</v>
          </cell>
          <cell r="C4290" t="str">
            <v>EACH</v>
          </cell>
          <cell r="D4290" t="str">
            <v>REMOVAL OF OVERHEAD SIGN SUPPORT AND REERECTION, TYPE TC-16.21</v>
          </cell>
          <cell r="G4290">
            <v>0</v>
          </cell>
        </row>
        <row r="4291">
          <cell r="A4291" t="str">
            <v>630E89003</v>
          </cell>
          <cell r="C4291" t="str">
            <v>EACH</v>
          </cell>
          <cell r="D4291" t="str">
            <v>REMOVAL OF OVERHEAD SIGN SUPPORT AND REERECTION, TYPE TC-16.21, AS PER PLAN</v>
          </cell>
          <cell r="G4291">
            <v>0</v>
          </cell>
        </row>
        <row r="4292">
          <cell r="A4292" t="str">
            <v>630E89100</v>
          </cell>
          <cell r="C4292" t="str">
            <v>EACH</v>
          </cell>
          <cell r="D4292" t="str">
            <v>REMOVAL OF OVERHEAD SIGN SUPPORT AND REERECTION, TYPE TC-12.30</v>
          </cell>
          <cell r="G4292">
            <v>0</v>
          </cell>
        </row>
        <row r="4293">
          <cell r="A4293" t="str">
            <v>630E89101</v>
          </cell>
          <cell r="C4293" t="str">
            <v>EACH</v>
          </cell>
          <cell r="D4293" t="str">
            <v>REMOVAL OF OVERHEAD SIGN SUPPORT AND REERECTION, TYPE TC-12.30, AS PER PLAN</v>
          </cell>
          <cell r="G4293">
            <v>0</v>
          </cell>
        </row>
        <row r="4294">
          <cell r="A4294" t="str">
            <v>630E89200</v>
          </cell>
          <cell r="C4294" t="str">
            <v>EACH</v>
          </cell>
          <cell r="D4294" t="str">
            <v>REMOVAL OF OVERHEAD SIGN SUPPORT AND REERECTION, TYPE TC-9.30</v>
          </cell>
          <cell r="G4294">
            <v>0</v>
          </cell>
        </row>
        <row r="4295">
          <cell r="A4295" t="str">
            <v>630E89300</v>
          </cell>
          <cell r="C4295" t="str">
            <v>EACH</v>
          </cell>
          <cell r="D4295" t="str">
            <v>REMOVAL OF OVERHEAD SIGN SUPPORT AND REERECTION, TYPE TC-9.10</v>
          </cell>
          <cell r="G4295">
            <v>0</v>
          </cell>
        </row>
        <row r="4296">
          <cell r="A4296" t="str">
            <v>630E89400</v>
          </cell>
          <cell r="C4296" t="str">
            <v>EACH</v>
          </cell>
          <cell r="D4296" t="str">
            <v>REMOVAL OF OVERHEAD SIGN SUPPORT AND REERECTION, TYPE TC-7.65</v>
          </cell>
          <cell r="G4296">
            <v>0</v>
          </cell>
        </row>
        <row r="4297">
          <cell r="A4297" t="str">
            <v>630E89401</v>
          </cell>
          <cell r="C4297" t="str">
            <v>EACH</v>
          </cell>
          <cell r="D4297" t="str">
            <v>REMOVAL OF OVERHEAD SIGN SUPPORT AND REERECTION, TYPE TC-7.65, AS PER PLAN</v>
          </cell>
          <cell r="G4297">
            <v>0</v>
          </cell>
        </row>
        <row r="4298">
          <cell r="A4298" t="str">
            <v>630E89500</v>
          </cell>
          <cell r="C4298" t="str">
            <v>EACH</v>
          </cell>
          <cell r="D4298" t="str">
            <v>REMOVAL OF OVERHEAD SIGN SUPPORT AND REERECTION, TYPE TC-15.115</v>
          </cell>
          <cell r="G4298">
            <v>0</v>
          </cell>
        </row>
        <row r="4299">
          <cell r="A4299" t="str">
            <v>630E89501</v>
          </cell>
          <cell r="C4299" t="str">
            <v>EACH</v>
          </cell>
          <cell r="D4299" t="str">
            <v>REMOVAL OF OVERHEAD SIGN SUPPORT AND REERECTION, TYPE TC-15. 115, AS PER PLAN</v>
          </cell>
          <cell r="G4299">
            <v>0</v>
          </cell>
        </row>
        <row r="4300">
          <cell r="A4300" t="str">
            <v>630E89600</v>
          </cell>
          <cell r="C4300" t="str">
            <v>EACH</v>
          </cell>
          <cell r="D4300" t="str">
            <v>REMOVAL OF OVERHEAD SIGN SUPPORT AND REERECTION, TYPE TC-18.24</v>
          </cell>
          <cell r="G4300">
            <v>0</v>
          </cell>
        </row>
        <row r="4301">
          <cell r="A4301" t="str">
            <v>630E89601</v>
          </cell>
          <cell r="C4301" t="str">
            <v>EACH</v>
          </cell>
          <cell r="D4301" t="str">
            <v>REMOVAL OF OVERHEAD SIGN SUPPORT AND REERECTION, TYPE TC-18.24, AS PER PLAN</v>
          </cell>
          <cell r="G4301">
            <v>0</v>
          </cell>
        </row>
        <row r="4302">
          <cell r="A4302" t="str">
            <v>630E89700</v>
          </cell>
          <cell r="C4302" t="str">
            <v>EACH</v>
          </cell>
          <cell r="D4302" t="str">
            <v>REMOVAL OF OVERHEAD SIGN SUPPORT AND REERECTION, TYPE TC-18.26</v>
          </cell>
          <cell r="G4302">
            <v>0</v>
          </cell>
        </row>
        <row r="4303">
          <cell r="A4303" t="str">
            <v>630E89701</v>
          </cell>
          <cell r="C4303" t="str">
            <v>EACH</v>
          </cell>
          <cell r="D4303" t="str">
            <v>REMOVAL OF OVERHEAD SIGN SUPPORT AND REERECTION, TYPE TC-18.26, AS PER PLAN</v>
          </cell>
          <cell r="G4303">
            <v>0</v>
          </cell>
        </row>
        <row r="4304">
          <cell r="A4304" t="str">
            <v>630E89702</v>
          </cell>
          <cell r="C4304" t="str">
            <v>EACH</v>
          </cell>
          <cell r="D4304" t="str">
            <v>REMOVAL OF OVERHEAD SIGN SUPPORT AND DISPOSAL</v>
          </cell>
          <cell r="G4304">
            <v>0</v>
          </cell>
        </row>
        <row r="4305">
          <cell r="A4305" t="str">
            <v>630E89703</v>
          </cell>
          <cell r="C4305" t="str">
            <v>EACH</v>
          </cell>
          <cell r="D4305" t="str">
            <v>REMOVAL OF OVERHEAD SIGN SUPPORT AND DISPOSAL, AS PER PLAN</v>
          </cell>
          <cell r="G4305">
            <v>0</v>
          </cell>
        </row>
        <row r="4306">
          <cell r="A4306" t="str">
            <v>630E89704</v>
          </cell>
          <cell r="C4306" t="str">
            <v>EACH</v>
          </cell>
          <cell r="D4306" t="str">
            <v>REMOVAL OF OVERHEAD SIGN SUPPORT AND DISPOSAL, TYPE TC-16.21</v>
          </cell>
          <cell r="G4306">
            <v>0</v>
          </cell>
        </row>
        <row r="4307">
          <cell r="A4307" t="str">
            <v>630E89705</v>
          </cell>
          <cell r="C4307" t="str">
            <v>EACH</v>
          </cell>
          <cell r="D4307" t="str">
            <v>REMOVAL OF OVERHEAD SIGN SUPPORT AND DISPOSAL, TYPE TC-16.21, AS PER PLAN</v>
          </cell>
          <cell r="G4307">
            <v>0</v>
          </cell>
        </row>
        <row r="4308">
          <cell r="A4308" t="str">
            <v>630E89706</v>
          </cell>
          <cell r="C4308" t="str">
            <v>EACH</v>
          </cell>
          <cell r="D4308" t="str">
            <v>REMOVAL OF OVERHEAD SIGN SUPPORT AND DISPOSAL, TYPE TC-12.30</v>
          </cell>
          <cell r="G4308">
            <v>0</v>
          </cell>
        </row>
        <row r="4309">
          <cell r="A4309" t="str">
            <v>630E89707</v>
          </cell>
          <cell r="C4309" t="str">
            <v>EACH</v>
          </cell>
          <cell r="D4309" t="str">
            <v>REMOVAL OF OVERHEAD SIGN SUPPORT AND DISPOSAL, TYPE TC-12.30, AS PER PLAN</v>
          </cell>
          <cell r="G4309">
            <v>0</v>
          </cell>
        </row>
        <row r="4310">
          <cell r="A4310" t="str">
            <v>630E89708</v>
          </cell>
          <cell r="C4310" t="str">
            <v>EACH</v>
          </cell>
          <cell r="D4310" t="str">
            <v>REMOVAL OF OVERHEAD SIGN SUPPORT AND DISPOSAL, TYPE TC-9.30</v>
          </cell>
          <cell r="G4310">
            <v>0</v>
          </cell>
        </row>
        <row r="4311">
          <cell r="A4311" t="str">
            <v>630E89800</v>
          </cell>
          <cell r="C4311" t="str">
            <v>EACH</v>
          </cell>
          <cell r="D4311" t="str">
            <v>REMOVAL OF OVERHEAD SIGN SUPPORT AND DISPOSAL, TYPE TC-9.10</v>
          </cell>
          <cell r="G4311">
            <v>0</v>
          </cell>
        </row>
        <row r="4312">
          <cell r="A4312" t="str">
            <v>630E89802</v>
          </cell>
          <cell r="C4312" t="str">
            <v>EACH</v>
          </cell>
          <cell r="D4312" t="str">
            <v>REMOVAL OF OVERHEAD SIGN SUPPORT AND DISPOSAL, TYPE TC-7.65</v>
          </cell>
          <cell r="G4312">
            <v>0</v>
          </cell>
        </row>
        <row r="4313">
          <cell r="A4313" t="str">
            <v>630E89803</v>
          </cell>
          <cell r="C4313" t="str">
            <v>EACH</v>
          </cell>
          <cell r="D4313" t="str">
            <v>REMOVAL OF OVERHEAD SIGN SUPPORT AND DISPOSAL, TYPE TC-7.65, AS PER PLAN</v>
          </cell>
          <cell r="G4313">
            <v>0</v>
          </cell>
        </row>
        <row r="4314">
          <cell r="A4314" t="str">
            <v>630E89804</v>
          </cell>
          <cell r="C4314" t="str">
            <v>EACH</v>
          </cell>
          <cell r="D4314" t="str">
            <v>REMOVAL OF OVERHEAD SIGN SUPPORT AND DISPOSAL, TYPE TC-15.115</v>
          </cell>
          <cell r="G4314">
            <v>0</v>
          </cell>
        </row>
        <row r="4315">
          <cell r="A4315" t="str">
            <v>630E89805</v>
          </cell>
          <cell r="C4315" t="str">
            <v>EACH</v>
          </cell>
          <cell r="D4315" t="str">
            <v>REMOVAL OF OVERHEAD SIGN SUPPORT AND DISPOSAL, TYPE TC-15.115, AS PER PLAN</v>
          </cell>
          <cell r="G4315">
            <v>0</v>
          </cell>
        </row>
        <row r="4316">
          <cell r="A4316" t="str">
            <v>630E89806</v>
          </cell>
          <cell r="C4316" t="str">
            <v>EACH</v>
          </cell>
          <cell r="D4316" t="str">
            <v>REMOVAL OF OVERHEAD SIGN SUPPORT AND DISPOSAL, TYPE TC-18.24</v>
          </cell>
          <cell r="G4316">
            <v>0</v>
          </cell>
        </row>
        <row r="4317">
          <cell r="A4317" t="str">
            <v>630E89807</v>
          </cell>
          <cell r="C4317" t="str">
            <v>EACH</v>
          </cell>
          <cell r="D4317" t="str">
            <v>REMOVAL OF OVERHEAD SIGN SUPPORT AND DISPOSAL, TYPE TC-18.24, AS PER PLAN</v>
          </cell>
          <cell r="G4317">
            <v>0</v>
          </cell>
        </row>
        <row r="4318">
          <cell r="A4318" t="str">
            <v>630E89808</v>
          </cell>
          <cell r="C4318" t="str">
            <v>EACH</v>
          </cell>
          <cell r="D4318" t="str">
            <v>REMOVAL OF OVERHEAD SIGN SUPPORT AND DISPOSAL, TYPE TC-18.26</v>
          </cell>
          <cell r="G4318">
            <v>0</v>
          </cell>
        </row>
        <row r="4319">
          <cell r="A4319" t="str">
            <v>630E89809</v>
          </cell>
          <cell r="C4319" t="str">
            <v>EACH</v>
          </cell>
          <cell r="D4319" t="str">
            <v>REMOVAL OF OVERHEAD SIGN SUPPORT AND DISPOSAL, TYPE TC-18.26, AS PER PLAN</v>
          </cell>
          <cell r="G4319">
            <v>0</v>
          </cell>
        </row>
        <row r="4320">
          <cell r="A4320" t="str">
            <v>630E89810</v>
          </cell>
          <cell r="C4320" t="str">
            <v>EACH</v>
          </cell>
          <cell r="D4320" t="str">
            <v>REMOVAL OF OVERHEAD SIGN SUPPORT AND DISPOSAL, TYPE TC-17.10</v>
          </cell>
          <cell r="G4320">
            <v>0</v>
          </cell>
        </row>
        <row r="4321">
          <cell r="A4321" t="str">
            <v>630E89811</v>
          </cell>
          <cell r="C4321" t="str">
            <v>EACH</v>
          </cell>
          <cell r="D4321" t="str">
            <v>REMOVAL OF OVERHEAD SIGN SUPPORT AND DISPOSAL, TYPE TC-17.10, AS PER PLAN</v>
          </cell>
          <cell r="G4321">
            <v>0</v>
          </cell>
        </row>
        <row r="4322">
          <cell r="A4322" t="str">
            <v>630E89812</v>
          </cell>
          <cell r="C4322" t="str">
            <v>EACH</v>
          </cell>
          <cell r="D4322" t="str">
            <v>REMOVAL OF WOOD POLE AND DISPOSAL</v>
          </cell>
          <cell r="G4322">
            <v>0</v>
          </cell>
        </row>
        <row r="4323">
          <cell r="A4323" t="str">
            <v>630E89814</v>
          </cell>
          <cell r="C4323" t="str">
            <v>EACH</v>
          </cell>
          <cell r="D4323" t="str">
            <v>REMOVAL OF WOOD POLE AND STORAGE</v>
          </cell>
          <cell r="G4323">
            <v>0</v>
          </cell>
        </row>
        <row r="4324">
          <cell r="A4324" t="str">
            <v>630E89816</v>
          </cell>
          <cell r="C4324" t="str">
            <v>EACH</v>
          </cell>
          <cell r="D4324" t="str">
            <v>REMOVAL OF WOOD POLE AND REERECTION</v>
          </cell>
          <cell r="G4324">
            <v>0</v>
          </cell>
        </row>
        <row r="4325">
          <cell r="A4325" t="str">
            <v>630E89818</v>
          </cell>
          <cell r="C4325" t="str">
            <v>EACH</v>
          </cell>
          <cell r="D4325" t="str">
            <v>REMOVAL OF WOOD POLE AND DELIVERY</v>
          </cell>
          <cell r="G4325">
            <v>0</v>
          </cell>
        </row>
        <row r="4326">
          <cell r="A4326" t="str">
            <v>630E89820</v>
          </cell>
          <cell r="C4326" t="str">
            <v>EACH</v>
          </cell>
          <cell r="D4326" t="str">
            <v>REMOVAL OF OVERHEAD SIGN SUPPORT AND DELIVERY</v>
          </cell>
          <cell r="G4326">
            <v>0</v>
          </cell>
        </row>
        <row r="4327">
          <cell r="A4327" t="str">
            <v>630E89821</v>
          </cell>
          <cell r="C4327" t="str">
            <v>EACH</v>
          </cell>
          <cell r="D4327" t="str">
            <v>REMOVAL OF OVERHEAD SIGN SUPPORT AND DELIVERY, AS PER PLAN</v>
          </cell>
          <cell r="G4327">
            <v>0</v>
          </cell>
        </row>
        <row r="4328">
          <cell r="A4328" t="str">
            <v>630E89822</v>
          </cell>
          <cell r="C4328" t="str">
            <v>EACH</v>
          </cell>
          <cell r="D4328" t="str">
            <v>REMOVAL OF OVERHEAD SIGN SUPPORT AND DELIVERY, TYPE TC-16.20</v>
          </cell>
          <cell r="G4328">
            <v>0</v>
          </cell>
        </row>
        <row r="4329">
          <cell r="A4329" t="str">
            <v>630E89823</v>
          </cell>
          <cell r="C4329" t="str">
            <v>EACH</v>
          </cell>
          <cell r="D4329" t="str">
            <v>REMOVAL OF OVERHEAD SIGN SUPPORT AND DELIVERY, TYPE TC-16.20, AS PER PLAN</v>
          </cell>
          <cell r="G4329">
            <v>0</v>
          </cell>
        </row>
        <row r="4330">
          <cell r="A4330" t="str">
            <v>630E89824</v>
          </cell>
          <cell r="C4330" t="str">
            <v>EACH</v>
          </cell>
          <cell r="D4330" t="str">
            <v>REMOVAL OF OVERHEAD SIGN SUPPORT AND DELIVERY, TYPE TC-12.30</v>
          </cell>
          <cell r="G4330">
            <v>0</v>
          </cell>
        </row>
        <row r="4331">
          <cell r="A4331" t="str">
            <v>630E89825</v>
          </cell>
          <cell r="C4331" t="str">
            <v>EACH</v>
          </cell>
          <cell r="D4331" t="str">
            <v>REMOVAL OF OVERHEAD SIGN SUPPORT AND DELIVERY, TYPE TC-12.30, AS PER PLAN</v>
          </cell>
          <cell r="G4331">
            <v>0</v>
          </cell>
        </row>
        <row r="4332">
          <cell r="A4332" t="str">
            <v>630E89830</v>
          </cell>
          <cell r="C4332" t="str">
            <v>EACH</v>
          </cell>
          <cell r="D4332" t="str">
            <v>REMOVAL OF OVERHEAD SIGN SUPPORT AND DELIVERY, TYPE TC-9.30</v>
          </cell>
          <cell r="G4332">
            <v>0</v>
          </cell>
        </row>
        <row r="4333">
          <cell r="A4333" t="str">
            <v>630E89831</v>
          </cell>
          <cell r="C4333" t="str">
            <v>EACH</v>
          </cell>
          <cell r="D4333" t="str">
            <v>REMOVAL OF OVERHEAD SIGN SUPPORT AND DELIVERY, TYPE TC-9.30, AS PER PLAN</v>
          </cell>
          <cell r="G4333">
            <v>0</v>
          </cell>
        </row>
        <row r="4334">
          <cell r="A4334" t="str">
            <v>630E89832</v>
          </cell>
          <cell r="C4334" t="str">
            <v>EACH</v>
          </cell>
          <cell r="D4334" t="str">
            <v>REMOVAL OF OVERHEAD SIGN SUPPORT AND DELIVERY, TYPE TC-9.10</v>
          </cell>
          <cell r="G4334">
            <v>0</v>
          </cell>
        </row>
        <row r="4335">
          <cell r="A4335" t="str">
            <v>630E89833</v>
          </cell>
          <cell r="C4335" t="str">
            <v>EACH</v>
          </cell>
          <cell r="D4335" t="str">
            <v>REMOVAL OF OVERHEAD SIGN SUPPORT AND DELIVERY, TYPE TC-9.10, AS PER PLAN</v>
          </cell>
          <cell r="G4335">
            <v>0</v>
          </cell>
        </row>
        <row r="4336">
          <cell r="A4336" t="str">
            <v>630E89834</v>
          </cell>
          <cell r="C4336" t="str">
            <v>EACH</v>
          </cell>
          <cell r="D4336" t="str">
            <v>REMOVAL OF OVERHEAD SIGN SUPPORT AND DELIVERY, TYPE TC-7.65</v>
          </cell>
          <cell r="G4336">
            <v>0</v>
          </cell>
        </row>
        <row r="4337">
          <cell r="A4337" t="str">
            <v>630E89835</v>
          </cell>
          <cell r="C4337" t="str">
            <v>EACH</v>
          </cell>
          <cell r="D4337" t="str">
            <v>REMOVAL OF OVERHEAD SIGN SUPPORT AND DELIVERY, TYPE TC-7.65, AS PER PLAN</v>
          </cell>
          <cell r="G4337">
            <v>0</v>
          </cell>
        </row>
        <row r="4338">
          <cell r="A4338" t="str">
            <v>630E89840</v>
          </cell>
          <cell r="C4338" t="str">
            <v>EACH</v>
          </cell>
          <cell r="D4338" t="str">
            <v>REMOVAL OF OVERHEAD SIGN SUPPORT AND DELIVERY, TYPE TC-15.115</v>
          </cell>
          <cell r="G4338">
            <v>0</v>
          </cell>
        </row>
        <row r="4339">
          <cell r="A4339" t="str">
            <v>630E89841</v>
          </cell>
          <cell r="C4339" t="str">
            <v>EACH</v>
          </cell>
          <cell r="D4339" t="str">
            <v>REMOVAL OF OVERHEAD SIGN SUPPORT AND DELIVERY, TYPE TC-15.115, AS PER PLAN</v>
          </cell>
          <cell r="G4339">
            <v>0</v>
          </cell>
        </row>
        <row r="4340">
          <cell r="A4340" t="str">
            <v>630E89842</v>
          </cell>
          <cell r="C4340" t="str">
            <v>EACH</v>
          </cell>
          <cell r="D4340" t="str">
            <v>REMOVAL OF OVERHEAD SIGN SUPPORT AND DELIVERY, TYPE TC-18.24</v>
          </cell>
          <cell r="G4340">
            <v>0</v>
          </cell>
        </row>
        <row r="4341">
          <cell r="A4341" t="str">
            <v>630E89843</v>
          </cell>
          <cell r="C4341" t="str">
            <v>EACH</v>
          </cell>
          <cell r="D4341" t="str">
            <v>REMOVAL OF OVERHEAD SIGN SUPPORT AND DELIVERY, TYPE TC-18.24, AS PER PLAN</v>
          </cell>
          <cell r="G4341">
            <v>0</v>
          </cell>
        </row>
        <row r="4342">
          <cell r="A4342" t="str">
            <v>630E89850</v>
          </cell>
          <cell r="C4342" t="str">
            <v>EACH</v>
          </cell>
          <cell r="D4342" t="str">
            <v>REMOVAL OF OVERHEAD SIGN SUPPORT AND DELIVERY, TYPE TC-18.26</v>
          </cell>
          <cell r="G4342">
            <v>0</v>
          </cell>
        </row>
        <row r="4343">
          <cell r="A4343" t="str">
            <v>630E89851</v>
          </cell>
          <cell r="C4343" t="str">
            <v>EACH</v>
          </cell>
          <cell r="D4343" t="str">
            <v>REMOVAL OF OVERHEAD SIGN SUPPORT AND DELIVERY, TYPE TC-18.26, AS PER PLAN</v>
          </cell>
          <cell r="G4343">
            <v>0</v>
          </cell>
        </row>
        <row r="4344">
          <cell r="A4344" t="str">
            <v>630E89852</v>
          </cell>
          <cell r="C4344" t="str">
            <v>EACH</v>
          </cell>
          <cell r="D4344" t="str">
            <v>REMOVAL OF OVERHEAD SIGN SUPPORT AND DELIVERY, TYPE TC-17.10</v>
          </cell>
          <cell r="G4344">
            <v>0</v>
          </cell>
        </row>
        <row r="4345">
          <cell r="A4345" t="str">
            <v>630E89853</v>
          </cell>
          <cell r="C4345" t="str">
            <v>EACH</v>
          </cell>
          <cell r="D4345" t="str">
            <v>REMOVAL OF OVERHEAD SIGN SUPPORT AND DELIVERY, TYPE TC-17.10, AS PER PLAN</v>
          </cell>
          <cell r="G4345">
            <v>0</v>
          </cell>
        </row>
        <row r="4346">
          <cell r="A4346" t="str">
            <v>630E89894</v>
          </cell>
          <cell r="C4346" t="str">
            <v>EACH</v>
          </cell>
          <cell r="D4346" t="str">
            <v>REMOVAL OF TEMPORARY OVERLAY SIGN AND DISPOSAL</v>
          </cell>
          <cell r="G4346">
            <v>0</v>
          </cell>
        </row>
        <row r="4347">
          <cell r="A4347" t="str">
            <v>630E89896</v>
          </cell>
          <cell r="C4347" t="str">
            <v>EACH</v>
          </cell>
          <cell r="D4347" t="str">
            <v>REMOVAL OF TEMPORARY OVERLAY SIGN AND REERECTION</v>
          </cell>
          <cell r="G4347">
            <v>0</v>
          </cell>
        </row>
        <row r="4348">
          <cell r="A4348" t="str">
            <v>630E89898</v>
          </cell>
          <cell r="C4348" t="str">
            <v>EACH</v>
          </cell>
          <cell r="D4348" t="str">
            <v>REMOVAL OF TEMPORARY OVERLAY SIGN AND STORAGE</v>
          </cell>
          <cell r="G4348">
            <v>0</v>
          </cell>
        </row>
        <row r="4349">
          <cell r="A4349" t="str">
            <v>630E89900</v>
          </cell>
          <cell r="C4349" t="str">
            <v>EACH</v>
          </cell>
          <cell r="D4349" t="str">
            <v>REMOVAL OF OVERLAY SIGN</v>
          </cell>
          <cell r="G4349">
            <v>0</v>
          </cell>
        </row>
        <row r="4350">
          <cell r="A4350" t="str">
            <v>630E89901</v>
          </cell>
          <cell r="C4350" t="str">
            <v>EACH</v>
          </cell>
          <cell r="D4350" t="str">
            <v>REMOVAL OF OVERLAY SIGN, AS PER PLAN</v>
          </cell>
          <cell r="G4350">
            <v>0</v>
          </cell>
        </row>
        <row r="4351">
          <cell r="A4351" t="str">
            <v>630E89902</v>
          </cell>
          <cell r="C4351" t="str">
            <v>EACH</v>
          </cell>
          <cell r="D4351" t="str">
            <v>REMOVAL OF MISCELLANEOUS TRAFFIC CONTROL ITEM</v>
          </cell>
          <cell r="F4351" t="str">
            <v>ADD SUPPLEMENTAL DESCRIPTION</v>
          </cell>
          <cell r="G4351">
            <v>1</v>
          </cell>
        </row>
        <row r="4352">
          <cell r="A4352" t="str">
            <v>630E91000</v>
          </cell>
          <cell r="C4352" t="str">
            <v>EACH</v>
          </cell>
          <cell r="D4352" t="str">
            <v>TRANSPORTATION OF STORED SIGN, FLAT SHEET</v>
          </cell>
          <cell r="G4352">
            <v>0</v>
          </cell>
        </row>
        <row r="4353">
          <cell r="A4353" t="str">
            <v>630E91010</v>
          </cell>
          <cell r="C4353" t="str">
            <v>EACH</v>
          </cell>
          <cell r="D4353" t="str">
            <v>TRANSPORTATION OF STORED SIGN, EXTRUSHEET</v>
          </cell>
          <cell r="G4353">
            <v>0</v>
          </cell>
        </row>
        <row r="4354">
          <cell r="A4354" t="str">
            <v>630E95000</v>
          </cell>
          <cell r="C4354" t="str">
            <v>LS</v>
          </cell>
          <cell r="D4354" t="str">
            <v>SIGNING, MISC.:</v>
          </cell>
          <cell r="F4354" t="str">
            <v>ADD SUPPLEMENTAL DESCRIPTION</v>
          </cell>
          <cell r="G4354">
            <v>1</v>
          </cell>
        </row>
        <row r="4355">
          <cell r="A4355" t="str">
            <v>630E97700</v>
          </cell>
          <cell r="C4355" t="str">
            <v>EACH</v>
          </cell>
          <cell r="D4355" t="str">
            <v>SIGNING,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630E97800</v>
          </cell>
          <cell r="C4356" t="str">
            <v>SF</v>
          </cell>
          <cell r="D4356" t="str">
            <v>SIGNING, MISC.:</v>
          </cell>
          <cell r="F4356" t="str">
            <v>ADD SUPPLEMENTAL DESCRIPTION</v>
          </cell>
          <cell r="G4356">
            <v>1</v>
          </cell>
        </row>
        <row r="4357">
          <cell r="A4357" t="str">
            <v>630E97900</v>
          </cell>
          <cell r="C4357" t="str">
            <v>FT</v>
          </cell>
          <cell r="D4357" t="str">
            <v>SIGNING, MISC.:</v>
          </cell>
          <cell r="F4357" t="str">
            <v>ADD SUPPLEMENTAL DESCRIPTION</v>
          </cell>
          <cell r="G4357">
            <v>1</v>
          </cell>
        </row>
        <row r="4358">
          <cell r="A4358" t="str">
            <v>630E98000</v>
          </cell>
          <cell r="C4358" t="str">
            <v>CY</v>
          </cell>
          <cell r="D4358" t="str">
            <v>SIGNING, MISC.:</v>
          </cell>
          <cell r="F4358" t="str">
            <v>ADD SUPPLEMENTAL DESCRIPTION</v>
          </cell>
          <cell r="G4358">
            <v>1</v>
          </cell>
        </row>
        <row r="4359">
          <cell r="A4359" t="str">
            <v>630E98100</v>
          </cell>
          <cell r="C4359" t="str">
            <v>SY</v>
          </cell>
          <cell r="D4359" t="str">
            <v>SIGNING, MISC.:</v>
          </cell>
          <cell r="F4359" t="str">
            <v>ADD SUPPLEMENTAL DESCRIPTION</v>
          </cell>
          <cell r="G4359">
            <v>1</v>
          </cell>
        </row>
        <row r="4360">
          <cell r="A4360" t="str">
            <v>630E99000</v>
          </cell>
          <cell r="B4360" t="str">
            <v>Y</v>
          </cell>
          <cell r="C4360" t="str">
            <v>LS</v>
          </cell>
          <cell r="D4360" t="str">
            <v>SPECIAL - SIGNS AND SUPPORTS</v>
          </cell>
          <cell r="F4360" t="str">
            <v>DESIGN BUILD PROJECTS ONLY</v>
          </cell>
          <cell r="G4360">
            <v>0</v>
          </cell>
        </row>
        <row r="4361">
          <cell r="A4361" t="str">
            <v>631E84000</v>
          </cell>
          <cell r="C4361" t="str">
            <v>EACH</v>
          </cell>
          <cell r="D4361" t="str">
            <v>SIGN SERVICE</v>
          </cell>
          <cell r="G4361">
            <v>0</v>
          </cell>
        </row>
        <row r="4362">
          <cell r="A4362" t="str">
            <v>631E84001</v>
          </cell>
          <cell r="C4362" t="str">
            <v>EACH</v>
          </cell>
          <cell r="D4362" t="str">
            <v>SIGN SERVICE, AS PER PLAN</v>
          </cell>
          <cell r="G4362">
            <v>0</v>
          </cell>
        </row>
        <row r="4363">
          <cell r="A4363" t="str">
            <v>631E84300</v>
          </cell>
          <cell r="C4363" t="str">
            <v>EACH</v>
          </cell>
          <cell r="D4363" t="str">
            <v>SIGN WIRED</v>
          </cell>
          <cell r="G4363">
            <v>0</v>
          </cell>
        </row>
        <row r="4364">
          <cell r="A4364" t="str">
            <v>631E84301</v>
          </cell>
          <cell r="C4364" t="str">
            <v>EACH</v>
          </cell>
          <cell r="D4364" t="str">
            <v>SIGN WIRED, AS PER PLAN</v>
          </cell>
          <cell r="G4364">
            <v>0</v>
          </cell>
        </row>
        <row r="4365">
          <cell r="A4365" t="str">
            <v>631E84400</v>
          </cell>
          <cell r="C4365" t="str">
            <v>EACH</v>
          </cell>
          <cell r="D4365" t="str">
            <v>SIGN WIRED, OVERPASS STRUCTURE</v>
          </cell>
          <cell r="G4365">
            <v>0</v>
          </cell>
        </row>
        <row r="4366">
          <cell r="A4366" t="str">
            <v>631E84401</v>
          </cell>
          <cell r="C4366" t="str">
            <v>EACH</v>
          </cell>
          <cell r="D4366" t="str">
            <v>SIGN WIRED, OVERPASS STRUCTURE, AS PER PLAN</v>
          </cell>
          <cell r="G4366">
            <v>0</v>
          </cell>
        </row>
        <row r="4367">
          <cell r="A4367" t="str">
            <v>631E85000</v>
          </cell>
          <cell r="C4367" t="str">
            <v>EACH</v>
          </cell>
          <cell r="D4367" t="str">
            <v>DISCONNECT SWITCH, 30 AMP</v>
          </cell>
          <cell r="G4367">
            <v>0</v>
          </cell>
        </row>
        <row r="4368">
          <cell r="A4368" t="str">
            <v>631E85010</v>
          </cell>
          <cell r="C4368" t="str">
            <v>EACH</v>
          </cell>
          <cell r="D4368" t="str">
            <v>DISCONNECT SWITCH, 60 AMP</v>
          </cell>
          <cell r="G4368">
            <v>0</v>
          </cell>
        </row>
        <row r="4369">
          <cell r="A4369" t="str">
            <v>631E85030</v>
          </cell>
          <cell r="C4369" t="str">
            <v>EACH</v>
          </cell>
          <cell r="D4369" t="str">
            <v>DISCONNECT SWITCH, 100 AMP</v>
          </cell>
          <cell r="G4369">
            <v>0</v>
          </cell>
        </row>
        <row r="4370">
          <cell r="A4370" t="str">
            <v>631E85100</v>
          </cell>
          <cell r="C4370" t="str">
            <v>EACH</v>
          </cell>
          <cell r="D4370" t="str">
            <v>DISCONNECT SWITCH WITH ENCLOSURE, TYPE X</v>
          </cell>
          <cell r="G4370">
            <v>0</v>
          </cell>
        </row>
        <row r="4371">
          <cell r="A4371" t="str">
            <v>631E85101</v>
          </cell>
          <cell r="C4371" t="str">
            <v>EACH</v>
          </cell>
          <cell r="D4371" t="str">
            <v>DISCONNECT SWITCH WITH ENCLOSURE, TYPE X, AS PER PLAN</v>
          </cell>
          <cell r="G4371">
            <v>0</v>
          </cell>
        </row>
        <row r="4372">
          <cell r="A4372" t="str">
            <v>631E85200</v>
          </cell>
          <cell r="C4372" t="str">
            <v>EACH</v>
          </cell>
          <cell r="D4372" t="str">
            <v>DISCONNECT SWITCH WITH ENCLOSURE, TYPE Y</v>
          </cell>
          <cell r="G4372">
            <v>0</v>
          </cell>
        </row>
        <row r="4373">
          <cell r="A4373" t="str">
            <v>631E85300</v>
          </cell>
          <cell r="C4373" t="str">
            <v>EACH</v>
          </cell>
          <cell r="D4373" t="str">
            <v>DISCONNECT SWITCH WITH ENCLOSURE, TYPE Z</v>
          </cell>
          <cell r="G4373">
            <v>0</v>
          </cell>
        </row>
        <row r="4374">
          <cell r="A4374" t="str">
            <v>631E85302</v>
          </cell>
          <cell r="C4374" t="str">
            <v>EACH</v>
          </cell>
          <cell r="D4374" t="str">
            <v>DISCONNECT SWITCH WITH ENCLOSURE, 30 AMP</v>
          </cell>
          <cell r="G4374">
            <v>0</v>
          </cell>
        </row>
        <row r="4375">
          <cell r="A4375" t="str">
            <v>631E85304</v>
          </cell>
          <cell r="C4375" t="str">
            <v>EACH</v>
          </cell>
          <cell r="D4375" t="str">
            <v>DISCONNECT SWITCH WITH ENCLOSURE, 15 AMP</v>
          </cell>
          <cell r="G4375">
            <v>0</v>
          </cell>
        </row>
        <row r="4376">
          <cell r="A4376" t="str">
            <v>631E85500</v>
          </cell>
          <cell r="C4376" t="str">
            <v>EACH</v>
          </cell>
          <cell r="D4376" t="str">
            <v>SWITCH ENCLOSURE MOUNTING BRACKET ASSEMBLY</v>
          </cell>
          <cell r="G4376">
            <v>0</v>
          </cell>
        </row>
        <row r="4377">
          <cell r="A4377" t="str">
            <v>631E85501</v>
          </cell>
          <cell r="C4377" t="str">
            <v>EACH</v>
          </cell>
          <cell r="D4377" t="str">
            <v>SWITCH ENCLOSURE MOUNTING BRACKET ASSEMBLY, AS PER PLAN</v>
          </cell>
          <cell r="G4377">
            <v>0</v>
          </cell>
        </row>
        <row r="4378">
          <cell r="A4378" t="str">
            <v>631E86900</v>
          </cell>
          <cell r="C4378" t="str">
            <v>EACH</v>
          </cell>
          <cell r="D4378" t="str">
            <v>BALLAST, TYPE CMRI-100-120</v>
          </cell>
          <cell r="G4378">
            <v>0</v>
          </cell>
        </row>
        <row r="4379">
          <cell r="A4379" t="str">
            <v>631E87010</v>
          </cell>
          <cell r="C4379" t="str">
            <v>EACH</v>
          </cell>
          <cell r="D4379" t="str">
            <v>BALLAST, TYPE CMRI-175-240</v>
          </cell>
          <cell r="G4379">
            <v>0</v>
          </cell>
        </row>
        <row r="4380">
          <cell r="A4380" t="str">
            <v>631E87102</v>
          </cell>
          <cell r="C4380" t="str">
            <v>EACH</v>
          </cell>
          <cell r="D4380" t="str">
            <v>BALLAST, TYPE CMRI-100-480</v>
          </cell>
          <cell r="G4380">
            <v>0</v>
          </cell>
        </row>
        <row r="4381">
          <cell r="A4381" t="str">
            <v>631E87150</v>
          </cell>
          <cell r="C4381" t="str">
            <v>EACH</v>
          </cell>
          <cell r="D4381" t="str">
            <v>BALLAST, TYPE CMRI-175-120</v>
          </cell>
          <cell r="G4381">
            <v>0</v>
          </cell>
        </row>
        <row r="4382">
          <cell r="A4382" t="str">
            <v>631E87202</v>
          </cell>
          <cell r="C4382" t="str">
            <v>EACH</v>
          </cell>
          <cell r="D4382" t="str">
            <v>BALLAST, TYPE CMRI-175-480</v>
          </cell>
          <cell r="G4382">
            <v>0</v>
          </cell>
        </row>
        <row r="4383">
          <cell r="A4383" t="str">
            <v>631E87250</v>
          </cell>
          <cell r="C4383" t="str">
            <v>EACH</v>
          </cell>
          <cell r="D4383" t="str">
            <v>BALLAST, TYPE CMRI 250-120</v>
          </cell>
          <cell r="G4383">
            <v>0</v>
          </cell>
        </row>
        <row r="4384">
          <cell r="A4384" t="str">
            <v>631E87270</v>
          </cell>
          <cell r="C4384" t="str">
            <v>EACH</v>
          </cell>
          <cell r="D4384" t="str">
            <v>BALLAST, TYPE CMRI-250-240</v>
          </cell>
          <cell r="G4384">
            <v>0</v>
          </cell>
        </row>
        <row r="4385">
          <cell r="A4385" t="str">
            <v>631E87302</v>
          </cell>
          <cell r="C4385" t="str">
            <v>EACH</v>
          </cell>
          <cell r="D4385" t="str">
            <v>BALLAST, TYPE CMRI-250-480</v>
          </cell>
          <cell r="G4385">
            <v>0</v>
          </cell>
        </row>
        <row r="4386">
          <cell r="A4386" t="str">
            <v>631E87400</v>
          </cell>
          <cell r="C4386" t="str">
            <v>EACH</v>
          </cell>
          <cell r="D4386" t="str">
            <v>BALLAST,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631E88000</v>
          </cell>
          <cell r="C4387" t="str">
            <v>EACH</v>
          </cell>
          <cell r="D4387" t="str">
            <v>PHOTOELECTRIC CONTROL</v>
          </cell>
          <cell r="G4387">
            <v>0</v>
          </cell>
        </row>
        <row r="4388">
          <cell r="A4388" t="str">
            <v>631E88001</v>
          </cell>
          <cell r="C4388" t="str">
            <v>EACH</v>
          </cell>
          <cell r="D4388" t="str">
            <v>PHOTOELECTRIC CONTROL, AS PER PLAN</v>
          </cell>
          <cell r="G4388">
            <v>0</v>
          </cell>
        </row>
        <row r="4389">
          <cell r="A4389" t="str">
            <v>631E89100</v>
          </cell>
          <cell r="C4389" t="str">
            <v>EACH</v>
          </cell>
          <cell r="D4389" t="str">
            <v>LUMINAIRE, TYPE TC-31.21, WITH 100 WATT LAMP</v>
          </cell>
          <cell r="G4389">
            <v>0</v>
          </cell>
        </row>
        <row r="4390">
          <cell r="A4390" t="str">
            <v>631E89101</v>
          </cell>
          <cell r="C4390" t="str">
            <v>EACH</v>
          </cell>
          <cell r="D4390" t="str">
            <v>LUMINAIRE, TYPE TC-31.21, WITH 100 WATT LAMP, AS PER PLAN</v>
          </cell>
          <cell r="G4390">
            <v>0</v>
          </cell>
        </row>
        <row r="4391">
          <cell r="A4391" t="str">
            <v>631E89200</v>
          </cell>
          <cell r="C4391" t="str">
            <v>EACH</v>
          </cell>
          <cell r="D4391" t="str">
            <v>LUMINAIRE, TYPE TC-31.21, WITH 175 WATT LAMP</v>
          </cell>
          <cell r="G4391">
            <v>0</v>
          </cell>
        </row>
        <row r="4392">
          <cell r="A4392" t="str">
            <v>631E89201</v>
          </cell>
          <cell r="C4392" t="str">
            <v>EACH</v>
          </cell>
          <cell r="D4392" t="str">
            <v>LUMINAIRE, TYPE TC-31.21, WITH 175 WATT LAMP, AS PER PLAN</v>
          </cell>
          <cell r="G4392">
            <v>0</v>
          </cell>
        </row>
        <row r="4393">
          <cell r="A4393" t="str">
            <v>631E89300</v>
          </cell>
          <cell r="C4393" t="str">
            <v>EACH</v>
          </cell>
          <cell r="D4393" t="str">
            <v>LUMINAIRE, TYPE TC-31.21, WITH 250 WATT LAMP</v>
          </cell>
          <cell r="G4393">
            <v>0</v>
          </cell>
        </row>
        <row r="4394">
          <cell r="A4394" t="str">
            <v>631E89301</v>
          </cell>
          <cell r="C4394" t="str">
            <v>EACH</v>
          </cell>
          <cell r="D4394" t="str">
            <v>LUMINAIRE, TYPE TC-31.21, WITH 250 WATT LAMP, AS PER PLAN</v>
          </cell>
          <cell r="G4394">
            <v>0</v>
          </cell>
        </row>
        <row r="4395">
          <cell r="A4395" t="str">
            <v>631E89500</v>
          </cell>
          <cell r="C4395" t="str">
            <v>EACH</v>
          </cell>
          <cell r="D4395" t="str">
            <v>LUMINAIRE, MISC.:</v>
          </cell>
          <cell r="F4395" t="str">
            <v>ADD SUPPLEMENTAL DESCRIPTION</v>
          </cell>
          <cell r="G4395">
            <v>1</v>
          </cell>
        </row>
        <row r="4396">
          <cell r="A4396" t="str">
            <v>631E90100</v>
          </cell>
          <cell r="C4396" t="str">
            <v>EACH</v>
          </cell>
          <cell r="D4396" t="str">
            <v>CHANGEABLE MESSAGE SIGN, LIMITED MESSAGE</v>
          </cell>
          <cell r="G4396">
            <v>0</v>
          </cell>
        </row>
        <row r="4397">
          <cell r="A4397" t="str">
            <v>631E90101</v>
          </cell>
          <cell r="C4397" t="str">
            <v>EACH</v>
          </cell>
          <cell r="D4397" t="str">
            <v>CHANGEABLE MESSAGE SIGN, LIMITED MESSAGE, AS PER PLAN</v>
          </cell>
          <cell r="G4397">
            <v>0</v>
          </cell>
        </row>
        <row r="4398">
          <cell r="A4398" t="str">
            <v>631E90200</v>
          </cell>
          <cell r="C4398" t="str">
            <v>EACH</v>
          </cell>
          <cell r="D4398" t="str">
            <v>CHANGEABLE MESSAGE SIGN, UNLIMITED MESSAGE</v>
          </cell>
          <cell r="G4398">
            <v>0</v>
          </cell>
        </row>
        <row r="4399">
          <cell r="A4399" t="str">
            <v>631E90201</v>
          </cell>
          <cell r="C4399" t="str">
            <v>EACH</v>
          </cell>
          <cell r="D4399" t="str">
            <v>CHANGEABLE MESSAGE SIGN, UNLIMITED MESSAGE, AS PER PLAN</v>
          </cell>
          <cell r="G4399">
            <v>0</v>
          </cell>
        </row>
        <row r="4400">
          <cell r="A4400" t="str">
            <v>631E90500</v>
          </cell>
          <cell r="C4400" t="str">
            <v>EACH</v>
          </cell>
          <cell r="D4400" t="str">
            <v>INTERNALLY ILLUMINATED FIXED MESSAGE SIGN</v>
          </cell>
          <cell r="F4400" t="str">
            <v>SPECIFY TYPE</v>
          </cell>
          <cell r="G4400">
            <v>1</v>
          </cell>
        </row>
        <row r="4401">
          <cell r="A4401" t="str">
            <v>631E90501</v>
          </cell>
          <cell r="C4401" t="str">
            <v>EACH</v>
          </cell>
          <cell r="D4401" t="str">
            <v>INTERNALLY ILLUMINATED FIXED MESSAGE SIGN, AS PER PLAN</v>
          </cell>
          <cell r="F4401" t="str">
            <v>SPECIFY TYPE</v>
          </cell>
          <cell r="G4401">
            <v>1</v>
          </cell>
        </row>
        <row r="4402">
          <cell r="A4402" t="str">
            <v>631E92000</v>
          </cell>
          <cell r="C4402" t="str">
            <v>EACH</v>
          </cell>
          <cell r="D4402" t="str">
            <v>SIGN FLASHER ASSEMBLY</v>
          </cell>
          <cell r="G4402">
            <v>0</v>
          </cell>
        </row>
        <row r="4403">
          <cell r="A4403" t="str">
            <v>631E92001</v>
          </cell>
          <cell r="C4403" t="str">
            <v>EACH</v>
          </cell>
          <cell r="D4403" t="str">
            <v>SIGN FLASHER ASSEMBLY, AS PER PLAN</v>
          </cell>
          <cell r="G4403">
            <v>0</v>
          </cell>
        </row>
        <row r="4404">
          <cell r="A4404" t="str">
            <v>631E92990</v>
          </cell>
          <cell r="C4404" t="str">
            <v>EACH</v>
          </cell>
          <cell r="D4404" t="str">
            <v>SCHOOL SPEED LIMIT SIGN ASSEMBLY, 24" X 36"</v>
          </cell>
          <cell r="G4404">
            <v>0</v>
          </cell>
        </row>
        <row r="4405">
          <cell r="A4405" t="str">
            <v>631E92991</v>
          </cell>
          <cell r="C4405" t="str">
            <v>EACH</v>
          </cell>
          <cell r="D4405" t="str">
            <v>SCHOOL SPEED LIMIT SIGN ASSEMBLY, 24" X 36", AS PER PLAN</v>
          </cell>
          <cell r="G4405">
            <v>0</v>
          </cell>
        </row>
        <row r="4406">
          <cell r="A4406" t="str">
            <v>631E93000</v>
          </cell>
          <cell r="C4406" t="str">
            <v>EACH</v>
          </cell>
          <cell r="D4406" t="str">
            <v>SCHOOL SPEED LIMIT SIGN ASSEMBLY, 24" X 48"</v>
          </cell>
          <cell r="G4406">
            <v>0</v>
          </cell>
        </row>
        <row r="4407">
          <cell r="A4407" t="str">
            <v>631E93001</v>
          </cell>
          <cell r="C4407" t="str">
            <v>EACH</v>
          </cell>
          <cell r="D4407" t="str">
            <v>SCHOOL SPEED LIMIT SIGN ASSEMBLY, 24" X 48", AS PER PLAN</v>
          </cell>
          <cell r="G4407">
            <v>0</v>
          </cell>
        </row>
        <row r="4408">
          <cell r="A4408" t="str">
            <v>631E93010</v>
          </cell>
          <cell r="C4408" t="str">
            <v>EACH</v>
          </cell>
          <cell r="D4408" t="str">
            <v>SCHOOL SPEED LIMIT SIGN ASSEMBLY, 36" X 48"</v>
          </cell>
          <cell r="G4408">
            <v>0</v>
          </cell>
        </row>
        <row r="4409">
          <cell r="A4409" t="str">
            <v>631E93100</v>
          </cell>
          <cell r="C4409" t="str">
            <v>EACH</v>
          </cell>
          <cell r="D4409" t="str">
            <v>SCHOOL SPEED LIMIT SIGN ASSEMBLY, 36" X 75"</v>
          </cell>
          <cell r="G4409">
            <v>0</v>
          </cell>
        </row>
        <row r="4410">
          <cell r="A4410" t="str">
            <v>631E93110</v>
          </cell>
          <cell r="C4410" t="str">
            <v>EACH</v>
          </cell>
          <cell r="D4410" t="str">
            <v>SCHOOL SPEED LIMIT SIGN ASSEMBLY, 36" X 72"</v>
          </cell>
          <cell r="G4410">
            <v>0</v>
          </cell>
        </row>
        <row r="4411">
          <cell r="A4411" t="str">
            <v>631E93111</v>
          </cell>
          <cell r="C4411" t="str">
            <v>EACH</v>
          </cell>
          <cell r="D4411" t="str">
            <v>SCHOOL SPEED LIMIT SIGN ASSEMBLY, 36" X 72", AS PER PLAN</v>
          </cell>
          <cell r="G4411">
            <v>0</v>
          </cell>
        </row>
        <row r="4412">
          <cell r="A4412" t="str">
            <v>631E93200</v>
          </cell>
          <cell r="C4412" t="str">
            <v>EACH</v>
          </cell>
          <cell r="D4412" t="str">
            <v>SCHOOL SPEED LIMIT SIGN ASSEMBLY, 48" X 96"</v>
          </cell>
          <cell r="G4412">
            <v>0</v>
          </cell>
        </row>
        <row r="4413">
          <cell r="A4413" t="str">
            <v>631E93210</v>
          </cell>
          <cell r="C4413" t="str">
            <v>EACH</v>
          </cell>
          <cell r="D4413" t="str">
            <v>SCHOOL SPEED LIMIT SIGN ASSEMBLY, 60" X 72"</v>
          </cell>
          <cell r="G4413">
            <v>0</v>
          </cell>
        </row>
        <row r="4414">
          <cell r="A4414" t="str">
            <v>631E93240</v>
          </cell>
          <cell r="C4414" t="str">
            <v>EACH</v>
          </cell>
          <cell r="D4414" t="str">
            <v>SCHOOL SPEED LIMIT SIGN ASSEMBLY, SOLAR-POWERED</v>
          </cell>
          <cell r="G4414">
            <v>0</v>
          </cell>
        </row>
        <row r="4415">
          <cell r="A4415" t="str">
            <v>631E93241</v>
          </cell>
          <cell r="C4415" t="str">
            <v>EACH</v>
          </cell>
          <cell r="D4415" t="str">
            <v>SCHOOL SPEED LIMIT SIGN ASSEMBLY, SOLAR-POWERED, AS PER PLAN</v>
          </cell>
          <cell r="G4415">
            <v>0</v>
          </cell>
        </row>
        <row r="4416">
          <cell r="A4416" t="str">
            <v>631E93250</v>
          </cell>
          <cell r="C4416" t="str">
            <v>EACH</v>
          </cell>
          <cell r="D4416" t="str">
            <v>SCHOOL SPEED LIMIT SIGN ASSEMBLY, MISC.:</v>
          </cell>
          <cell r="F4416" t="str">
            <v>ADD SUPPLEMENTAL DESCRIPTION</v>
          </cell>
          <cell r="G4416">
            <v>1</v>
          </cell>
        </row>
        <row r="4417">
          <cell r="A4417" t="str">
            <v>631E93300</v>
          </cell>
          <cell r="C4417" t="str">
            <v>EACH</v>
          </cell>
          <cell r="D4417" t="str">
            <v>TIMER WITH ENCLOSURE</v>
          </cell>
          <cell r="G4417">
            <v>0</v>
          </cell>
        </row>
        <row r="4418">
          <cell r="A4418" t="str">
            <v>631E93301</v>
          </cell>
          <cell r="C4418" t="str">
            <v>EACH</v>
          </cell>
          <cell r="D4418" t="str">
            <v>TIMER WITH ENCLOSURE, AS PER PLAN</v>
          </cell>
          <cell r="G4418">
            <v>0</v>
          </cell>
        </row>
        <row r="4419">
          <cell r="A4419" t="str">
            <v>631E94250</v>
          </cell>
          <cell r="C4419" t="str">
            <v>EACH</v>
          </cell>
          <cell r="D4419" t="str">
            <v>REMOVAL OF LUMINAIRE</v>
          </cell>
          <cell r="G4419">
            <v>0</v>
          </cell>
        </row>
        <row r="4420">
          <cell r="A4420" t="str">
            <v>631E94251</v>
          </cell>
          <cell r="C4420" t="str">
            <v>EACH</v>
          </cell>
          <cell r="D4420" t="str">
            <v>REMOVAL OF LUMINAIRE, AS PER PLAN</v>
          </cell>
          <cell r="G4420">
            <v>0</v>
          </cell>
        </row>
        <row r="4421">
          <cell r="A4421" t="str">
            <v>631E94350</v>
          </cell>
          <cell r="C4421" t="str">
            <v>EACH</v>
          </cell>
          <cell r="D4421" t="str">
            <v>REMOVAL OF DISCONNECT SWITCH</v>
          </cell>
          <cell r="G4421">
            <v>0</v>
          </cell>
        </row>
        <row r="4422">
          <cell r="A4422" t="str">
            <v>631E94406</v>
          </cell>
          <cell r="C4422" t="str">
            <v>EACH</v>
          </cell>
          <cell r="D4422" t="str">
            <v>REMOVAL OF SIGNS WIRED</v>
          </cell>
          <cell r="G4422">
            <v>0</v>
          </cell>
        </row>
        <row r="4423">
          <cell r="A4423" t="str">
            <v>631E94450</v>
          </cell>
          <cell r="C4423" t="str">
            <v>EACH</v>
          </cell>
          <cell r="D4423" t="str">
            <v>REMOVAL OF BALLAST</v>
          </cell>
          <cell r="G4423">
            <v>0</v>
          </cell>
        </row>
        <row r="4424">
          <cell r="A4424" t="str">
            <v>631E94470</v>
          </cell>
          <cell r="C4424" t="str">
            <v>EACH</v>
          </cell>
          <cell r="D4424" t="str">
            <v>REMOVAL OF SIGN SERVICE</v>
          </cell>
          <cell r="G4424">
            <v>0</v>
          </cell>
        </row>
        <row r="4425">
          <cell r="A4425" t="str">
            <v>631E94480</v>
          </cell>
          <cell r="C4425" t="str">
            <v>EACH</v>
          </cell>
          <cell r="D4425" t="str">
            <v>REMOVAL OF PHOTOELECTRIC CONTROL</v>
          </cell>
          <cell r="G4425">
            <v>0</v>
          </cell>
        </row>
        <row r="4426">
          <cell r="A4426" t="str">
            <v>631E94490</v>
          </cell>
          <cell r="C4426" t="str">
            <v>EACH</v>
          </cell>
          <cell r="D4426" t="str">
            <v>REMOVAL, MISC.:</v>
          </cell>
          <cell r="F4426" t="str">
            <v>ADD SUPPLEMENTAL DESCRIPTION</v>
          </cell>
          <cell r="G4426">
            <v>1</v>
          </cell>
        </row>
        <row r="4427">
          <cell r="A4427" t="str">
            <v>631E94500</v>
          </cell>
          <cell r="C4427" t="str">
            <v>EACH</v>
          </cell>
          <cell r="D4427" t="str">
            <v>PADLOCK</v>
          </cell>
          <cell r="G4427">
            <v>0</v>
          </cell>
        </row>
        <row r="4428">
          <cell r="A4428" t="str">
            <v>631E95000</v>
          </cell>
          <cell r="C4428" t="str">
            <v>LS</v>
          </cell>
          <cell r="D4428" t="str">
            <v>SIGN LIGHTING MISC.:</v>
          </cell>
          <cell r="F4428" t="str">
            <v>ADD SUPPLEMENTAL DESCRIPTION</v>
          </cell>
          <cell r="G4428">
            <v>1</v>
          </cell>
        </row>
        <row r="4429">
          <cell r="A4429" t="str">
            <v>631E97700</v>
          </cell>
          <cell r="C4429" t="str">
            <v>EACH</v>
          </cell>
          <cell r="D4429" t="str">
            <v>SIGN LIGHTING MISC.:</v>
          </cell>
          <cell r="F4429" t="str">
            <v>ADD SUPPLEMENTAL DESCRIPTION</v>
          </cell>
          <cell r="G4429">
            <v>1</v>
          </cell>
        </row>
        <row r="4430">
          <cell r="A4430" t="str">
            <v>631E97800</v>
          </cell>
          <cell r="C4430" t="str">
            <v>FXMT</v>
          </cell>
          <cell r="D4430" t="str">
            <v>SIGN LIGHTING, MISC.:</v>
          </cell>
          <cell r="F4430" t="str">
            <v>ADD SUPPLEMENTAL DESCRIPTION</v>
          </cell>
          <cell r="G4430">
            <v>1</v>
          </cell>
        </row>
        <row r="4431">
          <cell r="A4431" t="str">
            <v>631E97900</v>
          </cell>
          <cell r="C4431" t="str">
            <v>FT</v>
          </cell>
          <cell r="D4431" t="str">
            <v>SIGN LIGHTING, MISC.:</v>
          </cell>
          <cell r="F4431" t="str">
            <v>ADD SUPPLEMENTAL DESCRIPTION</v>
          </cell>
          <cell r="G4431">
            <v>1</v>
          </cell>
        </row>
        <row r="4432">
          <cell r="A4432" t="str">
            <v>632E03200</v>
          </cell>
          <cell r="C4432" t="str">
            <v>EACH</v>
          </cell>
          <cell r="D4432" t="str">
            <v>VEHICULAR SIGNAL HEAD, OPTICALLY PROGRAMMED, 3 SECTION, 12" LENS, 1-WAY</v>
          </cell>
          <cell r="G4432">
            <v>0</v>
          </cell>
        </row>
        <row r="4433">
          <cell r="A4433" t="str">
            <v>632E03201</v>
          </cell>
          <cell r="C4433" t="str">
            <v>EACH</v>
          </cell>
          <cell r="D4433" t="str">
            <v>VEHICULAR SIGNAL HEAD, OPTICALLY PROGRAMMED, 3-SECTION, 12" LENS, 1-WAY, AS PER PLAN</v>
          </cell>
          <cell r="G4433">
            <v>0</v>
          </cell>
        </row>
        <row r="4434">
          <cell r="A4434" t="str">
            <v>632E03202</v>
          </cell>
          <cell r="C4434" t="str">
            <v>EACH</v>
          </cell>
          <cell r="D4434" t="str">
            <v>VEHICULAR SIGNAL HEAD, OPTICALLY PROGRAMMED, 4 SECTION, 12" LENS, 1-WAY</v>
          </cell>
          <cell r="G4434">
            <v>0</v>
          </cell>
        </row>
        <row r="4435">
          <cell r="A4435" t="str">
            <v>632E03203</v>
          </cell>
          <cell r="C4435" t="str">
            <v>EACH</v>
          </cell>
          <cell r="D4435" t="str">
            <v>VEHICULAR SIGNAL HEAD, OPTICALLY PROGRAMMED, 4 SECTION, 12" LENS, 1-WAY, AS PER PLAN</v>
          </cell>
          <cell r="G4435">
            <v>0</v>
          </cell>
        </row>
        <row r="4436">
          <cell r="A4436" t="str">
            <v>632E03204</v>
          </cell>
          <cell r="C4436" t="str">
            <v>EACH</v>
          </cell>
          <cell r="D4436" t="str">
            <v>VEHICULAR SIGNAL HEAD, OPTICALLY PROGRAMMED, 5 SECTION, 12" LENS, 1-WAY</v>
          </cell>
          <cell r="G4436">
            <v>0</v>
          </cell>
        </row>
        <row r="4437">
          <cell r="A4437" t="str">
            <v>632E03205</v>
          </cell>
          <cell r="C4437" t="str">
            <v>EACH</v>
          </cell>
          <cell r="D4437" t="str">
            <v>VEHICULAR SIGNAL HEAD, OPTICALLY PROGRAMMED, 5 SECTION, 12" LENS, 1-WAY, AS PER PLAN</v>
          </cell>
          <cell r="G4437">
            <v>0</v>
          </cell>
        </row>
        <row r="4438">
          <cell r="A4438" t="str">
            <v>632E03300</v>
          </cell>
          <cell r="C4438" t="str">
            <v>EACH</v>
          </cell>
          <cell r="D4438" t="str">
            <v>VEHICULAR SIGNAL HEAD, OPTICALLY PROGRAMMED, 3 SECTION, 12" LENS, 2-WAY</v>
          </cell>
          <cell r="G4438">
            <v>0</v>
          </cell>
        </row>
        <row r="4439">
          <cell r="A4439" t="str">
            <v>632E03301</v>
          </cell>
          <cell r="C4439" t="str">
            <v>EACH</v>
          </cell>
          <cell r="D4439" t="str">
            <v>VEHICULAR SIGNAL HEAD, OPTICALLY PROGRAMMED, 3 SECTION, 12" LENS, 2-WAY, AS PER PLAN</v>
          </cell>
          <cell r="G4439">
            <v>0</v>
          </cell>
        </row>
        <row r="4440">
          <cell r="A4440" t="str">
            <v>632E03900</v>
          </cell>
          <cell r="C4440" t="str">
            <v>EACH</v>
          </cell>
          <cell r="D4440" t="str">
            <v>VEHICULAR SIGNAL HEAD, INSTALLATION ONLY</v>
          </cell>
          <cell r="G4440">
            <v>0</v>
          </cell>
        </row>
        <row r="4441">
          <cell r="A4441" t="str">
            <v>632E04000</v>
          </cell>
          <cell r="C4441" t="str">
            <v>EACH</v>
          </cell>
          <cell r="D4441" t="str">
            <v>VEHICULAR SIGNAL HEAD, MISC.:</v>
          </cell>
          <cell r="F4441" t="str">
            <v>ADD SUPPLEMENTAL DESCRIPTION</v>
          </cell>
          <cell r="G4441">
            <v>1</v>
          </cell>
        </row>
        <row r="4442">
          <cell r="A4442" t="str">
            <v>632E04800</v>
          </cell>
          <cell r="C4442" t="str">
            <v>EACH</v>
          </cell>
          <cell r="D4442" t="str">
            <v>VEHICULAR SIGNAL HEAD, (LED), 1-SECTION, 12" LENS, 1-WAY, ALUMINUM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632E04801</v>
          </cell>
          <cell r="C4443" t="str">
            <v>EACH</v>
          </cell>
          <cell r="D4443" t="str">
            <v>VEHICULAR SIGNAL HEAD, (LED), 1-SECTION, 12" LENS, 1-WAY, ALUMINUM, AS PER PLAN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632E04802</v>
          </cell>
          <cell r="C4444" t="str">
            <v>EACH</v>
          </cell>
          <cell r="D4444" t="str">
            <v>VEHICULAR SIGNAL HEAD, (LED), 1-SECTION, 12" LENS, 1-WAY, POLYCARBONATE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632E04803</v>
          </cell>
          <cell r="C4445" t="str">
            <v>EACH</v>
          </cell>
          <cell r="D4445" t="str">
            <v>VEHICULAR SIGNAL HEAD, (LED), 1-SECTION, 12" LENS, 1-WAY, POLYCARBONATE, AS PER PLAN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632E04804</v>
          </cell>
          <cell r="C4446" t="str">
            <v>EACH</v>
          </cell>
          <cell r="D4446" t="str">
            <v>VEHICULAR SIGNAL HEAD, (LED), 1-SECTION, 12" LENS, 2-WAY, ALUMINUM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632E04805</v>
          </cell>
          <cell r="C4447" t="str">
            <v>EACH</v>
          </cell>
          <cell r="D4447" t="str">
            <v>VEHICULAR SIGNAL HEAD, (LED), 1-SECTION, 12" LENS, 2-WAY, ALUMINUM, AS PER PLAN</v>
          </cell>
          <cell r="F4447" t="str">
            <v>SPECIFY COLOR IF NECESSARY</v>
          </cell>
          <cell r="G4447">
            <v>1</v>
          </cell>
        </row>
        <row r="4448">
          <cell r="A4448" t="str">
            <v>632E04810</v>
          </cell>
          <cell r="C4448" t="str">
            <v>EACH</v>
          </cell>
          <cell r="D4448" t="str">
            <v>VEHICULAR SIGNAL HEAD, (LED), 1-SECTION, 12" LENS, 3-WAY, ALUMINUM</v>
          </cell>
          <cell r="F4448" t="str">
            <v>SPECIFY COLOR IF NECESSARY</v>
          </cell>
          <cell r="G4448">
            <v>1</v>
          </cell>
        </row>
        <row r="4449">
          <cell r="A4449" t="str">
            <v>632E04811</v>
          </cell>
          <cell r="C4449" t="str">
            <v>EACH</v>
          </cell>
          <cell r="D4449" t="str">
            <v>VEHICULAR SIGNAL HEAD, (LED), 1-SECTION, 12" LENS, 3-WAY, ALUMINUM, AS PER PLAN</v>
          </cell>
          <cell r="F4449" t="str">
            <v>SPECIFY COLOR IF NECESSARY</v>
          </cell>
          <cell r="G4449">
            <v>1</v>
          </cell>
        </row>
        <row r="4450">
          <cell r="A4450" t="str">
            <v>632E04816</v>
          </cell>
          <cell r="C4450" t="str">
            <v>EACH</v>
          </cell>
          <cell r="D4450" t="str">
            <v>VEHICULAR SIGNAL HEAD, (LED), 1-SECTION, 12" LENS, 4-WAY, ALUMINUM</v>
          </cell>
          <cell r="F4450" t="str">
            <v>SPECIFY COLOR IF NECESSARY</v>
          </cell>
          <cell r="G4450">
            <v>1</v>
          </cell>
        </row>
        <row r="4451">
          <cell r="A4451" t="str">
            <v>632E04817</v>
          </cell>
          <cell r="C4451" t="str">
            <v>EACH</v>
          </cell>
          <cell r="D4451" t="str">
            <v>VEHICULAR SIGNAL HEAD, (LED), 1-SECTION, 12" LENS, 4-WAY, ALUMINUM, AS PER PLAN</v>
          </cell>
          <cell r="F4451" t="str">
            <v>SPECIFY COLOR IF NECESSARY</v>
          </cell>
          <cell r="G4451">
            <v>1</v>
          </cell>
        </row>
        <row r="4452">
          <cell r="A4452" t="str">
            <v>632E04900</v>
          </cell>
          <cell r="C4452" t="str">
            <v>EACH</v>
          </cell>
          <cell r="D4452" t="str">
            <v>VEHICULAR SIGNAL HEAD, (LED), 1-SECTION, 12" LENS, 4-WAY, ALUMINUM</v>
          </cell>
          <cell r="F4452" t="str">
            <v>SPECIFY COLOR IF NECESSARY</v>
          </cell>
          <cell r="G4452">
            <v>1</v>
          </cell>
        </row>
        <row r="4453">
          <cell r="A4453" t="str">
            <v>632E04901</v>
          </cell>
          <cell r="C4453" t="str">
            <v>EACH</v>
          </cell>
          <cell r="D4453" t="str">
            <v>VEHICULAR SIGNAL HEAD, (LED), 1-SECTION, 12" LENS, 4-WAY, ALUMINUM, AS PER PLAN</v>
          </cell>
          <cell r="F4453" t="str">
            <v>SPECIFY COLOR IF NECESSARY</v>
          </cell>
          <cell r="G4453">
            <v>1</v>
          </cell>
        </row>
        <row r="4454">
          <cell r="A4454" t="str">
            <v>632E04905</v>
          </cell>
          <cell r="C4454" t="str">
            <v>EACH</v>
          </cell>
          <cell r="D4454" t="str">
            <v>VEHICULAR SIGNAL HEAD, (LED), 2-SECTION, 12" LENS, 1-WAY, POLYCARBONATE, AS PER PLAN</v>
          </cell>
          <cell r="G4454">
            <v>0</v>
          </cell>
        </row>
        <row r="4455">
          <cell r="A4455" t="str">
            <v>632E04910</v>
          </cell>
          <cell r="C4455" t="str">
            <v>EACH</v>
          </cell>
          <cell r="D4455" t="str">
            <v>VEHICULAR SIGNAL HEAD, (LED), 3-SECTION, 12" LENS, 1-WAY, ALUMINUM</v>
          </cell>
          <cell r="F4455" t="str">
            <v>SPECIFY COLOR IF NECESSARY</v>
          </cell>
          <cell r="G4455">
            <v>1</v>
          </cell>
        </row>
        <row r="4456">
          <cell r="A4456" t="str">
            <v>632E04911</v>
          </cell>
          <cell r="C4456" t="str">
            <v>EACH</v>
          </cell>
          <cell r="D4456" t="str">
            <v>VEHICULAR SIGNAL HEAD, (LED), 3-SECTION, 12" LENS, 1-WAY, ALUMINUM, AS PER PLAN</v>
          </cell>
          <cell r="F4456" t="str">
            <v>SPECIFY COLOR IF NECESSARY</v>
          </cell>
          <cell r="G4456">
            <v>1</v>
          </cell>
        </row>
        <row r="4457">
          <cell r="A4457" t="str">
            <v>632E04916</v>
          </cell>
          <cell r="C4457" t="str">
            <v>EACH</v>
          </cell>
          <cell r="D4457" t="str">
            <v>VEHICULAR SIGNAL HEAD, (LED), 3-SECTION, 12" LENS, 2-WAY, ALUMINUM</v>
          </cell>
          <cell r="F4457" t="str">
            <v>SPECIFY COLOR IF NECESSARY</v>
          </cell>
          <cell r="G4457">
            <v>1</v>
          </cell>
        </row>
        <row r="4458">
          <cell r="A4458" t="str">
            <v>632E04917</v>
          </cell>
          <cell r="C4458" t="str">
            <v>EACH</v>
          </cell>
          <cell r="D4458" t="str">
            <v>VEHICULAR SIGNAL HEAD, (LED), 3-SECTION, 12" LENS, 2-WAY, ALUMINUM, AS PER PLAN</v>
          </cell>
          <cell r="F4458" t="str">
            <v>SPECIFY COLOR IF NECESSARY</v>
          </cell>
          <cell r="G4458">
            <v>1</v>
          </cell>
        </row>
        <row r="4459">
          <cell r="A4459" t="str">
            <v>632E04918</v>
          </cell>
          <cell r="C4459" t="str">
            <v>EACH</v>
          </cell>
          <cell r="D4459" t="str">
            <v>VEHICULAR SIGNAL HEAD, (LED), 3-SECTION, 12" LENS, 3-WAY, ALUMINUM</v>
          </cell>
          <cell r="F4459" t="str">
            <v>SPECIFY COLOR IF NECESSARY</v>
          </cell>
          <cell r="G4459">
            <v>1</v>
          </cell>
        </row>
        <row r="4460">
          <cell r="A4460" t="str">
            <v>632E04919</v>
          </cell>
          <cell r="C4460" t="str">
            <v>EACH</v>
          </cell>
          <cell r="D4460" t="str">
            <v>VEHICULAR SIGNAL HEAD, (LED), 3-SECTION, 12" LENS, 3-WAY, ALUMINUM, AS PER PLAN</v>
          </cell>
          <cell r="F4460" t="str">
            <v>SPECIFY COLOR IF NECESSARY</v>
          </cell>
          <cell r="G4460">
            <v>1</v>
          </cell>
        </row>
        <row r="4461">
          <cell r="A4461" t="str">
            <v>632E05006</v>
          </cell>
          <cell r="C4461" t="str">
            <v>EACH</v>
          </cell>
          <cell r="D4461" t="str">
            <v>VEHICULAR SIGNAL HEAD, (LED), 3-SECTION, 12" LENS, 1-WAY, POLYCARBONATE</v>
          </cell>
          <cell r="F4461" t="str">
            <v>SPECIFY COLOR IF NECESSARY</v>
          </cell>
          <cell r="G4461">
            <v>1</v>
          </cell>
        </row>
        <row r="4462">
          <cell r="A4462" t="str">
            <v>632E05007</v>
          </cell>
          <cell r="C4462" t="str">
            <v>EACH</v>
          </cell>
          <cell r="D4462" t="str">
            <v>VEHICULAR SIGNAL HEAD, (LED), 3-SECTION, 12" LENS, 1-WAY, POLYCARBONATE, AS PER PLAN</v>
          </cell>
          <cell r="F4462" t="str">
            <v>SPECIFY COLOR IF NECESSARY</v>
          </cell>
          <cell r="G4462">
            <v>1</v>
          </cell>
        </row>
        <row r="4463">
          <cell r="A4463" t="str">
            <v>632E05010</v>
          </cell>
          <cell r="C4463" t="str">
            <v>EACH</v>
          </cell>
          <cell r="D4463" t="str">
            <v>VEHICULAR SIGNAL HEAD, (LED), 3-SECTION, 12" LENS, 2-WAY, POLYCARBONATE</v>
          </cell>
          <cell r="F4463" t="str">
            <v>SPECIFY COLOR IF NECESSARY</v>
          </cell>
          <cell r="G4463">
            <v>1</v>
          </cell>
        </row>
        <row r="4464">
          <cell r="A4464" t="str">
            <v>632E05011</v>
          </cell>
          <cell r="C4464" t="str">
            <v>EACH</v>
          </cell>
          <cell r="D4464" t="str">
            <v>VEHICULAR SIGNAL HEAD, (LED), 3-SECTION, 12" LENS, 2-WAY, POLYCARBONATE, AS PER PLAN</v>
          </cell>
          <cell r="F4464" t="str">
            <v>SPECIFY COLOR IF NECESSARY</v>
          </cell>
          <cell r="G4464">
            <v>1</v>
          </cell>
        </row>
        <row r="4465">
          <cell r="A4465" t="str">
            <v>632E05022</v>
          </cell>
          <cell r="C4465" t="str">
            <v>EACH</v>
          </cell>
          <cell r="D4465" t="str">
            <v>VEHICULAR SIGNAL HEAD, (LED), 3-SECTION 12"/5-SECTION 12" LENS, 2-WAY, ALUMINUM</v>
          </cell>
          <cell r="F4465" t="str">
            <v>SPECIFY COLOR IF NECESSARY</v>
          </cell>
          <cell r="G4465">
            <v>1</v>
          </cell>
        </row>
        <row r="4466">
          <cell r="A4466" t="str">
            <v>632E05023</v>
          </cell>
          <cell r="C4466" t="str">
            <v>EACH</v>
          </cell>
          <cell r="D4466" t="str">
            <v>VEHICULAR SIGNAL HEAD, (LED), 3-SECTION 12"/5-SECTION 12" LENS, 2-WAY, ALUMINUM, AS PER PLAN</v>
          </cell>
          <cell r="F4466" t="str">
            <v>SPECIFY COLOR IF NECESSARY</v>
          </cell>
          <cell r="G4466">
            <v>1</v>
          </cell>
        </row>
        <row r="4467">
          <cell r="A4467" t="str">
            <v>632E05050</v>
          </cell>
          <cell r="C4467" t="str">
            <v>EACH</v>
          </cell>
          <cell r="D4467" t="str">
            <v>VEHICULAR SIGNAL HEAD, (LED), 3-SECTION, 12" LENS, 4-WAY, ALUMINUM</v>
          </cell>
          <cell r="F4467" t="str">
            <v>SPECIFY COLOR IF NECESSARY</v>
          </cell>
          <cell r="G4467">
            <v>1</v>
          </cell>
        </row>
        <row r="4468">
          <cell r="A4468" t="str">
            <v>632E05051</v>
          </cell>
          <cell r="C4468" t="str">
            <v>EACH</v>
          </cell>
          <cell r="D4468" t="str">
            <v>VEHICULAR SIGNAL HEAD, (LED), 3-SECTION, 12" LENS, 4-WAY, ALUMINUM, AS PER PLAN</v>
          </cell>
          <cell r="F4468" t="str">
            <v>SPECIFY COLOR IF NECESSARY</v>
          </cell>
          <cell r="G4468">
            <v>1</v>
          </cell>
        </row>
        <row r="4469">
          <cell r="A4469" t="str">
            <v>632E05052</v>
          </cell>
          <cell r="C4469" t="str">
            <v>EACH</v>
          </cell>
          <cell r="D4469" t="str">
            <v>VEHICULAR SIGNAL HEAD, (LED), 3-SECTION, 12" LENS, 4-WAY, POLYCARBONATE</v>
          </cell>
          <cell r="F4469" t="str">
            <v>SPECIFY COLOR IF NECESSARY</v>
          </cell>
          <cell r="G4469">
            <v>1</v>
          </cell>
        </row>
        <row r="4470">
          <cell r="A4470" t="str">
            <v>632E05053</v>
          </cell>
          <cell r="C4470" t="str">
            <v>EACH</v>
          </cell>
          <cell r="D4470" t="str">
            <v>VEHICULAR SIGNAL HEAD, (LED), 3-SECTION, 12" LENS, 4-WAY, POLYCARBONATE, AS PER PLAN</v>
          </cell>
          <cell r="F4470" t="str">
            <v>SPECIFY COLOR IF NECESSARY</v>
          </cell>
          <cell r="G4470">
            <v>1</v>
          </cell>
        </row>
        <row r="4471">
          <cell r="A4471" t="str">
            <v>632E05060</v>
          </cell>
          <cell r="C4471" t="str">
            <v>EACH</v>
          </cell>
          <cell r="D4471" t="str">
            <v>VEHICULAR SIGNAL HEAD, (LED), 4-SECTION, 12" LENS, 1-WAY, ALUMINUM</v>
          </cell>
          <cell r="F4471" t="str">
            <v>SPECIFY COLOR IF NECESSARY</v>
          </cell>
          <cell r="G4471">
            <v>1</v>
          </cell>
        </row>
        <row r="4472">
          <cell r="A4472" t="str">
            <v>632E05061</v>
          </cell>
          <cell r="C4472" t="str">
            <v>EACH</v>
          </cell>
          <cell r="D4472" t="str">
            <v>VEHICULAR SIGNAL HEAD, (LED), 4-SECTION, 12" LENS, 1-WAY, ALUMINUM, AS PER PLAN</v>
          </cell>
          <cell r="F4472" t="str">
            <v>SPECIFY COLOR IF NECESSARY</v>
          </cell>
          <cell r="G4472">
            <v>1</v>
          </cell>
        </row>
        <row r="4473">
          <cell r="A4473" t="str">
            <v>632E05064</v>
          </cell>
          <cell r="C4473" t="str">
            <v>EACH</v>
          </cell>
          <cell r="D4473" t="str">
            <v>VEHICULAR SIGNAL HEAD, (LED), 4-SECTION, 12" LENS, 1-WAY, POLYCARBONATE</v>
          </cell>
          <cell r="F4473" t="str">
            <v>SPECIFY COLOR IF NECESSARY</v>
          </cell>
          <cell r="G4473">
            <v>1</v>
          </cell>
        </row>
        <row r="4474">
          <cell r="A4474" t="str">
            <v>632E05065</v>
          </cell>
          <cell r="C4474" t="str">
            <v>EACH</v>
          </cell>
          <cell r="D4474" t="str">
            <v>VEHICULAR SIGNAL HEAD, (LED), 4-SECTION, 12" LENS, 1-WAY, POLYCARBONATE, AS PER PLAN</v>
          </cell>
          <cell r="F4474" t="str">
            <v>SPECIFY COLOR IF NECESSARY</v>
          </cell>
          <cell r="G4474">
            <v>1</v>
          </cell>
        </row>
        <row r="4475">
          <cell r="A4475" t="str">
            <v>632E05080</v>
          </cell>
          <cell r="C4475" t="str">
            <v>EACH</v>
          </cell>
          <cell r="D4475" t="str">
            <v>VEHICULAR SIGNAL HEAD, (LED), 5-SECTION, 12" LENS, 1-WAY, ALUMINUM</v>
          </cell>
          <cell r="F4475" t="str">
            <v>SPECIFY COLOR IF NECESSARY</v>
          </cell>
          <cell r="G4475">
            <v>1</v>
          </cell>
        </row>
        <row r="4476">
          <cell r="A4476" t="str">
            <v>632E05081</v>
          </cell>
          <cell r="C4476" t="str">
            <v>EACH</v>
          </cell>
          <cell r="D4476" t="str">
            <v>VEHICULAR SIGNAL HEAD, (LED), 5-SECTION, 12" LENS, 1-WAY, ALUMINUM, AS PER PLAN</v>
          </cell>
          <cell r="F4476" t="str">
            <v>SPECIFY COLOR IF NECESSARY</v>
          </cell>
          <cell r="G4476">
            <v>1</v>
          </cell>
        </row>
        <row r="4477">
          <cell r="A4477" t="str">
            <v>632E05086</v>
          </cell>
          <cell r="C4477" t="str">
            <v>EACH</v>
          </cell>
          <cell r="D4477" t="str">
            <v>VEHICULAR SIGNAL HEAD, (LED), 5-SECTION, 12" LENS, 1-WAY, POLYCARBONATE</v>
          </cell>
          <cell r="F4477" t="str">
            <v>SPECIFY COLOR IF NECESSARY</v>
          </cell>
          <cell r="G4477">
            <v>1</v>
          </cell>
        </row>
        <row r="4478">
          <cell r="A4478" t="str">
            <v>632E05087</v>
          </cell>
          <cell r="C4478" t="str">
            <v>EACH</v>
          </cell>
          <cell r="D4478" t="str">
            <v>VEHICULAR SIGNAL HEAD, (LED), 5-SECTION, 12" LENS, 1-WAY, POLYCARBONATE, AS PER PLAN</v>
          </cell>
          <cell r="F4478" t="str">
            <v>SPECIFY COLOR IF NECESSARY</v>
          </cell>
          <cell r="G4478">
            <v>1</v>
          </cell>
        </row>
        <row r="4479">
          <cell r="A4479" t="str">
            <v>632E05100</v>
          </cell>
          <cell r="C4479" t="str">
            <v>EACH</v>
          </cell>
          <cell r="D4479" t="str">
            <v>VEHICULAR SIGNAL HEAD, (LED), 5-SECTION, 12" LENS, 2-WAY, ALUMINUM</v>
          </cell>
          <cell r="F4479" t="str">
            <v>SPECIFY COLOR IF NECESSARY</v>
          </cell>
          <cell r="G4479">
            <v>1</v>
          </cell>
        </row>
        <row r="4480">
          <cell r="A4480" t="str">
            <v>632E05101</v>
          </cell>
          <cell r="C4480" t="str">
            <v>EACH</v>
          </cell>
          <cell r="D4480" t="str">
            <v>VEHICULAR SIGNAL HEAD, (LED), 5-SECTION, 12" LENS, 2-WAY, ALUMINUM, AS PER PLAN</v>
          </cell>
          <cell r="F4480" t="str">
            <v>SPECIFY COLOR IF NECESSARY</v>
          </cell>
          <cell r="G4480">
            <v>1</v>
          </cell>
        </row>
        <row r="4481">
          <cell r="A4481" t="str">
            <v>632E05110</v>
          </cell>
          <cell r="C4481" t="str">
            <v>EACH</v>
          </cell>
          <cell r="D4481" t="str">
            <v>VEHICULAR SIGNAL HEAD, (LED), 5-SECTION, 12" LENS, 2-WAY, POLYCARBONATE</v>
          </cell>
          <cell r="F4481" t="str">
            <v>SPECIFY COLOR IF NECESSARY</v>
          </cell>
          <cell r="G4481">
            <v>1</v>
          </cell>
        </row>
        <row r="4482">
          <cell r="A4482" t="str">
            <v>632E05111</v>
          </cell>
          <cell r="C4482" t="str">
            <v>EACH</v>
          </cell>
          <cell r="D4482" t="str">
            <v>VEHICULAR SIGNAL HEAD, (LED), 5-SECTION, 12" LENS, 2-WAY, POLYCARBONATE, AS PER PLAN</v>
          </cell>
          <cell r="F4482" t="str">
            <v>SPECIFY COLOR IF NECESSARY</v>
          </cell>
          <cell r="G4482">
            <v>1</v>
          </cell>
        </row>
        <row r="4483">
          <cell r="A4483" t="str">
            <v>632E05202</v>
          </cell>
          <cell r="C4483" t="str">
            <v>EACH</v>
          </cell>
          <cell r="D4483" t="str">
            <v>VEHICULAR SIGNAL HEAD, (LED), 3-SECTION 12"/5-SECTION 12" LENS, 2-WAY, POLYCARBONATE</v>
          </cell>
          <cell r="F4483" t="str">
            <v>SPECIFY COLOR IF NECESSARY</v>
          </cell>
          <cell r="G4483">
            <v>1</v>
          </cell>
        </row>
        <row r="4484">
          <cell r="A4484" t="str">
            <v>632E05203</v>
          </cell>
          <cell r="C4484" t="str">
            <v>EACH</v>
          </cell>
          <cell r="D4484" t="str">
            <v>VEHICULAR SIGNAL HEAD, (LED), 3-SECTION 12"/5-SECTION 12" LENS, 2-WAY, POLYCARBONATE, AS PER PLAN</v>
          </cell>
          <cell r="F4484" t="str">
            <v>SPECIFY COLOR IF NECESSARY</v>
          </cell>
          <cell r="G4484">
            <v>1</v>
          </cell>
        </row>
        <row r="4485">
          <cell r="A4485" t="str">
            <v>632E05304</v>
          </cell>
          <cell r="C4485" t="str">
            <v>EACH</v>
          </cell>
          <cell r="D4485" t="str">
            <v>VEHICULAR SIGNAL HEAD, (LED), 3-SECTION, 12" LENS, 3-WAY, POLYCARBONATE</v>
          </cell>
          <cell r="F4485" t="str">
            <v>SPECIFY COLOR IF NECESSARY</v>
          </cell>
          <cell r="G4485">
            <v>1</v>
          </cell>
        </row>
        <row r="4486">
          <cell r="A4486" t="str">
            <v>632E05305</v>
          </cell>
          <cell r="C4486" t="str">
            <v>EACH</v>
          </cell>
          <cell r="D4486" t="str">
            <v>VEHICULAR SIGNAL HEAD, (LED), 3-SECTION, 12" LENS, 3-WAY, POLYCARBONATE, AS PER PLAN</v>
          </cell>
          <cell r="F4486" t="str">
            <v>SPECIFY COLOR IF NECESSARY</v>
          </cell>
          <cell r="G4486">
            <v>1</v>
          </cell>
        </row>
        <row r="4487">
          <cell r="A4487" t="str">
            <v>632E06990</v>
          </cell>
          <cell r="B4487" t="str">
            <v>Y</v>
          </cell>
          <cell r="C4487" t="str">
            <v>EACH</v>
          </cell>
          <cell r="D4487" t="str">
            <v>SPECIAL - REMOVAL AND REPLACEMENT OF SIGNAL LAMP</v>
          </cell>
          <cell r="G4487">
            <v>0</v>
          </cell>
        </row>
        <row r="4488">
          <cell r="A4488" t="str">
            <v>632E07500</v>
          </cell>
          <cell r="B4488" t="str">
            <v>Y</v>
          </cell>
          <cell r="C4488" t="str">
            <v>EACH</v>
          </cell>
          <cell r="D4488" t="str">
            <v>SPECIAL - OVERHEAD SIGNAL INSPECTION</v>
          </cell>
          <cell r="G4488">
            <v>0</v>
          </cell>
        </row>
        <row r="4489">
          <cell r="A4489" t="str">
            <v>632E07550</v>
          </cell>
          <cell r="B4489" t="str">
            <v>Y</v>
          </cell>
          <cell r="C4489" t="str">
            <v>EACH</v>
          </cell>
          <cell r="D4489" t="str">
            <v>SPECIAL - ELECTRICAL INSTALLATION INSPECTION/CONDITION REPORT</v>
          </cell>
          <cell r="G4489">
            <v>0</v>
          </cell>
        </row>
        <row r="4490">
          <cell r="A4490" t="str">
            <v>632E07600</v>
          </cell>
          <cell r="B4490" t="str">
            <v>Y</v>
          </cell>
          <cell r="C4490" t="str">
            <v>EACH</v>
          </cell>
          <cell r="D4490" t="str">
            <v>SPECIAL - REMOVAL AND REPLACEMENT OF SIGNAL HANGER ASSEMBLY AND WIRE ENTRANCE CAP</v>
          </cell>
          <cell r="G4490">
            <v>0</v>
          </cell>
        </row>
        <row r="4491">
          <cell r="A4491" t="str">
            <v>632E10100</v>
          </cell>
          <cell r="C4491" t="str">
            <v>EACH</v>
          </cell>
          <cell r="D4491" t="str">
            <v>RELAMP EXISTING SIGNAL SECTION WITH LED LAMP UNIT</v>
          </cell>
          <cell r="F4491" t="str">
            <v>SPECIFY TYPE AND/OR COLOR</v>
          </cell>
          <cell r="G4491">
            <v>1</v>
          </cell>
        </row>
        <row r="4492">
          <cell r="A4492" t="str">
            <v>632E10101</v>
          </cell>
          <cell r="C4492" t="str">
            <v>EACH</v>
          </cell>
          <cell r="D4492" t="str">
            <v>RELAMP EXISTING SIGNAL SECTION WITH LED LAMP UNIT, AS PER PLAN</v>
          </cell>
          <cell r="F4492" t="str">
            <v>SPECIFY TYPE AND/OR COLOR</v>
          </cell>
          <cell r="G4492">
            <v>1</v>
          </cell>
        </row>
        <row r="4493">
          <cell r="A4493" t="str">
            <v>632E20720</v>
          </cell>
          <cell r="C4493" t="str">
            <v>EACH</v>
          </cell>
          <cell r="D4493" t="str">
            <v>PEDESTRIAN SIGNAL HEAD (LED), TYPE D2</v>
          </cell>
          <cell r="G4493">
            <v>0</v>
          </cell>
        </row>
        <row r="4494">
          <cell r="A4494" t="str">
            <v>632E20721</v>
          </cell>
          <cell r="C4494" t="str">
            <v>EACH</v>
          </cell>
          <cell r="D4494" t="str">
            <v>PEDESTRIAN SIGNAL HEAD (LED), TYPE D2, AS PER PLAN</v>
          </cell>
          <cell r="G4494">
            <v>0</v>
          </cell>
        </row>
        <row r="4495">
          <cell r="A4495" t="str">
            <v>632E20730</v>
          </cell>
          <cell r="C4495" t="str">
            <v>EACH</v>
          </cell>
          <cell r="D4495" t="str">
            <v>PEDESTRIAN SIGNAL HEAD (LED), TYPE D2, COUNTDOWN</v>
          </cell>
          <cell r="G4495">
            <v>0</v>
          </cell>
        </row>
        <row r="4496">
          <cell r="A4496" t="str">
            <v>632E20731</v>
          </cell>
          <cell r="C4496" t="str">
            <v>EACH</v>
          </cell>
          <cell r="D4496" t="str">
            <v>PEDESTRIAN SIGNAL HEAD (LED), TYPE D2, COUNTDOWN, AS PER PLAN</v>
          </cell>
          <cell r="G4496">
            <v>0</v>
          </cell>
        </row>
        <row r="4497">
          <cell r="A4497" t="str">
            <v>632E20740</v>
          </cell>
          <cell r="C4497" t="str">
            <v>EACH</v>
          </cell>
          <cell r="D4497" t="str">
            <v>PEDESTRIAN SIGNAL HEAD (LED), TYPE D2, COUNTDOWN, AUDIBLE</v>
          </cell>
          <cell r="G4497">
            <v>0</v>
          </cell>
        </row>
        <row r="4498">
          <cell r="A4498" t="str">
            <v>632E20741</v>
          </cell>
          <cell r="C4498" t="str">
            <v>EACH</v>
          </cell>
          <cell r="D4498" t="str">
            <v>PEDESTRIAN SIGNAL HEAD (LED), TYPE D2, COUNTDOWN, AUDIBLE, AS PER PLAN</v>
          </cell>
          <cell r="G4498">
            <v>0</v>
          </cell>
        </row>
        <row r="4499">
          <cell r="A4499" t="str">
            <v>632E20750</v>
          </cell>
          <cell r="C4499" t="str">
            <v>EACH</v>
          </cell>
          <cell r="D4499" t="str">
            <v>ACCESSIBLE PEDESTRIAN PUSHBUTTON</v>
          </cell>
          <cell r="G4499">
            <v>0</v>
          </cell>
        </row>
        <row r="4500">
          <cell r="A4500" t="str">
            <v>632E20751</v>
          </cell>
          <cell r="C4500" t="str">
            <v>EACH</v>
          </cell>
          <cell r="D4500" t="str">
            <v>ACCESSIBLE PEDESTRIAN PUSHBUTTON, AS PER PLAN</v>
          </cell>
          <cell r="G4500">
            <v>0</v>
          </cell>
        </row>
        <row r="4501">
          <cell r="A4501" t="str">
            <v>632E25000</v>
          </cell>
          <cell r="C4501" t="str">
            <v>EACH</v>
          </cell>
          <cell r="D4501" t="str">
            <v>COVERING OF VEHICULAR SIGNAL HEAD</v>
          </cell>
          <cell r="G4501">
            <v>0</v>
          </cell>
        </row>
        <row r="4502">
          <cell r="A4502" t="str">
            <v>632E25001</v>
          </cell>
          <cell r="C4502" t="str">
            <v>EACH</v>
          </cell>
          <cell r="D4502" t="str">
            <v>COVERING OF VEHICULAR SIGNAL HEAD, AS PER PLAN</v>
          </cell>
          <cell r="G4502">
            <v>0</v>
          </cell>
        </row>
        <row r="4503">
          <cell r="A4503" t="str">
            <v>632E25010</v>
          </cell>
          <cell r="C4503" t="str">
            <v>EACH</v>
          </cell>
          <cell r="D4503" t="str">
            <v>COVERING OF PEDESTRIAN SIGNAL HEAD</v>
          </cell>
          <cell r="G4503">
            <v>0</v>
          </cell>
        </row>
        <row r="4504">
          <cell r="A4504" t="str">
            <v>632E25011</v>
          </cell>
          <cell r="C4504" t="str">
            <v>EACH</v>
          </cell>
          <cell r="D4504" t="str">
            <v>COVERING OF PEDESTRIAN SIGNAL HEAD, AS PER PLAN</v>
          </cell>
          <cell r="G4504">
            <v>0</v>
          </cell>
        </row>
        <row r="4505">
          <cell r="A4505" t="str">
            <v>632E26000</v>
          </cell>
          <cell r="C4505" t="str">
            <v>EACH</v>
          </cell>
          <cell r="D4505" t="str">
            <v>PEDESTRIAN PUSHBUTTON</v>
          </cell>
          <cell r="G4505">
            <v>0</v>
          </cell>
        </row>
        <row r="4506">
          <cell r="A4506" t="str">
            <v>632E26001</v>
          </cell>
          <cell r="C4506" t="str">
            <v>EACH</v>
          </cell>
          <cell r="D4506" t="str">
            <v>PEDESTRIAN PUSHBUTTON, AS PER PLAN</v>
          </cell>
          <cell r="G4506">
            <v>0</v>
          </cell>
        </row>
        <row r="4507">
          <cell r="A4507" t="str">
            <v>632E26500</v>
          </cell>
          <cell r="C4507" t="str">
            <v>EACH</v>
          </cell>
          <cell r="D4507" t="str">
            <v>DETECTOR LOOP</v>
          </cell>
          <cell r="G4507">
            <v>0</v>
          </cell>
        </row>
        <row r="4508">
          <cell r="A4508" t="str">
            <v>632E26501</v>
          </cell>
          <cell r="C4508" t="str">
            <v>EACH</v>
          </cell>
          <cell r="D4508" t="str">
            <v>DETECTOR LOOP, AS PER PLAN</v>
          </cell>
          <cell r="G4508">
            <v>0</v>
          </cell>
        </row>
        <row r="4509">
          <cell r="A4509" t="str">
            <v>632E27004</v>
          </cell>
          <cell r="C4509" t="str">
            <v>EACH</v>
          </cell>
          <cell r="D4509" t="str">
            <v>LOOP DETECTOR UNIT</v>
          </cell>
          <cell r="G4509">
            <v>0</v>
          </cell>
        </row>
        <row r="4510">
          <cell r="A4510" t="str">
            <v>632E27005</v>
          </cell>
          <cell r="C4510" t="str">
            <v>EACH</v>
          </cell>
          <cell r="D4510" t="str">
            <v>LOOP DETECTOR UNIT, AS PER PLAN</v>
          </cell>
          <cell r="G4510">
            <v>0</v>
          </cell>
        </row>
        <row r="4511">
          <cell r="A4511" t="str">
            <v>632E27008</v>
          </cell>
          <cell r="C4511" t="str">
            <v>EACH</v>
          </cell>
          <cell r="D4511" t="str">
            <v>LOOP DETECTOR UNIT, DELAY AND EXTENSION TYPE</v>
          </cell>
          <cell r="G4511">
            <v>0</v>
          </cell>
        </row>
        <row r="4512">
          <cell r="A4512" t="str">
            <v>632E27009</v>
          </cell>
          <cell r="C4512" t="str">
            <v>EACH</v>
          </cell>
          <cell r="D4512" t="str">
            <v>LOOP DETECTOR UNIT, DELAY AND EXTENSION TYPE, AS PER PLAN</v>
          </cell>
          <cell r="G4512">
            <v>0</v>
          </cell>
        </row>
        <row r="4513">
          <cell r="A4513" t="str">
            <v>632E27010</v>
          </cell>
          <cell r="C4513" t="str">
            <v>EACH</v>
          </cell>
          <cell r="D4513" t="str">
            <v>LOOP DETECTOR UNIT, EXTEND CALL - DELAY CALL</v>
          </cell>
          <cell r="G4513">
            <v>0</v>
          </cell>
        </row>
        <row r="4514">
          <cell r="A4514" t="str">
            <v>632E27011</v>
          </cell>
          <cell r="C4514" t="str">
            <v>EACH</v>
          </cell>
          <cell r="D4514" t="str">
            <v>LOOP DETECTOR UNIT, EXTEND CALL - DELAY CALL, AS PER PLAN</v>
          </cell>
          <cell r="G4514">
            <v>0</v>
          </cell>
        </row>
        <row r="4515">
          <cell r="A4515" t="str">
            <v>632E27102</v>
          </cell>
          <cell r="C4515" t="str">
            <v>EACH</v>
          </cell>
          <cell r="D4515" t="str">
            <v>LOOP DETECTOR UNIT, 2 CHANNEL</v>
          </cell>
          <cell r="G4515">
            <v>0</v>
          </cell>
        </row>
        <row r="4516">
          <cell r="A4516" t="str">
            <v>632E27103</v>
          </cell>
          <cell r="C4516" t="str">
            <v>EACH</v>
          </cell>
          <cell r="D4516" t="str">
            <v>LOOP DETECTOR UNIT, 2 CHANNEL, AS PER PLAN</v>
          </cell>
          <cell r="G4516">
            <v>0</v>
          </cell>
        </row>
        <row r="4517">
          <cell r="A4517" t="str">
            <v>632E27104</v>
          </cell>
          <cell r="C4517" t="str">
            <v>EACH</v>
          </cell>
          <cell r="D4517" t="str">
            <v>LOOP DETECTOR UNIT, 2 CHANNEL, DELAY AND EXTENSION TYPE</v>
          </cell>
          <cell r="G4517">
            <v>0</v>
          </cell>
        </row>
        <row r="4518">
          <cell r="A4518" t="str">
            <v>632E27105</v>
          </cell>
          <cell r="C4518" t="str">
            <v>EACH</v>
          </cell>
          <cell r="D4518" t="str">
            <v>LOOP DETECTOR UNIT, 2 CHANNEL, DELAY AND EXTENSION TYPE, AS PER PLAN</v>
          </cell>
          <cell r="G4518">
            <v>0</v>
          </cell>
        </row>
        <row r="4519">
          <cell r="A4519" t="str">
            <v>632E27106</v>
          </cell>
          <cell r="C4519" t="str">
            <v>EACH</v>
          </cell>
          <cell r="D4519" t="str">
            <v>LOOP DETECTOR UNIT, 4 CHANNEL</v>
          </cell>
          <cell r="G4519">
            <v>0</v>
          </cell>
        </row>
        <row r="4520">
          <cell r="A4520" t="str">
            <v>632E27107</v>
          </cell>
          <cell r="C4520" t="str">
            <v>EACH</v>
          </cell>
          <cell r="D4520" t="str">
            <v>LOOP DETECTOR UNIT, 4 CHANNEL, AS PER PLAN</v>
          </cell>
          <cell r="G4520">
            <v>0</v>
          </cell>
        </row>
        <row r="4521">
          <cell r="A4521" t="str">
            <v>632E27108</v>
          </cell>
          <cell r="C4521" t="str">
            <v>EACH</v>
          </cell>
          <cell r="D4521" t="str">
            <v>LOOP DETECTOR UNIT, 4 CHANNEL, DELAY AND EXTENSION TYPE</v>
          </cell>
          <cell r="G4521">
            <v>0</v>
          </cell>
        </row>
        <row r="4522">
          <cell r="A4522" t="str">
            <v>632E27109</v>
          </cell>
          <cell r="C4522" t="str">
            <v>EACH</v>
          </cell>
          <cell r="D4522" t="str">
            <v>LOOP DETECTOR UNIT, 4 CHANNEL, DELAY AND EXTENSION TYPE, AS PER PLAN</v>
          </cell>
          <cell r="G4522">
            <v>0</v>
          </cell>
        </row>
        <row r="4523">
          <cell r="A4523" t="str">
            <v>632E27200</v>
          </cell>
          <cell r="C4523" t="str">
            <v>EACH</v>
          </cell>
          <cell r="D4523" t="str">
            <v>LOOP DETECTOR TIE IN</v>
          </cell>
          <cell r="G4523">
            <v>0</v>
          </cell>
        </row>
        <row r="4524">
          <cell r="A4524" t="str">
            <v>632E27201</v>
          </cell>
          <cell r="C4524" t="str">
            <v>EACH</v>
          </cell>
          <cell r="D4524" t="str">
            <v>LOOP DETECTOR TIE IN, AS PER PLAN</v>
          </cell>
          <cell r="G4524">
            <v>0</v>
          </cell>
        </row>
        <row r="4525">
          <cell r="A4525" t="str">
            <v>632E28200</v>
          </cell>
          <cell r="C4525" t="str">
            <v>EACH</v>
          </cell>
          <cell r="D4525" t="str">
            <v>DISCONNECT SWITCH WITH ENCLOSURE</v>
          </cell>
          <cell r="G4525">
            <v>0</v>
          </cell>
        </row>
        <row r="4526">
          <cell r="A4526" t="str">
            <v>632E28201</v>
          </cell>
          <cell r="C4526" t="str">
            <v>EACH</v>
          </cell>
          <cell r="D4526" t="str">
            <v>DISCONNECT SWITCH WITH ENCLOSURE, AS PER PLAN</v>
          </cell>
          <cell r="G4526">
            <v>0</v>
          </cell>
        </row>
        <row r="4527">
          <cell r="A4527" t="str">
            <v>632E29900</v>
          </cell>
          <cell r="C4527" t="str">
            <v>FT</v>
          </cell>
          <cell r="D4527" t="str">
            <v>MESSENGER WIRE, 7 STRAND, 1/4" DIAMETER WITH ACCESSORIES</v>
          </cell>
          <cell r="G4527">
            <v>0</v>
          </cell>
        </row>
        <row r="4528">
          <cell r="A4528" t="str">
            <v>632E29901</v>
          </cell>
          <cell r="C4528" t="str">
            <v>FT</v>
          </cell>
          <cell r="D4528" t="str">
            <v>MESSENGER WIRE, 7 STRAND, 1/4" DIAMETER WITH ACCESSORIES, AS PER PLAN</v>
          </cell>
          <cell r="G4528">
            <v>0</v>
          </cell>
        </row>
        <row r="4529">
          <cell r="A4529" t="str">
            <v>632E30000</v>
          </cell>
          <cell r="C4529" t="str">
            <v>FT</v>
          </cell>
          <cell r="D4529" t="str">
            <v>MESSENGER WIRE, 3 STRAND, 1/4" DIAMETER WITH ACCESSORIES</v>
          </cell>
          <cell r="G4529">
            <v>0</v>
          </cell>
        </row>
        <row r="4530">
          <cell r="A4530" t="str">
            <v>632E30001</v>
          </cell>
          <cell r="C4530" t="str">
            <v>FT</v>
          </cell>
          <cell r="D4530" t="str">
            <v>MESSENGER WIRE, 3 STRAND, 1/4" DIAMETER WITH ACCESSORIES, AS PER PLAN</v>
          </cell>
          <cell r="G4530">
            <v>0</v>
          </cell>
        </row>
        <row r="4531">
          <cell r="A4531" t="str">
            <v>632E30100</v>
          </cell>
          <cell r="C4531" t="str">
            <v>FT</v>
          </cell>
          <cell r="D4531" t="str">
            <v>MESSENGER WIRE, 7 STRAND, 5/16" DIAMETER WITH ACCESSORIES</v>
          </cell>
          <cell r="G4531">
            <v>0</v>
          </cell>
        </row>
        <row r="4532">
          <cell r="A4532" t="str">
            <v>632E30101</v>
          </cell>
          <cell r="C4532" t="str">
            <v>FT</v>
          </cell>
          <cell r="D4532" t="str">
            <v>MESSENGER WIRE, 7 STRAND, 5/16" DIAMETER WITH ACCESSORIES, AS PER PLAN</v>
          </cell>
          <cell r="G4532">
            <v>0</v>
          </cell>
        </row>
        <row r="4533">
          <cell r="A4533" t="str">
            <v>632E30200</v>
          </cell>
          <cell r="C4533" t="str">
            <v>FT</v>
          </cell>
          <cell r="D4533" t="str">
            <v>MESSENGER WIRE, 7 STRAND, 3/8" DIAMETER WITH ACCESSORIES</v>
          </cell>
          <cell r="G4533">
            <v>0</v>
          </cell>
        </row>
        <row r="4534">
          <cell r="A4534" t="str">
            <v>632E30201</v>
          </cell>
          <cell r="C4534" t="str">
            <v>FT</v>
          </cell>
          <cell r="D4534" t="str">
            <v>MESSENGER WIRE, 7 STRAND, 3/8" DIAMETER WITH ACCESSORIES, AS PER PLAN</v>
          </cell>
          <cell r="G4534">
            <v>0</v>
          </cell>
        </row>
        <row r="4535">
          <cell r="A4535" t="str">
            <v>632E30300</v>
          </cell>
          <cell r="C4535" t="str">
            <v>FT</v>
          </cell>
          <cell r="D4535" t="str">
            <v>MESSENGER WIRE, 7 STRAND, 7/16" DIAMETER WITH ACCESSORIES</v>
          </cell>
          <cell r="G4535">
            <v>0</v>
          </cell>
        </row>
        <row r="4536">
          <cell r="A4536" t="str">
            <v>632E30301</v>
          </cell>
          <cell r="C4536" t="str">
            <v>FT</v>
          </cell>
          <cell r="D4536" t="str">
            <v>MESSENGER WIRE, 7 STRAND, 7/16" DIAMETER WITH ACCESSORIES, AS PER PLAN</v>
          </cell>
          <cell r="G4536">
            <v>0</v>
          </cell>
        </row>
        <row r="4537">
          <cell r="A4537" t="str">
            <v>632E30400</v>
          </cell>
          <cell r="C4537" t="str">
            <v>FT</v>
          </cell>
          <cell r="D4537" t="str">
            <v>MESSENGER WIRE, 7 STRAND, 1/2" DIAMETER WITH ACCESSORIES</v>
          </cell>
          <cell r="G4537">
            <v>0</v>
          </cell>
        </row>
        <row r="4538">
          <cell r="A4538" t="str">
            <v>632E30401</v>
          </cell>
          <cell r="C4538" t="str">
            <v>FT</v>
          </cell>
          <cell r="D4538" t="str">
            <v>MESSENGER WIRE, 7 STRAND, 1/2" DIAMETER WITH ACCESSORIES, AS PER PLAN</v>
          </cell>
          <cell r="G4538">
            <v>0</v>
          </cell>
        </row>
        <row r="4539">
          <cell r="A4539" t="str">
            <v>632E30500</v>
          </cell>
          <cell r="C4539" t="str">
            <v>FT</v>
          </cell>
          <cell r="D4539" t="str">
            <v>MESSENGER WIRE, MISC.:</v>
          </cell>
          <cell r="F4539" t="str">
            <v>ADD SUPPLEMENTAL DESCRIPTION</v>
          </cell>
          <cell r="G4539">
            <v>1</v>
          </cell>
        </row>
        <row r="4540">
          <cell r="A4540" t="str">
            <v>632E30600</v>
          </cell>
          <cell r="C4540" t="str">
            <v>FT</v>
          </cell>
          <cell r="D4540" t="str">
            <v>TETHER WIRE, WITH ACCESSORIES</v>
          </cell>
          <cell r="G4540">
            <v>0</v>
          </cell>
        </row>
        <row r="4541">
          <cell r="A4541" t="str">
            <v>632E30601</v>
          </cell>
          <cell r="C4541" t="str">
            <v>FT</v>
          </cell>
          <cell r="D4541" t="str">
            <v>TETHER WIRE, WITH ACCESSORIES, AS PER PLAN</v>
          </cell>
          <cell r="G4541">
            <v>0</v>
          </cell>
        </row>
        <row r="4542">
          <cell r="A4542" t="str">
            <v>632E30980</v>
          </cell>
          <cell r="C4542" t="str">
            <v>FT</v>
          </cell>
          <cell r="D4542" t="str">
            <v>SIGNAL CABLE, 3 CONDUCTOR, NO. 10 AWG</v>
          </cell>
          <cell r="G4542">
            <v>0</v>
          </cell>
        </row>
        <row r="4543">
          <cell r="A4543" t="str">
            <v>632E30990</v>
          </cell>
          <cell r="C4543" t="str">
            <v>FT</v>
          </cell>
          <cell r="D4543" t="str">
            <v>SIGNAL CABLE, 4 CONDUCTOR, NO. 10 AWG</v>
          </cell>
          <cell r="G4543">
            <v>0</v>
          </cell>
        </row>
        <row r="4544">
          <cell r="A4544" t="str">
            <v>632E30992</v>
          </cell>
          <cell r="C4544" t="str">
            <v>FT</v>
          </cell>
          <cell r="D4544" t="str">
            <v>SIGNAL CABLE, 5 CONDUCTOR, NO. 10 AWG</v>
          </cell>
          <cell r="G4544">
            <v>0</v>
          </cell>
        </row>
        <row r="4545">
          <cell r="A4545" t="str">
            <v>632E31000</v>
          </cell>
          <cell r="C4545" t="str">
            <v>FT</v>
          </cell>
          <cell r="D4545" t="str">
            <v>SIGNAL CABLE, 6 CONDUCTOR, NO. 10 AWG</v>
          </cell>
          <cell r="G4545">
            <v>0</v>
          </cell>
        </row>
        <row r="4546">
          <cell r="A4546" t="str">
            <v>632E31001</v>
          </cell>
          <cell r="C4546" t="str">
            <v>FT</v>
          </cell>
          <cell r="D4546" t="str">
            <v>SIGNAL CABLE, 6 CONDUCTOR, NO. 10 AWG, AS PER PLAN</v>
          </cell>
          <cell r="G4546">
            <v>0</v>
          </cell>
        </row>
        <row r="4547">
          <cell r="A4547" t="str">
            <v>632E40200</v>
          </cell>
          <cell r="C4547" t="str">
            <v>FT</v>
          </cell>
          <cell r="D4547" t="str">
            <v>SIGNAL CABLE, 2 CONDUCTOR, NO. 14 AWG</v>
          </cell>
          <cell r="G4547">
            <v>0</v>
          </cell>
        </row>
        <row r="4548">
          <cell r="A4548" t="str">
            <v>632E40201</v>
          </cell>
          <cell r="C4548" t="str">
            <v>FT</v>
          </cell>
          <cell r="D4548" t="str">
            <v>SIGNAL CABLE, 2 CONDUCTOR, NO. 14 AWG, AS PER PLAN</v>
          </cell>
          <cell r="G4548">
            <v>0</v>
          </cell>
        </row>
        <row r="4549">
          <cell r="A4549" t="str">
            <v>632E40300</v>
          </cell>
          <cell r="C4549" t="str">
            <v>FT</v>
          </cell>
          <cell r="D4549" t="str">
            <v>SIGNAL CABLE, 3 CONDUCTOR, NO. 14 AWG</v>
          </cell>
          <cell r="G4549">
            <v>0</v>
          </cell>
        </row>
        <row r="4550">
          <cell r="A4550" t="str">
            <v>632E40301</v>
          </cell>
          <cell r="C4550" t="str">
            <v>FT</v>
          </cell>
          <cell r="D4550" t="str">
            <v>SIGNAL CABLE, 3 CONDUCTOR, NO. 14 AWG, AS PER PLAN</v>
          </cell>
          <cell r="G4550">
            <v>0</v>
          </cell>
        </row>
        <row r="4551">
          <cell r="A4551" t="str">
            <v>632E40400</v>
          </cell>
          <cell r="C4551" t="str">
            <v>FT</v>
          </cell>
          <cell r="D4551" t="str">
            <v>SIGNAL CABLE, 4 CONDUCTOR, NO. 14 AWG</v>
          </cell>
          <cell r="G4551">
            <v>0</v>
          </cell>
        </row>
        <row r="4552">
          <cell r="A4552" t="str">
            <v>632E40401</v>
          </cell>
          <cell r="C4552" t="str">
            <v>FT</v>
          </cell>
          <cell r="D4552" t="str">
            <v>SIGNAL CABLE, 4 CONDUCTOR, NO. 14 AWG, AS PER PLAN</v>
          </cell>
          <cell r="G4552">
            <v>0</v>
          </cell>
        </row>
        <row r="4553">
          <cell r="A4553" t="str">
            <v>632E40500</v>
          </cell>
          <cell r="C4553" t="str">
            <v>FT</v>
          </cell>
          <cell r="D4553" t="str">
            <v>SIGNAL CABLE, 5 CONDUCTOR, NO. 14 AWG</v>
          </cell>
          <cell r="G4553">
            <v>0</v>
          </cell>
        </row>
        <row r="4554">
          <cell r="A4554" t="str">
            <v>632E40501</v>
          </cell>
          <cell r="C4554" t="str">
            <v>FT</v>
          </cell>
          <cell r="D4554" t="str">
            <v>SIGNAL CABLE, 5 CONDUCTOR, NO. 14 AWG, AS PER PLAN</v>
          </cell>
          <cell r="G4554">
            <v>0</v>
          </cell>
        </row>
        <row r="4555">
          <cell r="A4555" t="str">
            <v>632E40600</v>
          </cell>
          <cell r="C4555" t="str">
            <v>FT</v>
          </cell>
          <cell r="D4555" t="str">
            <v>SIGNAL CABLE, 6 CONDUCTOR, NO. 14 AWG</v>
          </cell>
          <cell r="G4555">
            <v>0</v>
          </cell>
        </row>
        <row r="4556">
          <cell r="A4556" t="str">
            <v>632E40700</v>
          </cell>
          <cell r="C4556" t="str">
            <v>FT</v>
          </cell>
          <cell r="D4556" t="str">
            <v>SIGNAL CABLE, 7 CONDUCTOR, NO. 14 AWG</v>
          </cell>
          <cell r="G4556">
            <v>0</v>
          </cell>
        </row>
        <row r="4557">
          <cell r="A4557" t="str">
            <v>632E40701</v>
          </cell>
          <cell r="C4557" t="str">
            <v>FT</v>
          </cell>
          <cell r="D4557" t="str">
            <v>SIGNAL CABLE, 7 CONDUCTOR, NO. 14 AWG, AS PER PLAN</v>
          </cell>
          <cell r="G4557">
            <v>0</v>
          </cell>
        </row>
        <row r="4558">
          <cell r="A4558" t="str">
            <v>632E40800</v>
          </cell>
          <cell r="C4558" t="str">
            <v>FT</v>
          </cell>
          <cell r="D4558" t="str">
            <v>SIGNAL CABLE, 8 CONDUCTOR, NO. 14 AWG</v>
          </cell>
          <cell r="G4558">
            <v>0</v>
          </cell>
        </row>
        <row r="4559">
          <cell r="A4559" t="str">
            <v>632E40900</v>
          </cell>
          <cell r="C4559" t="str">
            <v>FT</v>
          </cell>
          <cell r="D4559" t="str">
            <v>SIGNAL CABLE, 9 CONDUCTOR, NO. 14 AWG</v>
          </cell>
          <cell r="G4559">
            <v>0</v>
          </cell>
        </row>
        <row r="4560">
          <cell r="A4560" t="str">
            <v>632E40901</v>
          </cell>
          <cell r="C4560" t="str">
            <v>FT</v>
          </cell>
          <cell r="D4560" t="str">
            <v>SIGNAL CABLE, 9 CONDUCTOR, NO. 14 AWG, AS PER PLAN</v>
          </cell>
          <cell r="G4560">
            <v>0</v>
          </cell>
        </row>
        <row r="4561">
          <cell r="A4561" t="str">
            <v>632E41000</v>
          </cell>
          <cell r="C4561" t="str">
            <v>FT</v>
          </cell>
          <cell r="D4561" t="str">
            <v>SIGNAL CABLE, 10 CONDUCTOR, NO. 14 AWG</v>
          </cell>
          <cell r="G4561">
            <v>0</v>
          </cell>
        </row>
        <row r="4562">
          <cell r="A4562" t="str">
            <v>632E41001</v>
          </cell>
          <cell r="C4562" t="str">
            <v>FT</v>
          </cell>
          <cell r="D4562" t="str">
            <v>SIGNAL CABLE, 10 CONDUCTOR, NO. 14 AWG, AS PER PLAN</v>
          </cell>
          <cell r="G4562">
            <v>0</v>
          </cell>
        </row>
        <row r="4563">
          <cell r="A4563" t="str">
            <v>632E41100</v>
          </cell>
          <cell r="C4563" t="str">
            <v>FT</v>
          </cell>
          <cell r="D4563" t="str">
            <v>SIGNAL CABLE, 11 CONDUCTOR, NO. 14 AWG</v>
          </cell>
          <cell r="G4563">
            <v>0</v>
          </cell>
        </row>
        <row r="4564">
          <cell r="A4564" t="str">
            <v>632E41101</v>
          </cell>
          <cell r="C4564" t="str">
            <v>FT</v>
          </cell>
          <cell r="D4564" t="str">
            <v>SIGNAL CABLE, 11 CONDUCTOR, NO. 14 AWG, AS PER PLAN</v>
          </cell>
          <cell r="G4564">
            <v>0</v>
          </cell>
        </row>
        <row r="4565">
          <cell r="A4565" t="str">
            <v>632E41200</v>
          </cell>
          <cell r="C4565" t="str">
            <v>FT</v>
          </cell>
          <cell r="D4565" t="str">
            <v>SIGNAL CABLE, 12 CONDUCTOR, NO. 14 AWG</v>
          </cell>
          <cell r="G4565">
            <v>0</v>
          </cell>
        </row>
        <row r="4566">
          <cell r="A4566" t="str">
            <v>632E41300</v>
          </cell>
          <cell r="C4566" t="str">
            <v>FT</v>
          </cell>
          <cell r="D4566" t="str">
            <v>SIGNAL CABLE, 13 CONDUCTOR, NO. 14 AWG</v>
          </cell>
          <cell r="G4566">
            <v>0</v>
          </cell>
        </row>
        <row r="4567">
          <cell r="A4567" t="str">
            <v>632E41400</v>
          </cell>
          <cell r="C4567" t="str">
            <v>FT</v>
          </cell>
          <cell r="D4567" t="str">
            <v>SIGNAL CABLE, 14 CONDUCTOR, NO. 14 AWG</v>
          </cell>
          <cell r="G4567">
            <v>0</v>
          </cell>
        </row>
        <row r="4568">
          <cell r="A4568" t="str">
            <v>632E41401</v>
          </cell>
          <cell r="C4568" t="str">
            <v>FT</v>
          </cell>
          <cell r="D4568" t="str">
            <v>SIGNAL CABLE, 14 CONDUCTOR, NO. 14 AWG, AS PER PLAN</v>
          </cell>
          <cell r="G4568">
            <v>0</v>
          </cell>
        </row>
        <row r="4569">
          <cell r="A4569" t="str">
            <v>632E41500</v>
          </cell>
          <cell r="C4569" t="str">
            <v>FT</v>
          </cell>
          <cell r="D4569" t="str">
            <v>SIGNAL CABLE, 15 CONDUCTOR, NO. 14 AWG</v>
          </cell>
          <cell r="G4569">
            <v>0</v>
          </cell>
        </row>
        <row r="4570">
          <cell r="A4570" t="str">
            <v>632E41501</v>
          </cell>
          <cell r="C4570" t="str">
            <v>FT</v>
          </cell>
          <cell r="D4570" t="str">
            <v>SIGNAL CABLE, 15 CONDUCTOR, NO. 14 AWG, AS PER PLAN</v>
          </cell>
          <cell r="G4570">
            <v>0</v>
          </cell>
        </row>
        <row r="4571">
          <cell r="A4571" t="str">
            <v>632E41600</v>
          </cell>
          <cell r="C4571" t="str">
            <v>FT</v>
          </cell>
          <cell r="D4571" t="str">
            <v>SIGNAL CABLE, 16 CONDUCTOR, NO. 14 AWG</v>
          </cell>
          <cell r="G4571">
            <v>0</v>
          </cell>
        </row>
        <row r="4572">
          <cell r="A4572" t="str">
            <v>632E41601</v>
          </cell>
          <cell r="C4572" t="str">
            <v>FT</v>
          </cell>
          <cell r="D4572" t="str">
            <v>SIGNAL CABLE, 16 CONDUCTOR, NO. 14 AWG, AS PER PLAN</v>
          </cell>
          <cell r="G4572">
            <v>0</v>
          </cell>
        </row>
        <row r="4573">
          <cell r="A4573" t="str">
            <v>632E42200</v>
          </cell>
          <cell r="C4573" t="str">
            <v>FT</v>
          </cell>
          <cell r="D4573" t="str">
            <v>SIGNAL CABLE, 2 CONDUCTOR, NO. 12 AWG</v>
          </cell>
          <cell r="G4573">
            <v>0</v>
          </cell>
        </row>
        <row r="4574">
          <cell r="A4574" t="str">
            <v>632E42201</v>
          </cell>
          <cell r="C4574" t="str">
            <v>FT</v>
          </cell>
          <cell r="D4574" t="str">
            <v>SIGNAL CABLE, 2 CONDUCTOR, NO. 12 AWG, AS PER PLAN</v>
          </cell>
          <cell r="G4574">
            <v>0</v>
          </cell>
        </row>
        <row r="4575">
          <cell r="A4575" t="str">
            <v>632E42300</v>
          </cell>
          <cell r="C4575" t="str">
            <v>FT</v>
          </cell>
          <cell r="D4575" t="str">
            <v>SIGNAL CABLE, 3 CONDUCTOR, NO. 12 AWG</v>
          </cell>
          <cell r="G4575">
            <v>0</v>
          </cell>
        </row>
        <row r="4576">
          <cell r="A4576" t="str">
            <v>632E42301</v>
          </cell>
          <cell r="C4576" t="str">
            <v>FT</v>
          </cell>
          <cell r="D4576" t="str">
            <v>SIGNAL CABLE, 3 CONDUCTOR, NO. 12 AWG, AS PER PLAN</v>
          </cell>
          <cell r="G4576">
            <v>0</v>
          </cell>
        </row>
        <row r="4577">
          <cell r="A4577" t="str">
            <v>632E42400</v>
          </cell>
          <cell r="C4577" t="str">
            <v>FT</v>
          </cell>
          <cell r="D4577" t="str">
            <v>SIGNAL CABLE, 4 CONDUCTOR, NO. 12 AWG</v>
          </cell>
          <cell r="G4577">
            <v>0</v>
          </cell>
        </row>
        <row r="4578">
          <cell r="A4578" t="str">
            <v>632E42500</v>
          </cell>
          <cell r="C4578" t="str">
            <v>FT</v>
          </cell>
          <cell r="D4578" t="str">
            <v>SIGNAL CABLE, 5 CONDUCTOR, NO. 12 AWG</v>
          </cell>
          <cell r="G4578">
            <v>0</v>
          </cell>
        </row>
        <row r="4579">
          <cell r="A4579" t="str">
            <v>632E42501</v>
          </cell>
          <cell r="C4579" t="str">
            <v>FT</v>
          </cell>
          <cell r="D4579" t="str">
            <v>SIGNAL CABLE, 5 CONDUCTOR, NO. 12 AWG, AS PER PLAN</v>
          </cell>
          <cell r="G4579">
            <v>0</v>
          </cell>
        </row>
        <row r="4580">
          <cell r="A4580" t="str">
            <v>632E42600</v>
          </cell>
          <cell r="C4580" t="str">
            <v>FT</v>
          </cell>
          <cell r="D4580" t="str">
            <v>SIGNAL CABLE, 6 CONDUCTOR, NO. 12 AWG</v>
          </cell>
          <cell r="G4580">
            <v>0</v>
          </cell>
        </row>
        <row r="4581">
          <cell r="A4581" t="str">
            <v>632E42700</v>
          </cell>
          <cell r="C4581" t="str">
            <v>FT</v>
          </cell>
          <cell r="D4581" t="str">
            <v>SIGNAL CABLE, 7 CONDUCTOR, NO. 12 AWG</v>
          </cell>
          <cell r="G4581">
            <v>0</v>
          </cell>
        </row>
        <row r="4582">
          <cell r="A4582" t="str">
            <v>632E42701</v>
          </cell>
          <cell r="C4582" t="str">
            <v>FT</v>
          </cell>
          <cell r="D4582" t="str">
            <v>SIGNAL CABLE, 7 CONDUCTOR, NO. 12 AWG, AS PER PLAN</v>
          </cell>
          <cell r="G4582">
            <v>0</v>
          </cell>
        </row>
        <row r="4583">
          <cell r="A4583" t="str">
            <v>632E42800</v>
          </cell>
          <cell r="C4583" t="str">
            <v>FT</v>
          </cell>
          <cell r="D4583" t="str">
            <v>SIGNAL CABLE, 8 CONDUCTOR, NO. 12 AWG</v>
          </cell>
          <cell r="G4583">
            <v>0</v>
          </cell>
        </row>
        <row r="4584">
          <cell r="A4584" t="str">
            <v>632E42900</v>
          </cell>
          <cell r="C4584" t="str">
            <v>FT</v>
          </cell>
          <cell r="D4584" t="str">
            <v>SIGNAL CABLE, 9 CONDUCTOR, NO. 12 AWG</v>
          </cell>
          <cell r="G4584">
            <v>0</v>
          </cell>
        </row>
        <row r="4585">
          <cell r="A4585" t="str">
            <v>632E42901</v>
          </cell>
          <cell r="C4585" t="str">
            <v>FT</v>
          </cell>
          <cell r="D4585" t="str">
            <v>SIGNAL CABLE, 9 CONDUCTOR, NO. 12 AWG, AS PER PLAN</v>
          </cell>
          <cell r="G4585">
            <v>0</v>
          </cell>
        </row>
        <row r="4586">
          <cell r="A4586" t="str">
            <v>632E43000</v>
          </cell>
          <cell r="C4586" t="str">
            <v>FT</v>
          </cell>
          <cell r="D4586" t="str">
            <v>SIGNAL CABLE, 10 CONDUCTOR, NO. 12 AWG</v>
          </cell>
          <cell r="G4586">
            <v>0</v>
          </cell>
        </row>
        <row r="4587">
          <cell r="A4587" t="str">
            <v>632E43100</v>
          </cell>
          <cell r="C4587" t="str">
            <v>FT</v>
          </cell>
          <cell r="D4587" t="str">
            <v>SIGNAL CABLE, 11 CONDUCTOR, NO. 12 AWG</v>
          </cell>
          <cell r="G4587">
            <v>0</v>
          </cell>
        </row>
        <row r="4588">
          <cell r="A4588" t="str">
            <v>632E43200</v>
          </cell>
          <cell r="C4588" t="str">
            <v>FT</v>
          </cell>
          <cell r="D4588" t="str">
            <v>SIGNAL CABLE, 12 CONDUCTOR, NO. 12 AWG</v>
          </cell>
          <cell r="G4588">
            <v>0</v>
          </cell>
        </row>
        <row r="4589">
          <cell r="A4589" t="str">
            <v>632E43201</v>
          </cell>
          <cell r="C4589" t="str">
            <v>FT</v>
          </cell>
          <cell r="D4589" t="str">
            <v>SIGNAL CABLE, 12 CONDUCTOR, NO. 12 AWG, AS PER PLAN</v>
          </cell>
          <cell r="G4589">
            <v>0</v>
          </cell>
        </row>
        <row r="4590">
          <cell r="A4590" t="str">
            <v>632E43300</v>
          </cell>
          <cell r="C4590" t="str">
            <v>FT</v>
          </cell>
          <cell r="D4590" t="str">
            <v>SIGNAL CABLE, MISC.:</v>
          </cell>
          <cell r="F4590" t="str">
            <v>ADD SUPPLEMENTAL DESCRIPTION</v>
          </cell>
          <cell r="G4590">
            <v>1</v>
          </cell>
        </row>
        <row r="4591">
          <cell r="A4591" t="str">
            <v>632E43400</v>
          </cell>
          <cell r="C4591" t="str">
            <v>EACH</v>
          </cell>
          <cell r="D4591" t="str">
            <v>SIGNAL CABLE, MISC.:</v>
          </cell>
          <cell r="F4591" t="str">
            <v>ADD SUPPLEMENTAL DESCRIPTION</v>
          </cell>
          <cell r="G4591">
            <v>1</v>
          </cell>
        </row>
        <row r="4592">
          <cell r="A4592" t="str">
            <v>632E62810</v>
          </cell>
          <cell r="C4592" t="str">
            <v>FT</v>
          </cell>
          <cell r="D4592" t="str">
            <v>INTERCONNECT CABLE, MISC.:</v>
          </cell>
          <cell r="F4592" t="str">
            <v>ADD SUPPLEMENTAL DESCRIPTION</v>
          </cell>
          <cell r="G4592">
            <v>1</v>
          </cell>
        </row>
        <row r="4593">
          <cell r="A4593" t="str">
            <v>632E62820</v>
          </cell>
          <cell r="C4593" t="str">
            <v>EACH</v>
          </cell>
          <cell r="D4593" t="str">
            <v>INTERCONNECT, MISC.:</v>
          </cell>
          <cell r="F4593" t="str">
            <v>ADD SUPPLEMENTAL DESCRIPTION</v>
          </cell>
          <cell r="G4593">
            <v>1</v>
          </cell>
        </row>
        <row r="4594">
          <cell r="A4594" t="str">
            <v>632E62830</v>
          </cell>
          <cell r="C4594" t="str">
            <v>LS</v>
          </cell>
          <cell r="D4594" t="str">
            <v>INTERCONNECT, MISC.:</v>
          </cell>
          <cell r="F4594" t="str">
            <v>ADD SUPPLEMENTAL DESCRIPTION</v>
          </cell>
          <cell r="G4594">
            <v>1</v>
          </cell>
        </row>
        <row r="4595">
          <cell r="A4595" t="str">
            <v>632E63000</v>
          </cell>
          <cell r="C4595" t="str">
            <v>EACH</v>
          </cell>
          <cell r="D4595" t="str">
            <v>PHONE DROP</v>
          </cell>
          <cell r="G4595">
            <v>0</v>
          </cell>
        </row>
        <row r="4596">
          <cell r="A4596" t="str">
            <v>632E63001</v>
          </cell>
          <cell r="C4596" t="str">
            <v>EACH</v>
          </cell>
          <cell r="D4596" t="str">
            <v>PHONE DROP, AS PER PLAN</v>
          </cell>
          <cell r="G4596">
            <v>0</v>
          </cell>
        </row>
        <row r="4597">
          <cell r="A4597" t="str">
            <v>632E64000</v>
          </cell>
          <cell r="C4597" t="str">
            <v>EACH</v>
          </cell>
          <cell r="D4597" t="str">
            <v>STRAIN POLE FOUNDATION</v>
          </cell>
          <cell r="G4597">
            <v>0</v>
          </cell>
        </row>
        <row r="4598">
          <cell r="A4598" t="str">
            <v>632E64001</v>
          </cell>
          <cell r="C4598" t="str">
            <v>EACH</v>
          </cell>
          <cell r="D4598" t="str">
            <v>STRAIN POLE FOUNDATION, AS PER PLAN</v>
          </cell>
          <cell r="G4598">
            <v>0</v>
          </cell>
        </row>
        <row r="4599">
          <cell r="A4599" t="str">
            <v>632E64010</v>
          </cell>
          <cell r="C4599" t="str">
            <v>EACH</v>
          </cell>
          <cell r="D4599" t="str">
            <v>SIGNAL SUPPORT FOUNDATION</v>
          </cell>
          <cell r="G4599">
            <v>0</v>
          </cell>
        </row>
        <row r="4600">
          <cell r="A4600" t="str">
            <v>632E64011</v>
          </cell>
          <cell r="C4600" t="str">
            <v>EACH</v>
          </cell>
          <cell r="D4600" t="str">
            <v>SIGNAL SUPPORT FOUNDATION, AS PER PLAN</v>
          </cell>
          <cell r="G4600">
            <v>0</v>
          </cell>
        </row>
        <row r="4601">
          <cell r="A4601" t="str">
            <v>632E64020</v>
          </cell>
          <cell r="C4601" t="str">
            <v>EACH</v>
          </cell>
          <cell r="D4601" t="str">
            <v>PEDESTAL FOUNDATION</v>
          </cell>
          <cell r="G4601">
            <v>0</v>
          </cell>
        </row>
        <row r="4602">
          <cell r="A4602" t="str">
            <v>632E64021</v>
          </cell>
          <cell r="C4602" t="str">
            <v>EACH</v>
          </cell>
          <cell r="D4602" t="str">
            <v>PEDESTAL FOUNDATION, AS PER PLAN</v>
          </cell>
          <cell r="G4602">
            <v>0</v>
          </cell>
        </row>
        <row r="4603">
          <cell r="A4603" t="str">
            <v>632E65200</v>
          </cell>
          <cell r="C4603" t="str">
            <v>FT</v>
          </cell>
          <cell r="D4603" t="str">
            <v>LOOP DETECTOR LEAD-IN CABLE</v>
          </cell>
          <cell r="G4603">
            <v>0</v>
          </cell>
        </row>
        <row r="4604">
          <cell r="A4604" t="str">
            <v>632E65201</v>
          </cell>
          <cell r="C4604" t="str">
            <v>FT</v>
          </cell>
          <cell r="D4604" t="str">
            <v>LOOP DETECTOR LEAD-IN CABLE, AS PER PLAN</v>
          </cell>
          <cell r="G4604">
            <v>0</v>
          </cell>
        </row>
        <row r="4605">
          <cell r="A4605" t="str">
            <v>632E65202</v>
          </cell>
          <cell r="C4605" t="str">
            <v>FT</v>
          </cell>
          <cell r="D4605" t="str">
            <v>LOOP DETECTOR LEAD-IN CABLE, INTEGRAL MESSENGER WIRE TYPE, NO. 14 AWG</v>
          </cell>
          <cell r="G4605">
            <v>0</v>
          </cell>
        </row>
        <row r="4606">
          <cell r="A4606" t="str">
            <v>632E65203</v>
          </cell>
          <cell r="C4606" t="str">
            <v>FT</v>
          </cell>
          <cell r="D4606" t="str">
            <v>LOOP DETECTOR LEAD-IN CABLE, INTEGRAL MESSENGER WIRE TYPE, NO. 14 AWG, AS PER PLAN</v>
          </cell>
          <cell r="G4606">
            <v>0</v>
          </cell>
        </row>
        <row r="4607">
          <cell r="A4607" t="str">
            <v>632E65300</v>
          </cell>
          <cell r="C4607" t="str">
            <v>FT</v>
          </cell>
          <cell r="D4607" t="str">
            <v>LOOP DETECTOR LEAD-IN CABLE, 2 CONDUCTOR, NO. 14 AWG</v>
          </cell>
          <cell r="G4607">
            <v>0</v>
          </cell>
        </row>
        <row r="4608">
          <cell r="A4608" t="str">
            <v>632E65301</v>
          </cell>
          <cell r="C4608" t="str">
            <v>FT</v>
          </cell>
          <cell r="D4608" t="str">
            <v>LOOP DETECTOR LEAD-IN CABLE, 2 CONDUCTOR, NO. 14 AWG, AS PER PLAN</v>
          </cell>
          <cell r="G4608">
            <v>0</v>
          </cell>
        </row>
        <row r="4609">
          <cell r="A4609" t="str">
            <v>632E65400</v>
          </cell>
          <cell r="C4609" t="str">
            <v>FT</v>
          </cell>
          <cell r="D4609" t="str">
            <v>LOOP DETECTOR LEAD-IN CABLE, 2 CONDUCTOR, NO. 12 AWG</v>
          </cell>
          <cell r="G4609">
            <v>0</v>
          </cell>
        </row>
        <row r="4610">
          <cell r="A4610" t="str">
            <v>632E65401</v>
          </cell>
          <cell r="C4610" t="str">
            <v>FT</v>
          </cell>
          <cell r="D4610" t="str">
            <v>LOOP DETECTOR LEAD-IN CABLE, 2 CONDUCTOR, NO. 12 AWG, AS PER PLAN</v>
          </cell>
          <cell r="G4610">
            <v>0</v>
          </cell>
        </row>
        <row r="4611">
          <cell r="A4611" t="str">
            <v>632E65404</v>
          </cell>
          <cell r="C4611" t="str">
            <v>FT</v>
          </cell>
          <cell r="D4611" t="str">
            <v>LOOP DETECTOR LEAD-IN CABLE, DIRECT BURIAL</v>
          </cell>
          <cell r="G4611">
            <v>0</v>
          </cell>
        </row>
        <row r="4612">
          <cell r="A4612" t="str">
            <v>632E65405</v>
          </cell>
          <cell r="C4612" t="str">
            <v>FT</v>
          </cell>
          <cell r="D4612" t="str">
            <v>LOOP DETECTOR LEAD-IN CABLE, DIRECT BURIAL, AS PER PLAN</v>
          </cell>
          <cell r="G4612">
            <v>0</v>
          </cell>
        </row>
        <row r="4613">
          <cell r="A4613" t="str">
            <v>632E66000</v>
          </cell>
          <cell r="C4613" t="str">
            <v>FT</v>
          </cell>
          <cell r="D4613" t="str">
            <v>POWER CABLE, 3 CONDUCTOR, NO. 14 AWG</v>
          </cell>
          <cell r="G4613">
            <v>0</v>
          </cell>
        </row>
        <row r="4614">
          <cell r="A4614" t="str">
            <v>632E66100</v>
          </cell>
          <cell r="C4614" t="str">
            <v>FT</v>
          </cell>
          <cell r="D4614" t="str">
            <v>POWER CABLE, 1 CONDUCTOR, NO. 10 AWG</v>
          </cell>
          <cell r="G4614">
            <v>0</v>
          </cell>
        </row>
        <row r="4615">
          <cell r="A4615" t="str">
            <v>632E66101</v>
          </cell>
          <cell r="C4615" t="str">
            <v>FT</v>
          </cell>
          <cell r="D4615" t="str">
            <v>POWER CABLE, 1 CONDUCTOR, NO. 10 AWG, AS PER PLAN</v>
          </cell>
          <cell r="G4615">
            <v>0</v>
          </cell>
        </row>
        <row r="4616">
          <cell r="A4616" t="str">
            <v>632E66102</v>
          </cell>
          <cell r="C4616" t="str">
            <v>FT</v>
          </cell>
          <cell r="D4616" t="str">
            <v>POWER CABLE, 2 CONDUCTOR, NO. 10 AWG</v>
          </cell>
          <cell r="G4616">
            <v>0</v>
          </cell>
        </row>
        <row r="4617">
          <cell r="A4617" t="str">
            <v>632E66103</v>
          </cell>
          <cell r="C4617" t="str">
            <v>FT</v>
          </cell>
          <cell r="D4617" t="str">
            <v>POWER CABLE, 2 CONDUCTOR, NO. 10 AWG, AS PER PLAN</v>
          </cell>
          <cell r="G4617">
            <v>0</v>
          </cell>
        </row>
        <row r="4618">
          <cell r="A4618" t="str">
            <v>632E66104</v>
          </cell>
          <cell r="C4618" t="str">
            <v>FT</v>
          </cell>
          <cell r="D4618" t="str">
            <v>POWER CABLE, 3 CONDUCTOR, NO. 10 AWG</v>
          </cell>
          <cell r="G4618">
            <v>0</v>
          </cell>
        </row>
        <row r="4619">
          <cell r="A4619" t="str">
            <v>632E67190</v>
          </cell>
          <cell r="C4619" t="str">
            <v>FT</v>
          </cell>
          <cell r="D4619" t="str">
            <v>POWER CABLE, 1 CONDUCTOR, NO. 8 AWG</v>
          </cell>
          <cell r="G4619">
            <v>0</v>
          </cell>
        </row>
        <row r="4620">
          <cell r="A4620" t="str">
            <v>632E67191</v>
          </cell>
          <cell r="C4620" t="str">
            <v>FT</v>
          </cell>
          <cell r="D4620" t="str">
            <v>POWER CABLE, 1 CONDUCTOR, NO. 8 AWG, AS PER PLAN</v>
          </cell>
          <cell r="G4620">
            <v>0</v>
          </cell>
        </row>
        <row r="4621">
          <cell r="A4621" t="str">
            <v>632E67200</v>
          </cell>
          <cell r="C4621" t="str">
            <v>FT</v>
          </cell>
          <cell r="D4621" t="str">
            <v>POWER CABLE, 2 CONDUCTOR, NO. 8 AWG</v>
          </cell>
          <cell r="G4621">
            <v>0</v>
          </cell>
        </row>
        <row r="4622">
          <cell r="A4622" t="str">
            <v>632E67201</v>
          </cell>
          <cell r="C4622" t="str">
            <v>FT</v>
          </cell>
          <cell r="D4622" t="str">
            <v>POWER CABLE, 2 CONDUCTOR, NO. 8 AWG, AS PER PLAN</v>
          </cell>
          <cell r="G4622">
            <v>0</v>
          </cell>
        </row>
        <row r="4623">
          <cell r="A4623" t="str">
            <v>632E67300</v>
          </cell>
          <cell r="C4623" t="str">
            <v>FT</v>
          </cell>
          <cell r="D4623" t="str">
            <v>POWER CABLE, 3 CONDUCTOR, NO. 8 AWG</v>
          </cell>
          <cell r="G4623">
            <v>0</v>
          </cell>
        </row>
        <row r="4624">
          <cell r="A4624" t="str">
            <v>632E67301</v>
          </cell>
          <cell r="C4624" t="str">
            <v>FT</v>
          </cell>
          <cell r="D4624" t="str">
            <v>POWER CABLE, 3 CONDUCTOR, NO. 8 AWG, AS PER PLAN</v>
          </cell>
          <cell r="G4624">
            <v>0</v>
          </cell>
        </row>
        <row r="4625">
          <cell r="A4625" t="str">
            <v>632E67400</v>
          </cell>
          <cell r="C4625" t="str">
            <v>FT</v>
          </cell>
          <cell r="D4625" t="str">
            <v>POWER CABLE, 4 CONDUCTOR, NO. 8 AWG</v>
          </cell>
          <cell r="G4625">
            <v>0</v>
          </cell>
        </row>
        <row r="4626">
          <cell r="A4626" t="str">
            <v>632E68100</v>
          </cell>
          <cell r="C4626" t="str">
            <v>FT</v>
          </cell>
          <cell r="D4626" t="str">
            <v>POWER CABLE, 1 CONDUCTOR, NO. 6 AWG</v>
          </cell>
          <cell r="G4626">
            <v>0</v>
          </cell>
        </row>
        <row r="4627">
          <cell r="A4627" t="str">
            <v>632E68101</v>
          </cell>
          <cell r="C4627" t="str">
            <v>FT</v>
          </cell>
          <cell r="D4627" t="str">
            <v>POWER CABLE, 1 CONDUCTOR, NO. 6 AWG, AS PER PLAN</v>
          </cell>
          <cell r="G4627">
            <v>0</v>
          </cell>
        </row>
        <row r="4628">
          <cell r="A4628" t="str">
            <v>632E68200</v>
          </cell>
          <cell r="C4628" t="str">
            <v>FT</v>
          </cell>
          <cell r="D4628" t="str">
            <v>POWER CABLE, 2 CONDUCTOR, NO. 6 AWG</v>
          </cell>
          <cell r="G4628">
            <v>0</v>
          </cell>
        </row>
        <row r="4629">
          <cell r="A4629" t="str">
            <v>632E68201</v>
          </cell>
          <cell r="C4629" t="str">
            <v>FT</v>
          </cell>
          <cell r="D4629" t="str">
            <v>POWER CABLE, 2 CONDUCTOR, NO. 6 AWG, AS PER PLAN</v>
          </cell>
          <cell r="G4629">
            <v>0</v>
          </cell>
        </row>
        <row r="4630">
          <cell r="A4630" t="str">
            <v>632E68300</v>
          </cell>
          <cell r="C4630" t="str">
            <v>FT</v>
          </cell>
          <cell r="D4630" t="str">
            <v>POWER CABLE, 3 CONDUCTOR, NO. 6 AWG</v>
          </cell>
          <cell r="G4630">
            <v>0</v>
          </cell>
        </row>
        <row r="4631">
          <cell r="A4631" t="str">
            <v>632E68301</v>
          </cell>
          <cell r="C4631" t="str">
            <v>FT</v>
          </cell>
          <cell r="D4631" t="str">
            <v>POWER CABLE, 3 CONDUCTOR, NO. 6 AWG, AS PER PLAN</v>
          </cell>
          <cell r="G4631">
            <v>0</v>
          </cell>
        </row>
        <row r="4632">
          <cell r="A4632" t="str">
            <v>632E68400</v>
          </cell>
          <cell r="C4632" t="str">
            <v>FT</v>
          </cell>
          <cell r="D4632" t="str">
            <v>POWER CABLE, 4 CONDUCTOR, NO. 6 AWG</v>
          </cell>
          <cell r="G4632">
            <v>0</v>
          </cell>
        </row>
        <row r="4633">
          <cell r="A4633" t="str">
            <v>632E69100</v>
          </cell>
          <cell r="C4633" t="str">
            <v>FT</v>
          </cell>
          <cell r="D4633" t="str">
            <v>POWER CABLE, 1 CONDUCTOR, NO. 4 AWG</v>
          </cell>
          <cell r="G4633">
            <v>0</v>
          </cell>
        </row>
        <row r="4634">
          <cell r="A4634" t="str">
            <v>632E69200</v>
          </cell>
          <cell r="C4634" t="str">
            <v>FT</v>
          </cell>
          <cell r="D4634" t="str">
            <v>POWER CABLE, 2 CONDUCTOR, NO. 4 AWG</v>
          </cell>
          <cell r="G4634">
            <v>0</v>
          </cell>
        </row>
        <row r="4635">
          <cell r="A4635" t="str">
            <v>632E69201</v>
          </cell>
          <cell r="C4635" t="str">
            <v>FT</v>
          </cell>
          <cell r="D4635" t="str">
            <v>POWER CABLE, 2 CONDUCTOR, NO. 4 AWG, AS PER PLAN</v>
          </cell>
          <cell r="G4635">
            <v>0</v>
          </cell>
        </row>
        <row r="4636">
          <cell r="A4636" t="str">
            <v>632E69300</v>
          </cell>
          <cell r="C4636" t="str">
            <v>FT</v>
          </cell>
          <cell r="D4636" t="str">
            <v>POWER CABLE, 3 CONDUCTOR, NO. 4 AWG</v>
          </cell>
          <cell r="G4636">
            <v>0</v>
          </cell>
        </row>
        <row r="4637">
          <cell r="A4637" t="str">
            <v>632E69310</v>
          </cell>
          <cell r="C4637" t="str">
            <v>FT</v>
          </cell>
          <cell r="D4637" t="str">
            <v>POWER CABLE, 1 CONDUCTOR, NO. 2 AWG</v>
          </cell>
          <cell r="G4637">
            <v>0</v>
          </cell>
        </row>
        <row r="4638">
          <cell r="A4638" t="str">
            <v>632E69311</v>
          </cell>
          <cell r="C4638" t="str">
            <v>FT</v>
          </cell>
          <cell r="D4638" t="str">
            <v>POWER CABLE, 1 CONDUCTOR, NO. 2 AWG, AS PER PLAN</v>
          </cell>
          <cell r="G4638">
            <v>0</v>
          </cell>
        </row>
        <row r="4639">
          <cell r="A4639" t="str">
            <v>632E69320</v>
          </cell>
          <cell r="C4639" t="str">
            <v>FT</v>
          </cell>
          <cell r="D4639" t="str">
            <v>POWER CABLE, 3 CONDUCTOR, NO. 2 AWG</v>
          </cell>
          <cell r="G4639">
            <v>0</v>
          </cell>
        </row>
        <row r="4640">
          <cell r="A4640" t="str">
            <v>632E69350</v>
          </cell>
          <cell r="C4640" t="str">
            <v>FT</v>
          </cell>
          <cell r="D4640" t="str">
            <v>POWER CABLE, MISC.:</v>
          </cell>
          <cell r="F4640" t="str">
            <v>ADD SUPPLEMENTAL DESCRIPTION</v>
          </cell>
          <cell r="G4640">
            <v>1</v>
          </cell>
        </row>
        <row r="4641">
          <cell r="A4641" t="str">
            <v>632E69400</v>
          </cell>
          <cell r="C4641" t="str">
            <v>FT</v>
          </cell>
          <cell r="D4641" t="str">
            <v>SERVICE CABLE, 2 CONDUCTOR, NO. 8 AWG</v>
          </cell>
          <cell r="G4641">
            <v>0</v>
          </cell>
        </row>
        <row r="4642">
          <cell r="A4642" t="str">
            <v>632E69401</v>
          </cell>
          <cell r="C4642" t="str">
            <v>FT</v>
          </cell>
          <cell r="D4642" t="str">
            <v>SERVICE CABLE, 2 CONDUCTOR, NO. 8 AWG, AS PER PLAN</v>
          </cell>
          <cell r="G4642">
            <v>0</v>
          </cell>
        </row>
        <row r="4643">
          <cell r="A4643" t="str">
            <v>632E69500</v>
          </cell>
          <cell r="C4643" t="str">
            <v>FT</v>
          </cell>
          <cell r="D4643" t="str">
            <v>SERVICE CABLE, 2 CONDUCTOR, NO. 6 AWG</v>
          </cell>
          <cell r="G4643">
            <v>0</v>
          </cell>
        </row>
        <row r="4644">
          <cell r="A4644" t="str">
            <v>632E69501</v>
          </cell>
          <cell r="C4644" t="str">
            <v>FT</v>
          </cell>
          <cell r="D4644" t="str">
            <v>SERVICE CABLE, 2 CONDUCTOR, NO. 6 AWG, AS PER PLAN</v>
          </cell>
          <cell r="G4644">
            <v>0</v>
          </cell>
        </row>
        <row r="4645">
          <cell r="A4645" t="str">
            <v>632E69600</v>
          </cell>
          <cell r="C4645" t="str">
            <v>FT</v>
          </cell>
          <cell r="D4645" t="str">
            <v>SERVICE CABLE, 2 CONDUCTOR, NO. 4 AWG</v>
          </cell>
          <cell r="G4645">
            <v>0</v>
          </cell>
        </row>
        <row r="4646">
          <cell r="A4646" t="str">
            <v>632E69601</v>
          </cell>
          <cell r="C4646" t="str">
            <v>FT</v>
          </cell>
          <cell r="D4646" t="str">
            <v>SERVICE CABLE, 2 CONDUCTOR, NO. 4 AWG, AS PER PLAN</v>
          </cell>
          <cell r="G4646">
            <v>0</v>
          </cell>
        </row>
        <row r="4647">
          <cell r="A4647" t="str">
            <v>632E69700</v>
          </cell>
          <cell r="C4647" t="str">
            <v>FT</v>
          </cell>
          <cell r="D4647" t="str">
            <v>SERVICE CABLE, 3 CONDUCTOR, NO. 8 AWG</v>
          </cell>
          <cell r="G4647">
            <v>0</v>
          </cell>
        </row>
        <row r="4648">
          <cell r="A4648" t="str">
            <v>632E69800</v>
          </cell>
          <cell r="C4648" t="str">
            <v>FT</v>
          </cell>
          <cell r="D4648" t="str">
            <v>SERVICE CABLE, 3 CONDUCTOR, NO. 6 AWG</v>
          </cell>
          <cell r="G4648">
            <v>0</v>
          </cell>
        </row>
        <row r="4649">
          <cell r="A4649" t="str">
            <v>632E69801</v>
          </cell>
          <cell r="C4649" t="str">
            <v>FT</v>
          </cell>
          <cell r="D4649" t="str">
            <v>SERVICE CABLE, 3 CONDUCTOR, NO. 6 AWG, AS PER PLAN</v>
          </cell>
          <cell r="G4649">
            <v>0</v>
          </cell>
        </row>
        <row r="4650">
          <cell r="A4650" t="str">
            <v>632E69900</v>
          </cell>
          <cell r="C4650" t="str">
            <v>FT</v>
          </cell>
          <cell r="D4650" t="str">
            <v>SERVICE CABLE, 3 CONDUCTOR, NO. 4 AWG</v>
          </cell>
          <cell r="G4650">
            <v>0</v>
          </cell>
        </row>
        <row r="4651">
          <cell r="A4651" t="str">
            <v>632E69910</v>
          </cell>
          <cell r="C4651" t="str">
            <v>FT</v>
          </cell>
          <cell r="D4651" t="str">
            <v>SERVICE CABLE, 3 CONDUCTOR, WITH GROUND, NO. 4 AWG</v>
          </cell>
          <cell r="G4651">
            <v>0</v>
          </cell>
        </row>
        <row r="4652">
          <cell r="A4652" t="str">
            <v>632E69950</v>
          </cell>
          <cell r="C4652" t="str">
            <v>FT</v>
          </cell>
          <cell r="D4652" t="str">
            <v>SERVICE CABLE, MISC.:</v>
          </cell>
          <cell r="F4652" t="str">
            <v>ADD SUPPLEMENTAL DESCRIPTION</v>
          </cell>
          <cell r="G4652">
            <v>1</v>
          </cell>
        </row>
        <row r="4653">
          <cell r="A4653" t="str">
            <v>632E70000</v>
          </cell>
          <cell r="C4653" t="str">
            <v>EACH</v>
          </cell>
          <cell r="D4653" t="str">
            <v>POWER SERVICE</v>
          </cell>
          <cell r="G4653">
            <v>0</v>
          </cell>
        </row>
        <row r="4654">
          <cell r="A4654" t="str">
            <v>632E70001</v>
          </cell>
          <cell r="C4654" t="str">
            <v>EACH</v>
          </cell>
          <cell r="D4654" t="str">
            <v>POWER SERVICE, AS PER PLAN</v>
          </cell>
          <cell r="G4654">
            <v>0</v>
          </cell>
        </row>
        <row r="4655">
          <cell r="A4655" t="str">
            <v>632E70200</v>
          </cell>
          <cell r="C4655" t="str">
            <v>EACH</v>
          </cell>
          <cell r="D4655" t="str">
            <v>CONDUIT RISER, 1" DIAMETER</v>
          </cell>
          <cell r="G4655">
            <v>0</v>
          </cell>
        </row>
        <row r="4656">
          <cell r="A4656" t="str">
            <v>632E70201</v>
          </cell>
          <cell r="C4656" t="str">
            <v>EACH</v>
          </cell>
          <cell r="D4656" t="str">
            <v>CONDUIT RISER, 1" DIAMETER, AS PER PLAN</v>
          </cell>
          <cell r="G4656">
            <v>0</v>
          </cell>
        </row>
        <row r="4657">
          <cell r="A4657" t="str">
            <v>632E70204</v>
          </cell>
          <cell r="C4657" t="str">
            <v>EACH</v>
          </cell>
          <cell r="D4657" t="str">
            <v>CONDUIT RISER, 1-1/4" DIAMETER</v>
          </cell>
          <cell r="G4657">
            <v>0</v>
          </cell>
        </row>
        <row r="4658">
          <cell r="A4658" t="str">
            <v>632E70300</v>
          </cell>
          <cell r="C4658" t="str">
            <v>EACH</v>
          </cell>
          <cell r="D4658" t="str">
            <v>CONDUIT RISER, 1-1/2" DIAMETER</v>
          </cell>
          <cell r="G4658">
            <v>0</v>
          </cell>
        </row>
        <row r="4659">
          <cell r="A4659" t="str">
            <v>632E70301</v>
          </cell>
          <cell r="C4659" t="str">
            <v>EACH</v>
          </cell>
          <cell r="D4659" t="str">
            <v>CONDUIT RISER, 1-1/2" DIAMETER, AS PER PLAN</v>
          </cell>
          <cell r="G4659">
            <v>0</v>
          </cell>
        </row>
        <row r="4660">
          <cell r="A4660" t="str">
            <v>632E70400</v>
          </cell>
          <cell r="C4660" t="str">
            <v>EACH</v>
          </cell>
          <cell r="D4660" t="str">
            <v>CONDUIT RISER, 2" DIAMETER</v>
          </cell>
          <cell r="G4660">
            <v>0</v>
          </cell>
        </row>
        <row r="4661">
          <cell r="A4661" t="str">
            <v>632E70401</v>
          </cell>
          <cell r="C4661" t="str">
            <v>EACH</v>
          </cell>
          <cell r="D4661" t="str">
            <v>CONDUIT RISER, 2" DIAMETER, AS PER PLAN</v>
          </cell>
          <cell r="G4661">
            <v>0</v>
          </cell>
        </row>
        <row r="4662">
          <cell r="A4662" t="str">
            <v>632E70500</v>
          </cell>
          <cell r="C4662" t="str">
            <v>EACH</v>
          </cell>
          <cell r="D4662" t="str">
            <v>CONDUIT RISER, 2-1/2" DIAMETER</v>
          </cell>
          <cell r="G4662">
            <v>0</v>
          </cell>
        </row>
        <row r="4663">
          <cell r="A4663" t="str">
            <v>632E70600</v>
          </cell>
          <cell r="C4663" t="str">
            <v>EACH</v>
          </cell>
          <cell r="D4663" t="str">
            <v>CONDUIT RISER, 3" DIAMETER</v>
          </cell>
          <cell r="G4663">
            <v>0</v>
          </cell>
        </row>
        <row r="4664">
          <cell r="A4664" t="str">
            <v>632E70601</v>
          </cell>
          <cell r="C4664" t="str">
            <v>EACH</v>
          </cell>
          <cell r="D4664" t="str">
            <v>CONDUIT RISER, 3" DIAMETER, AS PER PLAN</v>
          </cell>
          <cell r="G4664">
            <v>0</v>
          </cell>
        </row>
        <row r="4665">
          <cell r="A4665" t="str">
            <v>632E75002</v>
          </cell>
          <cell r="C4665" t="str">
            <v>EACH</v>
          </cell>
          <cell r="D4665" t="str">
            <v>SIGNAL SUPPORT, TYPE TC-81.21 DESIGN 3 POLE, WITH MAST ARMS TC-81.21 DESIGN 1 AND DESIGN 1</v>
          </cell>
          <cell r="G4665">
            <v>0</v>
          </cell>
        </row>
        <row r="4666">
          <cell r="A4666" t="str">
            <v>632E75003</v>
          </cell>
          <cell r="C4666" t="str">
            <v>EACH</v>
          </cell>
          <cell r="D4666" t="str">
            <v>SIGNAL SUPPORT, TYPE TC-81.21 DESIGN 3 POLE, WITH MAST ARMS TC-81.21 DESIGN 1 AND DESIGN 1, AS PER PLAN</v>
          </cell>
          <cell r="G4666">
            <v>0</v>
          </cell>
        </row>
        <row r="4667">
          <cell r="A4667" t="str">
            <v>632E75012</v>
          </cell>
          <cell r="C4667" t="str">
            <v>EACH</v>
          </cell>
          <cell r="D4667" t="str">
            <v>SIGNAL SUPPORT, TYPE TC-81.21 DESIGN 3 POLE, WITH MAST ARMS TC-81.21 DESIGN 2 AND DESIGN 1</v>
          </cell>
          <cell r="G4667">
            <v>0</v>
          </cell>
        </row>
        <row r="4668">
          <cell r="A4668" t="str">
            <v>632E75013</v>
          </cell>
          <cell r="C4668" t="str">
            <v>EACH</v>
          </cell>
          <cell r="D4668" t="str">
            <v>SIGNAL SUPPORT, TYPE TC-81.21 DESIGN 3 POLE, WITH MAST ARMS TC-81.21 DESIGN 2 AND DESIGN 1, AS PER PLAN</v>
          </cell>
          <cell r="G4668">
            <v>0</v>
          </cell>
        </row>
        <row r="4669">
          <cell r="A4669" t="str">
            <v>632E75022</v>
          </cell>
          <cell r="C4669" t="str">
            <v>EACH</v>
          </cell>
          <cell r="D4669" t="str">
            <v>SIGNAL SUPPORT, TYPE TC-81.21 DESIGN 4 POLE, WITH MAST ARMS TC-81.21 DESIGN 2 AND DESIGN 2</v>
          </cell>
          <cell r="G4669">
            <v>0</v>
          </cell>
        </row>
        <row r="4670">
          <cell r="A4670" t="str">
            <v>632E75023</v>
          </cell>
          <cell r="C4670" t="str">
            <v>EACH</v>
          </cell>
          <cell r="D4670" t="str">
            <v>SIGNAL SUPPORT, TYPE TC-81.21 DESIGN 4 POLE, WITH MAST ARMS TC-81.21 DESIGN 2 AND DESIGN 2, AS PER PLAN</v>
          </cell>
          <cell r="G4670">
            <v>0</v>
          </cell>
        </row>
        <row r="4671">
          <cell r="A4671" t="str">
            <v>632E75032</v>
          </cell>
          <cell r="C4671" t="str">
            <v>EACH</v>
          </cell>
          <cell r="D4671" t="str">
            <v>SIGNAL SUPPORT, TYPE TC-81.21 DESIGN 4 POLE, WITH MAST ARMS TC-81.21 DESIGN 3 AND DESIGN 1</v>
          </cell>
          <cell r="G4671">
            <v>0</v>
          </cell>
        </row>
        <row r="4672">
          <cell r="A4672" t="str">
            <v>632E75033</v>
          </cell>
          <cell r="C4672" t="str">
            <v>EACH</v>
          </cell>
          <cell r="D4672" t="str">
            <v>SIGNAL SUPPORT, TYPE TC-81.21 DESIGN 4 POLE, WITH MAST ARMS TC-81.21 DESIGN 3 AND DESIGN 1, AS PER PLAN</v>
          </cell>
          <cell r="G4672">
            <v>0</v>
          </cell>
        </row>
        <row r="4673">
          <cell r="A4673" t="str">
            <v>632E75042</v>
          </cell>
          <cell r="C4673" t="str">
            <v>EACH</v>
          </cell>
          <cell r="D4673" t="str">
            <v>SIGNAL SUPPORT, TYPE TC-81.21 DESIGN 4 POLE, WITH MAST ARMS TC-81.21 DESIGN 3 AND DESIGN 2</v>
          </cell>
          <cell r="G4673">
            <v>0</v>
          </cell>
        </row>
        <row r="4674">
          <cell r="A4674" t="str">
            <v>632E75043</v>
          </cell>
          <cell r="C4674" t="str">
            <v>EACH</v>
          </cell>
          <cell r="D4674" t="str">
            <v>SIGNAL SUPPORT, TYPE TC-81.21 DESIGN 4 POLE, WITH MAST ARMS TC-81.21 DESIGN 3 AND DESIGN 2, AS PER PLAN</v>
          </cell>
          <cell r="G4674">
            <v>0</v>
          </cell>
        </row>
        <row r="4675">
          <cell r="A4675" t="str">
            <v>632E75052</v>
          </cell>
          <cell r="C4675" t="str">
            <v>EACH</v>
          </cell>
          <cell r="D4675" t="str">
            <v>SIGNAL SUPPORT, TYPE TC-81.21 DESIGN 4 POLE, WITH MAST ARMS TC-81.21 DESIGN 3 AND DESIGN 3</v>
          </cell>
          <cell r="G4675">
            <v>0</v>
          </cell>
        </row>
        <row r="4676">
          <cell r="A4676" t="str">
            <v>632E75053</v>
          </cell>
          <cell r="C4676" t="str">
            <v>EACH</v>
          </cell>
          <cell r="D4676" t="str">
            <v>SIGNAL SUPPORT, TYPE TC-81.21 DESIGN 4 POLE, WITH MAST ARMS TC-81.21 DESIGN 3 AND DESIGN 3, AS PER PLAN</v>
          </cell>
          <cell r="G4676">
            <v>0</v>
          </cell>
        </row>
        <row r="4677">
          <cell r="A4677" t="str">
            <v>632E75062</v>
          </cell>
          <cell r="C4677" t="str">
            <v>EACH</v>
          </cell>
          <cell r="D4677" t="str">
            <v>SIGNAL SUPPORT, TYPE TC-81.21 DESIGN 11 POLE, WITH MAST ARMS TC-81.21 DESIGN 4 AND DESIGN 1</v>
          </cell>
          <cell r="G4677">
            <v>0</v>
          </cell>
        </row>
        <row r="4678">
          <cell r="A4678" t="str">
            <v>632E75063</v>
          </cell>
          <cell r="C4678" t="str">
            <v>EACH</v>
          </cell>
          <cell r="D4678" t="str">
            <v>SIGNAL SUPPORT, TYPE TC-81.21 DESIGN 11 POLE, WITH MAST ARMS TC-81.21 DESIGN 4 AND DESIGN 1, AS PER PLAN</v>
          </cell>
          <cell r="G4678">
            <v>0</v>
          </cell>
        </row>
        <row r="4679">
          <cell r="A4679" t="str">
            <v>632E75066</v>
          </cell>
          <cell r="C4679" t="str">
            <v>EACH</v>
          </cell>
          <cell r="D4679" t="str">
            <v>SIGNAL SUPPORT, TYPE TC-81.21 DESIGN 11 POLE, WITH MAST ARMS TC-81.21 DESIGN 3 AND DESIGN 2</v>
          </cell>
          <cell r="G4679">
            <v>0</v>
          </cell>
        </row>
        <row r="4680">
          <cell r="A4680" t="str">
            <v>632E75067</v>
          </cell>
          <cell r="C4680" t="str">
            <v>EACH</v>
          </cell>
          <cell r="D4680" t="str">
            <v>SIGNAL SUPPORT, TYPE TC-81.21 DESIGN 11 POLE, WITH MAST ARMS TC-81.21 DESIGN 3 AND DESIGN 2, AS PER PLAN</v>
          </cell>
          <cell r="G4680">
            <v>0</v>
          </cell>
        </row>
        <row r="4681">
          <cell r="A4681" t="str">
            <v>632E75072</v>
          </cell>
          <cell r="C4681" t="str">
            <v>EACH</v>
          </cell>
          <cell r="D4681" t="str">
            <v>SIGNAL SUPPORT, TYPE TC-81.21 DESIGN 11 POLE, WITH MAST ARMS TC-81.21 DESIGN 4 AND DESIGN 2</v>
          </cell>
          <cell r="G4681">
            <v>0</v>
          </cell>
        </row>
        <row r="4682">
          <cell r="A4682" t="str">
            <v>632E75073</v>
          </cell>
          <cell r="C4682" t="str">
            <v>EACH</v>
          </cell>
          <cell r="D4682" t="str">
            <v>SIGNAL SUPPORT, TYPE TC-81.21 DESIGN 11 POLE, WITH MAST ARMS TC-81.21 DESIGN 4 AND DESIGN 2, AS PER PLAN</v>
          </cell>
          <cell r="G4682">
            <v>0</v>
          </cell>
        </row>
        <row r="4683">
          <cell r="A4683" t="str">
            <v>632E75076</v>
          </cell>
          <cell r="C4683" t="str">
            <v>EACH</v>
          </cell>
          <cell r="D4683" t="str">
            <v>SIGNAL SUPPORT, TYPE TC-81.21 DESIGN 11 POLE, WITH MAST ARMS TC-81.21 DESIGN 11 AND DESIGN 2</v>
          </cell>
          <cell r="G4683">
            <v>0</v>
          </cell>
        </row>
        <row r="4684">
          <cell r="A4684" t="str">
            <v>632E75077</v>
          </cell>
          <cell r="C4684" t="str">
            <v>EACH</v>
          </cell>
          <cell r="D4684" t="str">
            <v>SIGNAL SUPPORT, TYPE TC-81.21 DESIGN 11 POLE, WITH MAST ARMS TC-81.21 DESIGN 11 AND DESIGN 2, AS PER PLAN</v>
          </cell>
          <cell r="G4684">
            <v>0</v>
          </cell>
        </row>
        <row r="4685">
          <cell r="A4685" t="str">
            <v>632E75080</v>
          </cell>
          <cell r="C4685" t="str">
            <v>EACH</v>
          </cell>
          <cell r="D4685" t="str">
            <v>SIGNAL SUPPORT, TYPE TC-81.21 DESIGN 12 POLE, WITH MAST ARMS TC-81.21 DESIGN 4 AND DESIGN 1</v>
          </cell>
          <cell r="G4685">
            <v>0</v>
          </cell>
        </row>
        <row r="4686">
          <cell r="A4686" t="str">
            <v>632E75082</v>
          </cell>
          <cell r="C4686" t="str">
            <v>EACH</v>
          </cell>
          <cell r="D4686" t="str">
            <v>SIGNAL SUPPORT, TYPE TC-81.21 DESIGN 12 POLE, WITH MAST ARMS TC-81.21 DESIGN 4 AND DESIGN 3</v>
          </cell>
          <cell r="G4686">
            <v>0</v>
          </cell>
        </row>
        <row r="4687">
          <cell r="A4687" t="str">
            <v>632E75083</v>
          </cell>
          <cell r="C4687" t="str">
            <v>EACH</v>
          </cell>
          <cell r="D4687" t="str">
            <v>SIGNAL SUPPORT, TYPE TC-81.21 DESIGN 12 POLE, WITH MAST ARMS TC-81.21 DESIGN 4 AND DESIGN 3, AS PER PLAN</v>
          </cell>
          <cell r="G4687">
            <v>0</v>
          </cell>
        </row>
        <row r="4688">
          <cell r="A4688" t="str">
            <v>632E75092</v>
          </cell>
          <cell r="C4688" t="str">
            <v>EACH</v>
          </cell>
          <cell r="D4688" t="str">
            <v>SIGNAL SUPPORT, TYPE TC-81.21 DESIGN 12 POLE, WITH MAST ARMS TC-81.21 DESIGN 11 AND DESIGN 1</v>
          </cell>
          <cell r="G4688">
            <v>0</v>
          </cell>
        </row>
        <row r="4689">
          <cell r="A4689" t="str">
            <v>632E75093</v>
          </cell>
          <cell r="C4689" t="str">
            <v>EACH</v>
          </cell>
          <cell r="D4689" t="str">
            <v>SIGNAL SUPPORT, TYPE TC-81.21 DESIGN 12 POLE, WITH MAST ARMS TC-81.21 DESIGN 11 AND DESIGN 1, AS PER PLAN</v>
          </cell>
          <cell r="G4689">
            <v>0</v>
          </cell>
        </row>
        <row r="4690">
          <cell r="A4690" t="str">
            <v>632E75102</v>
          </cell>
          <cell r="C4690" t="str">
            <v>EACH</v>
          </cell>
          <cell r="D4690" t="str">
            <v>SIGNAL SUPPORT, TYPE TC-81.21 DESIGN 12 POLE, WITH MAST ARMS TC-81.21 DESIGN 11 AND DESIGN 2</v>
          </cell>
          <cell r="G4690">
            <v>0</v>
          </cell>
        </row>
        <row r="4691">
          <cell r="A4691" t="str">
            <v>632E75103</v>
          </cell>
          <cell r="C4691" t="str">
            <v>EACH</v>
          </cell>
          <cell r="D4691" t="str">
            <v>SIGNAL SUPPORT, TYPE TC-81.21 DESIGN 12 POLE, WITH MAST ARMS TC-81.21 DESIGN 11 AND DESIGN 2, AS PER PLAN</v>
          </cell>
          <cell r="G4691">
            <v>0</v>
          </cell>
        </row>
        <row r="4692">
          <cell r="A4692" t="str">
            <v>632E75112</v>
          </cell>
          <cell r="C4692" t="str">
            <v>EACH</v>
          </cell>
          <cell r="D4692" t="str">
            <v>SIGNAL SUPPORT, TYPE TC-81.21 DESIGN 12 POLE, WITH MAST ARMS TC-81.21 DESIGN 11 AND DESIGN 3</v>
          </cell>
          <cell r="G4692">
            <v>0</v>
          </cell>
        </row>
        <row r="4693">
          <cell r="A4693" t="str">
            <v>632E75113</v>
          </cell>
          <cell r="C4693" t="str">
            <v>EACH</v>
          </cell>
          <cell r="D4693" t="str">
            <v>SIGNAL SUPPORT, TYPE TC-81.21 DESIGN 12 POLE, WITH MAST ARMS TC-81.21 DESIGN 11 AND DESIGN 3, AS PER PLAN</v>
          </cell>
          <cell r="G4693">
            <v>0</v>
          </cell>
        </row>
        <row r="4694">
          <cell r="A4694" t="str">
            <v>632E75118</v>
          </cell>
          <cell r="C4694" t="str">
            <v>EACH</v>
          </cell>
          <cell r="D4694" t="str">
            <v>SIGNAL SUPPORT, TYPE TC-12.30 DESIGN 5 POLE, WITH MAST ARMS TC-81.21 DESIGN 3 AND DESIGN 3</v>
          </cell>
          <cell r="G4694">
            <v>0</v>
          </cell>
        </row>
        <row r="4695">
          <cell r="A4695" t="str">
            <v>632E75122</v>
          </cell>
          <cell r="C4695" t="str">
            <v>EACH</v>
          </cell>
          <cell r="D4695" t="str">
            <v>SIGNAL SUPPORT, TYPE TC-12.30 DESIGN 5 POLE, WITH MAST ARMS TC-81.21 DESIGN 4 AND DESIGN 4</v>
          </cell>
          <cell r="G4695">
            <v>0</v>
          </cell>
        </row>
        <row r="4696">
          <cell r="A4696" t="str">
            <v>632E75123</v>
          </cell>
          <cell r="C4696" t="str">
            <v>EACH</v>
          </cell>
          <cell r="D4696" t="str">
            <v>SIGNAL SUPPORT, TYPE TC-12.30 DESIGN 5 POLE, WITH MAST ARMS TC-81.21 DESIGN 4 AND DESIGN 4, AS PER PLAN</v>
          </cell>
          <cell r="G4696">
            <v>0</v>
          </cell>
        </row>
        <row r="4697">
          <cell r="A4697" t="str">
            <v>632E75126</v>
          </cell>
          <cell r="C4697" t="str">
            <v>EACH</v>
          </cell>
          <cell r="D4697" t="str">
            <v>SIGNAL SUPPORT, TYPE TC-12.30 DESIGN 5 POLE, WITH MAST ARMS TC-81.21 DESIGN 1 AND DESIGN 11</v>
          </cell>
          <cell r="G4697">
            <v>0</v>
          </cell>
        </row>
        <row r="4698">
          <cell r="A4698" t="str">
            <v>632E75128</v>
          </cell>
          <cell r="C4698" t="str">
            <v>EACH</v>
          </cell>
          <cell r="D4698" t="str">
            <v>SIGNAL SUPPORT, TYPE TC-12.30 DESIGN 5 POLE, WITH MAST ARMS TC-81.21 DESIGN 2 AND DESIGN 11</v>
          </cell>
          <cell r="G4698">
            <v>0</v>
          </cell>
        </row>
        <row r="4699">
          <cell r="A4699" t="str">
            <v>632E75132</v>
          </cell>
          <cell r="C4699" t="str">
            <v>EACH</v>
          </cell>
          <cell r="D4699" t="str">
            <v>SIGNAL SUPPORT, TYPE TC-12.30 DESIGN 5 POLE, WITH MAST ARMS TC-81.21 DESIGN 11 AND DESIGN 4</v>
          </cell>
          <cell r="G4699">
            <v>0</v>
          </cell>
        </row>
        <row r="4700">
          <cell r="A4700" t="str">
            <v>632E75133</v>
          </cell>
          <cell r="C4700" t="str">
            <v>EACH</v>
          </cell>
          <cell r="D4700" t="str">
            <v>SIGNAL SUPPORT, TYPE TC-12.30 DESIGN 5 POLE, WITH MAST ARMS TC-81.21 DESIGN 11 AND DESIGN 4, AS PER PLAN</v>
          </cell>
          <cell r="G4700">
            <v>0</v>
          </cell>
        </row>
        <row r="4701">
          <cell r="A4701" t="str">
            <v>632E75140</v>
          </cell>
          <cell r="C4701" t="str">
            <v>EACH</v>
          </cell>
          <cell r="D4701" t="str">
            <v>SIGNAL SUPPORT, TYPE TC-12.30 DESIGN 5 POLE, WITH MAST ARMS TC-18.20 DESIGN 12 AND DESIGN 1</v>
          </cell>
          <cell r="G4701">
            <v>0</v>
          </cell>
        </row>
        <row r="4702">
          <cell r="A4702" t="str">
            <v>632E75141</v>
          </cell>
          <cell r="C4702" t="str">
            <v>EACH</v>
          </cell>
          <cell r="D4702" t="str">
            <v>SIGNAL SUPPORT, TYPE TC-12.30 DESIGN 5 POLE, WITH MAST ARMS TC-18.20 DESIGN 12 AND DESIGN 1, AS PER PLAN</v>
          </cell>
          <cell r="G4702">
            <v>0</v>
          </cell>
        </row>
        <row r="4703">
          <cell r="A4703" t="str">
            <v>632E75142</v>
          </cell>
          <cell r="C4703" t="str">
            <v>EACH</v>
          </cell>
          <cell r="D4703" t="str">
            <v>SIGNAL SUPPORT, TYPE TC-12.30 DESIGN 5 POLE, WITH MAST ARMS TC-81.21 DESIGN 12 AND DESIGN 1</v>
          </cell>
          <cell r="G4703">
            <v>0</v>
          </cell>
        </row>
        <row r="4704">
          <cell r="A4704" t="str">
            <v>632E75143</v>
          </cell>
          <cell r="C4704" t="str">
            <v>EACH</v>
          </cell>
          <cell r="D4704" t="str">
            <v>SIGNAL SUPPORT, TYPE TC-12.30 DESIGN 5 POLE, WITH MAST ARMS TC-81.21 DESIGN 12 AND DESIGN 1, AS PER PLAN</v>
          </cell>
          <cell r="G4704">
            <v>0</v>
          </cell>
        </row>
        <row r="4705">
          <cell r="A4705" t="str">
            <v>632E75152</v>
          </cell>
          <cell r="C4705" t="str">
            <v>EACH</v>
          </cell>
          <cell r="D4705" t="str">
            <v>SIGNAL SUPPORT, TYPE TC-12.30 DESIGN 5 POLE, WITH MAST ARMS TC-81.21 DESIGN 12 AND DESIGN 2</v>
          </cell>
          <cell r="G4705">
            <v>0</v>
          </cell>
        </row>
        <row r="4706">
          <cell r="A4706" t="str">
            <v>632E75153</v>
          </cell>
          <cell r="C4706" t="str">
            <v>EACH</v>
          </cell>
          <cell r="D4706" t="str">
            <v>SIGNAL SUPPORT, TYPE TC-12.30 DESIGN 5 POLE, WITH MAST ARMS TC-81.21 DESIGN 12 AND DESIGN 2, AS PER PLAN</v>
          </cell>
          <cell r="G4706">
            <v>0</v>
          </cell>
        </row>
        <row r="4707">
          <cell r="A4707" t="str">
            <v>632E75162</v>
          </cell>
          <cell r="C4707" t="str">
            <v>EACH</v>
          </cell>
          <cell r="D4707" t="str">
            <v>SIGNAL SUPPORT, TYPE TC-12.30 DESIGN 5 POLE, WITH MAST ARMS TC-81.21 DESIGN 12 AND DESIGN 3</v>
          </cell>
          <cell r="G4707">
            <v>0</v>
          </cell>
        </row>
        <row r="4708">
          <cell r="A4708" t="str">
            <v>632E75163</v>
          </cell>
          <cell r="C4708" t="str">
            <v>EACH</v>
          </cell>
          <cell r="D4708" t="str">
            <v>SIGNAL SUPPORT, TYPE TC-12.30 DESIGN 5 POLE, WITH MAST ARMS TC-81.21 DESIGN 12 AND DESIGN 3, AS PER PLAN</v>
          </cell>
          <cell r="G4708">
            <v>0</v>
          </cell>
        </row>
        <row r="4709">
          <cell r="A4709" t="str">
            <v>632E75172</v>
          </cell>
          <cell r="C4709" t="str">
            <v>EACH</v>
          </cell>
          <cell r="D4709" t="str">
            <v>SIGNAL SUPPORT, TYPE TC-12.30 DESIGN 6 POLE, WITH MAST ARMS TC-81.21 DESIGN 11 AND DESIGN 11</v>
          </cell>
          <cell r="G4709">
            <v>0</v>
          </cell>
        </row>
        <row r="4710">
          <cell r="A4710" t="str">
            <v>632E75173</v>
          </cell>
          <cell r="C4710" t="str">
            <v>EACH</v>
          </cell>
          <cell r="D4710" t="str">
            <v>SIGNAL SUPPORT, TYPE TC-12.30 DESIGN 6 POLE, WITH MAST ARMS TC-81.21 DESIGN 11 AND DESIGN 11, AS PER PLAN</v>
          </cell>
          <cell r="G4710">
            <v>0</v>
          </cell>
        </row>
        <row r="4711">
          <cell r="A4711" t="str">
            <v>632E75182</v>
          </cell>
          <cell r="C4711" t="str">
            <v>EACH</v>
          </cell>
          <cell r="D4711" t="str">
            <v>SIGNAL SUPPORT, TYPE TC-12.30 DESIGN 6 POLE, WITH MAST ARMS TC-81.21 DESIGN 12 AND DESIGN 4</v>
          </cell>
          <cell r="G4711">
            <v>0</v>
          </cell>
        </row>
        <row r="4712">
          <cell r="A4712" t="str">
            <v>632E75183</v>
          </cell>
          <cell r="C4712" t="str">
            <v>EACH</v>
          </cell>
          <cell r="D4712" t="str">
            <v>SIGNAL SUPPORT, TYPE TC-12.30 DESIGN 6 POLE, WITH MAST ARMS TC-81.21 DESIGN 12 AND DESIGN 4, AS PER PLAN</v>
          </cell>
          <cell r="G4712">
            <v>0</v>
          </cell>
        </row>
        <row r="4713">
          <cell r="A4713" t="str">
            <v>632E75192</v>
          </cell>
          <cell r="C4713" t="str">
            <v>EACH</v>
          </cell>
          <cell r="D4713" t="str">
            <v>SIGNAL SUPPORT, TYPE TC-12.30 DESIGN 6 POLE, WITH MAST ARMS TC-81.21 DESIGN 12 AND DESIGN 11</v>
          </cell>
          <cell r="G4713">
            <v>0</v>
          </cell>
        </row>
        <row r="4714">
          <cell r="A4714" t="str">
            <v>632E75193</v>
          </cell>
          <cell r="C4714" t="str">
            <v>EACH</v>
          </cell>
          <cell r="D4714" t="str">
            <v>SIGNAL SUPPORT, TYPE TC-12.30 DESIGN 6 POLE, WITH MAST ARMS TC-81.21 DESIGN 12 AND DESIGN 11, AS PER PLAN</v>
          </cell>
          <cell r="G4714">
            <v>0</v>
          </cell>
        </row>
        <row r="4715">
          <cell r="A4715" t="str">
            <v>632E75202</v>
          </cell>
          <cell r="C4715" t="str">
            <v>EACH</v>
          </cell>
          <cell r="D4715" t="str">
            <v>SIGNAL SUPPORT, TYPE TC-12.30 DESIGN 7 POLE, WITH MAST ARMS TC-81.21 DESIGN 12 AND DESIGN 12</v>
          </cell>
          <cell r="G4715">
            <v>0</v>
          </cell>
        </row>
        <row r="4716">
          <cell r="A4716" t="str">
            <v>632E75203</v>
          </cell>
          <cell r="C4716" t="str">
            <v>EACH</v>
          </cell>
          <cell r="D4716" t="str">
            <v>SIGNAL SUPPORT, TYPE TC-12.30 DESIGN 7 POLE, WITH MAST ARMS TC-81.21 DESIGN 12 AND DESIGN 12, AS PER PLAN</v>
          </cell>
          <cell r="G4716">
            <v>0</v>
          </cell>
        </row>
        <row r="4717">
          <cell r="A4717" t="str">
            <v>632E75204</v>
          </cell>
          <cell r="C4717" t="str">
            <v>EACH</v>
          </cell>
          <cell r="D4717" t="str">
            <v>SIGNAL SUPPORT, TYPE TC-12.30 DESIGN 7 POLE, WITH MAST ARMS TC-81.21 DESIGN 13 AND DESIGN 1</v>
          </cell>
          <cell r="G4717">
            <v>0</v>
          </cell>
        </row>
        <row r="4718">
          <cell r="A4718" t="str">
            <v>632E75206</v>
          </cell>
          <cell r="C4718" t="str">
            <v>EACH</v>
          </cell>
          <cell r="D4718" t="str">
            <v>SIGNAL SUPPORT, TYPE TC-12.30 DESIGN 7 POLE, WITH MAST ARMS TC-81.21 DESIGN 13 AND DESIGN 2</v>
          </cell>
          <cell r="G4718">
            <v>0</v>
          </cell>
        </row>
        <row r="4719">
          <cell r="A4719" t="str">
            <v>632E75207</v>
          </cell>
          <cell r="C4719" t="str">
            <v>EACH</v>
          </cell>
          <cell r="D4719" t="str">
            <v>SIGNAL SUPPORT, TYPE TC-12.30 DESIGN 7 POLE, WITH MAST ARMS TC-81.21 DESIGN 13 AND DESIGN 2, AS PER PLAN</v>
          </cell>
          <cell r="G4719">
            <v>0</v>
          </cell>
        </row>
        <row r="4720">
          <cell r="A4720" t="str">
            <v>632E75208</v>
          </cell>
          <cell r="C4720" t="str">
            <v>EACH</v>
          </cell>
          <cell r="D4720" t="str">
            <v>SIGNAL SUPPORT, TYPE TC-12.30 DESIGN 7 POLE, WITH MAST ARMS TC-81.21 DESIGN 13 AND DESIGN 3</v>
          </cell>
          <cell r="G4720">
            <v>0</v>
          </cell>
        </row>
        <row r="4721">
          <cell r="A4721" t="str">
            <v>632E75209</v>
          </cell>
          <cell r="C4721" t="str">
            <v>EACH</v>
          </cell>
          <cell r="D4721" t="str">
            <v>SIGNAL SUPPORT, TYPE TC-12.30 DESIGN 7 POLE, WITH MAST ARMS TC-81.21 DESIGN 13 AND DESIGN 3, AS PER PLAN</v>
          </cell>
          <cell r="G4721">
            <v>0</v>
          </cell>
        </row>
        <row r="4722">
          <cell r="A4722" t="str">
            <v>632E75400</v>
          </cell>
          <cell r="C4722" t="str">
            <v>EACH</v>
          </cell>
          <cell r="D4722" t="str">
            <v>SIGNAL SUPPORT, TYPE TC-12.30 DESIGN 8 POLE, WITH MAST ARMS TC-81.21 DESIGN 13 AND DESIGN 4</v>
          </cell>
          <cell r="G4722">
            <v>0</v>
          </cell>
        </row>
        <row r="4723">
          <cell r="A4723" t="str">
            <v>632E75410</v>
          </cell>
          <cell r="C4723" t="str">
            <v>EACH</v>
          </cell>
          <cell r="D4723" t="str">
            <v>SIGNAL SUPPORT, TYPE TC-12.30 DESIGN 8 POLE, WITH MAST ARMS TC-81.21 DESIGN 13 AND DESIGN 11</v>
          </cell>
          <cell r="G4723">
            <v>0</v>
          </cell>
        </row>
        <row r="4724">
          <cell r="A4724" t="str">
            <v>632E75411</v>
          </cell>
          <cell r="C4724" t="str">
            <v>EACH</v>
          </cell>
          <cell r="D4724" t="str">
            <v>SIGNAL SUPPORT, TYPE TC-12.30 DESIGN 8 POLE, WITH MAST ARMS TC-81.21 DESIGN 13 AND DESIGN 11, AS PER PLAN</v>
          </cell>
          <cell r="G4724">
            <v>0</v>
          </cell>
        </row>
        <row r="4725">
          <cell r="A4725" t="str">
            <v>632E75450</v>
          </cell>
          <cell r="C4725" t="str">
            <v>EACH</v>
          </cell>
          <cell r="D4725" t="str">
            <v>SIGNAL SUPPORT, TYPE TC-12.30 DESIGN 9 POLE, WITH MAST ARMS TC-81.21 DESIGN 13 AND DESIGN 12</v>
          </cell>
          <cell r="G4725">
            <v>0</v>
          </cell>
        </row>
        <row r="4726">
          <cell r="A4726" t="str">
            <v>632E75451</v>
          </cell>
          <cell r="C4726" t="str">
            <v>EACH</v>
          </cell>
          <cell r="D4726" t="str">
            <v>SIGNAL SUPPORT, TYPE TC-12.30 DESIGN 9 POLE, WITH MAST ARMS TC-81.21 DESIGN 13 AND DESIGN 12, AS PER PLAN</v>
          </cell>
          <cell r="G4726">
            <v>0</v>
          </cell>
        </row>
        <row r="4727">
          <cell r="A4727" t="str">
            <v>632E75454</v>
          </cell>
          <cell r="C4727" t="str">
            <v>EACH</v>
          </cell>
          <cell r="D4727" t="str">
            <v>SIGNAL SUPPORT, TYPE TC-12.30 DESIGN 9 POLE, WITH MAST ARMS TC-81.21 DESIGN 13 AND DESIGN 13</v>
          </cell>
          <cell r="G4727">
            <v>0</v>
          </cell>
        </row>
        <row r="4728">
          <cell r="A4728" t="str">
            <v>632E75455</v>
          </cell>
          <cell r="C4728" t="str">
            <v>EACH</v>
          </cell>
          <cell r="D4728" t="str">
            <v>SIGNAL SUPPORT, TYPE TC-12.30 DESIGN 9 POLE, WITH MAST ARMS TC-81.21 DESIGN 13 AND DESIGN 13, AS PER PLAN</v>
          </cell>
          <cell r="G4728">
            <v>0</v>
          </cell>
        </row>
        <row r="4729">
          <cell r="A4729" t="str">
            <v>632E75458</v>
          </cell>
          <cell r="C4729" t="str">
            <v>EACH</v>
          </cell>
          <cell r="D4729" t="str">
            <v>SIGNAL SUPPORT, TYPE TC-12.30 DESIGN 9 POLE, WITH MAST ARMS TC-81.21 DESIGN 14 AND DESIGN 1</v>
          </cell>
          <cell r="G4729">
            <v>0</v>
          </cell>
        </row>
        <row r="4730">
          <cell r="A4730" t="str">
            <v>632E75460</v>
          </cell>
          <cell r="C4730" t="str">
            <v>EACH</v>
          </cell>
          <cell r="D4730" t="str">
            <v>SIGNAL SUPPORT, TYPE TC-12.30 DESIGN 9 POLE, WITH MAST ARMS TC-81.21 DESIGN 14 AND DESIGN 2</v>
          </cell>
          <cell r="G4730">
            <v>0</v>
          </cell>
        </row>
        <row r="4731">
          <cell r="A4731" t="str">
            <v>632E75461</v>
          </cell>
          <cell r="C4731" t="str">
            <v>EACH</v>
          </cell>
          <cell r="D4731" t="str">
            <v>SIGNAL SUPPORT, TYPE TC-12.30 DESIGN 9 POLE, WITH MAST ARMS TC-81.21 DESIGN 14 AND DESIGN 2, AS PER PLAN</v>
          </cell>
          <cell r="G4731">
            <v>0</v>
          </cell>
        </row>
        <row r="4732">
          <cell r="A4732" t="str">
            <v>632E75464</v>
          </cell>
          <cell r="C4732" t="str">
            <v>EACH</v>
          </cell>
          <cell r="D4732" t="str">
            <v>SIGNAL SUPPORT, TYPE TC-12.30 DESIGN 9 POLE, WITH MAST ARMS TC-81.21 DESIGN 14 AND DESIGN 3</v>
          </cell>
          <cell r="G4732">
            <v>0</v>
          </cell>
        </row>
        <row r="4733">
          <cell r="A4733" t="str">
            <v>632E75468</v>
          </cell>
          <cell r="C4733" t="str">
            <v>EACH</v>
          </cell>
          <cell r="D4733" t="str">
            <v>SIGNAL SUPPORT, TYPE TC-12.30 DESIGN 9 POLE, WITH MAST ARMS TC-81.21 DESIGN 14 AND DESIGN 4</v>
          </cell>
          <cell r="G4733">
            <v>0</v>
          </cell>
        </row>
        <row r="4734">
          <cell r="A4734" t="str">
            <v>632E75469</v>
          </cell>
          <cell r="C4734" t="str">
            <v>EACH</v>
          </cell>
          <cell r="D4734" t="str">
            <v>SIGNAL SUPPORT, TYPE TC-12.30 DESIGN 9 POLE, WITH MAST ARMS TC-81.21 DESIGN 14 AND DESIGN 4, AS PER PLAN</v>
          </cell>
          <cell r="G4734">
            <v>0</v>
          </cell>
        </row>
        <row r="4735">
          <cell r="A4735" t="str">
            <v>632E75480</v>
          </cell>
          <cell r="C4735" t="str">
            <v>EACH</v>
          </cell>
          <cell r="D4735" t="str">
            <v>SIGNAL SUPPORT, TYPE TC-12.30 DESIGN 10 POLE, WITH MAST ARMS TC-81.21 DESIGN 14 AND DESIGN 11</v>
          </cell>
          <cell r="G4735">
            <v>0</v>
          </cell>
        </row>
        <row r="4736">
          <cell r="A4736" t="str">
            <v>632E75481</v>
          </cell>
          <cell r="C4736" t="str">
            <v>EACH</v>
          </cell>
          <cell r="D4736" t="str">
            <v>SIGNAL SUPPORT, TYPE TC-12.30 DESIGN 10 POLE, WITH MAST ARMS TC-81.21 DESIGN 14 AND DESIGN 11, AS PER PLAN</v>
          </cell>
          <cell r="G4736">
            <v>0</v>
          </cell>
        </row>
        <row r="4737">
          <cell r="A4737" t="str">
            <v>632E75484</v>
          </cell>
          <cell r="C4737" t="str">
            <v>EACH</v>
          </cell>
          <cell r="D4737" t="str">
            <v>SIGNAL SUPPORT, TYPE TC-12.30 DESIGN 10 POLE, WITH MAST ARMS TC-81.21 DESIGN 14 AND DESIGN 12</v>
          </cell>
          <cell r="G4737">
            <v>0</v>
          </cell>
        </row>
        <row r="4738">
          <cell r="A4738" t="str">
            <v>632E75485</v>
          </cell>
          <cell r="C4738" t="str">
            <v>EACH</v>
          </cell>
          <cell r="D4738" t="str">
            <v>SIGNAL SUPPORT, TYPE TC-12.30 DESIGN 10 POLE, WITH MAST ARMS TC-81.21 DESIGN 14 AND DESIGN 12, AS PER PLAN</v>
          </cell>
          <cell r="G4738">
            <v>0</v>
          </cell>
        </row>
        <row r="4739">
          <cell r="A4739" t="str">
            <v>632E75490</v>
          </cell>
          <cell r="C4739" t="str">
            <v>EACH</v>
          </cell>
          <cell r="D4739" t="str">
            <v>SIGNAL SUPPORT, TYPE TC-12.30 DESIGN 10 POLE, WITH MAST ARMS TC-81.21 DESIGN 14 AND DESIGN 13</v>
          </cell>
          <cell r="G4739">
            <v>0</v>
          </cell>
        </row>
        <row r="4740">
          <cell r="A4740" t="str">
            <v>632E75494</v>
          </cell>
          <cell r="C4740" t="str">
            <v>EACH</v>
          </cell>
          <cell r="D4740" t="str">
            <v>SIGNAL SUPPORT, TYPE TC-12.30 DESIGN 10 POLE, WITH MAST ARMS TC-81.21 DESIGN 14 AND DESIGN 14</v>
          </cell>
          <cell r="G4740">
            <v>0</v>
          </cell>
        </row>
        <row r="4741">
          <cell r="A4741" t="str">
            <v>632E76066</v>
          </cell>
          <cell r="C4741" t="str">
            <v>EACH</v>
          </cell>
          <cell r="D4741" t="str">
            <v>COMBINATION SIGNAL SUPPORT, TYPE TC-81.21 DESIGN 11 POLE, WITH MAST ARMS TC-81.21 DESIGN 3 AND DESIGN 2</v>
          </cell>
          <cell r="G4741">
            <v>0</v>
          </cell>
        </row>
        <row r="4742">
          <cell r="A4742" t="str">
            <v>632E76204</v>
          </cell>
          <cell r="C4742" t="str">
            <v>EACH</v>
          </cell>
          <cell r="D4742" t="str">
            <v>COMBINATION SIGNAL SUPPORT, TYPE TC-12.30 DESIGN 7 POLE, WITH MAST ARMS TC-81.21 DESIGN 13 AND DESIGN 1</v>
          </cell>
          <cell r="G4742">
            <v>0</v>
          </cell>
        </row>
        <row r="4743">
          <cell r="A4743" t="str">
            <v>632E76206</v>
          </cell>
          <cell r="C4743" t="str">
            <v>EACH</v>
          </cell>
          <cell r="D4743" t="str">
            <v>COMBINATION SIGNAL SUPPORT, TYPE TC-12.30 DESIGN 7 POLE, WITH MAST ARMS TC-81.21 DESIGN 13 AND DESIGN 2</v>
          </cell>
          <cell r="G4743">
            <v>0</v>
          </cell>
        </row>
        <row r="4744">
          <cell r="A4744" t="str">
            <v>632E76207</v>
          </cell>
          <cell r="C4744" t="str">
            <v>EACH</v>
          </cell>
          <cell r="D4744" t="str">
            <v>COMBINATION SIGNAL SUPPORT, TYPE TC-12.30 DESIGN 7 POLE, WITH MAST ARMS TC-81.21 DESIGN 13 AND DESIGN 2, AS PER PLAN</v>
          </cell>
          <cell r="G4744">
            <v>0</v>
          </cell>
        </row>
        <row r="4745">
          <cell r="A4745" t="str">
            <v>632E76208</v>
          </cell>
          <cell r="C4745" t="str">
            <v>EACH</v>
          </cell>
          <cell r="D4745" t="str">
            <v>COMBINATION SIGNAL SUPPORT, TYPE TC-12.30 DESIGN 7 POLE, WITH MAST ARMS TC-81.21 DESIGN 13 AND DESIGN 3</v>
          </cell>
          <cell r="G4745">
            <v>0</v>
          </cell>
        </row>
        <row r="4746">
          <cell r="A4746" t="str">
            <v>632E76209</v>
          </cell>
          <cell r="C4746" t="str">
            <v>EACH</v>
          </cell>
          <cell r="D4746" t="str">
            <v>COMBINATION SIGNAL SUPPORT, TYPE TC-12.30 DESIGN 7 POLE, WITH MAST ARMS TC-81.21 DESIGN 13 AND DESIGN 3, AS PER PLAN</v>
          </cell>
          <cell r="G4746">
            <v>0</v>
          </cell>
        </row>
        <row r="4747">
          <cell r="A4747" t="str">
            <v>632E76400</v>
          </cell>
          <cell r="C4747" t="str">
            <v>EACH</v>
          </cell>
          <cell r="D4747" t="str">
            <v>COMBINATION SIGNAL SUPPORT, TYPE TC-12.30 DESIGN 8 POLE, WITH MAST ARMS TC-81.21 DESIGN 13 AND DESIGN 4</v>
          </cell>
          <cell r="G4747">
            <v>0</v>
          </cell>
        </row>
        <row r="4748">
          <cell r="A4748" t="str">
            <v>632E76401</v>
          </cell>
          <cell r="C4748" t="str">
            <v>EACH</v>
          </cell>
          <cell r="D4748" t="str">
            <v>COMBINATION SIGNAL SUPPORT, TYPE TC-12.30 DESIGN 8 POLE, WITH MAST ARMS TC-81.21 DESIGN 13 AND DESIGN 4, AS PER PLAN</v>
          </cell>
          <cell r="G4748">
            <v>0</v>
          </cell>
        </row>
        <row r="4749">
          <cell r="A4749" t="str">
            <v>632E76410</v>
          </cell>
          <cell r="C4749" t="str">
            <v>EACH</v>
          </cell>
          <cell r="D4749" t="str">
            <v>COMBINATION SIGNAL SUPPORT, TYPE TC-12.30 DESIGN 8 POLE, WITH MAST ARMS TC-81.21 DESIGN 13 AND DESIGN 11</v>
          </cell>
          <cell r="G4749">
            <v>0</v>
          </cell>
        </row>
        <row r="4750">
          <cell r="A4750" t="str">
            <v>632E76411</v>
          </cell>
          <cell r="C4750" t="str">
            <v>EACH</v>
          </cell>
          <cell r="D4750" t="str">
            <v>COMBINATION SIGNAL SUPPORT, TYPE TC-12.30 DESIGN 8 POLE, WITH MAST ARMS TC-81.21 DESIGN 13 AND DESIGN 11, AS PER PLAN</v>
          </cell>
          <cell r="G4750">
            <v>0</v>
          </cell>
        </row>
        <row r="4751">
          <cell r="A4751" t="str">
            <v>632E76450</v>
          </cell>
          <cell r="C4751" t="str">
            <v>EACH</v>
          </cell>
          <cell r="D4751" t="str">
            <v>COMBINATION SIGNAL SUPPORT, TYPE TC-12.30 DESIGN 9 POLE, WITH MAST ARMS TC-81.21 DESIGN 13 AND DESIGN 12</v>
          </cell>
          <cell r="G4751">
            <v>0</v>
          </cell>
        </row>
        <row r="4752">
          <cell r="A4752" t="str">
            <v>632E76454</v>
          </cell>
          <cell r="C4752" t="str">
            <v>EACH</v>
          </cell>
          <cell r="D4752" t="str">
            <v>COMBINATION SIGNAL SUPPORT, TYPE TC-12.30 DESIGN 9 POLE, WITH MAST ARMS TC-81.21 DESIGN 13 AND DESIGN 13</v>
          </cell>
          <cell r="G4752">
            <v>0</v>
          </cell>
        </row>
        <row r="4753">
          <cell r="A4753" t="str">
            <v>632E76455</v>
          </cell>
          <cell r="C4753" t="str">
            <v>EACH</v>
          </cell>
          <cell r="D4753" t="str">
            <v>COMBINATION SIGNAL SUPPORT, TYPE TC-12.30 DESIGN 9 POLE, WITH MAST ARMS TC-81.21 DESIGN 13 AND DESIGN 13, AS PER PLAN</v>
          </cell>
          <cell r="G4753">
            <v>0</v>
          </cell>
        </row>
        <row r="4754">
          <cell r="A4754" t="str">
            <v>632E76458</v>
          </cell>
          <cell r="C4754" t="str">
            <v>EACH</v>
          </cell>
          <cell r="D4754" t="str">
            <v>COMBINATION SIGNAL SUPPORT, TYPE TC-12.30 DESIGN 9 POLE, WITH MAST ARMS TC-81.21 DESIGN 14 AND DESIGN 1</v>
          </cell>
          <cell r="G4754">
            <v>0</v>
          </cell>
        </row>
        <row r="4755">
          <cell r="A4755" t="str">
            <v>632E76460</v>
          </cell>
          <cell r="C4755" t="str">
            <v>EACH</v>
          </cell>
          <cell r="D4755" t="str">
            <v>COMBINATION SIGNAL SUPPORT, TYPE TC-12.30 DESIGN 9 POLE, WITH MAST ARMS TC-81.21 DESIGN 14 AND DESIGN 2</v>
          </cell>
          <cell r="G4755">
            <v>0</v>
          </cell>
        </row>
        <row r="4756">
          <cell r="A4756" t="str">
            <v>632E76461</v>
          </cell>
          <cell r="C4756" t="str">
            <v>EACH</v>
          </cell>
          <cell r="D4756" t="str">
            <v>COMBINATION SIGNAL SUPPORT, TYPE TC-12.30 DESIGN 9 POLE, WITH MAST ARMS TC-81.21 DESIGN 14 AND DESIGN 2, AS PER PLAN</v>
          </cell>
          <cell r="G4756">
            <v>0</v>
          </cell>
        </row>
        <row r="4757">
          <cell r="A4757" t="str">
            <v>632E76464</v>
          </cell>
          <cell r="C4757" t="str">
            <v>EACH</v>
          </cell>
          <cell r="D4757" t="str">
            <v>COMBINATION SIGNAL SUPPORT, TYPE TC-12.30 DESIGN 9 POLE, WITH MAST ARMS TC-81.21 DESIGN 14 AND DESIGN 3</v>
          </cell>
          <cell r="G4757">
            <v>0</v>
          </cell>
        </row>
        <row r="4758">
          <cell r="A4758" t="str">
            <v>632E76468</v>
          </cell>
          <cell r="C4758" t="str">
            <v>EACH</v>
          </cell>
          <cell r="D4758" t="str">
            <v>COMBINATION SIGNAL SUPPORT, TYPE TC-12.30 DESIGN 9 POLE, WITH MAST ARMS TC-81.21 DESIGN 14 AND DESIGN 4</v>
          </cell>
          <cell r="G4758">
            <v>0</v>
          </cell>
        </row>
        <row r="4759">
          <cell r="A4759" t="str">
            <v>632E76469</v>
          </cell>
          <cell r="C4759" t="str">
            <v>EACH</v>
          </cell>
          <cell r="D4759" t="str">
            <v>COMBINATION SIGNAL SUPPORT, TYPE TC-12.30 DESIGN 9 POLE, WITH MAST ARMS TC-81.21 DESIGN 14 AND DESIGN 4, AS PER PLAN</v>
          </cell>
          <cell r="G4759">
            <v>0</v>
          </cell>
        </row>
        <row r="4760">
          <cell r="A4760" t="str">
            <v>632E76480</v>
          </cell>
          <cell r="C4760" t="str">
            <v>EACH</v>
          </cell>
          <cell r="D4760" t="str">
            <v>COMBINATION SIGNAL SUPPORT, TYPE TC-12.30 DESIGN 10 POLE, WITH MAST ARMS TC-81.21 DESIGN 14 AND DESIGN 11</v>
          </cell>
          <cell r="G4760">
            <v>0</v>
          </cell>
        </row>
        <row r="4761">
          <cell r="A4761" t="str">
            <v>632E76484</v>
          </cell>
          <cell r="C4761" t="str">
            <v>EACH</v>
          </cell>
          <cell r="D4761" t="str">
            <v>COMBINATION SIGNAL SUPPORT, TYPE TC-12.30 DESIGN 10 POLE, WITH MAST ARMS TC-81.21 DESIGN 14 AND DESIGN 12</v>
          </cell>
          <cell r="G4761">
            <v>0</v>
          </cell>
        </row>
        <row r="4762">
          <cell r="A4762" t="str">
            <v>632E76490</v>
          </cell>
          <cell r="C4762" t="str">
            <v>EACH</v>
          </cell>
          <cell r="D4762" t="str">
            <v>COMBINATION SIGNAL SUPPORT, TYPE TC-12.30 DESIGN 10 POLE, WITH MAST ARMS TC-81.21 DESIGN 14 AND DESIGN 13</v>
          </cell>
          <cell r="G4762">
            <v>0</v>
          </cell>
        </row>
        <row r="4763">
          <cell r="A4763" t="str">
            <v>632E76494</v>
          </cell>
          <cell r="C4763" t="str">
            <v>EACH</v>
          </cell>
          <cell r="D4763" t="str">
            <v>COMBINATION SIGNAL SUPPORT, TYPE TC-12.30 DESIGN 10 POLE, WITH MAST ARMS TC-81.21 DESIGN 14 AND DESIGN 14</v>
          </cell>
          <cell r="G4763">
            <v>0</v>
          </cell>
        </row>
        <row r="4764">
          <cell r="A4764" t="str">
            <v>632E77002</v>
          </cell>
          <cell r="C4764" t="str">
            <v>EACH</v>
          </cell>
          <cell r="D4764" t="str">
            <v>COMBINATION SIGNAL SUPPORT, TYPE TC-81.21 DESIGN 3 POLE, WITH MAST ARMS TC-81.21 DESIGN 1 AND DESIGN 1</v>
          </cell>
          <cell r="G4764">
            <v>0</v>
          </cell>
        </row>
        <row r="4765">
          <cell r="A4765" t="str">
            <v>632E77003</v>
          </cell>
          <cell r="C4765" t="str">
            <v>EACH</v>
          </cell>
          <cell r="D4765" t="str">
            <v>COMBINATION SIGNAL SUPPORT, TYPE TC-81.21 DESIGN 3 POLE, WITH MAST ARMS TC-81.21 DESIGN 1 AND DESIGN 1, AS PER PLAN</v>
          </cell>
          <cell r="G4765">
            <v>0</v>
          </cell>
        </row>
        <row r="4766">
          <cell r="A4766" t="str">
            <v>632E77012</v>
          </cell>
          <cell r="C4766" t="str">
            <v>EACH</v>
          </cell>
          <cell r="D4766" t="str">
            <v>COMBINATION SIGNAL SUPPORT, TYPE TC-81.21 DESIGN 3 POLE, WITH MAST ARMS TC-81.21 DESIGN 2 AND DESIGN 1</v>
          </cell>
          <cell r="G4766">
            <v>0</v>
          </cell>
        </row>
        <row r="4767">
          <cell r="A4767" t="str">
            <v>632E77013</v>
          </cell>
          <cell r="C4767" t="str">
            <v>EACH</v>
          </cell>
          <cell r="D4767" t="str">
            <v>COMBINATION SIGNAL SUPPORT, TYPE TC-81.21 DESIGN 3 POLE, WITH MAST ARMS TC-81.21 DESIGN 2 AND DESIGN 1, AS PER PLAN</v>
          </cell>
          <cell r="G4767">
            <v>0</v>
          </cell>
        </row>
        <row r="4768">
          <cell r="A4768" t="str">
            <v>632E77022</v>
          </cell>
          <cell r="C4768" t="str">
            <v>EACH</v>
          </cell>
          <cell r="D4768" t="str">
            <v>COMBINATION SIGNAL SUPPORT, TYPE TC-81.21 DESIGN 4 POLE, WITH MAST ARMS TC-81.21 DESIGN 2 AND DESIGN 2</v>
          </cell>
          <cell r="G4768">
            <v>0</v>
          </cell>
        </row>
        <row r="4769">
          <cell r="A4769" t="str">
            <v>632E77023</v>
          </cell>
          <cell r="C4769" t="str">
            <v>EACH</v>
          </cell>
          <cell r="D4769" t="str">
            <v>COMBINATION SIGNAL SUPPORT, TYPE TC-81.21 DESIGN 4 POLE, WITH MAST ARMS TC-81.21 DESIGN 2 AND DESIGN 2, AS PER PLAN</v>
          </cell>
          <cell r="G4769">
            <v>0</v>
          </cell>
        </row>
        <row r="4770">
          <cell r="A4770" t="str">
            <v>632E77032</v>
          </cell>
          <cell r="C4770" t="str">
            <v>EACH</v>
          </cell>
          <cell r="D4770" t="str">
            <v>COMBINATION SIGNAL SUPPORT, TYPE TC-81.21 DESIGN 4 POLE, WITH MAST ARMS TC-81.21 DESIGN 3 AND DESIGN 1</v>
          </cell>
          <cell r="G4770">
            <v>0</v>
          </cell>
        </row>
        <row r="4771">
          <cell r="A4771" t="str">
            <v>632E77033</v>
          </cell>
          <cell r="C4771" t="str">
            <v>EACH</v>
          </cell>
          <cell r="D4771" t="str">
            <v>COMBINATION SIGNAL SUPPORT, TYPE TC-81.21 DESIGN 4 POLE, WITH MAST ARMS TC-81.21 DESIGN 3 AND DESIGN 1, AS PER PLAN</v>
          </cell>
          <cell r="G4771">
            <v>0</v>
          </cell>
        </row>
        <row r="4772">
          <cell r="A4772" t="str">
            <v>632E77042</v>
          </cell>
          <cell r="C4772" t="str">
            <v>EACH</v>
          </cell>
          <cell r="D4772" t="str">
            <v>COMBINATION SIGNAL SUPPORT, TYPE TC-81.21 DESIGN 4 POLE, WITH MAST ARMS TC-81.21 DESIGN 3 AND DESIGN 2</v>
          </cell>
          <cell r="G4772">
            <v>0</v>
          </cell>
        </row>
        <row r="4773">
          <cell r="A4773" t="str">
            <v>632E77043</v>
          </cell>
          <cell r="C4773" t="str">
            <v>EACH</v>
          </cell>
          <cell r="D4773" t="str">
            <v>COMBINATION SIGNAL SUPPORT, TYPE TC-81.21 DESIGN 4 POLE, WITH MAST ARMS TC-81.21 DESIGN 3 AND DESIGN 2, AS PER PLAN</v>
          </cell>
          <cell r="G4773">
            <v>0</v>
          </cell>
        </row>
        <row r="4774">
          <cell r="A4774" t="str">
            <v>632E77052</v>
          </cell>
          <cell r="C4774" t="str">
            <v>EACH</v>
          </cell>
          <cell r="D4774" t="str">
            <v>COMBINATION SIGNAL SUPPORT, TYPE TC-81.21 DESIGN 4 POLE, WITH MAST ARMS TC-81.21 DESIGN 3 AND DESIGN 3</v>
          </cell>
          <cell r="G4774">
            <v>0</v>
          </cell>
        </row>
        <row r="4775">
          <cell r="A4775" t="str">
            <v>632E77053</v>
          </cell>
          <cell r="C4775" t="str">
            <v>EACH</v>
          </cell>
          <cell r="D4775" t="str">
            <v>COMBINATION SIGNAL SUPPORT, TYPE TC-81.21 DESIGN 4 POLE, WITH MAST ARMS TC-81.21 DESIGN 3 AND DESIGN 3, AS PER PLAN</v>
          </cell>
          <cell r="G4775">
            <v>0</v>
          </cell>
        </row>
        <row r="4776">
          <cell r="A4776" t="str">
            <v>632E77062</v>
          </cell>
          <cell r="C4776" t="str">
            <v>EACH</v>
          </cell>
          <cell r="D4776" t="str">
            <v>COMBINATION SIGNAL SUPPORT, TYPE TC-81.21 DESIGN 11 POLE, WITH MAST ARMS TC-81.21 DESIGN 4 AND DESIGN 1</v>
          </cell>
          <cell r="G4776">
            <v>0</v>
          </cell>
        </row>
        <row r="4777">
          <cell r="A4777" t="str">
            <v>632E77063</v>
          </cell>
          <cell r="C4777" t="str">
            <v>EACH</v>
          </cell>
          <cell r="D4777" t="str">
            <v>COMBINATION SIGNAL SUPPORT, TYPE TC-81.21 DESIGN 11 POLE, WITH MAST ARMS TC-81.21 DESIGN 4 AND DESIGN 1, AS PER PLAN</v>
          </cell>
          <cell r="G4777">
            <v>0</v>
          </cell>
        </row>
        <row r="4778">
          <cell r="A4778" t="str">
            <v>632E77072</v>
          </cell>
          <cell r="C4778" t="str">
            <v>EACH</v>
          </cell>
          <cell r="D4778" t="str">
            <v>COMBINATION SIGNAL SUPPORT, TYPE TC-81.21 DESIGN 11 POLE, WITH MAST ARMS TC-81.21 DESIGN 4 AND DESIGN 2</v>
          </cell>
          <cell r="G4778">
            <v>0</v>
          </cell>
        </row>
        <row r="4779">
          <cell r="A4779" t="str">
            <v>632E77073</v>
          </cell>
          <cell r="C4779" t="str">
            <v>EACH</v>
          </cell>
          <cell r="D4779" t="str">
            <v>COMBINATION SIGNAL SUPPORT, TYPE TC-81.21 DESIGN 11 POLE, WITH MAST ARMS TC-81.21 DESIGN 4 AND DESIGN 2, AS PER PLAN</v>
          </cell>
          <cell r="G4779">
            <v>0</v>
          </cell>
        </row>
        <row r="4780">
          <cell r="A4780" t="str">
            <v>632E77082</v>
          </cell>
          <cell r="C4780" t="str">
            <v>EACH</v>
          </cell>
          <cell r="D4780" t="str">
            <v>COMBINATION SIGNAL SUPPORT, TYPE TC-81.21 DESIGN 12 POLE, WITH MAST ARMS TC-81.21 DESIGN 4 AND DESIGN 3</v>
          </cell>
          <cell r="G4780">
            <v>0</v>
          </cell>
        </row>
        <row r="4781">
          <cell r="A4781" t="str">
            <v>632E77083</v>
          </cell>
          <cell r="C4781" t="str">
            <v>EACH</v>
          </cell>
          <cell r="D4781" t="str">
            <v>COMBINATION SIGNAL SUPPORT, TYPE TC-81.21 DESIGN 12 POLE, WITH MAST ARMS TC-81.21 DESIGN 4 AND DESIGN 3, AS PER PLAN</v>
          </cell>
          <cell r="G4781">
            <v>0</v>
          </cell>
        </row>
        <row r="4782">
          <cell r="A4782" t="str">
            <v>632E77092</v>
          </cell>
          <cell r="C4782" t="str">
            <v>EACH</v>
          </cell>
          <cell r="D4782" t="str">
            <v>COMBINATION SIGNAL SUPPORT, TYPE TC-81.21 DESIGN 12 POLE, WITH MAST ARMS TC-81.21 DESIGN 11 AND DESIGN 1</v>
          </cell>
          <cell r="G4782">
            <v>0</v>
          </cell>
        </row>
        <row r="4783">
          <cell r="A4783" t="str">
            <v>632E77093</v>
          </cell>
          <cell r="C4783" t="str">
            <v>EACH</v>
          </cell>
          <cell r="D4783" t="str">
            <v>COMBINATION SIGNAL SUPPORT, TYPE TC-81.21 DESIGN 12 POLE, WITH MAST ARMS TC-81.21 DESIGN 11 AND DESIGN 1, AS PER PLAN</v>
          </cell>
          <cell r="G4783">
            <v>0</v>
          </cell>
        </row>
        <row r="4784">
          <cell r="A4784" t="str">
            <v>632E77102</v>
          </cell>
          <cell r="C4784" t="str">
            <v>EACH</v>
          </cell>
          <cell r="D4784" t="str">
            <v>COMBINATION SIGNAL SUPPORT, TYPE TC-81.21 DESIGN 12 POLE, WITH MAST ARMS TC-81.21 DESIGN 11 AND DESIGN 2</v>
          </cell>
          <cell r="G4784">
            <v>0</v>
          </cell>
        </row>
        <row r="4785">
          <cell r="A4785" t="str">
            <v>632E77103</v>
          </cell>
          <cell r="C4785" t="str">
            <v>EACH</v>
          </cell>
          <cell r="D4785" t="str">
            <v>COMBINATION SIGNAL SUPPORT, TYPE TC-81.21 DESIGN 12 POLE, WITH MAST ARMS TC-81.21 DESIGN 11 AND DESIGN 2, AS PER PLAN</v>
          </cell>
          <cell r="G4785">
            <v>0</v>
          </cell>
        </row>
        <row r="4786">
          <cell r="A4786" t="str">
            <v>632E77112</v>
          </cell>
          <cell r="C4786" t="str">
            <v>EACH</v>
          </cell>
          <cell r="D4786" t="str">
            <v>COMBINATION SIGNAL SUPPORT, TYPE TC-81.21 DESIGN 12 POLE, WITH MAST ARMS TC-81.21 DESIGN 11 AND DESIGN 3</v>
          </cell>
          <cell r="G4786">
            <v>0</v>
          </cell>
        </row>
        <row r="4787">
          <cell r="A4787" t="str">
            <v>632E77113</v>
          </cell>
          <cell r="C4787" t="str">
            <v>EACH</v>
          </cell>
          <cell r="D4787" t="str">
            <v>COMBINATION SIGNAL SUPPORT, TYPE TC-81.21 DESIGN 12 POLE, WITH MAST ARMS TC-81.21 DESIGN 11 AND DESIGN 3, AS PER PLAN</v>
          </cell>
          <cell r="G4787">
            <v>0</v>
          </cell>
        </row>
        <row r="4788">
          <cell r="A4788" t="str">
            <v>632E77118</v>
          </cell>
          <cell r="C4788" t="str">
            <v>EACH</v>
          </cell>
          <cell r="D4788" t="str">
            <v>COMBINATION SIGNAL SUPPORT, TYPE TC-12.30 DESIGN 5 POLE, WITH MAST ARMS TC-81.21 DESIGN 3 AND DESIGN 3</v>
          </cell>
          <cell r="G4788">
            <v>0</v>
          </cell>
        </row>
        <row r="4789">
          <cell r="A4789" t="str">
            <v>632E77122</v>
          </cell>
          <cell r="C4789" t="str">
            <v>EACH</v>
          </cell>
          <cell r="D4789" t="str">
            <v>COMBINATION SIGNAL SUPPORT, TYPE TC-12.30 DESIGN 5 POLE, WITH MAST ARMS TC-81.21 DESIGN 4 AND DESIGN 4</v>
          </cell>
          <cell r="G4789">
            <v>0</v>
          </cell>
        </row>
        <row r="4790">
          <cell r="A4790" t="str">
            <v>632E77123</v>
          </cell>
          <cell r="C4790" t="str">
            <v>EACH</v>
          </cell>
          <cell r="D4790" t="str">
            <v>COMBINATION SIGNAL SUPPORT, TYPE TC-12.30 DESIGN 5 POLE, WITH MAST ARMS TC-81.21 DESIGN 4 AND DESIGN 4, AS PER PLAN</v>
          </cell>
          <cell r="G4790">
            <v>0</v>
          </cell>
        </row>
        <row r="4791">
          <cell r="A4791" t="str">
            <v>632E77126</v>
          </cell>
          <cell r="C4791" t="str">
            <v>EACH</v>
          </cell>
          <cell r="D4791" t="str">
            <v>COMBINATION SIGNAL SUPPORT, TYPE TC-12.30 DESIGN 5 POLE, WITH MAST ARMS TC-81.21 DESIGN 1 AND DESIGN 11</v>
          </cell>
          <cell r="G4791">
            <v>0</v>
          </cell>
        </row>
        <row r="4792">
          <cell r="A4792" t="str">
            <v>632E77128</v>
          </cell>
          <cell r="C4792" t="str">
            <v>EACH</v>
          </cell>
          <cell r="D4792" t="str">
            <v>COMBINATION SIGNAL SUPPORT, TYPE TC-12.30 DESIGN 5 POLE, WITH MAST ARMS TC-81.21 DESIGN 2 AND DESIGN 11</v>
          </cell>
          <cell r="G4792">
            <v>0</v>
          </cell>
        </row>
        <row r="4793">
          <cell r="A4793" t="str">
            <v>632E77132</v>
          </cell>
          <cell r="C4793" t="str">
            <v>EACH</v>
          </cell>
          <cell r="D4793" t="str">
            <v>COMBINATION SIGNAL SUPPORT, TYPE TC-12.30 DESIGN 5 POLE, WITH MAST ARMS TC-81.21 DESIGN 11 AND DESIGN 4</v>
          </cell>
          <cell r="G4793">
            <v>0</v>
          </cell>
        </row>
        <row r="4794">
          <cell r="A4794" t="str">
            <v>632E77133</v>
          </cell>
          <cell r="C4794" t="str">
            <v>EACH</v>
          </cell>
          <cell r="D4794" t="str">
            <v>COMBINATION SIGNAL SUPPORT, TYPE TC-12.30 DESIGN 5 POLE, WITH MAST ARMS TC-81.21 DESIGN 11 AND DESIGN 4, AS PER PLAN</v>
          </cell>
          <cell r="G4794">
            <v>0</v>
          </cell>
        </row>
        <row r="4795">
          <cell r="A4795" t="str">
            <v>632E77142</v>
          </cell>
          <cell r="C4795" t="str">
            <v>EACH</v>
          </cell>
          <cell r="D4795" t="str">
            <v>COMBINATION SIGNAL SUPPORT, TYPE TC-12.30 DESIGN 5 POLE, WITH MAST ARMS TC-81.21 DESIGN 12 AND DESIGN 1</v>
          </cell>
          <cell r="G4795">
            <v>0</v>
          </cell>
        </row>
        <row r="4796">
          <cell r="A4796" t="str">
            <v>632E77152</v>
          </cell>
          <cell r="C4796" t="str">
            <v>EACH</v>
          </cell>
          <cell r="D4796" t="str">
            <v>COMBINATION SIGNAL SUPPORT, TYPE TC-12.30 DESIGN 5 POLE, WITH MAST ARMS TC-81.21 DESIGN 12 AND DESIGN 2</v>
          </cell>
          <cell r="G4796">
            <v>0</v>
          </cell>
        </row>
        <row r="4797">
          <cell r="A4797" t="str">
            <v>632E77153</v>
          </cell>
          <cell r="C4797" t="str">
            <v>EACH</v>
          </cell>
          <cell r="D4797" t="str">
            <v>COMBINATION SIGNAL SUPPORT, TYPE TC-12.30 DESIGN 5 POLE, WITH MAST ARMS TC-81.21 DESIGN 12 AND DESIGN 2, AS PER PLAN</v>
          </cell>
          <cell r="G4797">
            <v>0</v>
          </cell>
        </row>
        <row r="4798">
          <cell r="A4798" t="str">
            <v>632E77162</v>
          </cell>
          <cell r="C4798" t="str">
            <v>EACH</v>
          </cell>
          <cell r="D4798" t="str">
            <v>COMBINATION SIGNAL SUPPORT, TYPE TC-12.30 DESIGN 5 POLE, WITH MAST ARMS TC-81.21 DESIGN 12 AND DESIGN 3</v>
          </cell>
          <cell r="G4798">
            <v>0</v>
          </cell>
        </row>
        <row r="4799">
          <cell r="A4799" t="str">
            <v>632E77163</v>
          </cell>
          <cell r="C4799" t="str">
            <v>EACH</v>
          </cell>
          <cell r="D4799" t="str">
            <v>COMBINATION SIGNAL SUPPORT, TYPE TC-12.30 DESIGN 5 POLE, WITH MAST ARMS TC-81.21 DESIGN 12 AND DESIGN 3, AS PER PLAN</v>
          </cell>
          <cell r="G4799">
            <v>0</v>
          </cell>
        </row>
        <row r="4800">
          <cell r="A4800" t="str">
            <v>632E77172</v>
          </cell>
          <cell r="C4800" t="str">
            <v>EACH</v>
          </cell>
          <cell r="D4800" t="str">
            <v>COMBINATION SIGNAL SUPPORT, TYPE TC-12.30 DESIGN 6 POLE, WITH MAST ARMS TC-81.21 DESIGN 11 AND DESIGN 11</v>
          </cell>
          <cell r="G4800">
            <v>0</v>
          </cell>
        </row>
        <row r="4801">
          <cell r="A4801" t="str">
            <v>632E77173</v>
          </cell>
          <cell r="C4801" t="str">
            <v>EACH</v>
          </cell>
          <cell r="D4801" t="str">
            <v>COMBINATION SIGNAL SUPPORT, TYPE TC-12.30 DESIGN 6 POLE, WITH MAST ARMS TC-81.21 DESIGN 11 AND DESIGN 11, AS PER PLAN</v>
          </cell>
          <cell r="G4801">
            <v>0</v>
          </cell>
        </row>
        <row r="4802">
          <cell r="A4802" t="str">
            <v>632E77182</v>
          </cell>
          <cell r="C4802" t="str">
            <v>EACH</v>
          </cell>
          <cell r="D4802" t="str">
            <v>COMBINATION SIGNAL SUPPORT, TYPE TC-12.30 DESIGN 6 POLE, WITH MAST ARMS TC-81.21 DESIGN 12 AND DESIGN 4</v>
          </cell>
          <cell r="G4802">
            <v>0</v>
          </cell>
        </row>
        <row r="4803">
          <cell r="A4803" t="str">
            <v>632E77192</v>
          </cell>
          <cell r="C4803" t="str">
            <v>EACH</v>
          </cell>
          <cell r="D4803" t="str">
            <v>COMBINATION SIGNAL SUPPORT, TYPE TC-12.30 DESIGN 6 POLE, WITH MAST ARMS TC-81.21 DESIGN 12 AND DESIGN 11</v>
          </cell>
          <cell r="G4803">
            <v>0</v>
          </cell>
        </row>
        <row r="4804">
          <cell r="A4804" t="str">
            <v>632E77193</v>
          </cell>
          <cell r="C4804" t="str">
            <v>EACH</v>
          </cell>
          <cell r="D4804" t="str">
            <v>COMBINATION SIGNAL SUPPORT, TYPE TC-12.30 DESIGN 6 POLE, WITH MAST ARMS TC-81.21 DESIGN 12 AND DESIGN 11, AS PER PLAN</v>
          </cell>
          <cell r="G4804">
            <v>0</v>
          </cell>
        </row>
        <row r="4805">
          <cell r="A4805" t="str">
            <v>632E77196</v>
          </cell>
          <cell r="C4805" t="str">
            <v>EACH</v>
          </cell>
          <cell r="D4805" t="str">
            <v>COMBINATION SIGNAL SUPPORT, TYPE TC-12.30 DESIGN 7 POLE, WITH MAST ARMS TC-81.21 DESIGN 11 AND DESIGN 12</v>
          </cell>
          <cell r="G4805">
            <v>0</v>
          </cell>
        </row>
        <row r="4806">
          <cell r="A4806" t="str">
            <v>632E77202</v>
          </cell>
          <cell r="C4806" t="str">
            <v>EACH</v>
          </cell>
          <cell r="D4806" t="str">
            <v>COMBINATION SIGNAL SUPPORT, TYPE TC-12.30 DESIGN 7 POLE, WITH MAST ARMS TC-81.21 DESIGN 12 AND DESIGN 12</v>
          </cell>
          <cell r="G4806">
            <v>0</v>
          </cell>
        </row>
        <row r="4807">
          <cell r="A4807" t="str">
            <v>632E77210</v>
          </cell>
          <cell r="C4807" t="str">
            <v>EACH</v>
          </cell>
          <cell r="D4807" t="str">
            <v>COMBINATION SIGNAL SUPPORT, TYPE TC-12.30 DESIGN 11 POLE, WITH MAST ARMS TC-81.21 DESIGN 14 AND DESIGN 13</v>
          </cell>
          <cell r="G4807">
            <v>0</v>
          </cell>
        </row>
        <row r="4808">
          <cell r="A4808" t="str">
            <v>632E77220</v>
          </cell>
          <cell r="C4808" t="str">
            <v>EACH</v>
          </cell>
          <cell r="D4808" t="str">
            <v>COMBINATION SIGNAL SUPPORT, TYPE TC-12.30 DESIGN 12 POLE, WITH MAST ARMS TC-81.21 DESIGN 14 AND DESIGN 14</v>
          </cell>
          <cell r="G4808">
            <v>0</v>
          </cell>
        </row>
        <row r="4809">
          <cell r="A4809" t="str">
            <v>632E77221</v>
          </cell>
          <cell r="C4809" t="str">
            <v>EACH</v>
          </cell>
          <cell r="D4809" t="str">
            <v>COMBINATION SIGNAL SUPPORT, TYPE TC-12.30 DESIGN 12 POLE, WITH MAST ARMS TC-81.21 DESIGN 14 AND DESIGN 14, AS PER PLAN</v>
          </cell>
          <cell r="G4809">
            <v>0</v>
          </cell>
        </row>
        <row r="4810">
          <cell r="A4810" t="str">
            <v>632E77230</v>
          </cell>
          <cell r="C4810" t="str">
            <v>EACH</v>
          </cell>
          <cell r="D4810" t="str">
            <v>SIGNAL SUPPORT, MECHANICAL DAMPER FOR TC-81.21 MAST ARM (GREATER THAN 59' IN LENGTH)</v>
          </cell>
          <cell r="G4810">
            <v>0</v>
          </cell>
        </row>
        <row r="4811">
          <cell r="A4811" t="str">
            <v>632E77231</v>
          </cell>
          <cell r="C4811" t="str">
            <v>EACH</v>
          </cell>
          <cell r="D4811" t="str">
            <v>SIGNAL SUPPORT, MECHANICAL DAMPER FOR TC-81.21 MAST ARM (GREATER THAN 59' IN LENGTH), AS PER PLAN</v>
          </cell>
          <cell r="G4811">
            <v>0</v>
          </cell>
        </row>
        <row r="4812">
          <cell r="A4812" t="str">
            <v>632E80102</v>
          </cell>
          <cell r="C4812" t="str">
            <v>EACH</v>
          </cell>
          <cell r="D4812" t="str">
            <v>SIGNAL SUPPORT, TYPE TC-81.21, DESIGN 1</v>
          </cell>
          <cell r="G4812">
            <v>0</v>
          </cell>
        </row>
        <row r="4813">
          <cell r="A4813" t="str">
            <v>632E80103</v>
          </cell>
          <cell r="C4813" t="str">
            <v>EACH</v>
          </cell>
          <cell r="D4813" t="str">
            <v>SIGNAL SUPPORT, TYPE TC-81.21, DESIGN 1, AS PER PLAN</v>
          </cell>
          <cell r="G4813">
            <v>0</v>
          </cell>
        </row>
        <row r="4814">
          <cell r="A4814" t="str">
            <v>632E80202</v>
          </cell>
          <cell r="C4814" t="str">
            <v>EACH</v>
          </cell>
          <cell r="D4814" t="str">
            <v>SIGNAL SUPPORT, TYPE TC-81.21, DESIGN 2</v>
          </cell>
          <cell r="G4814">
            <v>0</v>
          </cell>
        </row>
        <row r="4815">
          <cell r="A4815" t="str">
            <v>632E80203</v>
          </cell>
          <cell r="C4815" t="str">
            <v>EACH</v>
          </cell>
          <cell r="D4815" t="str">
            <v>SIGNAL SUPPORT, TYPE TC-81.21, DESIGN 2, AS PER PLAN</v>
          </cell>
          <cell r="G4815">
            <v>0</v>
          </cell>
        </row>
        <row r="4816">
          <cell r="A4816" t="str">
            <v>632E80302</v>
          </cell>
          <cell r="C4816" t="str">
            <v>EACH</v>
          </cell>
          <cell r="D4816" t="str">
            <v>SIGNAL SUPPORT, TYPE TC-81.21, DESIGN 3</v>
          </cell>
          <cell r="G4816">
            <v>0</v>
          </cell>
        </row>
        <row r="4817">
          <cell r="A4817" t="str">
            <v>632E80303</v>
          </cell>
          <cell r="C4817" t="str">
            <v>EACH</v>
          </cell>
          <cell r="D4817" t="str">
            <v>SIGNAL SUPPORT, TYPE TC-81.21, DESIGN 3, AS PER PLAN</v>
          </cell>
          <cell r="G4817">
            <v>0</v>
          </cell>
        </row>
        <row r="4818">
          <cell r="A4818" t="str">
            <v>632E80402</v>
          </cell>
          <cell r="C4818" t="str">
            <v>EACH</v>
          </cell>
          <cell r="D4818" t="str">
            <v>SIGNAL SUPPORT, TYPE TC-81.21, DESIGN 4</v>
          </cell>
          <cell r="G4818">
            <v>0</v>
          </cell>
        </row>
        <row r="4819">
          <cell r="A4819" t="str">
            <v>632E80403</v>
          </cell>
          <cell r="C4819" t="str">
            <v>EACH</v>
          </cell>
          <cell r="D4819" t="str">
            <v>SIGNAL SUPPORT, TYPE TC-81.21, DESIGN 4, AS PER PLAN</v>
          </cell>
          <cell r="G4819">
            <v>0</v>
          </cell>
        </row>
        <row r="4820">
          <cell r="A4820" t="str">
            <v>632E80502</v>
          </cell>
          <cell r="C4820" t="str">
            <v>EACH</v>
          </cell>
          <cell r="D4820" t="str">
            <v>SIGNAL SUPPORT, TYPE TC-81.21, DESIGN 11</v>
          </cell>
          <cell r="G4820">
            <v>0</v>
          </cell>
        </row>
        <row r="4821">
          <cell r="A4821" t="str">
            <v>632E80503</v>
          </cell>
          <cell r="C4821" t="str">
            <v>EACH</v>
          </cell>
          <cell r="D4821" t="str">
            <v>SIGNAL SUPPORT, TYPE TC-81.21, DESIGN 11, AS PER PLAN</v>
          </cell>
          <cell r="G4821">
            <v>0</v>
          </cell>
        </row>
        <row r="4822">
          <cell r="A4822" t="str">
            <v>632E80602</v>
          </cell>
          <cell r="C4822" t="str">
            <v>EACH</v>
          </cell>
          <cell r="D4822" t="str">
            <v>SIGNAL SUPPORT, TYPE TC-81.21, DESIGN 12</v>
          </cell>
          <cell r="G4822">
            <v>0</v>
          </cell>
        </row>
        <row r="4823">
          <cell r="A4823" t="str">
            <v>632E80603</v>
          </cell>
          <cell r="C4823" t="str">
            <v>EACH</v>
          </cell>
          <cell r="D4823" t="str">
            <v>SIGNAL SUPPORT, TYPE TC-81.21, DESIGN 12, AS PER PLAN</v>
          </cell>
          <cell r="G4823">
            <v>0</v>
          </cell>
        </row>
        <row r="4824">
          <cell r="A4824" t="str">
            <v>632E80620</v>
          </cell>
          <cell r="C4824" t="str">
            <v>EACH</v>
          </cell>
          <cell r="D4824" t="str">
            <v>SIGNAL SUPPORT, TYPE TC-81.21, DESIGN 13</v>
          </cell>
          <cell r="G4824">
            <v>0</v>
          </cell>
        </row>
        <row r="4825">
          <cell r="A4825" t="str">
            <v>632E80621</v>
          </cell>
          <cell r="C4825" t="str">
            <v>EACH</v>
          </cell>
          <cell r="D4825" t="str">
            <v>SIGNAL SUPPORT, TYPE TC-81.21, DESIGN 13, AS PER PLAN</v>
          </cell>
          <cell r="G4825">
            <v>0</v>
          </cell>
        </row>
        <row r="4826">
          <cell r="A4826" t="str">
            <v>632E80628</v>
          </cell>
          <cell r="C4826" t="str">
            <v>EACH</v>
          </cell>
          <cell r="D4826" t="str">
            <v>SIGNAL SUPPORT, TYPE TC-81.21, DESIGN 14</v>
          </cell>
          <cell r="G4826">
            <v>0</v>
          </cell>
        </row>
        <row r="4827">
          <cell r="A4827" t="str">
            <v>632E80629</v>
          </cell>
          <cell r="C4827" t="str">
            <v>EACH</v>
          </cell>
          <cell r="D4827" t="str">
            <v>SIGNAL SUPPORT, TYPE TC-81.21, DESIGN 14, AS PER PLAN</v>
          </cell>
          <cell r="G4827">
            <v>0</v>
          </cell>
        </row>
        <row r="4828">
          <cell r="A4828" t="str">
            <v>632E80700</v>
          </cell>
          <cell r="C4828" t="str">
            <v>EACH</v>
          </cell>
          <cell r="D4828" t="str">
            <v>SIGNAL SUPPORT, MISC.:</v>
          </cell>
          <cell r="F4828" t="str">
            <v>ADD SUPPLEMENTAL DESCRIPTION</v>
          </cell>
          <cell r="G4828">
            <v>1</v>
          </cell>
        </row>
        <row r="4829">
          <cell r="A4829" t="str">
            <v>632E80970</v>
          </cell>
          <cell r="C4829" t="str">
            <v>EACH</v>
          </cell>
          <cell r="D4829" t="str">
            <v>COMBINATION SIGNAL SUPPORT, TYPE TC-81.21, DESIGN 1</v>
          </cell>
          <cell r="G4829">
            <v>0</v>
          </cell>
        </row>
        <row r="4830">
          <cell r="A4830" t="str">
            <v>632E80971</v>
          </cell>
          <cell r="C4830" t="str">
            <v>EACH</v>
          </cell>
          <cell r="D4830" t="str">
            <v>COMBINATION SIGNAL SUPPORT, TYPE TC-81.21, DESIGN 1, AS PER PLAN</v>
          </cell>
          <cell r="G4830">
            <v>0</v>
          </cell>
        </row>
        <row r="4831">
          <cell r="A4831" t="str">
            <v>632E80980</v>
          </cell>
          <cell r="C4831" t="str">
            <v>EACH</v>
          </cell>
          <cell r="D4831" t="str">
            <v>COMBINATION SIGNAL SUPPORT, TYPE TC-81.21, DESIGN 2</v>
          </cell>
          <cell r="G4831">
            <v>0</v>
          </cell>
        </row>
        <row r="4832">
          <cell r="A4832" t="str">
            <v>632E80981</v>
          </cell>
          <cell r="C4832" t="str">
            <v>EACH</v>
          </cell>
          <cell r="D4832" t="str">
            <v>COMBINATION SIGNAL SUPPORT, TYPE TC-81.21, DESIGN 2, AS PER PLAN</v>
          </cell>
          <cell r="G4832">
            <v>0</v>
          </cell>
        </row>
        <row r="4833">
          <cell r="A4833" t="str">
            <v>632E80990</v>
          </cell>
          <cell r="C4833" t="str">
            <v>EACH</v>
          </cell>
          <cell r="D4833" t="str">
            <v>COMBINATION SIGNAL SUPPORT, TYPE TC-81.21, DESIGN 3</v>
          </cell>
          <cell r="G4833">
            <v>0</v>
          </cell>
        </row>
        <row r="4834">
          <cell r="A4834" t="str">
            <v>632E80991</v>
          </cell>
          <cell r="C4834" t="str">
            <v>EACH</v>
          </cell>
          <cell r="D4834" t="str">
            <v>COMBINATION SIGNAL SUPPORT, TYPE TC-81.21, DESIGN 3, AS PER PLAN</v>
          </cell>
          <cell r="G4834">
            <v>0</v>
          </cell>
        </row>
        <row r="4835">
          <cell r="A4835" t="str">
            <v>632E81000</v>
          </cell>
          <cell r="C4835" t="str">
            <v>EACH</v>
          </cell>
          <cell r="D4835" t="str">
            <v>COMBINATION SIGNAL SUPPORT, TYPE TC-81.21, DESIGN 4</v>
          </cell>
          <cell r="G4835">
            <v>0</v>
          </cell>
        </row>
        <row r="4836">
          <cell r="A4836" t="str">
            <v>632E81001</v>
          </cell>
          <cell r="C4836" t="str">
            <v>EACH</v>
          </cell>
          <cell r="D4836" t="str">
            <v>COMBINATION SIGNAL SUPPORT, TYPE TC-81.21, DESIGN 4, AS PER PLAN</v>
          </cell>
          <cell r="G4836">
            <v>0</v>
          </cell>
        </row>
        <row r="4837">
          <cell r="A4837" t="str">
            <v>632E81010</v>
          </cell>
          <cell r="C4837" t="str">
            <v>EACH</v>
          </cell>
          <cell r="D4837" t="str">
            <v>COMBINATION SIGNAL SUPPORT, TYPE TC-12.30, DESIGN 5</v>
          </cell>
          <cell r="G4837">
            <v>0</v>
          </cell>
        </row>
        <row r="4838">
          <cell r="A4838" t="str">
            <v>632E81011</v>
          </cell>
          <cell r="C4838" t="str">
            <v>EACH</v>
          </cell>
          <cell r="D4838" t="str">
            <v>COMBINATION SIGNAL SUPPORT, TYPE TC-12.30, DESIGN 5, AS PER PLAN</v>
          </cell>
          <cell r="G4838">
            <v>0</v>
          </cell>
        </row>
        <row r="4839">
          <cell r="A4839" t="str">
            <v>632E81020</v>
          </cell>
          <cell r="C4839" t="str">
            <v>EACH</v>
          </cell>
          <cell r="D4839" t="str">
            <v>COMBINATION SIGNAL SUPPORT, TYPE TC-12.30, DESIGN 6</v>
          </cell>
          <cell r="G4839">
            <v>0</v>
          </cell>
        </row>
        <row r="4840">
          <cell r="A4840" t="str">
            <v>632E81021</v>
          </cell>
          <cell r="C4840" t="str">
            <v>EACH</v>
          </cell>
          <cell r="D4840" t="str">
            <v>COMBINATION SIGNAL SUPPORT, TYPE TC-12.30, DESIGN 6, AS PER PLAN</v>
          </cell>
          <cell r="G4840">
            <v>0</v>
          </cell>
        </row>
        <row r="4841">
          <cell r="A4841" t="str">
            <v>632E81030</v>
          </cell>
          <cell r="C4841" t="str">
            <v>EACH</v>
          </cell>
          <cell r="D4841" t="str">
            <v>COMBINATION SIGNAL SUPPORT, TYPE TC-12.30, DESIGN 7</v>
          </cell>
          <cell r="G4841">
            <v>0</v>
          </cell>
        </row>
        <row r="4842">
          <cell r="A4842" t="str">
            <v>632E81040</v>
          </cell>
          <cell r="C4842" t="str">
            <v>EACH</v>
          </cell>
          <cell r="D4842" t="str">
            <v>COMBINATION SIGNAL SUPPORT, TYPE TC-12.30, DESIGN 8</v>
          </cell>
          <cell r="G4842">
            <v>0</v>
          </cell>
        </row>
        <row r="4843">
          <cell r="A4843" t="str">
            <v>632E81052</v>
          </cell>
          <cell r="C4843" t="str">
            <v>EACH</v>
          </cell>
          <cell r="D4843" t="str">
            <v>COMBINATION SIGNAL SUPPORT, TYPE TC-81.21, DESIGN 2</v>
          </cell>
          <cell r="G4843">
            <v>0</v>
          </cell>
        </row>
        <row r="4844">
          <cell r="A4844" t="str">
            <v>632E81070</v>
          </cell>
          <cell r="C4844" t="str">
            <v>EACH</v>
          </cell>
          <cell r="D4844" t="str">
            <v>COMBINATION SIGNAL SUPPORT, TYPE TC-81.21, DESIGN 11</v>
          </cell>
          <cell r="G4844">
            <v>0</v>
          </cell>
        </row>
        <row r="4845">
          <cell r="A4845" t="str">
            <v>632E81071</v>
          </cell>
          <cell r="C4845" t="str">
            <v>EACH</v>
          </cell>
          <cell r="D4845" t="str">
            <v>COMBINATION SIGNAL SUPPORT, TYPE TC-81.21, DESIGN 11, AS PER PLAN</v>
          </cell>
          <cell r="G4845">
            <v>0</v>
          </cell>
        </row>
        <row r="4846">
          <cell r="A4846" t="str">
            <v>632E81080</v>
          </cell>
          <cell r="C4846" t="str">
            <v>EACH</v>
          </cell>
          <cell r="D4846" t="str">
            <v>COMBINATION SIGNAL SUPPORT, TYPE TC-81.21, DESIGN 12</v>
          </cell>
          <cell r="G4846">
            <v>0</v>
          </cell>
        </row>
        <row r="4847">
          <cell r="A4847" t="str">
            <v>632E81081</v>
          </cell>
          <cell r="C4847" t="str">
            <v>EACH</v>
          </cell>
          <cell r="D4847" t="str">
            <v>COMBINATION SIGNAL SUPPORT, TYPE TC-81.21, DESIGN 12, AS PER PLAN</v>
          </cell>
          <cell r="G4847">
            <v>0</v>
          </cell>
        </row>
        <row r="4848">
          <cell r="A4848" t="str">
            <v>632E81090</v>
          </cell>
          <cell r="C4848" t="str">
            <v>EACH</v>
          </cell>
          <cell r="D4848" t="str">
            <v>COMBINATION SIGNAL SUPPORT, TYPE TC-81.21, DESIGN 13</v>
          </cell>
          <cell r="G4848">
            <v>0</v>
          </cell>
        </row>
        <row r="4849">
          <cell r="A4849" t="str">
            <v>632E81091</v>
          </cell>
          <cell r="C4849" t="str">
            <v>EACH</v>
          </cell>
          <cell r="D4849" t="str">
            <v>COMBINATION SIGNAL SUPPORT, TYPE TC-81.21, DESIGN 13, AS PER PLAN</v>
          </cell>
          <cell r="G4849">
            <v>0</v>
          </cell>
        </row>
        <row r="4850">
          <cell r="A4850" t="str">
            <v>632E81094</v>
          </cell>
          <cell r="C4850" t="str">
            <v>EACH</v>
          </cell>
          <cell r="D4850" t="str">
            <v>COMBINATION SIGNAL SUPPORT, TYPE TC-81.21, DESIGN 14</v>
          </cell>
          <cell r="G4850">
            <v>0</v>
          </cell>
        </row>
        <row r="4851">
          <cell r="A4851" t="str">
            <v>632E81095</v>
          </cell>
          <cell r="C4851" t="str">
            <v>EACH</v>
          </cell>
          <cell r="D4851" t="str">
            <v>COMBINATION SIGNAL SUPPORT, TYPE TC-81.21, DESIGN 14, AS PER PLAN</v>
          </cell>
          <cell r="G4851">
            <v>0</v>
          </cell>
        </row>
        <row r="4852">
          <cell r="A4852" t="str">
            <v>632E81700</v>
          </cell>
          <cell r="C4852" t="str">
            <v>EACH</v>
          </cell>
          <cell r="D4852" t="str">
            <v>COMBINATION SIGNAL SUPPORT, MISC.:</v>
          </cell>
          <cell r="F4852" t="str">
            <v>ADD SUPPLEMENTAL DESCRIPTION</v>
          </cell>
          <cell r="G4852">
            <v>1</v>
          </cell>
        </row>
        <row r="4853">
          <cell r="A4853" t="str">
            <v>632E82100</v>
          </cell>
          <cell r="C4853" t="str">
            <v>EACH</v>
          </cell>
          <cell r="D4853" t="str">
            <v>STRAIN POLE, TYPE TC-81.10, DESIGN 1</v>
          </cell>
          <cell r="G4853">
            <v>0</v>
          </cell>
        </row>
        <row r="4854">
          <cell r="A4854" t="str">
            <v>632E82101</v>
          </cell>
          <cell r="C4854" t="str">
            <v>EACH</v>
          </cell>
          <cell r="D4854" t="str">
            <v>STRAIN POLE, TYPE TC-81.10, DESIGN 1, AS PER PLAN</v>
          </cell>
          <cell r="G4854">
            <v>0</v>
          </cell>
        </row>
        <row r="4855">
          <cell r="A4855" t="str">
            <v>632E82200</v>
          </cell>
          <cell r="C4855" t="str">
            <v>EACH</v>
          </cell>
          <cell r="D4855" t="str">
            <v>STRAIN POLE, TYPE TC-81.10, DESIGN 2</v>
          </cell>
          <cell r="G4855">
            <v>0</v>
          </cell>
        </row>
        <row r="4856">
          <cell r="A4856" t="str">
            <v>632E82201</v>
          </cell>
          <cell r="C4856" t="str">
            <v>EACH</v>
          </cell>
          <cell r="D4856" t="str">
            <v>STRAIN POLE, TYPE TC-81.10, DESIGN 2, AS PER PLAN</v>
          </cell>
          <cell r="G4856">
            <v>0</v>
          </cell>
        </row>
        <row r="4857">
          <cell r="A4857" t="str">
            <v>632E82300</v>
          </cell>
          <cell r="C4857" t="str">
            <v>EACH</v>
          </cell>
          <cell r="D4857" t="str">
            <v>STRAIN POLE, TYPE TC-81.10, DESIGN 3</v>
          </cell>
          <cell r="G4857">
            <v>0</v>
          </cell>
        </row>
        <row r="4858">
          <cell r="A4858" t="str">
            <v>632E82301</v>
          </cell>
          <cell r="C4858" t="str">
            <v>EACH</v>
          </cell>
          <cell r="D4858" t="str">
            <v>STRAIN POLE, TYPE TC-81.10, DESIGN 3, AS PER PLAN</v>
          </cell>
          <cell r="G4858">
            <v>0</v>
          </cell>
        </row>
        <row r="4859">
          <cell r="A4859" t="str">
            <v>632E82400</v>
          </cell>
          <cell r="C4859" t="str">
            <v>EACH</v>
          </cell>
          <cell r="D4859" t="str">
            <v>STRAIN POLE, TYPE TC-81.10, DESIGN 4</v>
          </cell>
          <cell r="G4859">
            <v>0</v>
          </cell>
        </row>
        <row r="4860">
          <cell r="A4860" t="str">
            <v>632E82401</v>
          </cell>
          <cell r="C4860" t="str">
            <v>EACH</v>
          </cell>
          <cell r="D4860" t="str">
            <v>STRAIN POLE, TYPE TC-81.10, DESIGN 4, AS PER PLAN</v>
          </cell>
          <cell r="G4860">
            <v>0</v>
          </cell>
        </row>
        <row r="4861">
          <cell r="A4861" t="str">
            <v>632E82500</v>
          </cell>
          <cell r="C4861" t="str">
            <v>EACH</v>
          </cell>
          <cell r="D4861" t="str">
            <v>STRAIN POLE, TYPE TC-81.10, DESIGN 5</v>
          </cell>
          <cell r="G4861">
            <v>0</v>
          </cell>
        </row>
        <row r="4862">
          <cell r="A4862" t="str">
            <v>632E82501</v>
          </cell>
          <cell r="C4862" t="str">
            <v>EACH</v>
          </cell>
          <cell r="D4862" t="str">
            <v>STRAIN POLE, TYPE TC-81.10, DESIGN 5, AS PER PLAN</v>
          </cell>
          <cell r="G4862">
            <v>0</v>
          </cell>
        </row>
        <row r="4863">
          <cell r="A4863" t="str">
            <v>632E82600</v>
          </cell>
          <cell r="C4863" t="str">
            <v>EACH</v>
          </cell>
          <cell r="D4863" t="str">
            <v>STRAIN POLE, TYPE TC-81.10, DESIGN 6</v>
          </cell>
          <cell r="G4863">
            <v>0</v>
          </cell>
        </row>
        <row r="4864">
          <cell r="A4864" t="str">
            <v>632E82601</v>
          </cell>
          <cell r="C4864" t="str">
            <v>EACH</v>
          </cell>
          <cell r="D4864" t="str">
            <v>STRAIN POLE, TYPE TC-81.10, DESIGN 6, AS PER PLAN</v>
          </cell>
          <cell r="G4864">
            <v>0</v>
          </cell>
        </row>
        <row r="4865">
          <cell r="A4865" t="str">
            <v>632E82700</v>
          </cell>
          <cell r="C4865" t="str">
            <v>EACH</v>
          </cell>
          <cell r="D4865" t="str">
            <v>STRAIN POLE, TYPE TC-81.10, DESIGN 7</v>
          </cell>
          <cell r="G4865">
            <v>0</v>
          </cell>
        </row>
        <row r="4866">
          <cell r="A4866" t="str">
            <v>632E82701</v>
          </cell>
          <cell r="C4866" t="str">
            <v>EACH</v>
          </cell>
          <cell r="D4866" t="str">
            <v>STRAIN POLE, TYPE TC-81.10, DESIGN 7, AS PER PLAN</v>
          </cell>
          <cell r="G4866">
            <v>0</v>
          </cell>
        </row>
        <row r="4867">
          <cell r="A4867" t="str">
            <v>632E82800</v>
          </cell>
          <cell r="C4867" t="str">
            <v>EACH</v>
          </cell>
          <cell r="D4867" t="str">
            <v>STRAIN POLE, TYPE TC-81.10, DESIGN 8</v>
          </cell>
          <cell r="G4867">
            <v>0</v>
          </cell>
        </row>
        <row r="4868">
          <cell r="A4868" t="str">
            <v>632E82801</v>
          </cell>
          <cell r="C4868" t="str">
            <v>EACH</v>
          </cell>
          <cell r="D4868" t="str">
            <v>STRAIN POLE, TYPE TC-81.10, DESIGN 8, AS PER PLAN</v>
          </cell>
          <cell r="G4868">
            <v>0</v>
          </cell>
        </row>
        <row r="4869">
          <cell r="A4869" t="str">
            <v>632E82900</v>
          </cell>
          <cell r="C4869" t="str">
            <v>EACH</v>
          </cell>
          <cell r="D4869" t="str">
            <v>STRAIN POLE, TYPE TC-81.10, DESIGN 9</v>
          </cell>
          <cell r="G4869">
            <v>0</v>
          </cell>
        </row>
        <row r="4870">
          <cell r="A4870" t="str">
            <v>632E82901</v>
          </cell>
          <cell r="C4870" t="str">
            <v>EACH</v>
          </cell>
          <cell r="D4870" t="str">
            <v>STRAIN POLE, TYPE TC-81.10, DESIGN 9, AS PER PLAN</v>
          </cell>
          <cell r="G4870">
            <v>0</v>
          </cell>
        </row>
        <row r="4871">
          <cell r="A4871" t="str">
            <v>632E83000</v>
          </cell>
          <cell r="C4871" t="str">
            <v>EACH</v>
          </cell>
          <cell r="D4871" t="str">
            <v>STRAIN POLE, TYPE TC-81.10, DESIGN 10</v>
          </cell>
          <cell r="G4871">
            <v>0</v>
          </cell>
        </row>
        <row r="4872">
          <cell r="A4872" t="str">
            <v>632E83001</v>
          </cell>
          <cell r="C4872" t="str">
            <v>EACH</v>
          </cell>
          <cell r="D4872" t="str">
            <v>STRAIN POLE, TYPE TC-81.10, DESIGN 10, AS PER PLAN</v>
          </cell>
          <cell r="G4872">
            <v>0</v>
          </cell>
        </row>
        <row r="4873">
          <cell r="A4873" t="str">
            <v>632E83100</v>
          </cell>
          <cell r="C4873" t="str">
            <v>EACH</v>
          </cell>
          <cell r="D4873" t="str">
            <v>STRAIN POLE, TYPE TC-81.10, DESIGN 11</v>
          </cell>
          <cell r="G4873">
            <v>0</v>
          </cell>
        </row>
        <row r="4874">
          <cell r="A4874" t="str">
            <v>632E83101</v>
          </cell>
          <cell r="C4874" t="str">
            <v>EACH</v>
          </cell>
          <cell r="D4874" t="str">
            <v>STRAIN POLE, TYPE TC-81.10, DESIGN 11, AS PER PLAN</v>
          </cell>
          <cell r="G4874">
            <v>0</v>
          </cell>
        </row>
        <row r="4875">
          <cell r="A4875" t="str">
            <v>632E83200</v>
          </cell>
          <cell r="C4875" t="str">
            <v>EACH</v>
          </cell>
          <cell r="D4875" t="str">
            <v>STRAIN POLE, TYPE TC-81.10, DESIGN 12</v>
          </cell>
          <cell r="G4875">
            <v>0</v>
          </cell>
        </row>
        <row r="4876">
          <cell r="A4876" t="str">
            <v>632E83201</v>
          </cell>
          <cell r="C4876" t="str">
            <v>EACH</v>
          </cell>
          <cell r="D4876" t="str">
            <v>STRAIN POLE, TYPE TC-81.10, DESIGN 12, AS PER PLAN</v>
          </cell>
          <cell r="G4876">
            <v>0</v>
          </cell>
        </row>
        <row r="4877">
          <cell r="A4877" t="str">
            <v>632E83300</v>
          </cell>
          <cell r="C4877" t="str">
            <v>EACH</v>
          </cell>
          <cell r="D4877" t="str">
            <v>STRAIN POLE, TYPE TC-81.10, DESIGN 13</v>
          </cell>
          <cell r="G4877">
            <v>0</v>
          </cell>
        </row>
        <row r="4878">
          <cell r="A4878" t="str">
            <v>632E83301</v>
          </cell>
          <cell r="C4878" t="str">
            <v>EACH</v>
          </cell>
          <cell r="D4878" t="str">
            <v>STRAIN POLE, TYPE TC-81.10, DESIGN 13, AS PER PLAN</v>
          </cell>
          <cell r="G4878">
            <v>0</v>
          </cell>
        </row>
        <row r="4879">
          <cell r="A4879" t="str">
            <v>632E83400</v>
          </cell>
          <cell r="C4879" t="str">
            <v>EACH</v>
          </cell>
          <cell r="D4879" t="str">
            <v>STRAIN POLE, TYPE TC-81.10, DESIGN 14</v>
          </cell>
          <cell r="G4879">
            <v>0</v>
          </cell>
        </row>
        <row r="4880">
          <cell r="A4880" t="str">
            <v>632E83401</v>
          </cell>
          <cell r="C4880" t="str">
            <v>EACH</v>
          </cell>
          <cell r="D4880" t="str">
            <v>STRAIN POLE, TYPE TC-81.10, DESIGN 14, AS PER PLAN</v>
          </cell>
          <cell r="G4880">
            <v>0</v>
          </cell>
        </row>
        <row r="4881">
          <cell r="A4881" t="str">
            <v>632E83500</v>
          </cell>
          <cell r="C4881" t="str">
            <v>EACH</v>
          </cell>
          <cell r="D4881" t="str">
            <v>STRAIN POLE, TYPE TC-81.10, DESIGN 5, INSTALLATION ONLY</v>
          </cell>
          <cell r="G4881">
            <v>0</v>
          </cell>
        </row>
        <row r="4882">
          <cell r="A4882" t="str">
            <v>632E83501</v>
          </cell>
          <cell r="C4882" t="str">
            <v>EACH</v>
          </cell>
          <cell r="D4882" t="str">
            <v>STRAIN POLE, TYPE TC-81.10, DESIGN 5, INSTALLATION ONLY, AS PER PLAN</v>
          </cell>
          <cell r="G4882">
            <v>0</v>
          </cell>
        </row>
        <row r="4883">
          <cell r="A4883" t="str">
            <v>632E83502</v>
          </cell>
          <cell r="C4883" t="str">
            <v>EACH</v>
          </cell>
          <cell r="D4883" t="str">
            <v>STRAIN POLE, TYPE TC-81.10, DESIGN 6, INSTALLATION ONLY</v>
          </cell>
          <cell r="G4883">
            <v>0</v>
          </cell>
        </row>
        <row r="4884">
          <cell r="A4884" t="str">
            <v>632E83503</v>
          </cell>
          <cell r="C4884" t="str">
            <v>EACH</v>
          </cell>
          <cell r="D4884" t="str">
            <v>STRAIN POLE, TYPE TC-81.10, DESIGN 6, INSTALLATION ONLY, AS PER PLAN</v>
          </cell>
          <cell r="G4884">
            <v>0</v>
          </cell>
        </row>
        <row r="4885">
          <cell r="A4885" t="str">
            <v>632E83504</v>
          </cell>
          <cell r="C4885" t="str">
            <v>EACH</v>
          </cell>
          <cell r="D4885" t="str">
            <v>STRAIN POLE, TYPE TC-81.10, DESIGN 7, INSTALLATION ONLY</v>
          </cell>
          <cell r="G4885">
            <v>0</v>
          </cell>
        </row>
        <row r="4886">
          <cell r="A4886" t="str">
            <v>632E83505</v>
          </cell>
          <cell r="C4886" t="str">
            <v>EACH</v>
          </cell>
          <cell r="D4886" t="str">
            <v>STRAIN POLE, TYPE TC-81.10, DESIGN 7, INSTALLATION ONLY, AS PER PLAN</v>
          </cell>
          <cell r="G4886">
            <v>0</v>
          </cell>
        </row>
        <row r="4887">
          <cell r="A4887" t="str">
            <v>632E83506</v>
          </cell>
          <cell r="C4887" t="str">
            <v>EACH</v>
          </cell>
          <cell r="D4887" t="str">
            <v>STRAIN POLE, TYPE TC-81.10, DESIGN 10, INSTALLATION ONLY</v>
          </cell>
          <cell r="G4887">
            <v>0</v>
          </cell>
        </row>
        <row r="4888">
          <cell r="A4888" t="str">
            <v>632E83507</v>
          </cell>
          <cell r="C4888" t="str">
            <v>EACH</v>
          </cell>
          <cell r="D4888" t="str">
            <v>STRAIN POLE, TYPE TC-81.10, DESIGN 10, INSTALLATION ONLY, AS PER PLAN</v>
          </cell>
          <cell r="G4888">
            <v>0</v>
          </cell>
        </row>
        <row r="4889">
          <cell r="A4889" t="str">
            <v>632E83508</v>
          </cell>
          <cell r="C4889" t="str">
            <v>EACH</v>
          </cell>
          <cell r="D4889" t="str">
            <v>STRAIN POLE, TYPE TC-81.10, DESIGN 8, INSTALLATION ONLY</v>
          </cell>
          <cell r="G4889">
            <v>0</v>
          </cell>
        </row>
        <row r="4890">
          <cell r="A4890" t="str">
            <v>632E83509</v>
          </cell>
          <cell r="C4890" t="str">
            <v>EACH</v>
          </cell>
          <cell r="D4890" t="str">
            <v>STRAIN POLE, TYPE TC-81.10, DESIGN 8, INSTALLATION ONLY, AS PER PLAN</v>
          </cell>
          <cell r="G4890">
            <v>0</v>
          </cell>
        </row>
        <row r="4891">
          <cell r="A4891" t="str">
            <v>632E83600</v>
          </cell>
          <cell r="C4891" t="str">
            <v>EACH</v>
          </cell>
          <cell r="D4891" t="str">
            <v>STRAIN POLE, MISC.:</v>
          </cell>
          <cell r="F4891" t="str">
            <v>ADD SUPPLEMENTAL DESCRIPTION</v>
          </cell>
          <cell r="G4891">
            <v>1</v>
          </cell>
        </row>
        <row r="4892">
          <cell r="A4892" t="str">
            <v>632E84100</v>
          </cell>
          <cell r="C4892" t="str">
            <v>EACH</v>
          </cell>
          <cell r="D4892" t="str">
            <v>COMBINATION STRAIN POLE, TYPE TC-81.10, DESIGN 1</v>
          </cell>
          <cell r="G4892">
            <v>0</v>
          </cell>
        </row>
        <row r="4893">
          <cell r="A4893" t="str">
            <v>632E84101</v>
          </cell>
          <cell r="C4893" t="str">
            <v>EACH</v>
          </cell>
          <cell r="D4893" t="str">
            <v>COMBINATION STRAIN POLE, TYPE TC-81.10, DESIGN 1, AS PER PLAN</v>
          </cell>
          <cell r="G4893">
            <v>0</v>
          </cell>
        </row>
        <row r="4894">
          <cell r="A4894" t="str">
            <v>632E84200</v>
          </cell>
          <cell r="C4894" t="str">
            <v>EACH</v>
          </cell>
          <cell r="D4894" t="str">
            <v>COMBINATION STRAIN POLE, TYPE TC-81.10, DESIGN 2</v>
          </cell>
          <cell r="G4894">
            <v>0</v>
          </cell>
        </row>
        <row r="4895">
          <cell r="A4895" t="str">
            <v>632E84201</v>
          </cell>
          <cell r="C4895" t="str">
            <v>EACH</v>
          </cell>
          <cell r="D4895" t="str">
            <v>COMBINATION STRAIN POLE, TYPE TC-81.10, DESIGN 2, AS PER PLAN</v>
          </cell>
          <cell r="G4895">
            <v>0</v>
          </cell>
        </row>
        <row r="4896">
          <cell r="A4896" t="str">
            <v>632E84300</v>
          </cell>
          <cell r="C4896" t="str">
            <v>EACH</v>
          </cell>
          <cell r="D4896" t="str">
            <v>COMBINATION STRAIN POLE, TYPE TC-81.10, DESIGN 3</v>
          </cell>
          <cell r="G4896">
            <v>0</v>
          </cell>
        </row>
        <row r="4897">
          <cell r="A4897" t="str">
            <v>632E84301</v>
          </cell>
          <cell r="C4897" t="str">
            <v>EACH</v>
          </cell>
          <cell r="D4897" t="str">
            <v>COMBINATION STRAIN POLE, TYPE TC-81.10, DESIGN 3, AS PER PLAN</v>
          </cell>
          <cell r="G4897">
            <v>0</v>
          </cell>
        </row>
        <row r="4898">
          <cell r="A4898" t="str">
            <v>632E84400</v>
          </cell>
          <cell r="C4898" t="str">
            <v>EACH</v>
          </cell>
          <cell r="D4898" t="str">
            <v>COMBINATION STRAIN POLE, TYPE TC-81.10, DESIGN 4</v>
          </cell>
          <cell r="G4898">
            <v>0</v>
          </cell>
        </row>
        <row r="4899">
          <cell r="A4899" t="str">
            <v>632E84401</v>
          </cell>
          <cell r="C4899" t="str">
            <v>EACH</v>
          </cell>
          <cell r="D4899" t="str">
            <v>COMBINATION STRAIN POLE, TYPE TC-81.10, DESIGN 4, AS PER PLAN</v>
          </cell>
          <cell r="G4899">
            <v>0</v>
          </cell>
        </row>
        <row r="4900">
          <cell r="A4900" t="str">
            <v>632E84500</v>
          </cell>
          <cell r="C4900" t="str">
            <v>EACH</v>
          </cell>
          <cell r="D4900" t="str">
            <v>COMBINATION STRAIN POLE, TYPE TC-81.10, DESIGN 5</v>
          </cell>
          <cell r="G4900">
            <v>0</v>
          </cell>
        </row>
        <row r="4901">
          <cell r="A4901" t="str">
            <v>632E84501</v>
          </cell>
          <cell r="C4901" t="str">
            <v>EACH</v>
          </cell>
          <cell r="D4901" t="str">
            <v>COMBINATION STRAIN POLE, TYPE TC-81.10, DESIGN 5, AS PER PLAN</v>
          </cell>
          <cell r="G4901">
            <v>0</v>
          </cell>
        </row>
        <row r="4902">
          <cell r="A4902" t="str">
            <v>632E84600</v>
          </cell>
          <cell r="C4902" t="str">
            <v>EACH</v>
          </cell>
          <cell r="D4902" t="str">
            <v>COMBINATION STRAIN POLE, TYPE TC-81.10, DESIGN 6</v>
          </cell>
          <cell r="G4902">
            <v>0</v>
          </cell>
        </row>
        <row r="4903">
          <cell r="A4903" t="str">
            <v>632E84601</v>
          </cell>
          <cell r="C4903" t="str">
            <v>EACH</v>
          </cell>
          <cell r="D4903" t="str">
            <v>COMBINATION STRAIN POLE, TYPE TC-81.10, DESIGN 6, AS PER PLAN</v>
          </cell>
          <cell r="G4903">
            <v>0</v>
          </cell>
        </row>
        <row r="4904">
          <cell r="A4904" t="str">
            <v>632E84700</v>
          </cell>
          <cell r="C4904" t="str">
            <v>EACH</v>
          </cell>
          <cell r="D4904" t="str">
            <v>COMBINATION STRAIN POLE, TYPE TC-81.10, DESIGN 7</v>
          </cell>
          <cell r="G4904">
            <v>0</v>
          </cell>
        </row>
        <row r="4905">
          <cell r="A4905" t="str">
            <v>632E84701</v>
          </cell>
          <cell r="C4905" t="str">
            <v>EACH</v>
          </cell>
          <cell r="D4905" t="str">
            <v>COMBINATION STRAIN POLE, TYPE TC-81.10, DESIGN 7, AS PER PLAN</v>
          </cell>
          <cell r="G4905">
            <v>0</v>
          </cell>
        </row>
        <row r="4906">
          <cell r="A4906" t="str">
            <v>632E84800</v>
          </cell>
          <cell r="C4906" t="str">
            <v>EACH</v>
          </cell>
          <cell r="D4906" t="str">
            <v>COMBINATION STRAIN POLE, TYPE TC-81.10, DESIGN 8</v>
          </cell>
          <cell r="G4906">
            <v>0</v>
          </cell>
        </row>
        <row r="4907">
          <cell r="A4907" t="str">
            <v>632E84801</v>
          </cell>
          <cell r="C4907" t="str">
            <v>EACH</v>
          </cell>
          <cell r="D4907" t="str">
            <v>COMBINATION STRAIN POLE, TYPE TC-81.10, DESIGN 8, AS PER PLAN</v>
          </cell>
          <cell r="G4907">
            <v>0</v>
          </cell>
        </row>
        <row r="4908">
          <cell r="A4908" t="str">
            <v>632E84900</v>
          </cell>
          <cell r="C4908" t="str">
            <v>EACH</v>
          </cell>
          <cell r="D4908" t="str">
            <v>COMBINATION STRAIN POLE, TYPE TC-81.10, DESIGN 9</v>
          </cell>
          <cell r="G4908">
            <v>0</v>
          </cell>
        </row>
        <row r="4909">
          <cell r="A4909" t="str">
            <v>632E84901</v>
          </cell>
          <cell r="C4909" t="str">
            <v>EACH</v>
          </cell>
          <cell r="D4909" t="str">
            <v>COMBINATION STRAIN POLE, TYPE TC-81.10, DESIGN 9, AS PER PLAN</v>
          </cell>
          <cell r="G4909">
            <v>0</v>
          </cell>
        </row>
        <row r="4910">
          <cell r="A4910" t="str">
            <v>632E85000</v>
          </cell>
          <cell r="C4910" t="str">
            <v>EACH</v>
          </cell>
          <cell r="D4910" t="str">
            <v>COMBINATION STRAIN POLE, TYPE TC-81.10, DESIGN 10</v>
          </cell>
          <cell r="G4910">
            <v>0</v>
          </cell>
        </row>
        <row r="4911">
          <cell r="A4911" t="str">
            <v>632E85001</v>
          </cell>
          <cell r="C4911" t="str">
            <v>EACH</v>
          </cell>
          <cell r="D4911" t="str">
            <v>COMBINATION STRAIN POLE, TYPE TC-81.10, DESIGN 10, AS PER PLAN</v>
          </cell>
          <cell r="G4911">
            <v>0</v>
          </cell>
        </row>
        <row r="4912">
          <cell r="A4912" t="str">
            <v>632E85100</v>
          </cell>
          <cell r="C4912" t="str">
            <v>EACH</v>
          </cell>
          <cell r="D4912" t="str">
            <v>COMBINATION STRAIN POLE, TYPE TC-81.10, DESIGN 11</v>
          </cell>
          <cell r="G4912">
            <v>0</v>
          </cell>
        </row>
        <row r="4913">
          <cell r="A4913" t="str">
            <v>632E85101</v>
          </cell>
          <cell r="C4913" t="str">
            <v>EACH</v>
          </cell>
          <cell r="D4913" t="str">
            <v>COMBINATION STRAIN POLE, TYPE TC-81.10, DESIGN 11, AS PER PLAN</v>
          </cell>
          <cell r="G4913">
            <v>0</v>
          </cell>
        </row>
        <row r="4914">
          <cell r="A4914" t="str">
            <v>632E85200</v>
          </cell>
          <cell r="C4914" t="str">
            <v>EACH</v>
          </cell>
          <cell r="D4914" t="str">
            <v>COMBINATION STRAIN POLE, TYPE TC-81.10, DESIGN 12</v>
          </cell>
          <cell r="G4914">
            <v>0</v>
          </cell>
        </row>
        <row r="4915">
          <cell r="A4915" t="str">
            <v>632E85201</v>
          </cell>
          <cell r="C4915" t="str">
            <v>EACH</v>
          </cell>
          <cell r="D4915" t="str">
            <v>COMBINATION STRAIN POLE, TYPE TC-81.10, DESIGN 12, AS PER PLAN</v>
          </cell>
          <cell r="G4915">
            <v>0</v>
          </cell>
        </row>
        <row r="4916">
          <cell r="A4916" t="str">
            <v>632E85300</v>
          </cell>
          <cell r="C4916" t="str">
            <v>EACH</v>
          </cell>
          <cell r="D4916" t="str">
            <v>COMBINATION STRAIN POLE, TYPE TC-81.10 AND SIGN SUPPORT, TYPE TC-9.10 (WITH LIGHT POLE EXTENSION)</v>
          </cell>
          <cell r="G4916">
            <v>0</v>
          </cell>
        </row>
        <row r="4917">
          <cell r="A4917" t="str">
            <v>632E85302</v>
          </cell>
          <cell r="C4917" t="str">
            <v>EACH</v>
          </cell>
          <cell r="D4917" t="str">
            <v>COMBINATION SIGNAL SUPPORT, TYPE TC-81.21 AND SIGN SUPPORT, TYPE TC-12.30</v>
          </cell>
          <cell r="G4917">
            <v>0</v>
          </cell>
        </row>
        <row r="4918">
          <cell r="A4918" t="str">
            <v>632E85303</v>
          </cell>
          <cell r="C4918" t="str">
            <v>EACH</v>
          </cell>
          <cell r="D4918" t="str">
            <v>COMBINATION SIGNAL SUPPORT, TYPE TC-81.21 AND SIGN SUPPORT, TYPE TC-12.30, AS PER PLAN</v>
          </cell>
          <cell r="G4918">
            <v>0</v>
          </cell>
        </row>
        <row r="4919">
          <cell r="A4919" t="str">
            <v>632E85304</v>
          </cell>
          <cell r="C4919" t="str">
            <v>EACH</v>
          </cell>
          <cell r="D4919" t="str">
            <v>COMBINATION STRAIN POLE, TYPE TC-81.10 AND SIGN SUPPORT, TYPE TC-9.10</v>
          </cell>
          <cell r="G4919">
            <v>0</v>
          </cell>
        </row>
        <row r="4920">
          <cell r="A4920" t="str">
            <v>632E85320</v>
          </cell>
          <cell r="C4920" t="str">
            <v>EACH</v>
          </cell>
          <cell r="D4920" t="str">
            <v>COMBINATION STRAIN POLE, TYPE TC-81.10, DESIGN 13</v>
          </cell>
          <cell r="G4920">
            <v>0</v>
          </cell>
        </row>
        <row r="4921">
          <cell r="A4921" t="str">
            <v>632E85321</v>
          </cell>
          <cell r="C4921" t="str">
            <v>EACH</v>
          </cell>
          <cell r="D4921" t="str">
            <v>COMBINATION STRAIN POLE, TYPE TC-81.10, DESIGN 13, AS PER PLAN</v>
          </cell>
          <cell r="G4921">
            <v>0</v>
          </cell>
        </row>
        <row r="4922">
          <cell r="A4922" t="str">
            <v>632E85400</v>
          </cell>
          <cell r="C4922" t="str">
            <v>EACH</v>
          </cell>
          <cell r="D4922" t="str">
            <v>COMBINATION STRAIN POLE, TYPE TC-81.10, DESIGN 14</v>
          </cell>
          <cell r="G4922">
            <v>0</v>
          </cell>
        </row>
        <row r="4923">
          <cell r="A4923" t="str">
            <v>632E85401</v>
          </cell>
          <cell r="C4923" t="str">
            <v>EACH</v>
          </cell>
          <cell r="D4923" t="str">
            <v>COMBINATION STRAIN POLE, TYPE TC-81.10, DESIGN 14, AS PER PLAN</v>
          </cell>
          <cell r="G4923">
            <v>0</v>
          </cell>
        </row>
        <row r="4924">
          <cell r="A4924" t="str">
            <v>632E89250</v>
          </cell>
          <cell r="C4924" t="str">
            <v>EACH</v>
          </cell>
          <cell r="D4924" t="str">
            <v>POLE ENTRANCE FITTING</v>
          </cell>
          <cell r="G4924">
            <v>0</v>
          </cell>
        </row>
        <row r="4925">
          <cell r="A4925" t="str">
            <v>632E89251</v>
          </cell>
          <cell r="C4925" t="str">
            <v>EACH</v>
          </cell>
          <cell r="D4925" t="str">
            <v>POLE ENTRANCE FITTING, AS PER PLAN</v>
          </cell>
          <cell r="G4925">
            <v>0</v>
          </cell>
        </row>
        <row r="4926">
          <cell r="A4926" t="str">
            <v>632E89300</v>
          </cell>
          <cell r="C4926" t="str">
            <v>EACH</v>
          </cell>
          <cell r="D4926" t="str">
            <v>WOOD POLE</v>
          </cell>
          <cell r="G4926">
            <v>0</v>
          </cell>
        </row>
        <row r="4927">
          <cell r="A4927" t="str">
            <v>632E89301</v>
          </cell>
          <cell r="C4927" t="str">
            <v>EACH</v>
          </cell>
          <cell r="D4927" t="str">
            <v>WOOD POLE, AS PER PLAN</v>
          </cell>
          <cell r="G4927">
            <v>0</v>
          </cell>
        </row>
        <row r="4928">
          <cell r="A4928" t="str">
            <v>632E89400</v>
          </cell>
          <cell r="C4928" t="str">
            <v>EACH</v>
          </cell>
          <cell r="D4928" t="str">
            <v>DOWN GUY</v>
          </cell>
          <cell r="G4928">
            <v>0</v>
          </cell>
        </row>
        <row r="4929">
          <cell r="A4929" t="str">
            <v>632E89401</v>
          </cell>
          <cell r="C4929" t="str">
            <v>EACH</v>
          </cell>
          <cell r="D4929" t="str">
            <v>DOWN GUY, AS PER PLAN</v>
          </cell>
          <cell r="G4929">
            <v>0</v>
          </cell>
        </row>
        <row r="4930">
          <cell r="A4930" t="str">
            <v>632E89500</v>
          </cell>
          <cell r="C4930" t="str">
            <v>EACH</v>
          </cell>
          <cell r="D4930" t="str">
            <v>PEDESTAL, 3'</v>
          </cell>
          <cell r="G4930">
            <v>0</v>
          </cell>
        </row>
        <row r="4931">
          <cell r="A4931" t="str">
            <v>632E89501</v>
          </cell>
          <cell r="C4931" t="str">
            <v>EACH</v>
          </cell>
          <cell r="D4931" t="str">
            <v>PEDESTAL, 3', AS PER PLAN</v>
          </cell>
          <cell r="G4931">
            <v>0</v>
          </cell>
        </row>
        <row r="4932">
          <cell r="A4932" t="str">
            <v>632E89510</v>
          </cell>
          <cell r="C4932" t="str">
            <v>EACH</v>
          </cell>
          <cell r="D4932" t="str">
            <v>PEDESTAL, 5'</v>
          </cell>
          <cell r="G4932">
            <v>0</v>
          </cell>
        </row>
        <row r="4933">
          <cell r="A4933" t="str">
            <v>632E89511</v>
          </cell>
          <cell r="C4933" t="str">
            <v>EACH</v>
          </cell>
          <cell r="D4933" t="str">
            <v>PEDESTAL, 5', AS PER PLAN</v>
          </cell>
          <cell r="G4933">
            <v>0</v>
          </cell>
        </row>
        <row r="4934">
          <cell r="A4934" t="str">
            <v>632E89520</v>
          </cell>
          <cell r="C4934" t="str">
            <v>EACH</v>
          </cell>
          <cell r="D4934" t="str">
            <v>PEDESTAL, 6'</v>
          </cell>
          <cell r="G4934">
            <v>0</v>
          </cell>
        </row>
        <row r="4935">
          <cell r="A4935" t="str">
            <v>632E89521</v>
          </cell>
          <cell r="C4935" t="str">
            <v>EACH</v>
          </cell>
          <cell r="D4935" t="str">
            <v>PEDESTAL, 6', AS PER PLAN</v>
          </cell>
          <cell r="G4935">
            <v>0</v>
          </cell>
        </row>
        <row r="4936">
          <cell r="A4936" t="str">
            <v>632E89600</v>
          </cell>
          <cell r="C4936" t="str">
            <v>EACH</v>
          </cell>
          <cell r="D4936" t="str">
            <v>PEDESTAL, 8'</v>
          </cell>
          <cell r="G4936">
            <v>0</v>
          </cell>
        </row>
        <row r="4937">
          <cell r="A4937" t="str">
            <v>632E89601</v>
          </cell>
          <cell r="C4937" t="str">
            <v>EACH</v>
          </cell>
          <cell r="D4937" t="str">
            <v>PEDESTAL, 8', AS PER PLAN</v>
          </cell>
          <cell r="G4937">
            <v>0</v>
          </cell>
        </row>
        <row r="4938">
          <cell r="A4938" t="str">
            <v>632E89610</v>
          </cell>
          <cell r="C4938" t="str">
            <v>EACH</v>
          </cell>
          <cell r="D4938" t="str">
            <v>PEDESTAL, 9'</v>
          </cell>
          <cell r="G4938">
            <v>0</v>
          </cell>
        </row>
        <row r="4939">
          <cell r="A4939" t="str">
            <v>632E89611</v>
          </cell>
          <cell r="C4939" t="str">
            <v>EACH</v>
          </cell>
          <cell r="D4939" t="str">
            <v>PEDESTAL, 9', AS PER PLAN</v>
          </cell>
          <cell r="G4939">
            <v>0</v>
          </cell>
        </row>
        <row r="4940">
          <cell r="A4940" t="str">
            <v>632E89700</v>
          </cell>
          <cell r="C4940" t="str">
            <v>EACH</v>
          </cell>
          <cell r="D4940" t="str">
            <v>PEDESTAL, 11'</v>
          </cell>
          <cell r="G4940">
            <v>0</v>
          </cell>
        </row>
        <row r="4941">
          <cell r="A4941" t="str">
            <v>632E89701</v>
          </cell>
          <cell r="C4941" t="str">
            <v>EACH</v>
          </cell>
          <cell r="D4941" t="str">
            <v>PEDESTAL, 11', AS PER PLAN</v>
          </cell>
          <cell r="G4941">
            <v>0</v>
          </cell>
        </row>
        <row r="4942">
          <cell r="A4942" t="str">
            <v>632E89750</v>
          </cell>
          <cell r="C4942" t="str">
            <v>EACH</v>
          </cell>
          <cell r="D4942" t="str">
            <v>PEDESTAL, 15'</v>
          </cell>
          <cell r="G4942">
            <v>0</v>
          </cell>
        </row>
        <row r="4943">
          <cell r="A4943" t="str">
            <v>632E89800</v>
          </cell>
          <cell r="C4943" t="str">
            <v>EACH</v>
          </cell>
          <cell r="D4943" t="str">
            <v>PEDESTAL, 3', TRANSFORMER BASE</v>
          </cell>
          <cell r="G4943">
            <v>0</v>
          </cell>
        </row>
        <row r="4944">
          <cell r="A4944" t="str">
            <v>632E89801</v>
          </cell>
          <cell r="C4944" t="str">
            <v>EACH</v>
          </cell>
          <cell r="D4944" t="str">
            <v>PEDESTAL, 3', TRANSFORMER BASE, AS PER PLAN</v>
          </cell>
          <cell r="G4944">
            <v>0</v>
          </cell>
        </row>
        <row r="4945">
          <cell r="A4945" t="str">
            <v>632E89802</v>
          </cell>
          <cell r="C4945" t="str">
            <v>EACH</v>
          </cell>
          <cell r="D4945" t="str">
            <v>PEDESTAL, 5', TRANSFORMER BASE</v>
          </cell>
          <cell r="G4945">
            <v>0</v>
          </cell>
        </row>
        <row r="4946">
          <cell r="A4946" t="str">
            <v>632E89803</v>
          </cell>
          <cell r="C4946" t="str">
            <v>EACH</v>
          </cell>
          <cell r="D4946" t="str">
            <v>PEDESTAL, 5', TRANSFORMER BASE, AS PER PLAN</v>
          </cell>
          <cell r="G4946">
            <v>0</v>
          </cell>
        </row>
        <row r="4947">
          <cell r="A4947" t="str">
            <v>632E89804</v>
          </cell>
          <cell r="C4947" t="str">
            <v>EACH</v>
          </cell>
          <cell r="D4947" t="str">
            <v>PEDESTAL, 7', TRANSFORMER BASE</v>
          </cell>
          <cell r="G4947">
            <v>0</v>
          </cell>
        </row>
        <row r="4948">
          <cell r="A4948" t="str">
            <v>632E89805</v>
          </cell>
          <cell r="C4948" t="str">
            <v>EACH</v>
          </cell>
          <cell r="D4948" t="str">
            <v>PEDESTAL, 7', TRANSFORMER BASE, AS PER PLAN</v>
          </cell>
          <cell r="G4948">
            <v>0</v>
          </cell>
        </row>
        <row r="4949">
          <cell r="A4949" t="str">
            <v>632E89806</v>
          </cell>
          <cell r="C4949" t="str">
            <v>EACH</v>
          </cell>
          <cell r="D4949" t="str">
            <v>PEDESTAL, 6', TRANSFORMER BASE</v>
          </cell>
          <cell r="G4949">
            <v>0</v>
          </cell>
        </row>
        <row r="4950">
          <cell r="A4950" t="str">
            <v>632E89807</v>
          </cell>
          <cell r="C4950" t="str">
            <v>EACH</v>
          </cell>
          <cell r="D4950" t="str">
            <v>PEDESTAL, 6', TRANSFORMER BASE, AS PER PLAN</v>
          </cell>
          <cell r="G4950">
            <v>0</v>
          </cell>
        </row>
        <row r="4951">
          <cell r="A4951" t="str">
            <v>632E89900</v>
          </cell>
          <cell r="C4951" t="str">
            <v>EACH</v>
          </cell>
          <cell r="D4951" t="str">
            <v>PEDESTAL, 8', TRANSFORMER BASE</v>
          </cell>
          <cell r="G4951">
            <v>0</v>
          </cell>
        </row>
        <row r="4952">
          <cell r="A4952" t="str">
            <v>632E89901</v>
          </cell>
          <cell r="C4952" t="str">
            <v>EACH</v>
          </cell>
          <cell r="D4952" t="str">
            <v>PEDESTAL, 8', TRANSFORMER BASE, AS PER PLAN</v>
          </cell>
          <cell r="G4952">
            <v>0</v>
          </cell>
        </row>
        <row r="4953">
          <cell r="A4953" t="str">
            <v>632E89904</v>
          </cell>
          <cell r="C4953" t="str">
            <v>EACH</v>
          </cell>
          <cell r="D4953" t="str">
            <v>PEDESTAL, 10', TRANSFORMER BASE</v>
          </cell>
          <cell r="G4953">
            <v>0</v>
          </cell>
        </row>
        <row r="4954">
          <cell r="A4954" t="str">
            <v>632E89905</v>
          </cell>
          <cell r="C4954" t="str">
            <v>EACH</v>
          </cell>
          <cell r="D4954" t="str">
            <v>PEDESTAL, 10', TRANSFORMER BASE, AS PER PLAN</v>
          </cell>
          <cell r="G4954">
            <v>0</v>
          </cell>
        </row>
        <row r="4955">
          <cell r="A4955" t="str">
            <v>632E90000</v>
          </cell>
          <cell r="C4955" t="str">
            <v>EACH</v>
          </cell>
          <cell r="D4955" t="str">
            <v>PEDESTAL, 11', TRANSFORMER BASE</v>
          </cell>
          <cell r="G4955">
            <v>0</v>
          </cell>
        </row>
        <row r="4956">
          <cell r="A4956" t="str">
            <v>632E90001</v>
          </cell>
          <cell r="C4956" t="str">
            <v>EACH</v>
          </cell>
          <cell r="D4956" t="str">
            <v>PEDESTAL, 11', TRANSFORMER BASE, AS PER PLAN</v>
          </cell>
          <cell r="G4956">
            <v>0</v>
          </cell>
        </row>
        <row r="4957">
          <cell r="A4957" t="str">
            <v>632E90008</v>
          </cell>
          <cell r="C4957" t="str">
            <v>EACH</v>
          </cell>
          <cell r="D4957" t="str">
            <v>PEDESTAL, 15', TRANSFORMER BASE</v>
          </cell>
          <cell r="G4957">
            <v>0</v>
          </cell>
        </row>
        <row r="4958">
          <cell r="A4958" t="str">
            <v>632E90010</v>
          </cell>
          <cell r="C4958" t="str">
            <v>EACH</v>
          </cell>
          <cell r="D4958" t="str">
            <v>PEDESTAL, MISC.:</v>
          </cell>
          <cell r="F4958" t="str">
            <v>ADD SUPPLEMENTAL DESCRIPTION</v>
          </cell>
          <cell r="G4958">
            <v>1</v>
          </cell>
        </row>
        <row r="4959">
          <cell r="A4959" t="str">
            <v>632E90020</v>
          </cell>
          <cell r="C4959" t="str">
            <v>EACH</v>
          </cell>
          <cell r="D4959" t="str">
            <v>REMOVAL OF MISCELLANEOUS TRAFFIC SIGNAL ITEM</v>
          </cell>
          <cell r="F4959" t="str">
            <v>ADD SUPPLEMENTAL DESCRIPTION</v>
          </cell>
          <cell r="G4959">
            <v>1</v>
          </cell>
        </row>
        <row r="4960">
          <cell r="A4960" t="str">
            <v>632E90030</v>
          </cell>
          <cell r="C4960" t="str">
            <v>FT</v>
          </cell>
          <cell r="D4960" t="str">
            <v>REMOVAL OF MISCELLANEOUS TRAFFIC SIGNAL ITEM</v>
          </cell>
          <cell r="F4960" t="str">
            <v>ADD SUPPLEMENTAL DESCRIPTION</v>
          </cell>
          <cell r="G4960">
            <v>1</v>
          </cell>
        </row>
        <row r="4961">
          <cell r="A4961" t="str">
            <v>632E90100</v>
          </cell>
          <cell r="C4961" t="str">
            <v>EACH</v>
          </cell>
          <cell r="D4961" t="str">
            <v>REMOVAL OF TRAFFIC SIGNAL INSTALLATION</v>
          </cell>
          <cell r="G4961">
            <v>0</v>
          </cell>
        </row>
        <row r="4962">
          <cell r="A4962" t="str">
            <v>632E90101</v>
          </cell>
          <cell r="C4962" t="str">
            <v>EACH</v>
          </cell>
          <cell r="D4962" t="str">
            <v>REMOVAL OF TRAFFIC SIGNAL INSTALLATION, AS PER PLAN</v>
          </cell>
          <cell r="G4962">
            <v>0</v>
          </cell>
        </row>
        <row r="4963">
          <cell r="A4963" t="str">
            <v>632E90102</v>
          </cell>
          <cell r="C4963" t="str">
            <v>EACH</v>
          </cell>
          <cell r="D4963" t="str">
            <v>REMOVAL OF TRAFFIC SIGNAL INSTALLATION FOR STORAGE</v>
          </cell>
          <cell r="G4963">
            <v>0</v>
          </cell>
        </row>
        <row r="4964">
          <cell r="A4964" t="str">
            <v>632E90103</v>
          </cell>
          <cell r="C4964" t="str">
            <v>EACH</v>
          </cell>
          <cell r="D4964" t="str">
            <v>REMOVAL OF TRAFFIC SIGNAL INSTALLATION FOR STORAGE, AS PER PLAN</v>
          </cell>
          <cell r="G4964">
            <v>0</v>
          </cell>
        </row>
        <row r="4965">
          <cell r="A4965" t="str">
            <v>632E90104</v>
          </cell>
          <cell r="C4965" t="str">
            <v>EACH</v>
          </cell>
          <cell r="D4965" t="str">
            <v>REUSE OF TRAFFIC CONTROL ITEM</v>
          </cell>
          <cell r="F4965" t="str">
            <v>SPECIFY TYPE OF ITEM</v>
          </cell>
          <cell r="G4965">
            <v>1</v>
          </cell>
        </row>
        <row r="4966">
          <cell r="A4966" t="str">
            <v>632E90200</v>
          </cell>
          <cell r="C4966" t="str">
            <v>EACH</v>
          </cell>
          <cell r="D4966" t="str">
            <v>REUSE OF VEHICULAR SIGNAL HEAD</v>
          </cell>
          <cell r="G4966">
            <v>0</v>
          </cell>
        </row>
        <row r="4967">
          <cell r="A4967" t="str">
            <v>632E90201</v>
          </cell>
          <cell r="C4967" t="str">
            <v>EACH</v>
          </cell>
          <cell r="D4967" t="str">
            <v>REUSE OF VEHICULAR SIGNAL HEAD, AS PER PLAN</v>
          </cell>
          <cell r="G4967">
            <v>0</v>
          </cell>
        </row>
        <row r="4968">
          <cell r="A4968" t="str">
            <v>632E90202</v>
          </cell>
          <cell r="C4968" t="str">
            <v>EACH</v>
          </cell>
          <cell r="D4968" t="str">
            <v>REUSE OF PEDESTRIAN SIGNAL HEAD</v>
          </cell>
          <cell r="G4968">
            <v>0</v>
          </cell>
        </row>
        <row r="4969">
          <cell r="A4969" t="str">
            <v>632E90203</v>
          </cell>
          <cell r="C4969" t="str">
            <v>EACH</v>
          </cell>
          <cell r="D4969" t="str">
            <v>REUSE OF PEDESTRIAN SIGNAL HEAD, AS PER PLAN</v>
          </cell>
          <cell r="G4969">
            <v>0</v>
          </cell>
        </row>
        <row r="4970">
          <cell r="A4970" t="str">
            <v>632E90204</v>
          </cell>
          <cell r="C4970" t="str">
            <v>EACH</v>
          </cell>
          <cell r="D4970" t="str">
            <v>REUSE OF LOOP DETECTOR UNIT</v>
          </cell>
          <cell r="G4970">
            <v>0</v>
          </cell>
        </row>
        <row r="4971">
          <cell r="A4971" t="str">
            <v>632E90206</v>
          </cell>
          <cell r="C4971" t="str">
            <v>EACH</v>
          </cell>
          <cell r="D4971" t="str">
            <v>REUSE OF SIGNAL SUPPORT</v>
          </cell>
          <cell r="G4971">
            <v>0</v>
          </cell>
        </row>
        <row r="4972">
          <cell r="A4972" t="str">
            <v>632E90207</v>
          </cell>
          <cell r="C4972" t="str">
            <v>EACH</v>
          </cell>
          <cell r="D4972" t="str">
            <v>REUSE OF SIGNAL SUPPORT, AS PER PLAN</v>
          </cell>
          <cell r="G4972">
            <v>0</v>
          </cell>
        </row>
        <row r="4973">
          <cell r="A4973" t="str">
            <v>632E90208</v>
          </cell>
          <cell r="C4973" t="str">
            <v>EACH</v>
          </cell>
          <cell r="D4973" t="str">
            <v>REUSE OF STRAIN POLE</v>
          </cell>
          <cell r="G4973">
            <v>0</v>
          </cell>
        </row>
        <row r="4974">
          <cell r="A4974" t="str">
            <v>632E90209</v>
          </cell>
          <cell r="C4974" t="str">
            <v>EACH</v>
          </cell>
          <cell r="D4974" t="str">
            <v>REUSE OF STRAIN POLE, AS PER PLAN</v>
          </cell>
          <cell r="G4974">
            <v>0</v>
          </cell>
        </row>
        <row r="4975">
          <cell r="A4975" t="str">
            <v>632E90210</v>
          </cell>
          <cell r="C4975" t="str">
            <v>EACH</v>
          </cell>
          <cell r="D4975" t="str">
            <v>REUSE OF PEDESTRIAN PUSHBUTTON</v>
          </cell>
          <cell r="G4975">
            <v>0</v>
          </cell>
        </row>
        <row r="4976">
          <cell r="A4976" t="str">
            <v>632E90211</v>
          </cell>
          <cell r="C4976" t="str">
            <v>EACH</v>
          </cell>
          <cell r="D4976" t="str">
            <v>REUSE OF PEDESTRIAN PUSHBUTTON, AS PER PLAN</v>
          </cell>
          <cell r="G4976">
            <v>0</v>
          </cell>
        </row>
        <row r="4977">
          <cell r="A4977" t="str">
            <v>632E90212</v>
          </cell>
          <cell r="C4977" t="str">
            <v>EACH</v>
          </cell>
          <cell r="D4977" t="str">
            <v>REUSE OF CONTROLLER</v>
          </cell>
          <cell r="G4977">
            <v>0</v>
          </cell>
        </row>
        <row r="4978">
          <cell r="A4978" t="str">
            <v>632E90213</v>
          </cell>
          <cell r="C4978" t="str">
            <v>EACH</v>
          </cell>
          <cell r="D4978" t="str">
            <v>REUSE OF CONTROLLER, AS PER PLAN</v>
          </cell>
          <cell r="G4978">
            <v>0</v>
          </cell>
        </row>
        <row r="4979">
          <cell r="A4979" t="str">
            <v>632E90300</v>
          </cell>
          <cell r="C4979" t="str">
            <v>LS</v>
          </cell>
          <cell r="D4979" t="str">
            <v>SIGNALIZATION, MISC.:</v>
          </cell>
          <cell r="F4979" t="str">
            <v>ADD SUPPLEMENTAL DESCRIPTION</v>
          </cell>
          <cell r="G4979">
            <v>1</v>
          </cell>
        </row>
        <row r="4980">
          <cell r="A4980" t="str">
            <v>632E90400</v>
          </cell>
          <cell r="C4980" t="str">
            <v>EACH</v>
          </cell>
          <cell r="D4980" t="str">
            <v>SIGNALIZATION, MISC.:</v>
          </cell>
          <cell r="F4980" t="str">
            <v>ADD SUPPLEMENTAL DESCRIPTION</v>
          </cell>
          <cell r="G4980">
            <v>1</v>
          </cell>
        </row>
        <row r="4981">
          <cell r="A4981" t="str">
            <v>632E90500</v>
          </cell>
          <cell r="C4981" t="str">
            <v>FT</v>
          </cell>
          <cell r="D4981" t="str">
            <v>SIGNALIZATION, MISC.:</v>
          </cell>
          <cell r="F4981" t="str">
            <v>ADD SUPPLEMENTAL DESCRIPTION</v>
          </cell>
          <cell r="G4981">
            <v>1</v>
          </cell>
        </row>
        <row r="4982">
          <cell r="A4982" t="str">
            <v>632E90600</v>
          </cell>
          <cell r="C4982" t="str">
            <v>CY</v>
          </cell>
          <cell r="D4982" t="str">
            <v>SIGNALIZATION, MISC.:</v>
          </cell>
          <cell r="F4982" t="str">
            <v>ADD SUPPLEMENTAL DESCRIPTION</v>
          </cell>
          <cell r="G4982">
            <v>1</v>
          </cell>
        </row>
        <row r="4983">
          <cell r="A4983" t="str">
            <v>632E90700</v>
          </cell>
          <cell r="C4983" t="str">
            <v>MNTH</v>
          </cell>
          <cell r="D4983" t="str">
            <v>SIGNALIZATION, MISC.:</v>
          </cell>
          <cell r="F4983" t="str">
            <v>ADD SUPPLEMENTAL DESCRIPTION</v>
          </cell>
          <cell r="G4983">
            <v>1</v>
          </cell>
        </row>
        <row r="4984">
          <cell r="A4984" t="str">
            <v>632E90800</v>
          </cell>
          <cell r="C4984" t="str">
            <v>HOUR</v>
          </cell>
          <cell r="D4984" t="str">
            <v>SIGNALIZATION, MISC.:</v>
          </cell>
          <cell r="F4984" t="str">
            <v>ADD SUPPLEMENTAL DESCRIPTION</v>
          </cell>
          <cell r="G4984">
            <v>1</v>
          </cell>
        </row>
        <row r="4985">
          <cell r="A4985" t="str">
            <v>632E90900</v>
          </cell>
          <cell r="C4985" t="str">
            <v>DAY</v>
          </cell>
          <cell r="D4985" t="str">
            <v>SIGNALIZATION, MISC.:</v>
          </cell>
          <cell r="F4985" t="str">
            <v>ADD SUPPLEMENTAL DESCRIPTION</v>
          </cell>
          <cell r="G4985">
            <v>1</v>
          </cell>
        </row>
        <row r="4986">
          <cell r="A4986" t="str">
            <v>632E99000</v>
          </cell>
          <cell r="B4986" t="str">
            <v>Y</v>
          </cell>
          <cell r="C4986" t="str">
            <v>LS</v>
          </cell>
          <cell r="D4986" t="str">
            <v>SPECIAL - TRAFFIC SIGNALS</v>
          </cell>
          <cell r="F4986" t="str">
            <v>DESIGN BUILD PROJECTS ONLY</v>
          </cell>
          <cell r="G4986">
            <v>0</v>
          </cell>
        </row>
        <row r="4987">
          <cell r="A4987" t="str">
            <v>633E01400</v>
          </cell>
          <cell r="C4987" t="str">
            <v>EACH</v>
          </cell>
          <cell r="D4987" t="str">
            <v>CONTROLLER UNIT, TYPE 2070LX</v>
          </cell>
          <cell r="G4987">
            <v>0</v>
          </cell>
        </row>
        <row r="4988">
          <cell r="A4988" t="str">
            <v>633E01401</v>
          </cell>
          <cell r="C4988" t="str">
            <v>EACH</v>
          </cell>
          <cell r="D4988" t="str">
            <v>CONTROLLER UNIT, TYPE 2070LX, AS PER PLAN</v>
          </cell>
          <cell r="G4988">
            <v>0</v>
          </cell>
        </row>
        <row r="4989">
          <cell r="A4989" t="str">
            <v>633E01420</v>
          </cell>
          <cell r="C4989" t="str">
            <v>EACH</v>
          </cell>
          <cell r="D4989" t="str">
            <v>CONTROLLER UNIT, TYPE 2070LX, WITH CABINET, TYPE 332</v>
          </cell>
          <cell r="G4989">
            <v>0</v>
          </cell>
        </row>
        <row r="4990">
          <cell r="A4990" t="str">
            <v>633E01421</v>
          </cell>
          <cell r="C4990" t="str">
            <v>EACH</v>
          </cell>
          <cell r="D4990" t="str">
            <v>CONTROLLER UNIT, TYPE 2070LX, WITH CABINET, TYPE 332, AS PER PLAN</v>
          </cell>
          <cell r="G4990">
            <v>0</v>
          </cell>
        </row>
        <row r="4991">
          <cell r="A4991" t="str">
            <v>633E01440</v>
          </cell>
          <cell r="C4991" t="str">
            <v>EACH</v>
          </cell>
          <cell r="D4991" t="str">
            <v>CONTROLLER UNIT, TYPE 2070LX, WITH CABINET, TYPE 336</v>
          </cell>
          <cell r="G4991">
            <v>0</v>
          </cell>
        </row>
        <row r="4992">
          <cell r="A4992" t="str">
            <v>633E01441</v>
          </cell>
          <cell r="C4992" t="str">
            <v>EACH</v>
          </cell>
          <cell r="D4992" t="str">
            <v>CONTROLLER UNIT, TYPE 2070LX, WITH CABINET, TYPE 336, AS PER PLAN</v>
          </cell>
          <cell r="G4992">
            <v>0</v>
          </cell>
        </row>
        <row r="4993">
          <cell r="A4993" t="str">
            <v>633E01460</v>
          </cell>
          <cell r="C4993" t="str">
            <v>EACH</v>
          </cell>
          <cell r="D4993" t="str">
            <v>CONTROLLER UNIT, TYPE 2070LX, WITH CABINET, TYPE 336L</v>
          </cell>
          <cell r="G4993">
            <v>0</v>
          </cell>
        </row>
        <row r="4994">
          <cell r="A4994" t="str">
            <v>633E01461</v>
          </cell>
          <cell r="C4994" t="str">
            <v>EACH</v>
          </cell>
          <cell r="D4994" t="str">
            <v>CONTROLLER UNIT, TYPE 2070LX, WITH CABINET, TYPE 336L, AS PER PLAN</v>
          </cell>
          <cell r="G4994">
            <v>0</v>
          </cell>
        </row>
        <row r="4995">
          <cell r="A4995" t="str">
            <v>633E01500</v>
          </cell>
          <cell r="C4995" t="str">
            <v>EACH</v>
          </cell>
          <cell r="D4995" t="str">
            <v>CONTROLLER UNIT, TYPE TS2/A1, WITH CABINET, TYPE TS2</v>
          </cell>
          <cell r="G4995">
            <v>0</v>
          </cell>
        </row>
        <row r="4996">
          <cell r="A4996" t="str">
            <v>633E01501</v>
          </cell>
          <cell r="C4996" t="str">
            <v>EACH</v>
          </cell>
          <cell r="D4996" t="str">
            <v>CONTROLLER UNIT, TYPE TS2/A1, WITH CABINET, TYPE TS2, AS PER PLAN</v>
          </cell>
          <cell r="G4996">
            <v>0</v>
          </cell>
        </row>
        <row r="4997">
          <cell r="A4997" t="str">
            <v>633E01540</v>
          </cell>
          <cell r="C4997" t="str">
            <v>EACH</v>
          </cell>
          <cell r="D4997" t="str">
            <v>CONTROLLER UNIT, TYPE TS2/A2</v>
          </cell>
          <cell r="G4997">
            <v>0</v>
          </cell>
        </row>
        <row r="4998">
          <cell r="A4998" t="str">
            <v>633E01541</v>
          </cell>
          <cell r="C4998" t="str">
            <v>EACH</v>
          </cell>
          <cell r="D4998" t="str">
            <v>CONTROLLER UNIT, TYPE TS2/A2, AS PER PLAN</v>
          </cell>
          <cell r="G4998">
            <v>0</v>
          </cell>
        </row>
        <row r="4999">
          <cell r="A4999" t="str">
            <v>633E01550</v>
          </cell>
          <cell r="C4999" t="str">
            <v>EACH</v>
          </cell>
          <cell r="D4999" t="str">
            <v>CONTROLLER UNIT, TYPE TS2/A2, WITH CABINET, TYPE TS2</v>
          </cell>
          <cell r="G4999">
            <v>0</v>
          </cell>
        </row>
        <row r="5000">
          <cell r="A5000" t="str">
            <v>633E01551</v>
          </cell>
          <cell r="C5000" t="str">
            <v>EACH</v>
          </cell>
          <cell r="D5000" t="str">
            <v>CONTROLLER UNIT, TYPE TS2/A2, WITH CABINET, TYPE TS2, AS PER PLAN</v>
          </cell>
          <cell r="G5000">
            <v>0</v>
          </cell>
        </row>
        <row r="5001">
          <cell r="A5001" t="str">
            <v>633E01560</v>
          </cell>
          <cell r="C5001" t="str">
            <v>EACH</v>
          </cell>
          <cell r="D5001" t="str">
            <v>CONTROLLER UNIT, TYPE TS2/A2, WITH CABINET, TYPE A1</v>
          </cell>
          <cell r="G5001">
            <v>0</v>
          </cell>
        </row>
        <row r="5002">
          <cell r="A5002" t="str">
            <v>633E01561</v>
          </cell>
          <cell r="C5002" t="str">
            <v>EACH</v>
          </cell>
          <cell r="D5002" t="str">
            <v>CONTROLLER UNIT, TYPE TS2/A2, WITH CABINET, TYPE A1, AS PER PLAN</v>
          </cell>
          <cell r="G5002">
            <v>0</v>
          </cell>
        </row>
        <row r="5003">
          <cell r="A5003" t="str">
            <v>633E01580</v>
          </cell>
          <cell r="C5003" t="str">
            <v>EACH</v>
          </cell>
          <cell r="D5003" t="str">
            <v>CONTROLLER UNIT, TYPE TS2/A2, WITH CABINET, TYPE TS1</v>
          </cell>
          <cell r="G5003">
            <v>0</v>
          </cell>
        </row>
        <row r="5004">
          <cell r="A5004" t="str">
            <v>633E01581</v>
          </cell>
          <cell r="C5004" t="str">
            <v>EACH</v>
          </cell>
          <cell r="D5004" t="str">
            <v>CONTROLLER UNIT, TYPE TS2/A2, WITH CABINET, TYPE TS1, AS PER PLAN</v>
          </cell>
          <cell r="G5004">
            <v>0</v>
          </cell>
        </row>
        <row r="5005">
          <cell r="A5005" t="str">
            <v>633E01820</v>
          </cell>
          <cell r="C5005" t="str">
            <v>EACH</v>
          </cell>
          <cell r="D5005" t="str">
            <v>CONTROLLER UNIT, TYPE TS2/A1, FURNISH ONLY</v>
          </cell>
          <cell r="G5005">
            <v>0</v>
          </cell>
        </row>
        <row r="5006">
          <cell r="A5006" t="str">
            <v>633E01830</v>
          </cell>
          <cell r="C5006" t="str">
            <v>EACH</v>
          </cell>
          <cell r="D5006" t="str">
            <v>CONTROLLER UNIT, TYPE TS2/A2, FURNISH ONLY</v>
          </cell>
          <cell r="G5006">
            <v>0</v>
          </cell>
        </row>
        <row r="5007">
          <cell r="A5007" t="str">
            <v>633E01831</v>
          </cell>
          <cell r="C5007" t="str">
            <v>EACH</v>
          </cell>
          <cell r="D5007" t="str">
            <v>CONTROLLER UNIT, TYPE TS2/A2, FURNISH ONLY, AS PER PLAN</v>
          </cell>
          <cell r="G5007">
            <v>0</v>
          </cell>
        </row>
        <row r="5008">
          <cell r="A5008" t="str">
            <v>633E39000</v>
          </cell>
          <cell r="C5008" t="str">
            <v>EACH</v>
          </cell>
          <cell r="D5008" t="str">
            <v>CONTROLLER, MASTER, TRAFFIC RESPONSIVE</v>
          </cell>
          <cell r="G5008">
            <v>0</v>
          </cell>
        </row>
        <row r="5009">
          <cell r="A5009" t="str">
            <v>633E39001</v>
          </cell>
          <cell r="C5009" t="str">
            <v>EACH</v>
          </cell>
          <cell r="D5009" t="str">
            <v>CONTROLLER, MASTER, TRAFFIC RESPONSIVE, AS PER PLAN</v>
          </cell>
          <cell r="G5009">
            <v>0</v>
          </cell>
        </row>
        <row r="5010">
          <cell r="A5010" t="str">
            <v>633E39010</v>
          </cell>
          <cell r="C5010" t="str">
            <v>EACH</v>
          </cell>
          <cell r="D5010" t="str">
            <v>CONTROLLER, MASTER, TRAFFIC RESPONSIVE, INSTALLATION ONLY</v>
          </cell>
          <cell r="G5010">
            <v>0</v>
          </cell>
        </row>
        <row r="5011">
          <cell r="A5011" t="str">
            <v>633E45000</v>
          </cell>
          <cell r="C5011" t="str">
            <v>EACH</v>
          </cell>
          <cell r="D5011" t="str">
            <v>GPS (GLOBAL POSITIONING SYSTEM) CLOCK ASSEMBLY</v>
          </cell>
          <cell r="G5011">
            <v>0</v>
          </cell>
        </row>
        <row r="5012">
          <cell r="A5012" t="str">
            <v>633E65500</v>
          </cell>
          <cell r="C5012" t="str">
            <v>EACH</v>
          </cell>
          <cell r="D5012" t="str">
            <v>CABINET, TYPE TS-1</v>
          </cell>
          <cell r="G5012">
            <v>0</v>
          </cell>
        </row>
        <row r="5013">
          <cell r="A5013" t="str">
            <v>633E65501</v>
          </cell>
          <cell r="C5013" t="str">
            <v>EACH</v>
          </cell>
          <cell r="D5013" t="str">
            <v>CABINET, TYPE TS-1, AS PER PLAN</v>
          </cell>
          <cell r="G5013">
            <v>0</v>
          </cell>
        </row>
        <row r="5014">
          <cell r="A5014" t="str">
            <v>633E65510</v>
          </cell>
          <cell r="C5014" t="str">
            <v>EACH</v>
          </cell>
          <cell r="D5014" t="str">
            <v>CABINET, TYPE TS-2</v>
          </cell>
          <cell r="G5014">
            <v>0</v>
          </cell>
        </row>
        <row r="5015">
          <cell r="A5015" t="str">
            <v>633E65511</v>
          </cell>
          <cell r="C5015" t="str">
            <v>EACH</v>
          </cell>
          <cell r="D5015" t="str">
            <v>CABINET, TYPE TS-2, AS PER PLAN</v>
          </cell>
          <cell r="G5015">
            <v>0</v>
          </cell>
        </row>
        <row r="5016">
          <cell r="A5016" t="str">
            <v>633E65520</v>
          </cell>
          <cell r="C5016" t="str">
            <v>EACH</v>
          </cell>
          <cell r="D5016" t="str">
            <v>CABINET, TYPE 332</v>
          </cell>
          <cell r="G5016">
            <v>0</v>
          </cell>
        </row>
        <row r="5017">
          <cell r="A5017" t="str">
            <v>633E65521</v>
          </cell>
          <cell r="C5017" t="str">
            <v>EACH</v>
          </cell>
          <cell r="D5017" t="str">
            <v>CABINET, TYPE 332, AS PER PLAN</v>
          </cell>
          <cell r="G5017">
            <v>0</v>
          </cell>
        </row>
        <row r="5018">
          <cell r="A5018" t="str">
            <v>633E65522</v>
          </cell>
          <cell r="C5018" t="str">
            <v>EACH</v>
          </cell>
          <cell r="D5018" t="str">
            <v>CABINET, TYPE 332L</v>
          </cell>
          <cell r="G5018">
            <v>0</v>
          </cell>
        </row>
        <row r="5019">
          <cell r="A5019" t="str">
            <v>633E65523</v>
          </cell>
          <cell r="C5019" t="str">
            <v>EACH</v>
          </cell>
          <cell r="D5019" t="str">
            <v>CABINET, TYPE 332L, AS PER PLAN</v>
          </cell>
          <cell r="G5019">
            <v>0</v>
          </cell>
        </row>
        <row r="5020">
          <cell r="A5020" t="str">
            <v>633E65530</v>
          </cell>
          <cell r="C5020" t="str">
            <v>EACH</v>
          </cell>
          <cell r="D5020" t="str">
            <v>CABINET, TYPE 336</v>
          </cell>
          <cell r="G5020">
            <v>0</v>
          </cell>
        </row>
        <row r="5021">
          <cell r="A5021" t="str">
            <v>633E65531</v>
          </cell>
          <cell r="C5021" t="str">
            <v>EACH</v>
          </cell>
          <cell r="D5021" t="str">
            <v>CABINET, TYPE 336, AS PER PLAN</v>
          </cell>
          <cell r="G5021">
            <v>0</v>
          </cell>
        </row>
        <row r="5022">
          <cell r="A5022" t="str">
            <v>633E65532</v>
          </cell>
          <cell r="C5022" t="str">
            <v>EACH</v>
          </cell>
          <cell r="D5022" t="str">
            <v>CABINET, TYPE 336L</v>
          </cell>
          <cell r="G5022">
            <v>0</v>
          </cell>
        </row>
        <row r="5023">
          <cell r="A5023" t="str">
            <v>633E65533</v>
          </cell>
          <cell r="C5023" t="str">
            <v>EACH</v>
          </cell>
          <cell r="D5023" t="str">
            <v>CABINET, TYPE 336L, AS PER PLAN</v>
          </cell>
          <cell r="G5023">
            <v>0</v>
          </cell>
        </row>
        <row r="5024">
          <cell r="A5024" t="str">
            <v>633E65550</v>
          </cell>
          <cell r="C5024" t="str">
            <v>EACH</v>
          </cell>
          <cell r="D5024" t="str">
            <v>CABINET, TYPE TS-1, FURNISH ONLY</v>
          </cell>
          <cell r="G5024">
            <v>0</v>
          </cell>
        </row>
        <row r="5025">
          <cell r="A5025" t="str">
            <v>633E65560</v>
          </cell>
          <cell r="C5025" t="str">
            <v>EACH</v>
          </cell>
          <cell r="D5025" t="str">
            <v>CABINET, TYPE TS-2, FURNISH ONLY</v>
          </cell>
          <cell r="G5025">
            <v>0</v>
          </cell>
        </row>
        <row r="5026">
          <cell r="A5026" t="str">
            <v>633E65570</v>
          </cell>
          <cell r="C5026" t="str">
            <v>EACH</v>
          </cell>
          <cell r="D5026" t="str">
            <v>CABINET, TYPE 332, FURNISH ONLY</v>
          </cell>
          <cell r="G5026">
            <v>0</v>
          </cell>
        </row>
        <row r="5027">
          <cell r="A5027" t="str">
            <v>633E65572</v>
          </cell>
          <cell r="C5027" t="str">
            <v>EACH</v>
          </cell>
          <cell r="D5027" t="str">
            <v>CABINET, TYPE 332L, FURNISH ONLY</v>
          </cell>
          <cell r="G5027">
            <v>0</v>
          </cell>
        </row>
        <row r="5028">
          <cell r="A5028" t="str">
            <v>633E65580</v>
          </cell>
          <cell r="C5028" t="str">
            <v>EACH</v>
          </cell>
          <cell r="D5028" t="str">
            <v>CABINET, TYPE 336, FURNISH ONLY</v>
          </cell>
          <cell r="G5028">
            <v>0</v>
          </cell>
        </row>
        <row r="5029">
          <cell r="A5029" t="str">
            <v>633E65582</v>
          </cell>
          <cell r="C5029" t="str">
            <v>EACH</v>
          </cell>
          <cell r="D5029" t="str">
            <v>CABINET, TYPE 336L, FURNISH ONLY</v>
          </cell>
          <cell r="G5029">
            <v>0</v>
          </cell>
        </row>
        <row r="5030">
          <cell r="A5030" t="str">
            <v>633E67100</v>
          </cell>
          <cell r="C5030" t="str">
            <v>EACH</v>
          </cell>
          <cell r="D5030" t="str">
            <v>CABINET FOUNDATION</v>
          </cell>
          <cell r="G5030">
            <v>0</v>
          </cell>
        </row>
        <row r="5031">
          <cell r="A5031" t="str">
            <v>633E67101</v>
          </cell>
          <cell r="C5031" t="str">
            <v>EACH</v>
          </cell>
          <cell r="D5031" t="str">
            <v>CABINET FOUNDATION, AS PER PLAN</v>
          </cell>
          <cell r="G5031">
            <v>0</v>
          </cell>
        </row>
        <row r="5032">
          <cell r="A5032" t="str">
            <v>633E67200</v>
          </cell>
          <cell r="C5032" t="str">
            <v>EACH</v>
          </cell>
          <cell r="D5032" t="str">
            <v>CONTROLLER WORK PAD</v>
          </cell>
          <cell r="G5032">
            <v>0</v>
          </cell>
        </row>
        <row r="5033">
          <cell r="A5033" t="str">
            <v>633E67201</v>
          </cell>
          <cell r="C5033" t="str">
            <v>EACH</v>
          </cell>
          <cell r="D5033" t="str">
            <v>CONTROLLER WORK PAD, AS PER PLAN</v>
          </cell>
          <cell r="G5033">
            <v>0</v>
          </cell>
        </row>
        <row r="5034">
          <cell r="A5034" t="str">
            <v>633E67300</v>
          </cell>
          <cell r="C5034" t="str">
            <v>EACH</v>
          </cell>
          <cell r="D5034" t="str">
            <v>PREEMPTION</v>
          </cell>
          <cell r="G5034">
            <v>0</v>
          </cell>
        </row>
        <row r="5035">
          <cell r="A5035" t="str">
            <v>633E67301</v>
          </cell>
          <cell r="C5035" t="str">
            <v>EACH</v>
          </cell>
          <cell r="D5035" t="str">
            <v>PREEMPTION, AS PER PLAN</v>
          </cell>
          <cell r="G5035">
            <v>0</v>
          </cell>
        </row>
        <row r="5036">
          <cell r="A5036" t="str">
            <v>633E67310</v>
          </cell>
          <cell r="C5036" t="str">
            <v>EACH</v>
          </cell>
          <cell r="D5036" t="str">
            <v>PREEMPTION RECEIVING UNIT</v>
          </cell>
          <cell r="G5036">
            <v>0</v>
          </cell>
        </row>
        <row r="5037">
          <cell r="A5037" t="str">
            <v>633E67311</v>
          </cell>
          <cell r="C5037" t="str">
            <v>EACH</v>
          </cell>
          <cell r="D5037" t="str">
            <v>PREEMPTION RECEIVING UNIT, AS PER PLAN</v>
          </cell>
          <cell r="G5037">
            <v>0</v>
          </cell>
        </row>
        <row r="5038">
          <cell r="A5038" t="str">
            <v>633E67320</v>
          </cell>
          <cell r="C5038" t="str">
            <v>FT</v>
          </cell>
          <cell r="D5038" t="str">
            <v>PREEMPTION DETECTOR CABLE</v>
          </cell>
          <cell r="G5038">
            <v>0</v>
          </cell>
        </row>
        <row r="5039">
          <cell r="A5039" t="str">
            <v>633E67321</v>
          </cell>
          <cell r="C5039" t="str">
            <v>FT</v>
          </cell>
          <cell r="D5039" t="str">
            <v>PREEMPTION DETECTOR CABLE, AS PER PLAN</v>
          </cell>
          <cell r="G5039">
            <v>0</v>
          </cell>
        </row>
        <row r="5040">
          <cell r="A5040" t="str">
            <v>633E67350</v>
          </cell>
          <cell r="C5040" t="str">
            <v>EACH</v>
          </cell>
          <cell r="D5040" t="str">
            <v>PREEMPTION PHASE SELECTOR</v>
          </cell>
          <cell r="G5040">
            <v>0</v>
          </cell>
        </row>
        <row r="5041">
          <cell r="A5041" t="str">
            <v>633E67351</v>
          </cell>
          <cell r="C5041" t="str">
            <v>EACH</v>
          </cell>
          <cell r="D5041" t="str">
            <v>PREEMPTION PHASE SELECTOR, AS PER PLAN</v>
          </cell>
          <cell r="G5041">
            <v>0</v>
          </cell>
        </row>
        <row r="5042">
          <cell r="A5042" t="str">
            <v>633E67400</v>
          </cell>
          <cell r="C5042" t="str">
            <v>EACH</v>
          </cell>
          <cell r="D5042" t="str">
            <v>PREEMPTION CONFIRMATION LIGHT</v>
          </cell>
          <cell r="G5042">
            <v>0</v>
          </cell>
        </row>
        <row r="5043">
          <cell r="A5043" t="str">
            <v>633E67401</v>
          </cell>
          <cell r="C5043" t="str">
            <v>EACH</v>
          </cell>
          <cell r="D5043" t="str">
            <v>PREEMPTION CONFIRMATION LIGHT, AS PER PLAN</v>
          </cell>
          <cell r="G5043">
            <v>0</v>
          </cell>
        </row>
        <row r="5044">
          <cell r="A5044" t="str">
            <v>633E67500</v>
          </cell>
          <cell r="C5044" t="str">
            <v>EACH</v>
          </cell>
          <cell r="D5044" t="str">
            <v>UNINTERRUPTIBLE POWER SUPPLY (UPS), BATTERY REPLACEMENT</v>
          </cell>
          <cell r="G5044">
            <v>0</v>
          </cell>
        </row>
        <row r="5045">
          <cell r="A5045" t="str">
            <v>633E67501</v>
          </cell>
          <cell r="C5045" t="str">
            <v>EACH</v>
          </cell>
          <cell r="D5045" t="str">
            <v>UNINTERRUPTIBLE POWER SUPPLY (UPS), BATTERY REPLACEMENT, AS PER PLAN</v>
          </cell>
          <cell r="G5045">
            <v>0</v>
          </cell>
        </row>
        <row r="5046">
          <cell r="A5046" t="str">
            <v>633E68002</v>
          </cell>
          <cell r="C5046" t="str">
            <v>EACH</v>
          </cell>
          <cell r="D5046" t="str">
            <v>CENTRALLY CONTROLLED ARTERIAL TRAFFIC SIGNAL SYSTEM</v>
          </cell>
          <cell r="G5046">
            <v>0</v>
          </cell>
        </row>
        <row r="5047">
          <cell r="A5047" t="str">
            <v>633E68010</v>
          </cell>
          <cell r="C5047" t="str">
            <v>EACH</v>
          </cell>
          <cell r="D5047" t="str">
            <v>CENTRAL SIGNAL SYSTEM CONTROL STATION (CSSCS)</v>
          </cell>
          <cell r="G5047">
            <v>0</v>
          </cell>
        </row>
        <row r="5048">
          <cell r="A5048" t="str">
            <v>633E68500</v>
          </cell>
          <cell r="C5048" t="str">
            <v>EACH</v>
          </cell>
          <cell r="D5048" t="str">
            <v>TELEPHONE SERVICE</v>
          </cell>
          <cell r="G5048">
            <v>0</v>
          </cell>
        </row>
        <row r="5049">
          <cell r="A5049" t="str">
            <v>633E68501</v>
          </cell>
          <cell r="C5049" t="str">
            <v>EACH</v>
          </cell>
          <cell r="D5049" t="str">
            <v>TELEPHONE SERVICE, AS PER PLAN</v>
          </cell>
          <cell r="G5049">
            <v>0</v>
          </cell>
        </row>
        <row r="5050">
          <cell r="A5050" t="str">
            <v>633E68510</v>
          </cell>
          <cell r="C5050" t="str">
            <v>EACH</v>
          </cell>
          <cell r="D5050" t="str">
            <v>COMMUNICATIONS</v>
          </cell>
          <cell r="G5050">
            <v>0</v>
          </cell>
        </row>
        <row r="5051">
          <cell r="A5051" t="str">
            <v>633E68511</v>
          </cell>
          <cell r="C5051" t="str">
            <v>EACH</v>
          </cell>
          <cell r="D5051" t="str">
            <v>COMMUNICATIONS, AS PER PLAN</v>
          </cell>
          <cell r="G5051">
            <v>0</v>
          </cell>
        </row>
        <row r="5052">
          <cell r="A5052" t="str">
            <v>633E71000</v>
          </cell>
          <cell r="C5052" t="str">
            <v>EACH</v>
          </cell>
          <cell r="D5052" t="str">
            <v>FLASHER CONTROLLER</v>
          </cell>
          <cell r="G5052">
            <v>0</v>
          </cell>
        </row>
        <row r="5053">
          <cell r="A5053" t="str">
            <v>633E71001</v>
          </cell>
          <cell r="C5053" t="str">
            <v>EACH</v>
          </cell>
          <cell r="D5053" t="str">
            <v>FLASHER CONTROLLER, AS PER PLAN</v>
          </cell>
          <cell r="G5053">
            <v>0</v>
          </cell>
        </row>
        <row r="5054">
          <cell r="A5054" t="str">
            <v>633E72000</v>
          </cell>
          <cell r="C5054" t="str">
            <v>LS</v>
          </cell>
          <cell r="D5054" t="str">
            <v>TRAINING</v>
          </cell>
          <cell r="G5054">
            <v>0</v>
          </cell>
        </row>
        <row r="5055">
          <cell r="A5055" t="str">
            <v>633E72001</v>
          </cell>
          <cell r="C5055" t="str">
            <v>LS</v>
          </cell>
          <cell r="D5055" t="str">
            <v>TRAINING, AS PER PLAN</v>
          </cell>
          <cell r="G5055">
            <v>0</v>
          </cell>
        </row>
        <row r="5056">
          <cell r="A5056" t="str">
            <v>633E74000</v>
          </cell>
          <cell r="C5056" t="str">
            <v>EACH</v>
          </cell>
          <cell r="D5056" t="str">
            <v>UNINTERRUPTIBLE POWER SUPPLY (UPS)</v>
          </cell>
          <cell r="G5056">
            <v>0</v>
          </cell>
        </row>
        <row r="5057">
          <cell r="A5057" t="str">
            <v>633E74001</v>
          </cell>
          <cell r="C5057" t="str">
            <v>EACH</v>
          </cell>
          <cell r="D5057" t="str">
            <v>UNINTERRUPTIBLE POWER SUPPLY (UPS), AS PER PLAN</v>
          </cell>
          <cell r="G5057">
            <v>0</v>
          </cell>
        </row>
        <row r="5058">
          <cell r="A5058" t="str">
            <v>633E75000</v>
          </cell>
          <cell r="C5058" t="str">
            <v>EACH</v>
          </cell>
          <cell r="D5058" t="str">
            <v>UNINTERRUPTIBLE POWER SUPPLY (UPS), 1000 WATT</v>
          </cell>
          <cell r="G5058">
            <v>0</v>
          </cell>
        </row>
        <row r="5059">
          <cell r="A5059" t="str">
            <v>633E75001</v>
          </cell>
          <cell r="C5059" t="str">
            <v>EACH</v>
          </cell>
          <cell r="D5059" t="str">
            <v>UNINTERRUPTIBLE POWER SUPPLY (UPS), 1000 WATT, AS PER PLAN</v>
          </cell>
          <cell r="G5059">
            <v>0</v>
          </cell>
        </row>
        <row r="5060">
          <cell r="A5060" t="str">
            <v>633E99000</v>
          </cell>
          <cell r="C5060" t="str">
            <v>EACH</v>
          </cell>
          <cell r="D5060" t="str">
            <v>CONTROLLER ITEM, MISC.:</v>
          </cell>
          <cell r="F5060" t="str">
            <v>ADD SUPPLEMENTAL DESCRIPTION</v>
          </cell>
          <cell r="G5060">
            <v>1</v>
          </cell>
        </row>
        <row r="5061">
          <cell r="A5061" t="str">
            <v>633E99100</v>
          </cell>
          <cell r="C5061" t="str">
            <v>FT</v>
          </cell>
          <cell r="D5061" t="str">
            <v>CONTROLLER ITEM, MISC.:</v>
          </cell>
          <cell r="F5061" t="str">
            <v>ADD SUPPLEMENTAL DESCRIPTION</v>
          </cell>
          <cell r="G5061">
            <v>1</v>
          </cell>
        </row>
        <row r="5062">
          <cell r="A5062" t="str">
            <v>633E99150</v>
          </cell>
          <cell r="C5062" t="str">
            <v>SF</v>
          </cell>
          <cell r="D5062" t="str">
            <v>CONTROLLER ITEM, MISC.:</v>
          </cell>
          <cell r="F5062" t="str">
            <v>ADD SUPPLEMENTAL DESCRIPTION</v>
          </cell>
          <cell r="G5062">
            <v>1</v>
          </cell>
        </row>
        <row r="5063">
          <cell r="A5063" t="str">
            <v>633E99200</v>
          </cell>
          <cell r="C5063" t="str">
            <v>CY</v>
          </cell>
          <cell r="D5063" t="str">
            <v>CONTROLLER ITEM, MISC.:</v>
          </cell>
          <cell r="F5063" t="str">
            <v>ADD SUPPLEMENTAL DESCRIPTION</v>
          </cell>
          <cell r="G5063">
            <v>1</v>
          </cell>
        </row>
        <row r="5064">
          <cell r="A5064" t="str">
            <v>633E99300</v>
          </cell>
          <cell r="C5064" t="str">
            <v>LS</v>
          </cell>
          <cell r="D5064" t="str">
            <v>CONTROLLER ITEM, MISC.:</v>
          </cell>
          <cell r="F5064" t="str">
            <v>ADD SUPPLEMENTAL DESCRIPTION</v>
          </cell>
          <cell r="G5064">
            <v>1</v>
          </cell>
        </row>
        <row r="5065">
          <cell r="A5065" t="str">
            <v>633E99400</v>
          </cell>
          <cell r="C5065" t="str">
            <v>HOUR</v>
          </cell>
          <cell r="D5065" t="str">
            <v>CONTROLLER ITEM, MISC.:</v>
          </cell>
          <cell r="F5065" t="str">
            <v>ADD SUPPLEMENTAL DESCRIPTION</v>
          </cell>
          <cell r="G5065">
            <v>1</v>
          </cell>
        </row>
        <row r="5066">
          <cell r="A5066" t="str">
            <v>638E00090</v>
          </cell>
          <cell r="C5066" t="str">
            <v>FT</v>
          </cell>
          <cell r="D5066" t="str">
            <v>3" WATER MAIN DUCTILE IRON PIPE ANSI CLASS 52, BOLTLESS-RESTRAINED JOINTS AND FITTINGS</v>
          </cell>
          <cell r="G5066">
            <v>0</v>
          </cell>
        </row>
        <row r="5067">
          <cell r="A5067" t="str">
            <v>638E00091</v>
          </cell>
          <cell r="C5067" t="str">
            <v>FT</v>
          </cell>
          <cell r="D5067" t="str">
            <v>3" WATER MAIN DUCTILE IRON PIPE ANSI CLASS 52, BOLTLESS-RESTRAINED JOINTS AND FITTINGS, AS PER PLAN</v>
          </cell>
          <cell r="G5067">
            <v>0</v>
          </cell>
        </row>
        <row r="5068">
          <cell r="A5068" t="str">
            <v>638E00100</v>
          </cell>
          <cell r="C5068" t="str">
            <v>FT</v>
          </cell>
          <cell r="D5068" t="str">
            <v>4" WATER MAIN DUCTILE IRON PIPE ANSI CLASS 52, PUSH-ON JOINTS AND FITTINGS</v>
          </cell>
          <cell r="G5068">
            <v>0</v>
          </cell>
        </row>
        <row r="5069">
          <cell r="A5069" t="str">
            <v>638E00101</v>
          </cell>
          <cell r="C5069" t="str">
            <v>FT</v>
          </cell>
          <cell r="D5069" t="str">
            <v>4" WATER MAIN DUCTILE IRON PIPE ANSI CLASS 52, PUSH-ON JOINTS AND FITTINGS, AS PER PLAN</v>
          </cell>
          <cell r="G5069">
            <v>0</v>
          </cell>
        </row>
        <row r="5070">
          <cell r="A5070" t="str">
            <v>638E00104</v>
          </cell>
          <cell r="C5070" t="str">
            <v>FT</v>
          </cell>
          <cell r="D5070" t="str">
            <v>4" WATER MAIN DUCTILE IRON PIPE ANSI CLASS 53, PUSH-ON JOINTS AND FITTINGS</v>
          </cell>
          <cell r="G5070">
            <v>0</v>
          </cell>
        </row>
        <row r="5071">
          <cell r="A5071" t="str">
            <v>638E00105</v>
          </cell>
          <cell r="C5071" t="str">
            <v>FT</v>
          </cell>
          <cell r="D5071" t="str">
            <v>4" WATER MAIN DUCTILE IRON PIPE ANSI CLASS 53, PUSH-ON JOINTS AND FITTINGS, AS PER PLAN</v>
          </cell>
          <cell r="G5071">
            <v>0</v>
          </cell>
        </row>
        <row r="5072">
          <cell r="A5072" t="str">
            <v>638E00200</v>
          </cell>
          <cell r="C5072" t="str">
            <v>FT</v>
          </cell>
          <cell r="D5072" t="str">
            <v>4" WATER MAIN DUCTILE IRON PIPE ANSI CLASS 52, MECHANICAL JOINTS AND FITTINGS</v>
          </cell>
          <cell r="G5072">
            <v>0</v>
          </cell>
        </row>
        <row r="5073">
          <cell r="A5073" t="str">
            <v>638E00201</v>
          </cell>
          <cell r="C5073" t="str">
            <v>FT</v>
          </cell>
          <cell r="D5073" t="str">
            <v>4" WATER MAIN DUCTILE IRON PIPE ANSI CLASS 52, MECHANICAL JOINTS AND FITTINGS, AS PER PLAN</v>
          </cell>
          <cell r="G5073">
            <v>0</v>
          </cell>
        </row>
        <row r="5074">
          <cell r="A5074" t="str">
            <v>638E00204</v>
          </cell>
          <cell r="C5074" t="str">
            <v>FT</v>
          </cell>
          <cell r="D5074" t="str">
            <v>4" WATER MAIN DUCTILE IRON PIPE ANSI CLASS 53, MECHANICAL JOINTS AND FITTINGS</v>
          </cell>
          <cell r="G5074">
            <v>0</v>
          </cell>
        </row>
        <row r="5075">
          <cell r="A5075" t="str">
            <v>638E00205</v>
          </cell>
          <cell r="C5075" t="str">
            <v>FT</v>
          </cell>
          <cell r="D5075" t="str">
            <v>4" WATER MAIN DUCTILE IRON PIPE ANSI CLASS 53, MECHANICAL JOINTS AND FITTINGS, AS PER PLAN</v>
          </cell>
          <cell r="G5075">
            <v>0</v>
          </cell>
        </row>
        <row r="5076">
          <cell r="A5076" t="str">
            <v>638E00300</v>
          </cell>
          <cell r="C5076" t="str">
            <v>FT</v>
          </cell>
          <cell r="D5076" t="str">
            <v>4" WATER MAIN DUCTILE IRON PIPE ANSI CLASS 52, BOLTLESS-RESTRAINED JOINTS AND FITTINGS</v>
          </cell>
          <cell r="G5076">
            <v>0</v>
          </cell>
        </row>
        <row r="5077">
          <cell r="A5077" t="str">
            <v>638E00301</v>
          </cell>
          <cell r="C5077" t="str">
            <v>FT</v>
          </cell>
          <cell r="D5077" t="str">
            <v>4" WATER MAIN DUCTILE IRON PIPE ANSI CLASS 52, BOLTLESS-RESTRAINED JOINTS AND FITTINGS, AS PER PLAN</v>
          </cell>
          <cell r="G5077">
            <v>0</v>
          </cell>
        </row>
        <row r="5078">
          <cell r="A5078" t="str">
            <v>638E00304</v>
          </cell>
          <cell r="C5078" t="str">
            <v>FT</v>
          </cell>
          <cell r="D5078" t="str">
            <v>4" WATER MAIN DUCTILE IRON PIPE ANSI CLASS 53, BOLTLESS-RESTRAINED JOINTS AND FITTINGS</v>
          </cell>
          <cell r="G5078">
            <v>0</v>
          </cell>
        </row>
        <row r="5079">
          <cell r="A5079" t="str">
            <v>638E00305</v>
          </cell>
          <cell r="C5079" t="str">
            <v>FT</v>
          </cell>
          <cell r="D5079" t="str">
            <v>4" WATER MAIN DUCTILE IRON PIPE ANSI CLASS 53, BOLTLESS-RESTRAINED JOINTS AND FITTINGS, AS PER PLAN</v>
          </cell>
          <cell r="G5079">
            <v>0</v>
          </cell>
        </row>
        <row r="5080">
          <cell r="A5080" t="str">
            <v>638E00390</v>
          </cell>
          <cell r="C5080" t="str">
            <v>FT</v>
          </cell>
          <cell r="D5080" t="str">
            <v>4" WATER MAIN POLYVINYL CHLORIDE PIPE AND FITTINGS</v>
          </cell>
          <cell r="G5080">
            <v>0</v>
          </cell>
        </row>
        <row r="5081">
          <cell r="A5081" t="str">
            <v>638E00391</v>
          </cell>
          <cell r="C5081" t="str">
            <v>FT</v>
          </cell>
          <cell r="D5081" t="str">
            <v>4" WATER MAIN POLYVINYL CHLORIDE PIPE AND FITTINGS, AS PER PLAN</v>
          </cell>
          <cell r="G5081">
            <v>0</v>
          </cell>
        </row>
        <row r="5082">
          <cell r="A5082" t="str">
            <v>638E00400</v>
          </cell>
          <cell r="C5082" t="str">
            <v>FT</v>
          </cell>
          <cell r="D5082" t="str">
            <v>4" WATER MAIN POLYVINYL CHLORIDE PIPE AND FITTINGS, ASTM SDR 26</v>
          </cell>
          <cell r="G5082">
            <v>0</v>
          </cell>
        </row>
        <row r="5083">
          <cell r="A5083" t="str">
            <v>638E00450</v>
          </cell>
          <cell r="C5083" t="str">
            <v>FT</v>
          </cell>
          <cell r="D5083" t="str">
            <v>4" WATER MAIN POLYVINYL CHLORIDE PIPE AND FITTINGS, ASTM SDR 21</v>
          </cell>
          <cell r="G5083">
            <v>0</v>
          </cell>
        </row>
        <row r="5084">
          <cell r="A5084" t="str">
            <v>638E00451</v>
          </cell>
          <cell r="C5084" t="str">
            <v>FT</v>
          </cell>
          <cell r="D5084" t="str">
            <v>4" WATER MAIN POLYVINYL CHLORIDE PIPE AND FITTINGS, ASTM SDR 21, AS PER PLAN</v>
          </cell>
          <cell r="G5084">
            <v>0</v>
          </cell>
        </row>
        <row r="5085">
          <cell r="A5085" t="str">
            <v>638E00520</v>
          </cell>
          <cell r="C5085" t="str">
            <v>FT</v>
          </cell>
          <cell r="D5085" t="str">
            <v>4" WATER MAIN POLYVINYL CHLORIDE PIPE AND FITTINGS, AWWA C900, DR18</v>
          </cell>
          <cell r="G5085">
            <v>0</v>
          </cell>
        </row>
        <row r="5086">
          <cell r="A5086" t="str">
            <v>638E00521</v>
          </cell>
          <cell r="C5086" t="str">
            <v>FT</v>
          </cell>
          <cell r="D5086" t="str">
            <v>4" WATER MAIN POLYVINYL CHLORIDE PIPE AND FITTINGS, AWWA C900, DR18, AS PER PLAN</v>
          </cell>
          <cell r="G5086">
            <v>0</v>
          </cell>
        </row>
        <row r="5087">
          <cell r="A5087" t="str">
            <v>638E00600</v>
          </cell>
          <cell r="C5087" t="str">
            <v>FT</v>
          </cell>
          <cell r="D5087" t="str">
            <v>6" WATER MAIN DUCTILE IRON PIPE ANSI CLASS 52, PUSH-ON JOINTS AND FITTINGS</v>
          </cell>
          <cell r="G5087">
            <v>0</v>
          </cell>
        </row>
        <row r="5088">
          <cell r="A5088" t="str">
            <v>638E00601</v>
          </cell>
          <cell r="C5088" t="str">
            <v>FT</v>
          </cell>
          <cell r="D5088" t="str">
            <v>6" WATER MAIN DUCTILE IRON PIPE ANSI CLASS 52, PUSH-ON JOINTS AND FITTINGS, AS PER PLAN</v>
          </cell>
          <cell r="G5088">
            <v>0</v>
          </cell>
        </row>
        <row r="5089">
          <cell r="A5089" t="str">
            <v>638E00604</v>
          </cell>
          <cell r="C5089" t="str">
            <v>FT</v>
          </cell>
          <cell r="D5089" t="str">
            <v>6" WATER MAIN DUCTILE IRON PIPE ANSI CLASS 53, PUSH-ON JOINTS AND FITTINGS</v>
          </cell>
          <cell r="G5089">
            <v>0</v>
          </cell>
        </row>
        <row r="5090">
          <cell r="A5090" t="str">
            <v>638E00605</v>
          </cell>
          <cell r="C5090" t="str">
            <v>FT</v>
          </cell>
          <cell r="D5090" t="str">
            <v>6" WATER MAIN DUCTILE IRON PIPE ANSI CLASS 53, PUSH-ON JOINTS AND FITTINGS, AS PER PLAN</v>
          </cell>
          <cell r="G5090">
            <v>0</v>
          </cell>
        </row>
        <row r="5091">
          <cell r="A5091" t="str">
            <v>638E00606</v>
          </cell>
          <cell r="C5091" t="str">
            <v>FT</v>
          </cell>
          <cell r="D5091" t="str">
            <v>6" WATER MAIN DUCTILE IRON PIPE ANSI CLASS 54, PUSH-ON JOINTS AND FITTINGS</v>
          </cell>
          <cell r="G5091">
            <v>0</v>
          </cell>
        </row>
        <row r="5092">
          <cell r="A5092" t="str">
            <v>638E00700</v>
          </cell>
          <cell r="C5092" t="str">
            <v>FT</v>
          </cell>
          <cell r="D5092" t="str">
            <v>6" WATER MAIN DUCTILE IRON PIPE ANSI CLASS 52, MECHANICAL JOINTS AND FITTINGS</v>
          </cell>
          <cell r="G5092">
            <v>0</v>
          </cell>
        </row>
        <row r="5093">
          <cell r="A5093" t="str">
            <v>638E00701</v>
          </cell>
          <cell r="C5093" t="str">
            <v>FT</v>
          </cell>
          <cell r="D5093" t="str">
            <v>6" WATER MAIN DUCTILE IRON PIPE ANSI CLASS 52, MECHANICAL JOINTS AND FITTINGS, AS PER PLAN</v>
          </cell>
          <cell r="G5093">
            <v>0</v>
          </cell>
        </row>
        <row r="5094">
          <cell r="A5094" t="str">
            <v>638E00704</v>
          </cell>
          <cell r="C5094" t="str">
            <v>FT</v>
          </cell>
          <cell r="D5094" t="str">
            <v>6" WATER MAIN DUCTILE IRON PIPE ANSI CLASS 53, MECHANICAL JOINTS AND FITTINGS</v>
          </cell>
          <cell r="G5094">
            <v>0</v>
          </cell>
        </row>
        <row r="5095">
          <cell r="A5095" t="str">
            <v>638E00705</v>
          </cell>
          <cell r="C5095" t="str">
            <v>FT</v>
          </cell>
          <cell r="D5095" t="str">
            <v>6" WATER MAIN DUCTILE IRON PIPE ANSI CLASS 53, MECHANICAL JOINTS AND FITTINGS, AS PER PLAN</v>
          </cell>
          <cell r="G5095">
            <v>0</v>
          </cell>
        </row>
        <row r="5096">
          <cell r="A5096" t="str">
            <v>638E00706</v>
          </cell>
          <cell r="C5096" t="str">
            <v>FT</v>
          </cell>
          <cell r="D5096" t="str">
            <v>6" WATER MAIN DUCTILE IRON PIPE ANSI CLASS 54, MECHANICAL JOINTS AND FITTINGS</v>
          </cell>
          <cell r="G5096">
            <v>0</v>
          </cell>
        </row>
        <row r="5097">
          <cell r="A5097" t="str">
            <v>638E00708</v>
          </cell>
          <cell r="C5097" t="str">
            <v>FT</v>
          </cell>
          <cell r="D5097" t="str">
            <v>6" WATER MAIN DUCTILE IRON PIPE ANSI CLASS 56, MECHANICAL JOINTS AND FITTINGS</v>
          </cell>
          <cell r="G5097">
            <v>0</v>
          </cell>
        </row>
        <row r="5098">
          <cell r="A5098" t="str">
            <v>638E00800</v>
          </cell>
          <cell r="C5098" t="str">
            <v>FT</v>
          </cell>
          <cell r="D5098" t="str">
            <v>6" WATER MAIN DUCTILE IRON PIPE ANSI CLASS 52, BOLTLESS-RESTRAINED JOINTS AND FITTINGS</v>
          </cell>
          <cell r="G5098">
            <v>0</v>
          </cell>
        </row>
        <row r="5099">
          <cell r="A5099" t="str">
            <v>638E00801</v>
          </cell>
          <cell r="C5099" t="str">
            <v>FT</v>
          </cell>
          <cell r="D5099" t="str">
            <v>6" WATER MAIN DUCTILE IRON PIPE ANSI CLASS 52, BOLTLESS-RESTRAINED JOINTS AND FITTINGS, AS PER PLAN</v>
          </cell>
          <cell r="G5099">
            <v>0</v>
          </cell>
        </row>
        <row r="5100">
          <cell r="A5100" t="str">
            <v>638E00804</v>
          </cell>
          <cell r="C5100" t="str">
            <v>FT</v>
          </cell>
          <cell r="D5100" t="str">
            <v>6" WATER MAIN DUCTILE IRON PIPE ANSI CLASS 53, BOLTLESS-RESTRAINED JOINTS AND FITTINGS</v>
          </cell>
          <cell r="G5100">
            <v>0</v>
          </cell>
        </row>
        <row r="5101">
          <cell r="A5101" t="str">
            <v>638E00805</v>
          </cell>
          <cell r="C5101" t="str">
            <v>FT</v>
          </cell>
          <cell r="D5101" t="str">
            <v>6" WATER MAIN DUCTILE IRON PIPE ANSI CLASS 53, BOLTLESS-RESTRAINED JOINTS AND FITTINGS, AS PER PLAN</v>
          </cell>
          <cell r="G5101">
            <v>0</v>
          </cell>
        </row>
        <row r="5102">
          <cell r="A5102" t="str">
            <v>638E00808</v>
          </cell>
          <cell r="C5102" t="str">
            <v>FT</v>
          </cell>
          <cell r="D5102" t="str">
            <v>6" WATER MAIN DUCTILE IRON PIPE ANSI CLASS 56, BALL AND SOCKET JOINTS AND FITTINGS</v>
          </cell>
          <cell r="G5102">
            <v>0</v>
          </cell>
        </row>
        <row r="5103">
          <cell r="A5103" t="str">
            <v>638E00900</v>
          </cell>
          <cell r="C5103" t="str">
            <v>FT</v>
          </cell>
          <cell r="D5103" t="str">
            <v>6" WATER MAIN DUCTILE IRON PIPE ANSI CLASS 55, BALL AND SOCKET JOINTS AND FITTINGS</v>
          </cell>
          <cell r="G5103">
            <v>0</v>
          </cell>
        </row>
        <row r="5104">
          <cell r="A5104" t="str">
            <v>638E00904</v>
          </cell>
          <cell r="C5104" t="str">
            <v>FT</v>
          </cell>
          <cell r="D5104" t="str">
            <v>6" WATER MAIN DUCTILE IRON ANCHORING PIPE AND FITTINGS</v>
          </cell>
          <cell r="G5104">
            <v>0</v>
          </cell>
        </row>
        <row r="5105">
          <cell r="A5105" t="str">
            <v>638E00905</v>
          </cell>
          <cell r="C5105" t="str">
            <v>FT</v>
          </cell>
          <cell r="D5105" t="str">
            <v>6" WATER MAIN DUCTILE IRON ANCHORING PIPE AND FITTINGS, AS PER PLAN</v>
          </cell>
          <cell r="G5105">
            <v>0</v>
          </cell>
        </row>
        <row r="5106">
          <cell r="A5106" t="str">
            <v>638E00990</v>
          </cell>
          <cell r="C5106" t="str">
            <v>FT</v>
          </cell>
          <cell r="D5106" t="str">
            <v>6" WATER MAIN POLYVINYL CHLORIDE PIPE AND FITTINGS, ASTM SDR 21</v>
          </cell>
          <cell r="G5106">
            <v>0</v>
          </cell>
        </row>
        <row r="5107">
          <cell r="A5107" t="str">
            <v>638E00991</v>
          </cell>
          <cell r="C5107" t="str">
            <v>FT</v>
          </cell>
          <cell r="D5107" t="str">
            <v>6" WATER MAIN POLYVINYL CHLORIDE PIPE AND FITTINGS, ASTM SDR 21, AS PER PLAN</v>
          </cell>
          <cell r="G5107">
            <v>0</v>
          </cell>
        </row>
        <row r="5108">
          <cell r="A5108" t="str">
            <v>638E01000</v>
          </cell>
          <cell r="C5108" t="str">
            <v>FT</v>
          </cell>
          <cell r="D5108" t="str">
            <v>6" WATER MAIN POLYVINYL CHLORIDE PIPE AND FITTINGS, ASTM SDR 26</v>
          </cell>
          <cell r="G5108">
            <v>0</v>
          </cell>
        </row>
        <row r="5109">
          <cell r="A5109" t="str">
            <v>638E01120</v>
          </cell>
          <cell r="C5109" t="str">
            <v>FT</v>
          </cell>
          <cell r="D5109" t="str">
            <v>6" WATER MAIN POLYVINYL CHLORIDE PIPE AND FITTINGS, AWWA C900, DR25</v>
          </cell>
          <cell r="G5109">
            <v>0</v>
          </cell>
        </row>
        <row r="5110">
          <cell r="A5110" t="str">
            <v>638E01130</v>
          </cell>
          <cell r="C5110" t="str">
            <v>FT</v>
          </cell>
          <cell r="D5110" t="str">
            <v>6" WATER MAIN POLYVINYL CHLORIDE PIPE AND FITTINGS, AWWA C900, DR18</v>
          </cell>
          <cell r="G5110">
            <v>0</v>
          </cell>
        </row>
        <row r="5111">
          <cell r="A5111" t="str">
            <v>638E01131</v>
          </cell>
          <cell r="C5111" t="str">
            <v>FT</v>
          </cell>
          <cell r="D5111" t="str">
            <v>6" WATER MAIN POLYVINYL CHLORIDE PIPE AND FITTINGS, AWWA C900, DR18, AS PER PLAN</v>
          </cell>
          <cell r="G5111">
            <v>0</v>
          </cell>
        </row>
        <row r="5112">
          <cell r="A5112" t="str">
            <v>638E01140</v>
          </cell>
          <cell r="C5112" t="str">
            <v>FT</v>
          </cell>
          <cell r="D5112" t="str">
            <v>6" WATER MAIN POLYVINYL CHLORIDE PIPE AND FITTINGS, AWWA C900, DR14</v>
          </cell>
          <cell r="G5112">
            <v>0</v>
          </cell>
        </row>
        <row r="5113">
          <cell r="A5113" t="str">
            <v>638E01141</v>
          </cell>
          <cell r="C5113" t="str">
            <v>FT</v>
          </cell>
          <cell r="D5113" t="str">
            <v>6" WATER MAIN POLYVINYL CHLORIDE PIPE AND FITTINGS, AWWA C900, DR14, AS PER PLAN</v>
          </cell>
          <cell r="G5113">
            <v>0</v>
          </cell>
        </row>
        <row r="5114">
          <cell r="A5114" t="str">
            <v>638E01190</v>
          </cell>
          <cell r="C5114" t="str">
            <v>FT</v>
          </cell>
          <cell r="D5114" t="str">
            <v>6" WATER MAIN POLYVINYL CHLORIDE PIPE AND FITTINGS</v>
          </cell>
          <cell r="G5114">
            <v>0</v>
          </cell>
        </row>
        <row r="5115">
          <cell r="A5115" t="str">
            <v>638E01191</v>
          </cell>
          <cell r="C5115" t="str">
            <v>FT</v>
          </cell>
          <cell r="D5115" t="str">
            <v>6" WATER MAIN POLYVINYL CHLORIDE PIPE AND FITTINGS, AS PER PLAN</v>
          </cell>
          <cell r="G5115">
            <v>0</v>
          </cell>
        </row>
        <row r="5116">
          <cell r="A5116" t="str">
            <v>638E01200</v>
          </cell>
          <cell r="C5116" t="str">
            <v>FT</v>
          </cell>
          <cell r="D5116" t="str">
            <v>8" WATER MAIN DUCTILE IRON PIPE ANSI CLASS 52, PUSH-ON JOINTS AND FITTINGS</v>
          </cell>
          <cell r="G5116">
            <v>0</v>
          </cell>
        </row>
        <row r="5117">
          <cell r="A5117" t="str">
            <v>638E01201</v>
          </cell>
          <cell r="C5117" t="str">
            <v>FT</v>
          </cell>
          <cell r="D5117" t="str">
            <v>8" WATER MAIN DUCTILE IRON PIPE ANSI CLASS 52, PUSH-ON JOINTS AND FITTINGS, AS PER PLAN</v>
          </cell>
          <cell r="G5117">
            <v>0</v>
          </cell>
        </row>
        <row r="5118">
          <cell r="A5118" t="str">
            <v>638E01204</v>
          </cell>
          <cell r="C5118" t="str">
            <v>FT</v>
          </cell>
          <cell r="D5118" t="str">
            <v>8" WATER MAIN DUCTILE IRON PIPE ANSI CLASS 53, PUSH-ON JOINTS AND FITTINGS</v>
          </cell>
          <cell r="G5118">
            <v>0</v>
          </cell>
        </row>
        <row r="5119">
          <cell r="A5119" t="str">
            <v>638E01205</v>
          </cell>
          <cell r="C5119" t="str">
            <v>FT</v>
          </cell>
          <cell r="D5119" t="str">
            <v>8" WATER MAIN DUCTILE IRON PIPE ANSI CLASS 53, PUSH-ON JOINTS AND FITTINGS, AS PER PLAN</v>
          </cell>
          <cell r="G5119">
            <v>0</v>
          </cell>
        </row>
        <row r="5120">
          <cell r="A5120" t="str">
            <v>638E01206</v>
          </cell>
          <cell r="C5120" t="str">
            <v>FT</v>
          </cell>
          <cell r="D5120" t="str">
            <v>8" WATER MAIN DUCTILE IRON PIPE ANSI CLASS 54, PUSH-ON JOINTS AND FITTINGS</v>
          </cell>
          <cell r="G5120">
            <v>0</v>
          </cell>
        </row>
        <row r="5121">
          <cell r="A5121" t="str">
            <v>638E01300</v>
          </cell>
          <cell r="C5121" t="str">
            <v>FT</v>
          </cell>
          <cell r="D5121" t="str">
            <v>8" WATER MAIN DUCTILE IRON PIPE ANSI CLASS 52, MECHANICAL JOINTS AND FITTINGS</v>
          </cell>
          <cell r="G5121">
            <v>0</v>
          </cell>
        </row>
        <row r="5122">
          <cell r="A5122" t="str">
            <v>638E01301</v>
          </cell>
          <cell r="C5122" t="str">
            <v>FT</v>
          </cell>
          <cell r="D5122" t="str">
            <v>8" WATER MAIN DUCTILE IRON PIPE ANSI CLASS 52, MECHANICAL JOINTS AND FITTINGS, AS PER PLAN</v>
          </cell>
          <cell r="G5122">
            <v>0</v>
          </cell>
        </row>
        <row r="5123">
          <cell r="A5123" t="str">
            <v>638E01304</v>
          </cell>
          <cell r="C5123" t="str">
            <v>FT</v>
          </cell>
          <cell r="D5123" t="str">
            <v>8" WATER MAIN DUCTILE IRON PIPE ANSI CLASS 53, MECHANICAL JOINTS AND FITTINGS</v>
          </cell>
          <cell r="G5123">
            <v>0</v>
          </cell>
        </row>
        <row r="5124">
          <cell r="A5124" t="str">
            <v>638E01308</v>
          </cell>
          <cell r="C5124" t="str">
            <v>FT</v>
          </cell>
          <cell r="D5124" t="str">
            <v>8" WATER MAIN DUCTILE IRON PIPE ANSI CLASS 55, MECHANICAL JOINTS AND FITTINGS</v>
          </cell>
          <cell r="G5124">
            <v>0</v>
          </cell>
        </row>
        <row r="5125">
          <cell r="A5125" t="str">
            <v>638E01309</v>
          </cell>
          <cell r="C5125" t="str">
            <v>FT</v>
          </cell>
          <cell r="D5125" t="str">
            <v>8" WATER MAIN DUCTILE IRON PIPE ANSI CLASS 55, MECHANICAL JOINTS AND FITTINGS, AS PER PLAN</v>
          </cell>
          <cell r="G5125">
            <v>0</v>
          </cell>
        </row>
        <row r="5126">
          <cell r="A5126" t="str">
            <v>638E01316</v>
          </cell>
          <cell r="C5126" t="str">
            <v>FT</v>
          </cell>
          <cell r="D5126" t="str">
            <v>8" WATER MAIN DUCTILE IRON PIPE ANSI CLASS 56, MECHANICAL JOINTS AND FITTINGS</v>
          </cell>
          <cell r="G5126">
            <v>0</v>
          </cell>
        </row>
        <row r="5127">
          <cell r="A5127" t="str">
            <v>638E01317</v>
          </cell>
          <cell r="C5127" t="str">
            <v>FT</v>
          </cell>
          <cell r="D5127" t="str">
            <v>8" WATER MAIN DUCTILE IRON PIPE ANSI CLASS 56, MECHANICAL JOINTS AND FITTINGS, AS PER PLAN</v>
          </cell>
          <cell r="G5127">
            <v>0</v>
          </cell>
        </row>
        <row r="5128">
          <cell r="A5128" t="str">
            <v>638E01400</v>
          </cell>
          <cell r="C5128" t="str">
            <v>FT</v>
          </cell>
          <cell r="D5128" t="str">
            <v>8" WATER MAIN DUCTILE IRON PIPE ANSI CLASS 52, BOLTLESS-RESTRAINED JOINTS AND FITTINGS</v>
          </cell>
          <cell r="G5128">
            <v>0</v>
          </cell>
        </row>
        <row r="5129">
          <cell r="A5129" t="str">
            <v>638E01401</v>
          </cell>
          <cell r="C5129" t="str">
            <v>FT</v>
          </cell>
          <cell r="D5129" t="str">
            <v>8" WATER MAIN DUCTILE IRON PIPE ANSI CLASS 52, BOLTLESS-RESTRAINED JOINTS AND FITTINGS, AS PER PLAN</v>
          </cell>
          <cell r="G5129">
            <v>0</v>
          </cell>
        </row>
        <row r="5130">
          <cell r="A5130" t="str">
            <v>638E01404</v>
          </cell>
          <cell r="C5130" t="str">
            <v>FT</v>
          </cell>
          <cell r="D5130" t="str">
            <v>8" WATER MAIN DUCTILE IRON PIPE ANSI CLASS 53, BOLTLESS-RESTRAINED JOINTS AND FITTINGS</v>
          </cell>
          <cell r="G5130">
            <v>0</v>
          </cell>
        </row>
        <row r="5131">
          <cell r="A5131" t="str">
            <v>638E01405</v>
          </cell>
          <cell r="C5131" t="str">
            <v>FT</v>
          </cell>
          <cell r="D5131" t="str">
            <v>8" WATER MAIN DUCTILE IRON PIPE ANSI CLASS 53, BOLTLESS-RESTRAINED JOINTS AND FITTINGS, AS PER PLAN</v>
          </cell>
          <cell r="G5131">
            <v>0</v>
          </cell>
        </row>
        <row r="5132">
          <cell r="A5132" t="str">
            <v>638E01406</v>
          </cell>
          <cell r="C5132" t="str">
            <v>FT</v>
          </cell>
          <cell r="D5132" t="str">
            <v>8" WATER MAIN DUCTILE IRON PIPE ANSI CLASS 54, BOLTLESS-RESTRAINED JOINTS AND FITTINGS</v>
          </cell>
          <cell r="G5132">
            <v>0</v>
          </cell>
        </row>
        <row r="5133">
          <cell r="A5133" t="str">
            <v>638E01407</v>
          </cell>
          <cell r="C5133" t="str">
            <v>FT</v>
          </cell>
          <cell r="D5133" t="str">
            <v>8" WATER MAIN DUCTILE IRON PIPE ANSI CLASS 54, BOLTLESS-RESTRAINED JOINTS AND FITTINGS, AS PER PLAN</v>
          </cell>
          <cell r="G5133">
            <v>0</v>
          </cell>
        </row>
        <row r="5134">
          <cell r="A5134" t="str">
            <v>638E01408</v>
          </cell>
          <cell r="C5134" t="str">
            <v>FT</v>
          </cell>
          <cell r="D5134" t="str">
            <v>8" WATER MAIN DUCTILE IRON PIPE ANSI CLASS 56, BOLTLESS-RESTRAINED JOINTS AND FITTINGS</v>
          </cell>
          <cell r="G5134">
            <v>0</v>
          </cell>
        </row>
        <row r="5135">
          <cell r="A5135" t="str">
            <v>638E01409</v>
          </cell>
          <cell r="C5135" t="str">
            <v>FT</v>
          </cell>
          <cell r="D5135" t="str">
            <v>8" WATER MAIN DUCTILE IRON PIPE ANSI CLASS 56, BOLTLESS-RESTRAINED JOINTS AND FITTINGS, AS PER PLAN</v>
          </cell>
          <cell r="G5135">
            <v>0</v>
          </cell>
        </row>
        <row r="5136">
          <cell r="A5136" t="str">
            <v>638E01500</v>
          </cell>
          <cell r="C5136" t="str">
            <v>FT</v>
          </cell>
          <cell r="D5136" t="str">
            <v>8" WATER MAIN DUCTILE IRON PIPE ANSI CLASS 55, BALL AND SOCKET JOINTS AND FITTINGS</v>
          </cell>
          <cell r="G5136">
            <v>0</v>
          </cell>
        </row>
        <row r="5137">
          <cell r="A5137" t="str">
            <v>638E01501</v>
          </cell>
          <cell r="C5137" t="str">
            <v>FT</v>
          </cell>
          <cell r="D5137" t="str">
            <v>8" WATER MAIN DUCTILE IRON PIPE ANSI CLASS 55, BALL AND SOCKET JOINTS AND FITTINGS, AS PER PLAN</v>
          </cell>
          <cell r="G5137">
            <v>0</v>
          </cell>
        </row>
        <row r="5138">
          <cell r="A5138" t="str">
            <v>638E01600</v>
          </cell>
          <cell r="C5138" t="str">
            <v>FT</v>
          </cell>
          <cell r="D5138" t="str">
            <v>8" WATER MAIN POLYVINYL CHLORIDE PIPE AND FITTINGS, ASTM SDR 26</v>
          </cell>
          <cell r="G5138">
            <v>0</v>
          </cell>
        </row>
        <row r="5139">
          <cell r="A5139" t="str">
            <v>638E01601</v>
          </cell>
          <cell r="C5139" t="str">
            <v>FT</v>
          </cell>
          <cell r="D5139" t="str">
            <v>8" WATER MAIN POLYVINYL CHLORIDE PIPE AND FITTINGS, ASTM SDR 26, AS PER PLAN</v>
          </cell>
          <cell r="G5139">
            <v>0</v>
          </cell>
        </row>
        <row r="5140">
          <cell r="A5140" t="str">
            <v>638E01710</v>
          </cell>
          <cell r="C5140" t="str">
            <v>FT</v>
          </cell>
          <cell r="D5140" t="str">
            <v>8" WATER MAIN POLYVINYL CHLORIDE PIPE AND FITTINGS, AWWA C900, DR14</v>
          </cell>
          <cell r="G5140">
            <v>0</v>
          </cell>
        </row>
        <row r="5141">
          <cell r="A5141" t="str">
            <v>638E01711</v>
          </cell>
          <cell r="C5141" t="str">
            <v>FT</v>
          </cell>
          <cell r="D5141" t="str">
            <v>8" WATER MAIN POLYVINYL CHLORIDE PIPE AND FITTINGS, AWWA C900, DR14, AS PER PLAN</v>
          </cell>
          <cell r="G5141">
            <v>0</v>
          </cell>
        </row>
        <row r="5142">
          <cell r="A5142" t="str">
            <v>638E01720</v>
          </cell>
          <cell r="C5142" t="str">
            <v>FT</v>
          </cell>
          <cell r="D5142" t="str">
            <v>8" WATER MAIN POLYVINYL CHLORIDE PIPE AND FITTINGS, AWWA C900, DR18</v>
          </cell>
          <cell r="G5142">
            <v>0</v>
          </cell>
        </row>
        <row r="5143">
          <cell r="A5143" t="str">
            <v>638E01721</v>
          </cell>
          <cell r="C5143" t="str">
            <v>FT</v>
          </cell>
          <cell r="D5143" t="str">
            <v>8" WATER MAIN POLYVINYL CHLORIDE PIPE AND FITTINGS, AWWA C900, DR18, AS PER PLAN</v>
          </cell>
          <cell r="G5143">
            <v>0</v>
          </cell>
        </row>
        <row r="5144">
          <cell r="A5144" t="str">
            <v>638E01800</v>
          </cell>
          <cell r="C5144" t="str">
            <v>FT</v>
          </cell>
          <cell r="D5144" t="str">
            <v>10" WATER MAIN DUCTILE IRON PIPE ANSI CLASS 52, PUSH-ON JOINTS AND FITTINGS</v>
          </cell>
          <cell r="G5144">
            <v>0</v>
          </cell>
        </row>
        <row r="5145">
          <cell r="A5145" t="str">
            <v>638E01801</v>
          </cell>
          <cell r="C5145" t="str">
            <v>FT</v>
          </cell>
          <cell r="D5145" t="str">
            <v>10" WATER MAIN DUCTILE IRON PIPE ANSI CLASS 52, PUSH-ON JOINTS AND FITTINGS, AS PER PLAN</v>
          </cell>
          <cell r="G5145">
            <v>0</v>
          </cell>
        </row>
        <row r="5146">
          <cell r="A5146" t="str">
            <v>638E01804</v>
          </cell>
          <cell r="C5146" t="str">
            <v>FT</v>
          </cell>
          <cell r="D5146" t="str">
            <v>10" WATER MAIN DUCTILE IRON PIPE ANSI CLASS 53, PUSH-ON JOINTS AND FITTINGS</v>
          </cell>
          <cell r="G5146">
            <v>0</v>
          </cell>
        </row>
        <row r="5147">
          <cell r="A5147" t="str">
            <v>638E01805</v>
          </cell>
          <cell r="C5147" t="str">
            <v>FT</v>
          </cell>
          <cell r="D5147" t="str">
            <v>10" WATER MAIN DUCTILE IRON PIPE ANSI CLASS 53, PUSH-ON JOINTS AND FITTINGS, AS PER PLAN</v>
          </cell>
          <cell r="G5147">
            <v>0</v>
          </cell>
        </row>
        <row r="5148">
          <cell r="A5148" t="str">
            <v>638E01900</v>
          </cell>
          <cell r="C5148" t="str">
            <v>FT</v>
          </cell>
          <cell r="D5148" t="str">
            <v>10" WATER MAIN DUCTILE IRON PIPE ANSI CLASS 52, MECHANICAL JOINTS AND FITTINGS</v>
          </cell>
          <cell r="G5148">
            <v>0</v>
          </cell>
        </row>
        <row r="5149">
          <cell r="A5149" t="str">
            <v>638E01901</v>
          </cell>
          <cell r="C5149" t="str">
            <v>FT</v>
          </cell>
          <cell r="D5149" t="str">
            <v>10" WATER MAIN DUCTILE IRON PIPE ANSI CLASS 52, MECHANICAL JOINTS AND FITTINGS, AS PER PLAN</v>
          </cell>
          <cell r="G5149">
            <v>0</v>
          </cell>
        </row>
        <row r="5150">
          <cell r="A5150" t="str">
            <v>638E01904</v>
          </cell>
          <cell r="C5150" t="str">
            <v>FT</v>
          </cell>
          <cell r="D5150" t="str">
            <v>10" WATER MAIN DUCTILE IRON PIPE ANSI CLASS 53, MECHANICAL JOINTS AND FITTINGS</v>
          </cell>
          <cell r="G5150">
            <v>0</v>
          </cell>
        </row>
        <row r="5151">
          <cell r="A5151" t="str">
            <v>638E02000</v>
          </cell>
          <cell r="C5151" t="str">
            <v>FT</v>
          </cell>
          <cell r="D5151" t="str">
            <v>10" WATER MAIN DUCTILE IRON PIPE ANSI CLASS 52, BOLTLESS-RESTRAINED JOINTS AND FITTINGS</v>
          </cell>
          <cell r="G5151">
            <v>0</v>
          </cell>
        </row>
        <row r="5152">
          <cell r="A5152" t="str">
            <v>638E02001</v>
          </cell>
          <cell r="C5152" t="str">
            <v>FT</v>
          </cell>
          <cell r="D5152" t="str">
            <v>10" WATER MAIN DUCTILE IRON PIPE ANSI CLASS 52, BOLTLESS-RESTRAINED JOINTS AND FITTINGS, AS PER PLAN</v>
          </cell>
          <cell r="G5152">
            <v>0</v>
          </cell>
        </row>
        <row r="5153">
          <cell r="A5153" t="str">
            <v>638E02004</v>
          </cell>
          <cell r="C5153" t="str">
            <v>FT</v>
          </cell>
          <cell r="D5153" t="str">
            <v>10" WATER MAIN DUCTILE IRON PIPE ANSI CLASS 53, BOLTLESS-RESTRAINED JOINTS AND FITTINGS</v>
          </cell>
          <cell r="G5153">
            <v>0</v>
          </cell>
        </row>
        <row r="5154">
          <cell r="A5154" t="str">
            <v>638E02005</v>
          </cell>
          <cell r="C5154" t="str">
            <v>FT</v>
          </cell>
          <cell r="D5154" t="str">
            <v>10" WATER MAIN DUCTILE IRON PIPE ANSI CLASS 53, BOLTLESS - RESTRAINED JOINTS AND FITTINGS, AS PER PLAN</v>
          </cell>
          <cell r="G5154">
            <v>0</v>
          </cell>
        </row>
        <row r="5155">
          <cell r="A5155" t="str">
            <v>638E02100</v>
          </cell>
          <cell r="C5155" t="str">
            <v>FT</v>
          </cell>
          <cell r="D5155" t="str">
            <v>10" WATER MAIN DUCTILE IRON PIPE ANSI CLASS 55, BALL AND SOCKET JOINTS AND FITTINGS</v>
          </cell>
          <cell r="G5155">
            <v>0</v>
          </cell>
        </row>
        <row r="5156">
          <cell r="A5156" t="str">
            <v>638E02104</v>
          </cell>
          <cell r="C5156" t="str">
            <v>FT</v>
          </cell>
          <cell r="D5156" t="str">
            <v>10" WATER MAIN DUCTILE IRON MECHANICAL JOINT AND FLANGED LONG SPAN PIPE</v>
          </cell>
          <cell r="G5156">
            <v>0</v>
          </cell>
        </row>
        <row r="5157">
          <cell r="A5157" t="str">
            <v>638E02200</v>
          </cell>
          <cell r="C5157" t="str">
            <v>FT</v>
          </cell>
          <cell r="D5157" t="str">
            <v>10" WATER MAIN POLYVINYL CHLORIDE PIPE AND FITTINGS, ASTM SDR 26</v>
          </cell>
          <cell r="G5157">
            <v>0</v>
          </cell>
        </row>
        <row r="5158">
          <cell r="A5158" t="str">
            <v>638E02320</v>
          </cell>
          <cell r="C5158" t="str">
            <v>FT</v>
          </cell>
          <cell r="D5158" t="str">
            <v>10" WATER MAIN POLYVINYL CHLORIDE PIPE AND FITTINGS, AWWA C900, DR18</v>
          </cell>
          <cell r="G5158">
            <v>0</v>
          </cell>
        </row>
        <row r="5159">
          <cell r="A5159" t="str">
            <v>638E02321</v>
          </cell>
          <cell r="C5159" t="str">
            <v>FT</v>
          </cell>
          <cell r="D5159" t="str">
            <v>10" WATER MAIN POLYVINYL CHLORIDE PIPE AND FITTINGS, AWWA C900, DR18, AS PER PLAN</v>
          </cell>
          <cell r="G5159">
            <v>0</v>
          </cell>
        </row>
        <row r="5160">
          <cell r="A5160" t="str">
            <v>638E02390</v>
          </cell>
          <cell r="C5160" t="str">
            <v>FT</v>
          </cell>
          <cell r="D5160" t="str">
            <v>10" WATER MAIN POLYVINYL CHLORIDE PIPE AND FITTINGS</v>
          </cell>
          <cell r="G5160">
            <v>0</v>
          </cell>
        </row>
        <row r="5161">
          <cell r="A5161" t="str">
            <v>638E02400</v>
          </cell>
          <cell r="C5161" t="str">
            <v>FT</v>
          </cell>
          <cell r="D5161" t="str">
            <v>12" WATER MAIN DUCTILE IRON PIPE ANSI CLASS 52, PUSH-ON JOINTS AND FITTINGS</v>
          </cell>
          <cell r="G5161">
            <v>0</v>
          </cell>
        </row>
        <row r="5162">
          <cell r="A5162" t="str">
            <v>638E02401</v>
          </cell>
          <cell r="C5162" t="str">
            <v>FT</v>
          </cell>
          <cell r="D5162" t="str">
            <v>12" WATERMAIN DUCTILE IRON PIPE ANSI CLASS 52, PUSH-ON JOINTS AND FITTINGS, AS PER PLAN</v>
          </cell>
          <cell r="G5162">
            <v>0</v>
          </cell>
        </row>
        <row r="5163">
          <cell r="A5163" t="str">
            <v>638E02404</v>
          </cell>
          <cell r="C5163" t="str">
            <v>FT</v>
          </cell>
          <cell r="D5163" t="str">
            <v>12" WATER MAIN DUCTILE IRON PIPE ANSI CLASS 53, PUSH-ON JOINTS AND FITTINGS</v>
          </cell>
          <cell r="G5163">
            <v>0</v>
          </cell>
        </row>
        <row r="5164">
          <cell r="A5164" t="str">
            <v>638E02405</v>
          </cell>
          <cell r="C5164" t="str">
            <v>FT</v>
          </cell>
          <cell r="D5164" t="str">
            <v>12" WATER MAIN DUCTILE IRON PIPE ANSI CLASS 53, PUSH-ON JOINTS AND FITTINGS, AS PER PLAN</v>
          </cell>
          <cell r="G5164">
            <v>0</v>
          </cell>
        </row>
        <row r="5165">
          <cell r="A5165" t="str">
            <v>638E02500</v>
          </cell>
          <cell r="C5165" t="str">
            <v>FT</v>
          </cell>
          <cell r="D5165" t="str">
            <v>12" WATER MAIN DUCTILE IRON PIPE ANSI CLASS 52, MECHANICAL JOINTS AND FITTINGS</v>
          </cell>
          <cell r="G5165">
            <v>0</v>
          </cell>
        </row>
        <row r="5166">
          <cell r="A5166" t="str">
            <v>638E02501</v>
          </cell>
          <cell r="C5166" t="str">
            <v>FT</v>
          </cell>
          <cell r="D5166" t="str">
            <v>12" WATER MAIN DUCTILE IRON PIPE ANSI CLASS 52, MECHANICAL JOINTS AND FITTINGS, AS PER PLAN</v>
          </cell>
          <cell r="G5166">
            <v>0</v>
          </cell>
        </row>
        <row r="5167">
          <cell r="A5167" t="str">
            <v>638E02504</v>
          </cell>
          <cell r="C5167" t="str">
            <v>FT</v>
          </cell>
          <cell r="D5167" t="str">
            <v>12" WATER MAIN DUCTILE IRON PIPE ANSI CLASS 53, MECHANICAL JOINTS AND FITTINGS</v>
          </cell>
          <cell r="G5167">
            <v>0</v>
          </cell>
        </row>
        <row r="5168">
          <cell r="A5168" t="str">
            <v>638E02505</v>
          </cell>
          <cell r="C5168" t="str">
            <v>FT</v>
          </cell>
          <cell r="D5168" t="str">
            <v>12" WATER MAIN DUCTILE IRON PIPE ANSI CLASS 53, MECHANICAL JOINTS AND FITTINGS, AS PER PLAN</v>
          </cell>
          <cell r="G5168">
            <v>0</v>
          </cell>
        </row>
        <row r="5169">
          <cell r="A5169" t="str">
            <v>638E02506</v>
          </cell>
          <cell r="C5169" t="str">
            <v>FT</v>
          </cell>
          <cell r="D5169" t="str">
            <v>12" WATER MAIN DUCTILE IRON PIPE ANSI CLASS 54, MECHANICAL JOINTS AND FITTINGS</v>
          </cell>
          <cell r="G5169">
            <v>0</v>
          </cell>
        </row>
        <row r="5170">
          <cell r="A5170" t="str">
            <v>638E02507</v>
          </cell>
          <cell r="C5170" t="str">
            <v>FT</v>
          </cell>
          <cell r="D5170" t="str">
            <v>12" WATER MAIN DUCTILE IRON PIPE ANSI CLASS 54, MECHANICAL JOINTS AND FITTING, AS PER PLAN</v>
          </cell>
          <cell r="G5170">
            <v>0</v>
          </cell>
        </row>
        <row r="5171">
          <cell r="A5171" t="str">
            <v>638E02510</v>
          </cell>
          <cell r="C5171" t="str">
            <v>FT</v>
          </cell>
          <cell r="D5171" t="str">
            <v>12" WATER MAIN DUCTILE IRON PIPE ANSI CLASS 56, MECHANICAL JOINTS AND FITTINGS</v>
          </cell>
          <cell r="G5171">
            <v>0</v>
          </cell>
        </row>
        <row r="5172">
          <cell r="A5172" t="str">
            <v>638E02600</v>
          </cell>
          <cell r="C5172" t="str">
            <v>FT</v>
          </cell>
          <cell r="D5172" t="str">
            <v>12" WATER MAIN DUCTILE IRON PIPE ANSI CLASS 52, BOLTLESS-RESTRAINED JOINTS AND FITTINGS</v>
          </cell>
          <cell r="G5172">
            <v>0</v>
          </cell>
        </row>
        <row r="5173">
          <cell r="A5173" t="str">
            <v>638E02601</v>
          </cell>
          <cell r="C5173" t="str">
            <v>FT</v>
          </cell>
          <cell r="D5173" t="str">
            <v>12" WATER MAIN DUCTILE IRON PIPE ANSI CLASS 52, BOLTLESS-RESTRAINED JOINTS AND FITTINGS, AS PER PLAN</v>
          </cell>
          <cell r="G5173">
            <v>0</v>
          </cell>
        </row>
        <row r="5174">
          <cell r="A5174" t="str">
            <v>638E02604</v>
          </cell>
          <cell r="C5174" t="str">
            <v>FT</v>
          </cell>
          <cell r="D5174" t="str">
            <v>12" WATER MAIN DUCTILE IRON PIPE ANSI CLASS 53, BOLTLESS-RESTRAINED JOINTS AND FITTINGS</v>
          </cell>
          <cell r="G5174">
            <v>0</v>
          </cell>
        </row>
        <row r="5175">
          <cell r="A5175" t="str">
            <v>638E02605</v>
          </cell>
          <cell r="C5175" t="str">
            <v>FT</v>
          </cell>
          <cell r="D5175" t="str">
            <v>12" WATER MAIN DUCTILE IRON PIPE ANSI CLASS 53, BOLTLESS-RESTRAINED JOINTS AND FITTINGS, AS PER PLAN</v>
          </cell>
          <cell r="G5175">
            <v>0</v>
          </cell>
        </row>
        <row r="5176">
          <cell r="A5176" t="str">
            <v>638E02700</v>
          </cell>
          <cell r="C5176" t="str">
            <v>FT</v>
          </cell>
          <cell r="D5176" t="str">
            <v>12" WATER MAIN DUCTILE IRON PIPE ANSI CLASS 55, BALL AND SOCKET JOINTS AND FITTINGS</v>
          </cell>
          <cell r="G5176">
            <v>0</v>
          </cell>
        </row>
        <row r="5177">
          <cell r="A5177" t="str">
            <v>638E02701</v>
          </cell>
          <cell r="C5177" t="str">
            <v>FT</v>
          </cell>
          <cell r="D5177" t="str">
            <v>12" WATER MAIN DUCTILE IRON PIPE ANSI CLASS 55, BALL AND SOCKET JOINTS AND FITTINGS, AS PER PLAN</v>
          </cell>
          <cell r="G5177">
            <v>0</v>
          </cell>
        </row>
        <row r="5178">
          <cell r="A5178" t="str">
            <v>638E02702</v>
          </cell>
          <cell r="C5178" t="str">
            <v>FT</v>
          </cell>
          <cell r="D5178" t="str">
            <v>12" WATER MAIN DUCTILE IRON MECHANICAL JOINT AND FLANGED LONG SPAN PIPE</v>
          </cell>
          <cell r="G5178">
            <v>0</v>
          </cell>
        </row>
        <row r="5179">
          <cell r="A5179" t="str">
            <v>638E02710</v>
          </cell>
          <cell r="C5179" t="str">
            <v>FT</v>
          </cell>
          <cell r="D5179" t="str">
            <v>12" WATER MAIN DUCTILE IRON PIPE ANSI CLASS 56, BOLTLESS-RESTRAINED JOINTS AND FITTINGS</v>
          </cell>
          <cell r="G5179">
            <v>0</v>
          </cell>
        </row>
        <row r="5180">
          <cell r="A5180" t="str">
            <v>638E02711</v>
          </cell>
          <cell r="C5180" t="str">
            <v>FT</v>
          </cell>
          <cell r="D5180" t="str">
            <v>12" WATER MAIN DUCTILE IRON PIPE ANSI CLASS 56, BOLTLESS-RESTRAINED JOINTS AND FITTINGS, AS PER PLAN</v>
          </cell>
          <cell r="G5180">
            <v>0</v>
          </cell>
        </row>
        <row r="5181">
          <cell r="A5181" t="str">
            <v>638E02730</v>
          </cell>
          <cell r="C5181" t="str">
            <v>FT</v>
          </cell>
          <cell r="D5181" t="str">
            <v>12" WATER MAIN POLYVINYL CHLORIDE PIPE AND FITTINGS, AWWA C900, DR18</v>
          </cell>
          <cell r="G5181">
            <v>0</v>
          </cell>
        </row>
        <row r="5182">
          <cell r="A5182" t="str">
            <v>638E02731</v>
          </cell>
          <cell r="C5182" t="str">
            <v>FT</v>
          </cell>
          <cell r="D5182" t="str">
            <v>12" WATER MAIN POLYVINYL CHLORIDE PIPE AND FITTINGS, AWWA C900, DR18, AS PER PLAN</v>
          </cell>
          <cell r="G5182">
            <v>0</v>
          </cell>
        </row>
        <row r="5183">
          <cell r="A5183" t="str">
            <v>638E02750</v>
          </cell>
          <cell r="C5183" t="str">
            <v>FT</v>
          </cell>
          <cell r="D5183" t="str">
            <v>12" WATER MAIN POLYVINYL CHLORIDE PIPE AND FITTINGS, AWWA C900, DR-14</v>
          </cell>
          <cell r="G5183">
            <v>0</v>
          </cell>
        </row>
        <row r="5184">
          <cell r="A5184" t="str">
            <v>638E02751</v>
          </cell>
          <cell r="C5184" t="str">
            <v>FT</v>
          </cell>
          <cell r="D5184" t="str">
            <v>12" WATER MAIN POLYVINYL CHLORIDE PIPE AND FITTINGS, AWWA C900, DR-14, AS PER PLAN</v>
          </cell>
          <cell r="G5184">
            <v>0</v>
          </cell>
        </row>
        <row r="5185">
          <cell r="A5185" t="str">
            <v>638E02800</v>
          </cell>
          <cell r="C5185" t="str">
            <v>FT</v>
          </cell>
          <cell r="D5185" t="str">
            <v>12" WATER MAIN POLYVINYL CHLORIDE PIPE AND FITTINGS, ASTM SDR 26</v>
          </cell>
          <cell r="G5185">
            <v>0</v>
          </cell>
        </row>
        <row r="5186">
          <cell r="A5186" t="str">
            <v>638E02850</v>
          </cell>
          <cell r="C5186" t="str">
            <v>FT</v>
          </cell>
          <cell r="D5186" t="str">
            <v>12" WATER MAIN POLYVINYL CHLORIDE PIPE AND FITTINGS, ASTM SDR 21</v>
          </cell>
          <cell r="G5186">
            <v>0</v>
          </cell>
        </row>
        <row r="5187">
          <cell r="A5187" t="str">
            <v>638E02916</v>
          </cell>
          <cell r="C5187" t="str">
            <v>FT</v>
          </cell>
          <cell r="D5187" t="str">
            <v>14" WATER MAIN DUCTILE IRON PIPE ANSI CLASS 52, MECHANICAL JOINTS AND FITTINGS</v>
          </cell>
          <cell r="G5187">
            <v>0</v>
          </cell>
        </row>
        <row r="5188">
          <cell r="A5188" t="str">
            <v>638E02920</v>
          </cell>
          <cell r="C5188" t="str">
            <v>FT</v>
          </cell>
          <cell r="D5188" t="str">
            <v>14" WATER MAIN DUCTILE IRON PIPE ANSI CLASS 53, MECHANICAL JOINTS AND FITTINGS</v>
          </cell>
          <cell r="G5188">
            <v>0</v>
          </cell>
        </row>
        <row r="5189">
          <cell r="A5189" t="str">
            <v>638E02930</v>
          </cell>
          <cell r="C5189" t="str">
            <v>FT</v>
          </cell>
          <cell r="D5189" t="str">
            <v>14" WATER MAIN DUCTILE IRON PIPE ANSI CLASS 53, PUSH-ON JOINTS AND FITTINGS</v>
          </cell>
          <cell r="G5189">
            <v>0</v>
          </cell>
        </row>
        <row r="5190">
          <cell r="A5190" t="str">
            <v>638E02931</v>
          </cell>
          <cell r="C5190" t="str">
            <v>FT</v>
          </cell>
          <cell r="D5190" t="str">
            <v>14" WATER MAIN DUCTILE IRON PIPE ANSI CLASS 53, PUSH-ON JOINTS AND FITTINGS, AS PER PLAN</v>
          </cell>
          <cell r="G5190">
            <v>0</v>
          </cell>
        </row>
        <row r="5191">
          <cell r="A5191" t="str">
            <v>638E02990</v>
          </cell>
          <cell r="C5191" t="str">
            <v>FT</v>
          </cell>
          <cell r="D5191" t="str">
            <v>12" WATER MAIN POLYVINYL CHLORIDE PIPE AND FITTINGS</v>
          </cell>
          <cell r="G5191">
            <v>0</v>
          </cell>
        </row>
        <row r="5192">
          <cell r="A5192" t="str">
            <v>638E03000</v>
          </cell>
          <cell r="C5192" t="str">
            <v>FT</v>
          </cell>
          <cell r="D5192" t="str">
            <v>16" WATER MAIN DUCTILE IRON PIPE ANSI CLASS 52, PUSH-ON JOINTS AND FITTINGS</v>
          </cell>
          <cell r="G5192">
            <v>0</v>
          </cell>
        </row>
        <row r="5193">
          <cell r="A5193" t="str">
            <v>638E03001</v>
          </cell>
          <cell r="C5193" t="str">
            <v>FT</v>
          </cell>
          <cell r="D5193" t="str">
            <v>16" WATER MAIN DUCTILE IRON PIPE ANSI CLASS 52, PUSH-ON JOINTS AND FITTINGS, AS PER PLAN</v>
          </cell>
          <cell r="G5193">
            <v>0</v>
          </cell>
        </row>
        <row r="5194">
          <cell r="A5194" t="str">
            <v>638E03004</v>
          </cell>
          <cell r="C5194" t="str">
            <v>FT</v>
          </cell>
          <cell r="D5194" t="str">
            <v>16" WATER MAIN DUCTILE IRON PIPE ANSI CLASS 53, PUSH-ON JOINTS AND FITTINGS</v>
          </cell>
          <cell r="G5194">
            <v>0</v>
          </cell>
        </row>
        <row r="5195">
          <cell r="A5195" t="str">
            <v>638E03005</v>
          </cell>
          <cell r="C5195" t="str">
            <v>FT</v>
          </cell>
          <cell r="D5195" t="str">
            <v>16" WATER MAIN DUCTILE IRON PIPE ANSI CLASS 53, PUSH-ON JOINTS AND FITTINGS, AS PER PLAN</v>
          </cell>
          <cell r="G5195">
            <v>0</v>
          </cell>
        </row>
        <row r="5196">
          <cell r="A5196" t="str">
            <v>638E03100</v>
          </cell>
          <cell r="C5196" t="str">
            <v>FT</v>
          </cell>
          <cell r="D5196" t="str">
            <v>16" WATER MAIN DUCTILE IRON PIPE ANSI CLASS 52, MECHANICAL JOINTS AND FITTINGS</v>
          </cell>
          <cell r="G5196">
            <v>0</v>
          </cell>
        </row>
        <row r="5197">
          <cell r="A5197" t="str">
            <v>638E03101</v>
          </cell>
          <cell r="C5197" t="str">
            <v>FT</v>
          </cell>
          <cell r="D5197" t="str">
            <v>16" WATER MAIN DUCTILE IRON PIPE ANSI CLASS 52, MECHANICAL JOINTS AND FITTINGS, AS PER PLAN</v>
          </cell>
          <cell r="G5197">
            <v>0</v>
          </cell>
        </row>
        <row r="5198">
          <cell r="A5198" t="str">
            <v>638E03104</v>
          </cell>
          <cell r="C5198" t="str">
            <v>FT</v>
          </cell>
          <cell r="D5198" t="str">
            <v>16" WATER MAIN DUCTILE IRON PIPE ANSI CLASS 53, MECHANICAL JOINTS AND FITTINGS</v>
          </cell>
          <cell r="G5198">
            <v>0</v>
          </cell>
        </row>
        <row r="5199">
          <cell r="A5199" t="str">
            <v>638E03105</v>
          </cell>
          <cell r="C5199" t="str">
            <v>FT</v>
          </cell>
          <cell r="D5199" t="str">
            <v>16" WATER MAIN DUCTILE IRON PIPE ANSI CLASS 53, MECHANICAL JOINTS AND FITTINGS, AS PER PLAN</v>
          </cell>
          <cell r="G5199">
            <v>0</v>
          </cell>
        </row>
        <row r="5200">
          <cell r="A5200" t="str">
            <v>638E03200</v>
          </cell>
          <cell r="C5200" t="str">
            <v>FT</v>
          </cell>
          <cell r="D5200" t="str">
            <v>16" WATER MAIN DUCTILE IRON PIPE ANSI CLASS 52, BOLTLESS-RESTRAINED JOINTS AND FITTINGS</v>
          </cell>
          <cell r="G5200">
            <v>0</v>
          </cell>
        </row>
        <row r="5201">
          <cell r="A5201" t="str">
            <v>638E03201</v>
          </cell>
          <cell r="C5201" t="str">
            <v>FT</v>
          </cell>
          <cell r="D5201" t="str">
            <v>16" WATER MAIN DUCTILE IRON PIPE ANSI CLASS 52, BOLTLESS-RESTRAINED JOINTS AND FITTINGS, AS PER PLAN</v>
          </cell>
          <cell r="G5201">
            <v>0</v>
          </cell>
        </row>
        <row r="5202">
          <cell r="A5202" t="str">
            <v>638E03204</v>
          </cell>
          <cell r="C5202" t="str">
            <v>FT</v>
          </cell>
          <cell r="D5202" t="str">
            <v>16" WATER MAIN DUCTILE IRON PIPE ANSI CLASS 53, BOLTLESS-RESTRAINED JOINTS AND FITTINGS</v>
          </cell>
          <cell r="G5202">
            <v>0</v>
          </cell>
        </row>
        <row r="5203">
          <cell r="A5203" t="str">
            <v>638E03210</v>
          </cell>
          <cell r="C5203" t="str">
            <v>FT</v>
          </cell>
          <cell r="D5203" t="str">
            <v>16" WATER MAIN DUCTILE IRON PIPE ANSI CLASS 56, BOLTLESS-RESTRAINED JOINTS AND FITTINGS</v>
          </cell>
          <cell r="G5203">
            <v>0</v>
          </cell>
        </row>
        <row r="5204">
          <cell r="A5204" t="str">
            <v>638E03300</v>
          </cell>
          <cell r="C5204" t="str">
            <v>FT</v>
          </cell>
          <cell r="D5204" t="str">
            <v>16" WATER MAIN DUCTILE IRON PIPE ANSI CLASS 56, BALL AND SOCKET JOINTS AND FITTINGS</v>
          </cell>
          <cell r="G5204">
            <v>0</v>
          </cell>
        </row>
        <row r="5205">
          <cell r="A5205" t="str">
            <v>638E03380</v>
          </cell>
          <cell r="C5205" t="str">
            <v>FT</v>
          </cell>
          <cell r="D5205" t="str">
            <v>16" WATER MAIN POLYVINYL CHLORIDE PIPE AND FITTINGS, AWWA CLASS C905</v>
          </cell>
          <cell r="G5205">
            <v>0</v>
          </cell>
        </row>
        <row r="5206">
          <cell r="A5206" t="str">
            <v>638E03390</v>
          </cell>
          <cell r="C5206" t="str">
            <v>FT</v>
          </cell>
          <cell r="D5206" t="str">
            <v>16" WATER MAIN POLYVINYL CHLORIDE PIPE AND FITTINGS</v>
          </cell>
          <cell r="G5206">
            <v>0</v>
          </cell>
        </row>
        <row r="5207">
          <cell r="A5207" t="str">
            <v>638E03392</v>
          </cell>
          <cell r="C5207" t="str">
            <v>FT</v>
          </cell>
          <cell r="D5207" t="str">
            <v>18" WATER MAIN DUCTILE IRON PIPE ANSI CLASS 52, MECHANICAL JOINTS AND FITTINGS</v>
          </cell>
          <cell r="G5207">
            <v>0</v>
          </cell>
        </row>
        <row r="5208">
          <cell r="A5208" t="str">
            <v>638E03400</v>
          </cell>
          <cell r="C5208" t="str">
            <v>FT</v>
          </cell>
          <cell r="D5208" t="str">
            <v>20" WATER MAIN DUCTILE IRON PIPE ANSI CLASS 52, PUSH-ON JOINTS AND FITTINGS</v>
          </cell>
          <cell r="G5208">
            <v>0</v>
          </cell>
        </row>
        <row r="5209">
          <cell r="A5209" t="str">
            <v>638E03401</v>
          </cell>
          <cell r="C5209" t="str">
            <v>FT</v>
          </cell>
          <cell r="D5209" t="str">
            <v>20" WATER MAIN DUCTILE IRON PIPE ANSI CLASS 52, PUSH-ON JOINTS AND FITTINGS, AS PER PLAN</v>
          </cell>
          <cell r="G5209">
            <v>0</v>
          </cell>
        </row>
        <row r="5210">
          <cell r="A5210" t="str">
            <v>638E03404</v>
          </cell>
          <cell r="C5210" t="str">
            <v>FT</v>
          </cell>
          <cell r="D5210" t="str">
            <v>20" WATER MAIN DUCTILE IRON PIPE ANSI CLASS 53, PUSH-ON JOINTS AND FITTINGS</v>
          </cell>
          <cell r="G5210">
            <v>0</v>
          </cell>
        </row>
        <row r="5211">
          <cell r="A5211" t="str">
            <v>638E03500</v>
          </cell>
          <cell r="C5211" t="str">
            <v>FT</v>
          </cell>
          <cell r="D5211" t="str">
            <v>20" WATER MAIN DUCTILE IRON PIPE ANSI CLASS 52, MECHANICAL JOINTS AND FITTINGS</v>
          </cell>
          <cell r="G5211">
            <v>0</v>
          </cell>
        </row>
        <row r="5212">
          <cell r="A5212" t="str">
            <v>638E03501</v>
          </cell>
          <cell r="C5212" t="str">
            <v>FT</v>
          </cell>
          <cell r="D5212" t="str">
            <v>20" WATER MAIN DUCTILE IRON PIPE ANSI CLASS 52, MECHANICAL JOINTS AND FITTINGS, AS PER PLAN</v>
          </cell>
          <cell r="G5212">
            <v>0</v>
          </cell>
        </row>
        <row r="5213">
          <cell r="A5213" t="str">
            <v>638E03504</v>
          </cell>
          <cell r="C5213" t="str">
            <v>FT</v>
          </cell>
          <cell r="D5213" t="str">
            <v>20" WATER MAIN DUCTILE IRON PIPE ANSI CLASS 53, MECHANICAL JOINTS AND FITTINGS</v>
          </cell>
          <cell r="G5213">
            <v>0</v>
          </cell>
        </row>
        <row r="5214">
          <cell r="A5214" t="str">
            <v>638E03508</v>
          </cell>
          <cell r="C5214" t="str">
            <v>FT</v>
          </cell>
          <cell r="D5214" t="str">
            <v>20" WATER MAIN DUCTILE IRON PIPE ANSI CLASS 56, MECHANICAL JOINTS AND FITTINGS</v>
          </cell>
          <cell r="G5214">
            <v>0</v>
          </cell>
        </row>
        <row r="5215">
          <cell r="A5215" t="str">
            <v>638E03509</v>
          </cell>
          <cell r="C5215" t="str">
            <v>FT</v>
          </cell>
          <cell r="D5215" t="str">
            <v>20" WATER MAIN DUCTILE IRON PIPE ANSI CLASS 56, MECHANICAL JOINTS AND FITTINGS, AS PER PLAN</v>
          </cell>
          <cell r="G5215">
            <v>0</v>
          </cell>
        </row>
        <row r="5216">
          <cell r="A5216" t="str">
            <v>638E03600</v>
          </cell>
          <cell r="C5216" t="str">
            <v>FT</v>
          </cell>
          <cell r="D5216" t="str">
            <v>20" WATER MAIN DUCTILE IRON PIPE ANSI CLASS 52, BOLTLESS-RESTRAINED JOINTS AND FITTINGS</v>
          </cell>
          <cell r="G5216">
            <v>0</v>
          </cell>
        </row>
        <row r="5217">
          <cell r="A5217" t="str">
            <v>638E03604</v>
          </cell>
          <cell r="C5217" t="str">
            <v>FT</v>
          </cell>
          <cell r="D5217" t="str">
            <v>20" WATER MAIN DUCTILE IRON PIPE ANSI CLASS 53, BOLTLESS-RESTRAINED JOINTS AND FITTINGS</v>
          </cell>
          <cell r="G5217">
            <v>0</v>
          </cell>
        </row>
        <row r="5218">
          <cell r="A5218" t="str">
            <v>638E03700</v>
          </cell>
          <cell r="C5218" t="str">
            <v>FT</v>
          </cell>
          <cell r="D5218" t="str">
            <v>20" WATER MAIN DUCTILE IRON PIPE ANSI CLASS 56, BALL AND SOCKET JOINTS AND FITTINGS</v>
          </cell>
          <cell r="G5218">
            <v>0</v>
          </cell>
        </row>
        <row r="5219">
          <cell r="A5219" t="str">
            <v>638E03800</v>
          </cell>
          <cell r="C5219" t="str">
            <v>FT</v>
          </cell>
          <cell r="D5219" t="str">
            <v>24" WATER MAIN DUCTILE IRON PIPE ANSI CLASS 52, PUSH-ON JOINTS AND FITTINGS</v>
          </cell>
          <cell r="G5219">
            <v>0</v>
          </cell>
        </row>
        <row r="5220">
          <cell r="A5220" t="str">
            <v>638E03804</v>
          </cell>
          <cell r="C5220" t="str">
            <v>FT</v>
          </cell>
          <cell r="D5220" t="str">
            <v>24" WATER MAIN DUCTILE IRON PIPE ANSI CLASS 53, PUSH-ON JOINTS AND FITTINGS</v>
          </cell>
          <cell r="G5220">
            <v>0</v>
          </cell>
        </row>
        <row r="5221">
          <cell r="A5221" t="str">
            <v>638E03900</v>
          </cell>
          <cell r="C5221" t="str">
            <v>FT</v>
          </cell>
          <cell r="D5221" t="str">
            <v>24" WATER MAIN DUCTILE IRON PIPE ANSI CLASS 52, MECHANICAL JOINTS AND FITTINGS</v>
          </cell>
          <cell r="G5221">
            <v>0</v>
          </cell>
        </row>
        <row r="5222">
          <cell r="A5222" t="str">
            <v>638E03901</v>
          </cell>
          <cell r="C5222" t="str">
            <v>FT</v>
          </cell>
          <cell r="D5222" t="str">
            <v>24" WATER MAIN DUCTILE IRON PIPE ANSI CLASS 52, MECHANICAL JOINTS AND FITTINGS, AS PER PLAN</v>
          </cell>
          <cell r="G5222">
            <v>0</v>
          </cell>
        </row>
        <row r="5223">
          <cell r="A5223" t="str">
            <v>638E03904</v>
          </cell>
          <cell r="C5223" t="str">
            <v>FT</v>
          </cell>
          <cell r="D5223" t="str">
            <v>24" WATER MAIN DUCTILE IRON PIPE ANSI CLASS 53, MECHANICAL JOINTS AND FITTINGS</v>
          </cell>
          <cell r="G5223">
            <v>0</v>
          </cell>
        </row>
        <row r="5224">
          <cell r="A5224" t="str">
            <v>638E04000</v>
          </cell>
          <cell r="C5224" t="str">
            <v>FT</v>
          </cell>
          <cell r="D5224" t="str">
            <v>24" WATER MAIN DUCTILE IRON PIPE ANSI CLASS 52, BOLTLESS-RESTRAINED JOINTS AND FITTINGS</v>
          </cell>
          <cell r="G5224">
            <v>0</v>
          </cell>
        </row>
        <row r="5225">
          <cell r="A5225" t="str">
            <v>638E04004</v>
          </cell>
          <cell r="C5225" t="str">
            <v>FT</v>
          </cell>
          <cell r="D5225" t="str">
            <v>24" WATER MAIN DUCTILE IRON PIPE ANSI CLASS 53, BOLTLESS-RESTRAINED JOINTS AND FITTINGS</v>
          </cell>
          <cell r="G5225">
            <v>0</v>
          </cell>
        </row>
        <row r="5226">
          <cell r="A5226" t="str">
            <v>638E04100</v>
          </cell>
          <cell r="C5226" t="str">
            <v>FT</v>
          </cell>
          <cell r="D5226" t="str">
            <v>24" WATER MAIN DUCTILE IRON PIPE ANSI CLASS 56, BALL AND SOCKET JOINTS AND FITTINGS</v>
          </cell>
          <cell r="G5226">
            <v>0</v>
          </cell>
        </row>
        <row r="5227">
          <cell r="A5227" t="str">
            <v>638E04200</v>
          </cell>
          <cell r="C5227" t="str">
            <v>FT</v>
          </cell>
          <cell r="D5227" t="str">
            <v>30" WATER MAIN DUCTILE IRON PIPE ANSI CLASS 52, PUSH-ON JOINTS AND FITTINGS</v>
          </cell>
          <cell r="G5227">
            <v>0</v>
          </cell>
        </row>
        <row r="5228">
          <cell r="A5228" t="str">
            <v>638E04204</v>
          </cell>
          <cell r="C5228" t="str">
            <v>FT</v>
          </cell>
          <cell r="D5228" t="str">
            <v>30" WATER MAIN DUCTILE IRON PIPE ANSI CLASS 53, PUSH-ON JOINTS AND FITTINGS</v>
          </cell>
          <cell r="G5228">
            <v>0</v>
          </cell>
        </row>
        <row r="5229">
          <cell r="A5229" t="str">
            <v>638E04300</v>
          </cell>
          <cell r="C5229" t="str">
            <v>FT</v>
          </cell>
          <cell r="D5229" t="str">
            <v>30" WATER MAIN DUCTILE IRON PIPE ANSI CLASS 52, MECHANICAL JOINTS AND FITTINGS</v>
          </cell>
          <cell r="G5229">
            <v>0</v>
          </cell>
        </row>
        <row r="5230">
          <cell r="A5230" t="str">
            <v>638E04304</v>
          </cell>
          <cell r="C5230" t="str">
            <v>FT</v>
          </cell>
          <cell r="D5230" t="str">
            <v>30" WATER MAIN DUCTILE IRON PIPE ANSI CLASS 53, MECHANICAL JOINTS AND FITTINGS</v>
          </cell>
          <cell r="G5230">
            <v>0</v>
          </cell>
        </row>
        <row r="5231">
          <cell r="A5231" t="str">
            <v>638E04400</v>
          </cell>
          <cell r="C5231" t="str">
            <v>FT</v>
          </cell>
          <cell r="D5231" t="str">
            <v>30" WATER MAIN DUCTILE IRON PIPE ANSI CLASS 52, BOLTLESS-RESTRAINED JOINTS AND FITTINGS</v>
          </cell>
          <cell r="G5231">
            <v>0</v>
          </cell>
        </row>
        <row r="5232">
          <cell r="A5232" t="str">
            <v>638E04404</v>
          </cell>
          <cell r="C5232" t="str">
            <v>FT</v>
          </cell>
          <cell r="D5232" t="str">
            <v>30" WATER MAIN DUCTILE IRON PIPE ANSI CLASS 53, BOLTLESS-RESTRAINED JOINTS AND FITTINGS</v>
          </cell>
          <cell r="G5232">
            <v>0</v>
          </cell>
        </row>
        <row r="5233">
          <cell r="A5233" t="str">
            <v>638E04405</v>
          </cell>
          <cell r="C5233" t="str">
            <v>FT</v>
          </cell>
          <cell r="D5233" t="str">
            <v>30" WATER MAIN DUCTILE IRON PIPE ANSI CLASS 53, BOLTLESS-RESTRAINED JOINTS AND FITTINGS, AS PER PLAN</v>
          </cell>
          <cell r="G5233">
            <v>0</v>
          </cell>
        </row>
        <row r="5234">
          <cell r="A5234" t="str">
            <v>638E04500</v>
          </cell>
          <cell r="C5234" t="str">
            <v>FT</v>
          </cell>
          <cell r="D5234" t="str">
            <v>30" WATER MAIN DUCTILE IRON PIPE ANSI CLASS 58, BALL AND SOCKET JOINTS AND FITTINGS</v>
          </cell>
          <cell r="G5234">
            <v>0</v>
          </cell>
        </row>
        <row r="5235">
          <cell r="A5235" t="str">
            <v>638E04504</v>
          </cell>
          <cell r="C5235" t="str">
            <v>FT</v>
          </cell>
          <cell r="D5235" t="str">
            <v>36" WATER MAIN DUCTILE IRON PIPE ANSI CLASS 52, BOLTLESS RESTRAINED JOINTS AND FITTINGS</v>
          </cell>
          <cell r="G5235">
            <v>0</v>
          </cell>
        </row>
        <row r="5236">
          <cell r="A5236" t="str">
            <v>638E04800</v>
          </cell>
          <cell r="C5236" t="str">
            <v>FT</v>
          </cell>
          <cell r="D5236" t="str">
            <v>3/4" COPPER SERVICE BRANCH</v>
          </cell>
          <cell r="G5236">
            <v>0</v>
          </cell>
        </row>
        <row r="5237">
          <cell r="A5237" t="str">
            <v>638E04801</v>
          </cell>
          <cell r="C5237" t="str">
            <v>FT</v>
          </cell>
          <cell r="D5237" t="str">
            <v>3/4" COPPER SERVICE BRANCH, AS PER PLAN</v>
          </cell>
          <cell r="G5237">
            <v>0</v>
          </cell>
        </row>
        <row r="5238">
          <cell r="A5238" t="str">
            <v>638E04900</v>
          </cell>
          <cell r="C5238" t="str">
            <v>FT</v>
          </cell>
          <cell r="D5238" t="str">
            <v>1" COPPER SERVICE BRANCH</v>
          </cell>
          <cell r="G5238">
            <v>0</v>
          </cell>
        </row>
        <row r="5239">
          <cell r="A5239" t="str">
            <v>638E04901</v>
          </cell>
          <cell r="C5239" t="str">
            <v>FT</v>
          </cell>
          <cell r="D5239" t="str">
            <v>1" COPPER SERVICE BRANCH, AS PER PLAN</v>
          </cell>
          <cell r="G5239">
            <v>0</v>
          </cell>
        </row>
        <row r="5240">
          <cell r="A5240" t="str">
            <v>638E04950</v>
          </cell>
          <cell r="C5240" t="str">
            <v>FT</v>
          </cell>
          <cell r="D5240" t="str">
            <v>1-1/4" COPPER SERVICE BRANCH</v>
          </cell>
          <cell r="G5240">
            <v>0</v>
          </cell>
        </row>
        <row r="5241">
          <cell r="A5241" t="str">
            <v>638E04951</v>
          </cell>
          <cell r="C5241" t="str">
            <v>FT</v>
          </cell>
          <cell r="D5241" t="str">
            <v>1-1/4" COPPER SERVICE BRANCH, AS PER PLAN</v>
          </cell>
          <cell r="G5241">
            <v>0</v>
          </cell>
        </row>
        <row r="5242">
          <cell r="A5242" t="str">
            <v>638E05000</v>
          </cell>
          <cell r="C5242" t="str">
            <v>FT</v>
          </cell>
          <cell r="D5242" t="str">
            <v>1-1/2" COPPER SERVICE BRANCH</v>
          </cell>
          <cell r="G5242">
            <v>0</v>
          </cell>
        </row>
        <row r="5243">
          <cell r="A5243" t="str">
            <v>638E05001</v>
          </cell>
          <cell r="C5243" t="str">
            <v>FT</v>
          </cell>
          <cell r="D5243" t="str">
            <v>1-1/2" COPPER SERVICE BRANCH, AS PER PLAN</v>
          </cell>
          <cell r="G5243">
            <v>0</v>
          </cell>
        </row>
        <row r="5244">
          <cell r="A5244" t="str">
            <v>638E05100</v>
          </cell>
          <cell r="C5244" t="str">
            <v>FT</v>
          </cell>
          <cell r="D5244" t="str">
            <v>2" COPPER SERVICE BRANCH</v>
          </cell>
          <cell r="G5244">
            <v>0</v>
          </cell>
        </row>
        <row r="5245">
          <cell r="A5245" t="str">
            <v>638E05101</v>
          </cell>
          <cell r="C5245" t="str">
            <v>FT</v>
          </cell>
          <cell r="D5245" t="str">
            <v>2" COPPER SERVICE BRANCH, AS PER PLAN</v>
          </cell>
          <cell r="G5245">
            <v>0</v>
          </cell>
        </row>
        <row r="5246">
          <cell r="A5246" t="str">
            <v>638E05102</v>
          </cell>
          <cell r="C5246" t="str">
            <v>FT</v>
          </cell>
          <cell r="D5246" t="str">
            <v>2-1/2" COPPER SERVICE BRANCH</v>
          </cell>
          <cell r="G5246">
            <v>0</v>
          </cell>
        </row>
        <row r="5247">
          <cell r="A5247" t="str">
            <v>638E05300</v>
          </cell>
          <cell r="C5247" t="str">
            <v>FT</v>
          </cell>
          <cell r="D5247" t="str">
            <v>3/4" POLYETHYLENE SERVICE BRANCH</v>
          </cell>
          <cell r="G5247">
            <v>0</v>
          </cell>
        </row>
        <row r="5248">
          <cell r="A5248" t="str">
            <v>638E05301</v>
          </cell>
          <cell r="C5248" t="str">
            <v>FT</v>
          </cell>
          <cell r="D5248" t="str">
            <v>3/4" POLYETHYLENE SERVICE BRANCH, AS PER PLAN</v>
          </cell>
          <cell r="G5248">
            <v>0</v>
          </cell>
        </row>
        <row r="5249">
          <cell r="A5249" t="str">
            <v>638E05400</v>
          </cell>
          <cell r="C5249" t="str">
            <v>FT</v>
          </cell>
          <cell r="D5249" t="str">
            <v>1" POLYETHYLENE SERVICE BRANCH</v>
          </cell>
          <cell r="G5249">
            <v>0</v>
          </cell>
        </row>
        <row r="5250">
          <cell r="A5250" t="str">
            <v>638E05401</v>
          </cell>
          <cell r="C5250" t="str">
            <v>FT</v>
          </cell>
          <cell r="D5250" t="str">
            <v>1" POLYETHYLENE SERVICE BRANCH, AS PER PLAN</v>
          </cell>
          <cell r="G5250">
            <v>0</v>
          </cell>
        </row>
        <row r="5251">
          <cell r="A5251" t="str">
            <v>638E05500</v>
          </cell>
          <cell r="C5251" t="str">
            <v>FT</v>
          </cell>
          <cell r="D5251" t="str">
            <v>1-1/2" POLYETHYLENE SERVICE BRANCH</v>
          </cell>
          <cell r="G5251">
            <v>0</v>
          </cell>
        </row>
        <row r="5252">
          <cell r="A5252" t="str">
            <v>638E05501</v>
          </cell>
          <cell r="C5252" t="str">
            <v>FT</v>
          </cell>
          <cell r="D5252" t="str">
            <v>1-1/2" POLYETHYLENE SERVICE BRANCH, AS PER PLAN</v>
          </cell>
          <cell r="G5252">
            <v>0</v>
          </cell>
        </row>
        <row r="5253">
          <cell r="A5253" t="str">
            <v>638E05600</v>
          </cell>
          <cell r="C5253" t="str">
            <v>FT</v>
          </cell>
          <cell r="D5253" t="str">
            <v>2" POLYETHYLENE SERVICE BRANCH</v>
          </cell>
          <cell r="G5253">
            <v>0</v>
          </cell>
        </row>
        <row r="5254">
          <cell r="A5254" t="str">
            <v>638E05700</v>
          </cell>
          <cell r="C5254" t="str">
            <v>FT</v>
          </cell>
          <cell r="D5254" t="str">
            <v>3/4" POLYBUTYLENE SERVICE BRANCH</v>
          </cell>
          <cell r="G5254">
            <v>0</v>
          </cell>
        </row>
        <row r="5255">
          <cell r="A5255" t="str">
            <v>638E05800</v>
          </cell>
          <cell r="C5255" t="str">
            <v>FT</v>
          </cell>
          <cell r="D5255" t="str">
            <v>1" POLYBUTYLENE SERVICE BRANCH</v>
          </cell>
          <cell r="G5255">
            <v>0</v>
          </cell>
        </row>
        <row r="5256">
          <cell r="A5256" t="str">
            <v>638E05900</v>
          </cell>
          <cell r="C5256" t="str">
            <v>FT</v>
          </cell>
          <cell r="D5256" t="str">
            <v>1-1/2" POLYBUTYLENE SERVICE BRANCH</v>
          </cell>
          <cell r="G5256">
            <v>0</v>
          </cell>
        </row>
        <row r="5257">
          <cell r="A5257" t="str">
            <v>638E06000</v>
          </cell>
          <cell r="C5257" t="str">
            <v>FT</v>
          </cell>
          <cell r="D5257" t="str">
            <v>2" POLYBUTYLENE SERVICE BRANCH</v>
          </cell>
          <cell r="G5257">
            <v>0</v>
          </cell>
        </row>
        <row r="5258">
          <cell r="A5258" t="str">
            <v>638E06200</v>
          </cell>
          <cell r="C5258" t="str">
            <v>FT</v>
          </cell>
          <cell r="D5258" t="str">
            <v>POLYETHYLENE ENCASEMENT</v>
          </cell>
          <cell r="G5258">
            <v>0</v>
          </cell>
        </row>
        <row r="5259">
          <cell r="A5259" t="str">
            <v>638E06300</v>
          </cell>
          <cell r="C5259" t="str">
            <v>FT</v>
          </cell>
          <cell r="D5259" t="str">
            <v>8" STEEL PIPE ENCASEMENT, OPEN CUT</v>
          </cell>
          <cell r="G5259">
            <v>0</v>
          </cell>
        </row>
        <row r="5260">
          <cell r="A5260" t="str">
            <v>638E06400</v>
          </cell>
          <cell r="C5260" t="str">
            <v>FT</v>
          </cell>
          <cell r="D5260" t="str">
            <v>10" STEEL PIPE ENCASEMENT, OPEN CUT</v>
          </cell>
          <cell r="G5260">
            <v>0</v>
          </cell>
        </row>
        <row r="5261">
          <cell r="A5261" t="str">
            <v>638E06401</v>
          </cell>
          <cell r="C5261" t="str">
            <v>FT</v>
          </cell>
          <cell r="D5261" t="str">
            <v>10" STEEL PIPE ENCASEMENT, OPEN CUT, AS PER PLAN</v>
          </cell>
          <cell r="G5261">
            <v>0</v>
          </cell>
        </row>
        <row r="5262">
          <cell r="A5262" t="str">
            <v>638E06500</v>
          </cell>
          <cell r="C5262" t="str">
            <v>FT</v>
          </cell>
          <cell r="D5262" t="str">
            <v>12" STEEL PIPE ENCASEMENT, OPEN CUT</v>
          </cell>
          <cell r="G5262">
            <v>0</v>
          </cell>
        </row>
        <row r="5263">
          <cell r="A5263" t="str">
            <v>638E06501</v>
          </cell>
          <cell r="C5263" t="str">
            <v>FT</v>
          </cell>
          <cell r="D5263" t="str">
            <v>12" STEEL PIPE ENCASEMENT, OPEN CUT, AS PER PLAN</v>
          </cell>
          <cell r="G5263">
            <v>0</v>
          </cell>
        </row>
        <row r="5264">
          <cell r="A5264" t="str">
            <v>638E06600</v>
          </cell>
          <cell r="C5264" t="str">
            <v>FT</v>
          </cell>
          <cell r="D5264" t="str">
            <v>14" STEEL PIPE ENCASEMENT, OPEN CUT</v>
          </cell>
          <cell r="G5264">
            <v>0</v>
          </cell>
        </row>
        <row r="5265">
          <cell r="A5265" t="str">
            <v>638E06601</v>
          </cell>
          <cell r="C5265" t="str">
            <v>FT</v>
          </cell>
          <cell r="D5265" t="str">
            <v>14" STEEL PIPE ENCASEMENT, OPEN CUT, AS PER PLAN</v>
          </cell>
          <cell r="G5265">
            <v>0</v>
          </cell>
        </row>
        <row r="5266">
          <cell r="A5266" t="str">
            <v>638E06700</v>
          </cell>
          <cell r="C5266" t="str">
            <v>FT</v>
          </cell>
          <cell r="D5266" t="str">
            <v>16" STEEL PIPE ENCASEMENT, OPEN CUT</v>
          </cell>
          <cell r="G5266">
            <v>0</v>
          </cell>
        </row>
        <row r="5267">
          <cell r="A5267" t="str">
            <v>638E06701</v>
          </cell>
          <cell r="C5267" t="str">
            <v>FT</v>
          </cell>
          <cell r="D5267" t="str">
            <v>16" STEEL PIPE ENCASEMENT, OPEN CUT, AS PER PLAN</v>
          </cell>
          <cell r="G5267">
            <v>0</v>
          </cell>
        </row>
        <row r="5268">
          <cell r="A5268" t="str">
            <v>638E06702</v>
          </cell>
          <cell r="C5268" t="str">
            <v>FT</v>
          </cell>
          <cell r="D5268" t="str">
            <v>18" STEEL PIPE ENCASEMENT, OPEN CUT</v>
          </cell>
          <cell r="G5268">
            <v>0</v>
          </cell>
        </row>
        <row r="5269">
          <cell r="A5269" t="str">
            <v>638E06703</v>
          </cell>
          <cell r="C5269" t="str">
            <v>FT</v>
          </cell>
          <cell r="D5269" t="str">
            <v>18" STEEL PIPE ENCASEMENT, OPEN CUT, AS PER PLAN</v>
          </cell>
          <cell r="G5269">
            <v>0</v>
          </cell>
        </row>
        <row r="5270">
          <cell r="A5270" t="str">
            <v>638E06704</v>
          </cell>
          <cell r="C5270" t="str">
            <v>FT</v>
          </cell>
          <cell r="D5270" t="str">
            <v>20" STEEL PIPE ENCASEMENT, OPEN CUT</v>
          </cell>
          <cell r="G5270">
            <v>0</v>
          </cell>
        </row>
        <row r="5271">
          <cell r="A5271" t="str">
            <v>638E06705</v>
          </cell>
          <cell r="C5271" t="str">
            <v>FT</v>
          </cell>
          <cell r="D5271" t="str">
            <v>20" STEEL PIPE ENCASEMENT, OPEN CUT, AS PER PLAN</v>
          </cell>
          <cell r="G5271">
            <v>0</v>
          </cell>
        </row>
        <row r="5272">
          <cell r="A5272" t="str">
            <v>638E06706</v>
          </cell>
          <cell r="C5272" t="str">
            <v>FT</v>
          </cell>
          <cell r="D5272" t="str">
            <v>22" STEEL PIPE ENCASEMENT, OPEN CUT</v>
          </cell>
          <cell r="G5272">
            <v>0</v>
          </cell>
        </row>
        <row r="5273">
          <cell r="A5273" t="str">
            <v>638E06708</v>
          </cell>
          <cell r="C5273" t="str">
            <v>FT</v>
          </cell>
          <cell r="D5273" t="str">
            <v>24" STEEL PIPE ENCASEMENT, OPEN CUT</v>
          </cell>
          <cell r="G5273">
            <v>0</v>
          </cell>
        </row>
        <row r="5274">
          <cell r="A5274" t="str">
            <v>638E06709</v>
          </cell>
          <cell r="C5274" t="str">
            <v>FT</v>
          </cell>
          <cell r="D5274" t="str">
            <v>24" STEEL PIPE ENCASEMENT, OPEN CUT, AS PER PLAN</v>
          </cell>
          <cell r="G5274">
            <v>0</v>
          </cell>
        </row>
        <row r="5275">
          <cell r="A5275" t="str">
            <v>638E06710</v>
          </cell>
          <cell r="C5275" t="str">
            <v>FT</v>
          </cell>
          <cell r="D5275" t="str">
            <v>28" STEEL PIPE ENCASEMENT, OPEN CUT</v>
          </cell>
          <cell r="G5275">
            <v>0</v>
          </cell>
        </row>
        <row r="5276">
          <cell r="A5276" t="str">
            <v>638E06711</v>
          </cell>
          <cell r="C5276" t="str">
            <v>FT</v>
          </cell>
          <cell r="D5276" t="str">
            <v>28" STEEL PIPE ENCASEMENT, OPEN CUT, AS PER PLAN</v>
          </cell>
          <cell r="G5276">
            <v>0</v>
          </cell>
        </row>
        <row r="5277">
          <cell r="A5277" t="str">
            <v>638E06712</v>
          </cell>
          <cell r="C5277" t="str">
            <v>FT</v>
          </cell>
          <cell r="D5277" t="str">
            <v>30" STEEL PIPE ENCASEMENT, OPEN CUT</v>
          </cell>
          <cell r="G5277">
            <v>0</v>
          </cell>
        </row>
        <row r="5278">
          <cell r="A5278" t="str">
            <v>638E06714</v>
          </cell>
          <cell r="C5278" t="str">
            <v>FT</v>
          </cell>
          <cell r="D5278" t="str">
            <v>26" STEEL PIPE ENCASEMENT, OPEN CUT</v>
          </cell>
          <cell r="G5278">
            <v>0</v>
          </cell>
        </row>
        <row r="5279">
          <cell r="A5279" t="str">
            <v>638E06904</v>
          </cell>
          <cell r="C5279" t="str">
            <v>FT</v>
          </cell>
          <cell r="D5279" t="str">
            <v>36" STEEL PIPE ENCASEMENT, OPEN CUT</v>
          </cell>
          <cell r="G5279">
            <v>0</v>
          </cell>
        </row>
        <row r="5280">
          <cell r="A5280" t="str">
            <v>638E06905</v>
          </cell>
          <cell r="C5280" t="str">
            <v>FT</v>
          </cell>
          <cell r="D5280" t="str">
            <v>36" STEEL PIPE ENCASEMENT, OPEN CUT, AS PER PLAN</v>
          </cell>
          <cell r="G5280">
            <v>0</v>
          </cell>
        </row>
        <row r="5281">
          <cell r="A5281" t="str">
            <v>638E06910</v>
          </cell>
          <cell r="C5281" t="str">
            <v>FT</v>
          </cell>
          <cell r="D5281" t="str">
            <v>40" STEEL PIPE ENCASEMENT, OPEN CUT</v>
          </cell>
          <cell r="G5281">
            <v>0</v>
          </cell>
        </row>
        <row r="5282">
          <cell r="A5282" t="str">
            <v>638E06911</v>
          </cell>
          <cell r="C5282" t="str">
            <v>FT</v>
          </cell>
          <cell r="D5282" t="str">
            <v>40" STEEL PIPE ENCASEMENT, OPEN CUT, AS PER PLAN</v>
          </cell>
          <cell r="G5282">
            <v>0</v>
          </cell>
        </row>
        <row r="5283">
          <cell r="A5283" t="str">
            <v>638E06912</v>
          </cell>
          <cell r="C5283" t="str">
            <v>FT</v>
          </cell>
          <cell r="D5283" t="str">
            <v>48" STEEL PIPE ENCASEMENT, OPEN CUT</v>
          </cell>
          <cell r="G5283">
            <v>0</v>
          </cell>
        </row>
        <row r="5284">
          <cell r="A5284" t="str">
            <v>638E06913</v>
          </cell>
          <cell r="C5284" t="str">
            <v>FT</v>
          </cell>
          <cell r="D5284" t="str">
            <v>48" STEEL PIPE ENCASEMENT, OPEN CUT, AS PER PLAN</v>
          </cell>
          <cell r="G5284">
            <v>0</v>
          </cell>
        </row>
        <row r="5285">
          <cell r="A5285" t="str">
            <v>638E06914</v>
          </cell>
          <cell r="C5285" t="str">
            <v>FT</v>
          </cell>
          <cell r="D5285" t="str">
            <v>54" STEEL PIPE ENCASEMENT, OPEN CUT</v>
          </cell>
          <cell r="G5285">
            <v>0</v>
          </cell>
        </row>
        <row r="5286">
          <cell r="A5286" t="str">
            <v>638E06920</v>
          </cell>
          <cell r="C5286" t="str">
            <v>FT</v>
          </cell>
          <cell r="D5286" t="str">
            <v>60" STEEL PIPE ENCASEMENT, OPEN CUT</v>
          </cell>
          <cell r="G5286">
            <v>0</v>
          </cell>
        </row>
        <row r="5287">
          <cell r="A5287" t="str">
            <v>638E06921</v>
          </cell>
          <cell r="C5287" t="str">
            <v>FT</v>
          </cell>
          <cell r="D5287" t="str">
            <v>60" STEEL PIPE ENCASEMENT, OPEN CUT, AS PER PLAN</v>
          </cell>
          <cell r="G5287">
            <v>0</v>
          </cell>
        </row>
        <row r="5288">
          <cell r="A5288" t="str">
            <v>638E07000</v>
          </cell>
          <cell r="C5288" t="str">
            <v>FT</v>
          </cell>
          <cell r="D5288" t="str">
            <v>10" STEEL PIPE ENCASEMENT, BORED OR JACKED</v>
          </cell>
          <cell r="G5288">
            <v>0</v>
          </cell>
        </row>
        <row r="5289">
          <cell r="A5289" t="str">
            <v>638E07001</v>
          </cell>
          <cell r="C5289" t="str">
            <v>FT</v>
          </cell>
          <cell r="D5289" t="str">
            <v>10" STEEL PIPE ENCASEMENT, BORED OR JACKED, AS PER PLAN</v>
          </cell>
          <cell r="G5289">
            <v>0</v>
          </cell>
        </row>
        <row r="5290">
          <cell r="A5290" t="str">
            <v>638E07100</v>
          </cell>
          <cell r="C5290" t="str">
            <v>FT</v>
          </cell>
          <cell r="D5290" t="str">
            <v>12" STEEL PIPE ENCASEMENT, BORED OR JACKED</v>
          </cell>
          <cell r="G5290">
            <v>0</v>
          </cell>
        </row>
        <row r="5291">
          <cell r="A5291" t="str">
            <v>638E07101</v>
          </cell>
          <cell r="C5291" t="str">
            <v>FT</v>
          </cell>
          <cell r="D5291" t="str">
            <v>12" STEEL PIPE ENCASEMENT, BORED OR JACKED, AS PER PLAN</v>
          </cell>
          <cell r="G5291">
            <v>0</v>
          </cell>
        </row>
        <row r="5292">
          <cell r="A5292" t="str">
            <v>638E07200</v>
          </cell>
          <cell r="C5292" t="str">
            <v>FT</v>
          </cell>
          <cell r="D5292" t="str">
            <v>14" STEEL PIPE ENCASEMENT, BORED OR JACKED</v>
          </cell>
          <cell r="G5292">
            <v>0</v>
          </cell>
        </row>
        <row r="5293">
          <cell r="A5293" t="str">
            <v>638E07201</v>
          </cell>
          <cell r="C5293" t="str">
            <v>FT</v>
          </cell>
          <cell r="D5293" t="str">
            <v>14" STEEL PIPE ENCASEMENT, BORED OR JACKED, AS PER PLAN</v>
          </cell>
          <cell r="G5293">
            <v>0</v>
          </cell>
        </row>
        <row r="5294">
          <cell r="A5294" t="str">
            <v>638E07300</v>
          </cell>
          <cell r="C5294" t="str">
            <v>FT</v>
          </cell>
          <cell r="D5294" t="str">
            <v>16" STEEL PIPE ENCASEMENT, BORED OR JACKED</v>
          </cell>
          <cell r="G5294">
            <v>0</v>
          </cell>
        </row>
        <row r="5295">
          <cell r="A5295" t="str">
            <v>638E07301</v>
          </cell>
          <cell r="C5295" t="str">
            <v>FT</v>
          </cell>
          <cell r="D5295" t="str">
            <v>16" STEEL PIPE ENCASEMENT, BORED OR JACKED, AS PER PLAN</v>
          </cell>
          <cell r="G5295">
            <v>0</v>
          </cell>
        </row>
        <row r="5296">
          <cell r="A5296" t="str">
            <v>638E07302</v>
          </cell>
          <cell r="C5296" t="str">
            <v>FT</v>
          </cell>
          <cell r="D5296" t="str">
            <v>18" STEEL PIPE ENCASEMENT, BORED OR JACKED</v>
          </cell>
          <cell r="G5296">
            <v>0</v>
          </cell>
        </row>
        <row r="5297">
          <cell r="A5297" t="str">
            <v>638E07303</v>
          </cell>
          <cell r="C5297" t="str">
            <v>FT</v>
          </cell>
          <cell r="D5297" t="str">
            <v>18" STEEL PIPE ENCASEMENT, BORED OR JACKED, AS PER PLAN</v>
          </cell>
          <cell r="G5297">
            <v>0</v>
          </cell>
        </row>
        <row r="5298">
          <cell r="A5298" t="str">
            <v>638E07304</v>
          </cell>
          <cell r="C5298" t="str">
            <v>FT</v>
          </cell>
          <cell r="D5298" t="str">
            <v>20" STEEL PIPE ENCASEMENT, BORED OR JACKED</v>
          </cell>
          <cell r="G5298">
            <v>0</v>
          </cell>
        </row>
        <row r="5299">
          <cell r="A5299" t="str">
            <v>638E07305</v>
          </cell>
          <cell r="C5299" t="str">
            <v>FT</v>
          </cell>
          <cell r="D5299" t="str">
            <v>20" STEEL PIPE ENCASEMENT, BORED OR JACKED, AS PER PLAN</v>
          </cell>
          <cell r="G5299">
            <v>0</v>
          </cell>
        </row>
        <row r="5300">
          <cell r="A5300" t="str">
            <v>638E07306</v>
          </cell>
          <cell r="C5300" t="str">
            <v>FT</v>
          </cell>
          <cell r="D5300" t="str">
            <v>22" STEEL PIPE ENCASEMENT, BORED OR JACKED</v>
          </cell>
          <cell r="G5300">
            <v>0</v>
          </cell>
        </row>
        <row r="5301">
          <cell r="A5301" t="str">
            <v>638E07307</v>
          </cell>
          <cell r="C5301" t="str">
            <v>FT</v>
          </cell>
          <cell r="D5301" t="str">
            <v>22" STEEL PIPE ENCASEMENT, BORED OR JACKED, AS PER PLAN</v>
          </cell>
          <cell r="G5301">
            <v>0</v>
          </cell>
        </row>
        <row r="5302">
          <cell r="A5302" t="str">
            <v>638E07310</v>
          </cell>
          <cell r="C5302" t="str">
            <v>FT</v>
          </cell>
          <cell r="D5302" t="str">
            <v>24" STEEL PIPE ENCASEMENT, BORED OR JACKED</v>
          </cell>
          <cell r="G5302">
            <v>0</v>
          </cell>
        </row>
        <row r="5303">
          <cell r="A5303" t="str">
            <v>638E07311</v>
          </cell>
          <cell r="C5303" t="str">
            <v>FT</v>
          </cell>
          <cell r="D5303" t="str">
            <v>24" STEEL PIPE ENCASEMENT, BORED OR JACKED, AS PER PLAN</v>
          </cell>
          <cell r="G5303">
            <v>0</v>
          </cell>
        </row>
        <row r="5304">
          <cell r="A5304" t="str">
            <v>638E07314</v>
          </cell>
          <cell r="C5304" t="str">
            <v>FT</v>
          </cell>
          <cell r="D5304" t="str">
            <v>30" STEEL PIPE ENCASEMENT, BORED OR JACKED</v>
          </cell>
          <cell r="G5304">
            <v>0</v>
          </cell>
        </row>
        <row r="5305">
          <cell r="A5305" t="str">
            <v>638E07315</v>
          </cell>
          <cell r="C5305" t="str">
            <v>FT</v>
          </cell>
          <cell r="D5305" t="str">
            <v>30" STEEL PIPE ENCASEMENT, BORED OR JACKED, AS PER PLAN</v>
          </cell>
          <cell r="G5305">
            <v>0</v>
          </cell>
        </row>
        <row r="5306">
          <cell r="A5306" t="str">
            <v>638E07316</v>
          </cell>
          <cell r="C5306" t="str">
            <v>FT</v>
          </cell>
          <cell r="D5306" t="str">
            <v>36" STEEL PIPE ENCASEMENT, BORED OR JACKED</v>
          </cell>
          <cell r="G5306">
            <v>0</v>
          </cell>
        </row>
        <row r="5307">
          <cell r="A5307" t="str">
            <v>638E07318</v>
          </cell>
          <cell r="C5307" t="str">
            <v>FT</v>
          </cell>
          <cell r="D5307" t="str">
            <v>40" STEEL PIPE ENCASEMENT, BORED OR JACKED</v>
          </cell>
          <cell r="G5307">
            <v>0</v>
          </cell>
        </row>
        <row r="5308">
          <cell r="A5308" t="str">
            <v>638E07320</v>
          </cell>
          <cell r="C5308" t="str">
            <v>FT</v>
          </cell>
          <cell r="D5308" t="str">
            <v>48" STEEL PIPE ENCASEMENT, BORED OR JACKED</v>
          </cell>
          <cell r="G5308">
            <v>0</v>
          </cell>
        </row>
        <row r="5309">
          <cell r="A5309" t="str">
            <v>638E07321</v>
          </cell>
          <cell r="C5309" t="str">
            <v>FT</v>
          </cell>
          <cell r="D5309" t="str">
            <v>48" STEEL PIPE ENCASEMENT, BORED OR JACKED, AS PER PLAN</v>
          </cell>
          <cell r="G5309">
            <v>0</v>
          </cell>
        </row>
        <row r="5310">
          <cell r="A5310" t="str">
            <v>638E07330</v>
          </cell>
          <cell r="C5310" t="str">
            <v>FT</v>
          </cell>
          <cell r="D5310" t="str">
            <v>54" STEEL PIPE ENCASEMENT, BORED OR JACKED</v>
          </cell>
          <cell r="G5310">
            <v>0</v>
          </cell>
        </row>
        <row r="5311">
          <cell r="A5311" t="str">
            <v>638E07334</v>
          </cell>
          <cell r="C5311" t="str">
            <v>FT</v>
          </cell>
          <cell r="D5311" t="str">
            <v>60" STEEL PIPE ENCASEMENT, BORED OR JACKED</v>
          </cell>
          <cell r="G5311">
            <v>0</v>
          </cell>
        </row>
        <row r="5312">
          <cell r="A5312" t="str">
            <v>638E07459</v>
          </cell>
          <cell r="C5312" t="str">
            <v>EACH</v>
          </cell>
          <cell r="D5312" t="str">
            <v>10" GATE VALVE, AS PER PLAN</v>
          </cell>
          <cell r="G5312">
            <v>0</v>
          </cell>
        </row>
        <row r="5313">
          <cell r="A5313" t="str">
            <v>638E07470</v>
          </cell>
          <cell r="C5313" t="str">
            <v>EACH</v>
          </cell>
          <cell r="D5313" t="str">
            <v>4" GATE VALVE</v>
          </cell>
          <cell r="G5313">
            <v>0</v>
          </cell>
        </row>
        <row r="5314">
          <cell r="A5314" t="str">
            <v>638E07480</v>
          </cell>
          <cell r="C5314" t="str">
            <v>EACH</v>
          </cell>
          <cell r="D5314" t="str">
            <v>6" GATE VALVE</v>
          </cell>
          <cell r="G5314">
            <v>0</v>
          </cell>
        </row>
        <row r="5315">
          <cell r="A5315" t="str">
            <v>638E07481</v>
          </cell>
          <cell r="C5315" t="str">
            <v>EACH</v>
          </cell>
          <cell r="D5315" t="str">
            <v>6" GATE VALVE, AS PER PLAN</v>
          </cell>
          <cell r="G5315">
            <v>0</v>
          </cell>
        </row>
        <row r="5316">
          <cell r="A5316" t="str">
            <v>638E07490</v>
          </cell>
          <cell r="C5316" t="str">
            <v>EACH</v>
          </cell>
          <cell r="D5316" t="str">
            <v>8" GATE VALVE</v>
          </cell>
          <cell r="G5316">
            <v>0</v>
          </cell>
        </row>
        <row r="5317">
          <cell r="A5317" t="str">
            <v>638E07491</v>
          </cell>
          <cell r="C5317" t="str">
            <v>EACH</v>
          </cell>
          <cell r="D5317" t="str">
            <v>8" GATE VALVE, AS PER PLAN</v>
          </cell>
          <cell r="G5317">
            <v>0</v>
          </cell>
        </row>
        <row r="5318">
          <cell r="A5318" t="str">
            <v>638E07500</v>
          </cell>
          <cell r="C5318" t="str">
            <v>EACH</v>
          </cell>
          <cell r="D5318" t="str">
            <v>12" GATE VALVE</v>
          </cell>
          <cell r="G5318">
            <v>0</v>
          </cell>
        </row>
        <row r="5319">
          <cell r="A5319" t="str">
            <v>638E07501</v>
          </cell>
          <cell r="C5319" t="str">
            <v>EACH</v>
          </cell>
          <cell r="D5319" t="str">
            <v>12" GATE VALVE, AS PER PLAN</v>
          </cell>
          <cell r="G5319">
            <v>0</v>
          </cell>
        </row>
        <row r="5320">
          <cell r="A5320" t="str">
            <v>638E07608</v>
          </cell>
          <cell r="C5320" t="str">
            <v>EACH</v>
          </cell>
          <cell r="D5320" t="str">
            <v>VALVE BOX</v>
          </cell>
          <cell r="G5320">
            <v>0</v>
          </cell>
        </row>
        <row r="5321">
          <cell r="A5321" t="str">
            <v>638E07609</v>
          </cell>
          <cell r="C5321" t="str">
            <v>EACH</v>
          </cell>
          <cell r="D5321" t="str">
            <v>VALVE BOX, AS PER PLAN</v>
          </cell>
          <cell r="G5321">
            <v>0</v>
          </cell>
        </row>
        <row r="5322">
          <cell r="A5322" t="str">
            <v>638E07690</v>
          </cell>
          <cell r="C5322" t="str">
            <v>EACH</v>
          </cell>
          <cell r="D5322" t="str">
            <v>2" GATE VALVE AND VALVE BOX</v>
          </cell>
          <cell r="G5322">
            <v>0</v>
          </cell>
        </row>
        <row r="5323">
          <cell r="A5323" t="str">
            <v>638E07691</v>
          </cell>
          <cell r="C5323" t="str">
            <v>EACH</v>
          </cell>
          <cell r="D5323" t="str">
            <v>2" GATE VALVE AND VALVE BOX, AS PER PLAN</v>
          </cell>
          <cell r="G5323">
            <v>0</v>
          </cell>
        </row>
        <row r="5324">
          <cell r="A5324" t="str">
            <v>638E07700</v>
          </cell>
          <cell r="C5324" t="str">
            <v>EACH</v>
          </cell>
          <cell r="D5324" t="str">
            <v>4" GATE VALVE AND VALVE BOX</v>
          </cell>
          <cell r="G5324">
            <v>0</v>
          </cell>
        </row>
        <row r="5325">
          <cell r="A5325" t="str">
            <v>638E07701</v>
          </cell>
          <cell r="C5325" t="str">
            <v>EACH</v>
          </cell>
          <cell r="D5325" t="str">
            <v>4" GATE VALVE AND VALVE BOX, AS PER PLAN</v>
          </cell>
          <cell r="G5325">
            <v>0</v>
          </cell>
        </row>
        <row r="5326">
          <cell r="A5326" t="str">
            <v>638E07800</v>
          </cell>
          <cell r="C5326" t="str">
            <v>EACH</v>
          </cell>
          <cell r="D5326" t="str">
            <v>6" GATE VALVE AND VALVE BOX</v>
          </cell>
          <cell r="G5326">
            <v>0</v>
          </cell>
        </row>
        <row r="5327">
          <cell r="A5327" t="str">
            <v>638E07801</v>
          </cell>
          <cell r="C5327" t="str">
            <v>EACH</v>
          </cell>
          <cell r="D5327" t="str">
            <v>6" GATE VALVE AND VALVE BOX, AS PER PLAN</v>
          </cell>
          <cell r="G5327">
            <v>0</v>
          </cell>
        </row>
        <row r="5328">
          <cell r="A5328" t="str">
            <v>638E07900</v>
          </cell>
          <cell r="C5328" t="str">
            <v>EACH</v>
          </cell>
          <cell r="D5328" t="str">
            <v>8" GATE VALVE AND VALVE BOX</v>
          </cell>
          <cell r="G5328">
            <v>0</v>
          </cell>
        </row>
        <row r="5329">
          <cell r="A5329" t="str">
            <v>638E07901</v>
          </cell>
          <cell r="C5329" t="str">
            <v>EACH</v>
          </cell>
          <cell r="D5329" t="str">
            <v>8" GATE VALVE AND VALVE BOX, AS PER PLAN</v>
          </cell>
          <cell r="G5329">
            <v>0</v>
          </cell>
        </row>
        <row r="5330">
          <cell r="A5330" t="str">
            <v>638E08000</v>
          </cell>
          <cell r="C5330" t="str">
            <v>EACH</v>
          </cell>
          <cell r="D5330" t="str">
            <v>10" GATE VALVE AND VALVE BOX</v>
          </cell>
          <cell r="G5330">
            <v>0</v>
          </cell>
        </row>
        <row r="5331">
          <cell r="A5331" t="str">
            <v>638E08001</v>
          </cell>
          <cell r="C5331" t="str">
            <v>EACH</v>
          </cell>
          <cell r="D5331" t="str">
            <v>10" GATE VALVE AND VALVE BOX, AS PER PLAN</v>
          </cell>
          <cell r="G5331">
            <v>0</v>
          </cell>
        </row>
        <row r="5332">
          <cell r="A5332" t="str">
            <v>638E08005</v>
          </cell>
          <cell r="C5332" t="str">
            <v>EACH</v>
          </cell>
          <cell r="D5332" t="str">
            <v>14" GATE VALVE AND VALVE BOX, AS PER PLAN</v>
          </cell>
          <cell r="G5332">
            <v>0</v>
          </cell>
        </row>
        <row r="5333">
          <cell r="A5333" t="str">
            <v>638E08100</v>
          </cell>
          <cell r="C5333" t="str">
            <v>EACH</v>
          </cell>
          <cell r="D5333" t="str">
            <v>12" GATE VALVE AND VALVE BOX</v>
          </cell>
          <cell r="G5333">
            <v>0</v>
          </cell>
        </row>
        <row r="5334">
          <cell r="A5334" t="str">
            <v>638E08101</v>
          </cell>
          <cell r="C5334" t="str">
            <v>EACH</v>
          </cell>
          <cell r="D5334" t="str">
            <v>12" GATE VALVE AND VALVE BOX, AS PER PLAN</v>
          </cell>
          <cell r="G5334">
            <v>0</v>
          </cell>
        </row>
        <row r="5335">
          <cell r="A5335" t="str">
            <v>638E08102</v>
          </cell>
          <cell r="C5335" t="str">
            <v>EACH</v>
          </cell>
          <cell r="D5335" t="str">
            <v>16" GATE VALVE AND VALVE BOX</v>
          </cell>
          <cell r="G5335">
            <v>0</v>
          </cell>
        </row>
        <row r="5336">
          <cell r="A5336" t="str">
            <v>638E08103</v>
          </cell>
          <cell r="C5336" t="str">
            <v>EACH</v>
          </cell>
          <cell r="D5336" t="str">
            <v>16" GATE VALVE AND VALVE BOX, AS PER PLAN</v>
          </cell>
          <cell r="G5336">
            <v>0</v>
          </cell>
        </row>
        <row r="5337">
          <cell r="A5337" t="str">
            <v>638E08104</v>
          </cell>
          <cell r="C5337" t="str">
            <v>EACH</v>
          </cell>
          <cell r="D5337" t="str">
            <v>18" GATE VALVE AND VALVE BOX</v>
          </cell>
          <cell r="G5337">
            <v>0</v>
          </cell>
        </row>
        <row r="5338">
          <cell r="A5338" t="str">
            <v>638E08105</v>
          </cell>
          <cell r="C5338" t="str">
            <v>EACH</v>
          </cell>
          <cell r="D5338" t="str">
            <v>18" GATE VALVE AND VALVE BOX, AS PER PLAN</v>
          </cell>
          <cell r="G5338">
            <v>0</v>
          </cell>
        </row>
        <row r="5339">
          <cell r="A5339" t="str">
            <v>638E08106</v>
          </cell>
          <cell r="C5339" t="str">
            <v>EACH</v>
          </cell>
          <cell r="D5339" t="str">
            <v>20" GATE VALVE AND VALVE BOX</v>
          </cell>
          <cell r="G5339">
            <v>0</v>
          </cell>
        </row>
        <row r="5340">
          <cell r="A5340" t="str">
            <v>638E08107</v>
          </cell>
          <cell r="C5340" t="str">
            <v>EACH</v>
          </cell>
          <cell r="D5340" t="str">
            <v>20" GATE VALVE AND VALVE BOX, AS PER PLAN</v>
          </cell>
          <cell r="G5340">
            <v>0</v>
          </cell>
        </row>
        <row r="5341">
          <cell r="A5341" t="str">
            <v>638E08108</v>
          </cell>
          <cell r="C5341" t="str">
            <v>EACH</v>
          </cell>
          <cell r="D5341" t="str">
            <v>24" GATE VALVE, VALVE AND VALVE BOX</v>
          </cell>
          <cell r="G5341">
            <v>0</v>
          </cell>
        </row>
        <row r="5342">
          <cell r="A5342" t="str">
            <v>638E08109</v>
          </cell>
          <cell r="C5342" t="str">
            <v>EACH</v>
          </cell>
          <cell r="D5342" t="str">
            <v>24" GATE VALVE, VALVE AND VALVE BOX, AS PER PLAN</v>
          </cell>
          <cell r="G5342">
            <v>0</v>
          </cell>
        </row>
        <row r="5343">
          <cell r="A5343" t="str">
            <v>638E08110</v>
          </cell>
          <cell r="C5343" t="str">
            <v>EACH</v>
          </cell>
          <cell r="D5343" t="str">
            <v>36" GATE VALVE AND VALVE BOX</v>
          </cell>
          <cell r="G5343">
            <v>0</v>
          </cell>
        </row>
        <row r="5344">
          <cell r="A5344" t="str">
            <v>638E08120</v>
          </cell>
          <cell r="C5344" t="str">
            <v>EACH</v>
          </cell>
          <cell r="D5344" t="str">
            <v>14" GATE VALVE AND VALVE BOX</v>
          </cell>
          <cell r="G5344">
            <v>0</v>
          </cell>
        </row>
        <row r="5345">
          <cell r="A5345" t="str">
            <v>638E08194</v>
          </cell>
          <cell r="C5345" t="str">
            <v>EACH</v>
          </cell>
          <cell r="D5345" t="str">
            <v>12" BUTTERFLY VALVE AND VALVE BOX</v>
          </cell>
          <cell r="G5345">
            <v>0</v>
          </cell>
        </row>
        <row r="5346">
          <cell r="A5346" t="str">
            <v>638E08195</v>
          </cell>
          <cell r="C5346" t="str">
            <v>EACH</v>
          </cell>
          <cell r="D5346" t="str">
            <v>12" BUTTERFLY VALVE AND VALVE BOX, AS PER PLAN</v>
          </cell>
          <cell r="G5346">
            <v>0</v>
          </cell>
        </row>
        <row r="5347">
          <cell r="A5347" t="str">
            <v>638E08200</v>
          </cell>
          <cell r="C5347" t="str">
            <v>EACH</v>
          </cell>
          <cell r="D5347" t="str">
            <v>16" BUTTERFLY VALVE AND VALVE BOX</v>
          </cell>
          <cell r="G5347">
            <v>0</v>
          </cell>
        </row>
        <row r="5348">
          <cell r="A5348" t="str">
            <v>638E08201</v>
          </cell>
          <cell r="C5348" t="str">
            <v>EACH</v>
          </cell>
          <cell r="D5348" t="str">
            <v>16" BUTTERFLY VALVE AND VALVE BOX, PER PLAN</v>
          </cell>
          <cell r="G5348">
            <v>0</v>
          </cell>
        </row>
        <row r="5349">
          <cell r="A5349" t="str">
            <v>638E08206</v>
          </cell>
          <cell r="C5349" t="str">
            <v>EACH</v>
          </cell>
          <cell r="D5349" t="str">
            <v>20" BUTTERFLY VALVE AND VALVE BOX</v>
          </cell>
          <cell r="G5349">
            <v>0</v>
          </cell>
        </row>
        <row r="5350">
          <cell r="A5350" t="str">
            <v>638E08300</v>
          </cell>
          <cell r="C5350" t="str">
            <v>EACH</v>
          </cell>
          <cell r="D5350" t="str">
            <v>4" INSERTING VALVE AND VALVE BOX</v>
          </cell>
          <cell r="G5350">
            <v>0</v>
          </cell>
        </row>
        <row r="5351">
          <cell r="A5351" t="str">
            <v>638E08400</v>
          </cell>
          <cell r="C5351" t="str">
            <v>EACH</v>
          </cell>
          <cell r="D5351" t="str">
            <v>6" INSERTING VALVE AND VALVE BOX</v>
          </cell>
          <cell r="G5351">
            <v>0</v>
          </cell>
        </row>
        <row r="5352">
          <cell r="A5352" t="str">
            <v>638E08500</v>
          </cell>
          <cell r="C5352" t="str">
            <v>EACH</v>
          </cell>
          <cell r="D5352" t="str">
            <v>8" INSERTING VALVE AND VALVE BOX</v>
          </cell>
          <cell r="G5352">
            <v>0</v>
          </cell>
        </row>
        <row r="5353">
          <cell r="A5353" t="str">
            <v>638E08501</v>
          </cell>
          <cell r="C5353" t="str">
            <v>EACH</v>
          </cell>
          <cell r="D5353" t="str">
            <v>8" INSERTING VALVE AND VALVE BOX, AS PER PLAN</v>
          </cell>
          <cell r="G5353">
            <v>0</v>
          </cell>
        </row>
        <row r="5354">
          <cell r="A5354" t="str">
            <v>638E08600</v>
          </cell>
          <cell r="C5354" t="str">
            <v>EACH</v>
          </cell>
          <cell r="D5354" t="str">
            <v>10" INSERTING VALVE AND VALVE BOX</v>
          </cell>
          <cell r="G5354">
            <v>0</v>
          </cell>
        </row>
        <row r="5355">
          <cell r="A5355" t="str">
            <v>638E08601</v>
          </cell>
          <cell r="C5355" t="str">
            <v>EACH</v>
          </cell>
          <cell r="D5355" t="str">
            <v>10" INSERTING VALVE AND VALVE BOX, AS PER PLAN</v>
          </cell>
          <cell r="G5355">
            <v>0</v>
          </cell>
        </row>
        <row r="5356">
          <cell r="A5356" t="str">
            <v>638E08620</v>
          </cell>
          <cell r="C5356" t="str">
            <v>EACH</v>
          </cell>
          <cell r="D5356" t="str">
            <v>12" INSERTING VALVE AND VALVE BOX</v>
          </cell>
          <cell r="G5356">
            <v>0</v>
          </cell>
        </row>
        <row r="5357">
          <cell r="A5357" t="str">
            <v>638E08621</v>
          </cell>
          <cell r="C5357" t="str">
            <v>EACH</v>
          </cell>
          <cell r="D5357" t="str">
            <v>12" INSERTING VALVE AND VALVE BOX, AS PER PLAN</v>
          </cell>
          <cell r="G5357">
            <v>0</v>
          </cell>
        </row>
        <row r="5358">
          <cell r="A5358" t="str">
            <v>638E08650</v>
          </cell>
          <cell r="C5358" t="str">
            <v>EACH</v>
          </cell>
          <cell r="D5358" t="str">
            <v>16" INSERTING VALVE AND VALVE BOX</v>
          </cell>
          <cell r="G5358">
            <v>0</v>
          </cell>
        </row>
        <row r="5359">
          <cell r="A5359" t="str">
            <v>638E08660</v>
          </cell>
          <cell r="C5359" t="str">
            <v>EACH</v>
          </cell>
          <cell r="D5359" t="str">
            <v>18" INSERTING VALVE AND VALVE BOX</v>
          </cell>
          <cell r="G5359">
            <v>0</v>
          </cell>
        </row>
        <row r="5360">
          <cell r="A5360" t="str">
            <v>638E08700</v>
          </cell>
          <cell r="C5360" t="str">
            <v>EACH</v>
          </cell>
          <cell r="D5360" t="str">
            <v>20" INSERTING VALVE AND VALVE BOX</v>
          </cell>
          <cell r="G5360">
            <v>0</v>
          </cell>
        </row>
        <row r="5361">
          <cell r="A5361" t="str">
            <v>638E08702</v>
          </cell>
          <cell r="C5361" t="str">
            <v>EACH</v>
          </cell>
          <cell r="D5361" t="str">
            <v>4" CUTTING-IN SLEEVE</v>
          </cell>
          <cell r="G5361">
            <v>0</v>
          </cell>
        </row>
        <row r="5362">
          <cell r="A5362" t="str">
            <v>638E08704</v>
          </cell>
          <cell r="C5362" t="str">
            <v>EACH</v>
          </cell>
          <cell r="D5362" t="str">
            <v>6" CUTTING-IN SLEEVE</v>
          </cell>
          <cell r="G5362">
            <v>0</v>
          </cell>
        </row>
        <row r="5363">
          <cell r="A5363" t="str">
            <v>638E08706</v>
          </cell>
          <cell r="C5363" t="str">
            <v>EACH</v>
          </cell>
          <cell r="D5363" t="str">
            <v>8" CUTTING-IN SLEEVE</v>
          </cell>
          <cell r="G5363">
            <v>0</v>
          </cell>
        </row>
        <row r="5364">
          <cell r="A5364" t="str">
            <v>638E08707</v>
          </cell>
          <cell r="C5364" t="str">
            <v>EACH</v>
          </cell>
          <cell r="D5364" t="str">
            <v>8" CUTTING-IN SLEEVE, AS PER PLAN</v>
          </cell>
          <cell r="G5364">
            <v>0</v>
          </cell>
        </row>
        <row r="5365">
          <cell r="A5365" t="str">
            <v>638E08708</v>
          </cell>
          <cell r="C5365" t="str">
            <v>EACH</v>
          </cell>
          <cell r="D5365" t="str">
            <v>10" CUTTING-IN SLEEVE</v>
          </cell>
          <cell r="G5365">
            <v>0</v>
          </cell>
        </row>
        <row r="5366">
          <cell r="A5366" t="str">
            <v>638E08710</v>
          </cell>
          <cell r="C5366" t="str">
            <v>EACH</v>
          </cell>
          <cell r="D5366" t="str">
            <v>12" CUTTING-IN SLEEVE</v>
          </cell>
          <cell r="G5366">
            <v>0</v>
          </cell>
        </row>
        <row r="5367">
          <cell r="A5367" t="str">
            <v>638E08711</v>
          </cell>
          <cell r="C5367" t="str">
            <v>EACH</v>
          </cell>
          <cell r="D5367" t="str">
            <v>12" CUTTING-IN SLEEVE, AS PER PLAN</v>
          </cell>
          <cell r="G5367">
            <v>0</v>
          </cell>
        </row>
        <row r="5368">
          <cell r="A5368" t="str">
            <v>638E08712</v>
          </cell>
          <cell r="C5368" t="str">
            <v>EACH</v>
          </cell>
          <cell r="D5368" t="str">
            <v>16" CUTTING-IN SLEEVE</v>
          </cell>
          <cell r="G5368">
            <v>0</v>
          </cell>
        </row>
        <row r="5369">
          <cell r="A5369" t="str">
            <v>638E08720</v>
          </cell>
          <cell r="C5369" t="str">
            <v>EACH</v>
          </cell>
          <cell r="D5369" t="str">
            <v>24" CUTTING-IN SLEEVE</v>
          </cell>
          <cell r="G5369">
            <v>0</v>
          </cell>
        </row>
        <row r="5370">
          <cell r="A5370" t="str">
            <v>638E08790</v>
          </cell>
          <cell r="C5370" t="str">
            <v>EACH</v>
          </cell>
          <cell r="D5370" t="str">
            <v>2" CUTTING-IN SLEEVE, VALVE AND VALVE BOX</v>
          </cell>
          <cell r="G5370">
            <v>0</v>
          </cell>
        </row>
        <row r="5371">
          <cell r="A5371" t="str">
            <v>638E08800</v>
          </cell>
          <cell r="C5371" t="str">
            <v>EACH</v>
          </cell>
          <cell r="D5371" t="str">
            <v>4" CUTTING-IN SLEEVE, VALVE AND VALVE BOX</v>
          </cell>
          <cell r="G5371">
            <v>0</v>
          </cell>
        </row>
        <row r="5372">
          <cell r="A5372" t="str">
            <v>638E08801</v>
          </cell>
          <cell r="C5372" t="str">
            <v>EACH</v>
          </cell>
          <cell r="D5372" t="str">
            <v>4" CUTTING-IN SLEEVE, VALVE AND VALVE BOX, AS PER PLAN</v>
          </cell>
          <cell r="G5372">
            <v>0</v>
          </cell>
        </row>
        <row r="5373">
          <cell r="A5373" t="str">
            <v>638E08900</v>
          </cell>
          <cell r="C5373" t="str">
            <v>EACH</v>
          </cell>
          <cell r="D5373" t="str">
            <v>6" CUTTING-IN SLEEVE, VALVE AND VALVE BOX</v>
          </cell>
          <cell r="G5373">
            <v>0</v>
          </cell>
        </row>
        <row r="5374">
          <cell r="A5374" t="str">
            <v>638E08901</v>
          </cell>
          <cell r="C5374" t="str">
            <v>EACH</v>
          </cell>
          <cell r="D5374" t="str">
            <v>6" CUTTING-IN SLEEVE, VALVE AND VALVE BOX, AS PER PLAN</v>
          </cell>
          <cell r="G5374">
            <v>0</v>
          </cell>
        </row>
        <row r="5375">
          <cell r="A5375" t="str">
            <v>638E09000</v>
          </cell>
          <cell r="C5375" t="str">
            <v>EACH</v>
          </cell>
          <cell r="D5375" t="str">
            <v>8" CUTTING-IN SLEEVE, VALVE AND VALVE BOX</v>
          </cell>
          <cell r="G5375">
            <v>0</v>
          </cell>
        </row>
        <row r="5376">
          <cell r="A5376" t="str">
            <v>638E09001</v>
          </cell>
          <cell r="C5376" t="str">
            <v>EACH</v>
          </cell>
          <cell r="D5376" t="str">
            <v>8" CUTTING-IN SLEEVE, VALVE AND VALVE BOX, AS PER PLAN</v>
          </cell>
          <cell r="G5376">
            <v>0</v>
          </cell>
        </row>
        <row r="5377">
          <cell r="A5377" t="str">
            <v>638E09100</v>
          </cell>
          <cell r="C5377" t="str">
            <v>EACH</v>
          </cell>
          <cell r="D5377" t="str">
            <v>10" CUTTING-IN SLEEVE, VALVE AND VALVE BOX</v>
          </cell>
          <cell r="G5377">
            <v>0</v>
          </cell>
        </row>
        <row r="5378">
          <cell r="A5378" t="str">
            <v>638E09200</v>
          </cell>
          <cell r="C5378" t="str">
            <v>EACH</v>
          </cell>
          <cell r="D5378" t="str">
            <v>12" CUTTING-IN SLEEVE, VALVE AND VALVE BOX</v>
          </cell>
          <cell r="G5378">
            <v>0</v>
          </cell>
        </row>
        <row r="5379">
          <cell r="A5379" t="str">
            <v>638E09201</v>
          </cell>
          <cell r="C5379" t="str">
            <v>EACH</v>
          </cell>
          <cell r="D5379" t="str">
            <v>12" CUTTING-IN SLEEVE, VALVE AND VALVE BOX, AS PER PLAN</v>
          </cell>
          <cell r="G5379">
            <v>0</v>
          </cell>
        </row>
        <row r="5380">
          <cell r="A5380" t="str">
            <v>638E09208</v>
          </cell>
          <cell r="C5380" t="str">
            <v>EACH</v>
          </cell>
          <cell r="D5380" t="str">
            <v>16" CUTTING-IN SLEEVE, VALVE AND VALVE BOX</v>
          </cell>
          <cell r="G5380">
            <v>0</v>
          </cell>
        </row>
        <row r="5381">
          <cell r="A5381" t="str">
            <v>638E09212</v>
          </cell>
          <cell r="C5381" t="str">
            <v>EACH</v>
          </cell>
          <cell r="D5381" t="str">
            <v>20" CUTTING-IN SLEEVE, VALVE AND VALVE BOX</v>
          </cell>
          <cell r="G5381">
            <v>0</v>
          </cell>
        </row>
        <row r="5382">
          <cell r="A5382" t="str">
            <v>638E09290</v>
          </cell>
          <cell r="C5382" t="str">
            <v>EACH</v>
          </cell>
          <cell r="D5382" t="str">
            <v>4" X 4" TAPPING SLEEVE, VALVE AND VALVE BOX</v>
          </cell>
          <cell r="G5382">
            <v>0</v>
          </cell>
        </row>
        <row r="5383">
          <cell r="A5383" t="str">
            <v>638E09291</v>
          </cell>
          <cell r="C5383" t="str">
            <v>EACH</v>
          </cell>
          <cell r="D5383" t="str">
            <v>4" X 4" TAPPING SLEEVE, VALVE AND VALVE BOX, AS PER PLAN</v>
          </cell>
          <cell r="G5383">
            <v>0</v>
          </cell>
        </row>
        <row r="5384">
          <cell r="A5384" t="str">
            <v>638E09300</v>
          </cell>
          <cell r="C5384" t="str">
            <v>EACH</v>
          </cell>
          <cell r="D5384" t="str">
            <v>6" X 6" TAPPING SLEEVE, VALVE AND VALVE BOX</v>
          </cell>
          <cell r="G5384">
            <v>0</v>
          </cell>
        </row>
        <row r="5385">
          <cell r="A5385" t="str">
            <v>638E09301</v>
          </cell>
          <cell r="C5385" t="str">
            <v>EACH</v>
          </cell>
          <cell r="D5385" t="str">
            <v>6" X 6" TAPPING SLEEVE, VALVE AND VALVE BOX, AS PER PLAN</v>
          </cell>
          <cell r="G5385">
            <v>0</v>
          </cell>
        </row>
        <row r="5386">
          <cell r="A5386" t="str">
            <v>638E09390</v>
          </cell>
          <cell r="C5386" t="str">
            <v>EACH</v>
          </cell>
          <cell r="D5386" t="str">
            <v>8" X 6" TAPPING SLEEVE, VALVE AND VALVE BOX</v>
          </cell>
          <cell r="G5386">
            <v>0</v>
          </cell>
        </row>
        <row r="5387">
          <cell r="A5387" t="str">
            <v>638E09391</v>
          </cell>
          <cell r="C5387" t="str">
            <v>EACH</v>
          </cell>
          <cell r="D5387" t="str">
            <v>8" X 6" TAPPING SLEEVE, VALVE AND VALVE BOX, AS PER PLAN</v>
          </cell>
          <cell r="G5387">
            <v>0</v>
          </cell>
        </row>
        <row r="5388">
          <cell r="A5388" t="str">
            <v>638E09400</v>
          </cell>
          <cell r="C5388" t="str">
            <v>EACH</v>
          </cell>
          <cell r="D5388" t="str">
            <v>8" X 8" TAPPING SLEEVE, VALVE AND VALVE BOX</v>
          </cell>
          <cell r="G5388">
            <v>0</v>
          </cell>
        </row>
        <row r="5389">
          <cell r="A5389" t="str">
            <v>638E09401</v>
          </cell>
          <cell r="C5389" t="str">
            <v>EACH</v>
          </cell>
          <cell r="D5389" t="str">
            <v>8" X 8" TAPPING SLEEVE, VALVE AND VALVE BOX, AS PER PLAN</v>
          </cell>
          <cell r="G5389">
            <v>0</v>
          </cell>
        </row>
        <row r="5390">
          <cell r="A5390" t="str">
            <v>638E09500</v>
          </cell>
          <cell r="C5390" t="str">
            <v>EACH</v>
          </cell>
          <cell r="D5390" t="str">
            <v>10" X 4" TAPPING SLEEVE, VALVE AND VALVE BOX</v>
          </cell>
          <cell r="G5390">
            <v>0</v>
          </cell>
        </row>
        <row r="5391">
          <cell r="A5391" t="str">
            <v>638E09508</v>
          </cell>
          <cell r="C5391" t="str">
            <v>EACH</v>
          </cell>
          <cell r="D5391" t="str">
            <v>10" X 6" TAPPING SLEEVE, VALVE AND VALVE BOX</v>
          </cell>
          <cell r="G5391">
            <v>0</v>
          </cell>
        </row>
        <row r="5392">
          <cell r="A5392" t="str">
            <v>638E09509</v>
          </cell>
          <cell r="C5392" t="str">
            <v>EACH</v>
          </cell>
          <cell r="D5392" t="str">
            <v>10" X 6" TAPPING SLEEVE, VALVE AND VALVE BOX, AS PER PLAN</v>
          </cell>
          <cell r="G5392">
            <v>0</v>
          </cell>
        </row>
        <row r="5393">
          <cell r="A5393" t="str">
            <v>638E09510</v>
          </cell>
          <cell r="C5393" t="str">
            <v>EACH</v>
          </cell>
          <cell r="D5393" t="str">
            <v>10" X 8" TAPPING SLEEVE, VALVE AND VALVE BOX</v>
          </cell>
          <cell r="G5393">
            <v>0</v>
          </cell>
        </row>
        <row r="5394">
          <cell r="A5394" t="str">
            <v>638E09511</v>
          </cell>
          <cell r="C5394" t="str">
            <v>EACH</v>
          </cell>
          <cell r="D5394" t="str">
            <v>10" X 8" TAPPING SLEEVE, VALVE AND VALVE BOX, AS PER PLAN</v>
          </cell>
          <cell r="G5394">
            <v>0</v>
          </cell>
        </row>
        <row r="5395">
          <cell r="A5395" t="str">
            <v>638E09520</v>
          </cell>
          <cell r="C5395" t="str">
            <v>EACH</v>
          </cell>
          <cell r="D5395" t="str">
            <v>10" X 10" TAPPING SLEEVE, VALVE AND VALVE BOX</v>
          </cell>
          <cell r="G5395">
            <v>0</v>
          </cell>
        </row>
        <row r="5396">
          <cell r="A5396" t="str">
            <v>638E09521</v>
          </cell>
          <cell r="C5396" t="str">
            <v>EACH</v>
          </cell>
          <cell r="D5396" t="str">
            <v>10" X 10" TAPPING SLEEVE, VALVE AND VALVE BOX, AS PER PLAN</v>
          </cell>
          <cell r="G5396">
            <v>0</v>
          </cell>
        </row>
        <row r="5397">
          <cell r="A5397" t="str">
            <v>638E09600</v>
          </cell>
          <cell r="C5397" t="str">
            <v>EACH</v>
          </cell>
          <cell r="D5397" t="str">
            <v>12" X 4" TAPPING SLEEVE, VALVE AND VALVE BOX</v>
          </cell>
          <cell r="G5397">
            <v>0</v>
          </cell>
        </row>
        <row r="5398">
          <cell r="A5398" t="str">
            <v>638E09700</v>
          </cell>
          <cell r="C5398" t="str">
            <v>EACH</v>
          </cell>
          <cell r="D5398" t="str">
            <v>12" X 6" TAPPING SLEEVE, VALVE AND VALVE BOX</v>
          </cell>
          <cell r="G5398">
            <v>0</v>
          </cell>
        </row>
        <row r="5399">
          <cell r="A5399" t="str">
            <v>638E09701</v>
          </cell>
          <cell r="C5399" t="str">
            <v>EACH</v>
          </cell>
          <cell r="D5399" t="str">
            <v>12" X 6" TAPPING SLEEVE, VALVE AND VALVE BOX, AS PER PLAN</v>
          </cell>
          <cell r="G5399">
            <v>0</v>
          </cell>
        </row>
        <row r="5400">
          <cell r="A5400" t="str">
            <v>638E09710</v>
          </cell>
          <cell r="C5400" t="str">
            <v>EACH</v>
          </cell>
          <cell r="D5400" t="str">
            <v>12" X 8" TAPPING SLEEVE, VALVE AND VALVE BOX</v>
          </cell>
          <cell r="G5400">
            <v>0</v>
          </cell>
        </row>
        <row r="5401">
          <cell r="A5401" t="str">
            <v>638E09711</v>
          </cell>
          <cell r="C5401" t="str">
            <v>EACH</v>
          </cell>
          <cell r="D5401" t="str">
            <v>12" X 8" TAPPING SLEEVE, VALVE AND VALVE BOX, AS PER PLAN</v>
          </cell>
          <cell r="G5401">
            <v>0</v>
          </cell>
        </row>
        <row r="5402">
          <cell r="A5402" t="str">
            <v>638E09714</v>
          </cell>
          <cell r="C5402" t="str">
            <v>EACH</v>
          </cell>
          <cell r="D5402" t="str">
            <v>12" X 10" TAPPING SLEEVE, VALVE AND VALVE BOX</v>
          </cell>
          <cell r="G5402">
            <v>0</v>
          </cell>
        </row>
        <row r="5403">
          <cell r="A5403" t="str">
            <v>638E09800</v>
          </cell>
          <cell r="C5403" t="str">
            <v>EACH</v>
          </cell>
          <cell r="D5403" t="str">
            <v>12" X 12" TAPPING SLEEVE, VALVE AND VALVE BOX</v>
          </cell>
          <cell r="G5403">
            <v>0</v>
          </cell>
        </row>
        <row r="5404">
          <cell r="A5404" t="str">
            <v>638E09801</v>
          </cell>
          <cell r="C5404" t="str">
            <v>EACH</v>
          </cell>
          <cell r="D5404" t="str">
            <v>12" X 12" TAPPING SLEEVE, VALVE AND VALVE BOX, AS PER PLAN</v>
          </cell>
          <cell r="G5404">
            <v>0</v>
          </cell>
        </row>
        <row r="5405">
          <cell r="A5405" t="str">
            <v>638E09808</v>
          </cell>
          <cell r="C5405" t="str">
            <v>EACH</v>
          </cell>
          <cell r="D5405" t="str">
            <v>14" X 14" TAPPING SLEEVE, VALVE AND VALVE BOX</v>
          </cell>
          <cell r="G5405">
            <v>0</v>
          </cell>
        </row>
        <row r="5406">
          <cell r="A5406" t="str">
            <v>638E09810</v>
          </cell>
          <cell r="C5406" t="str">
            <v>EACH</v>
          </cell>
          <cell r="D5406" t="str">
            <v>14" X 6" TAPPING SLEEVE, VALVE AND VALVE BOX</v>
          </cell>
          <cell r="G5406">
            <v>0</v>
          </cell>
        </row>
        <row r="5407">
          <cell r="A5407" t="str">
            <v>638E09890</v>
          </cell>
          <cell r="C5407" t="str">
            <v>EACH</v>
          </cell>
          <cell r="D5407" t="str">
            <v>16" X 6" TAPPING SLEEVE, VALVE AND VALVE BOX</v>
          </cell>
          <cell r="G5407">
            <v>0</v>
          </cell>
        </row>
        <row r="5408">
          <cell r="A5408" t="str">
            <v>638E09894</v>
          </cell>
          <cell r="C5408" t="str">
            <v>EACH</v>
          </cell>
          <cell r="D5408" t="str">
            <v>16" X 8" TAPPING SLEEVE, VALVE AND VALVE BOX</v>
          </cell>
          <cell r="G5408">
            <v>0</v>
          </cell>
        </row>
        <row r="5409">
          <cell r="A5409" t="str">
            <v>638E09895</v>
          </cell>
          <cell r="C5409" t="str">
            <v>EACH</v>
          </cell>
          <cell r="D5409" t="str">
            <v>16" X 8" TAPPING SLEEVE, VALVE AND VALVE BOX, AS PER PLAN</v>
          </cell>
          <cell r="G5409">
            <v>0</v>
          </cell>
        </row>
        <row r="5410">
          <cell r="A5410" t="str">
            <v>638E09900</v>
          </cell>
          <cell r="C5410" t="str">
            <v>EACH</v>
          </cell>
          <cell r="D5410" t="str">
            <v>16" X 10" TAPPING SLEEVE, VALVE AND VALVE BOX</v>
          </cell>
          <cell r="G5410">
            <v>0</v>
          </cell>
        </row>
        <row r="5411">
          <cell r="A5411" t="str">
            <v>638E09908</v>
          </cell>
          <cell r="C5411" t="str">
            <v>EACH</v>
          </cell>
          <cell r="D5411" t="str">
            <v>16" X 12" TAPPING SLEEVE, VALVE AND VALVE BOX</v>
          </cell>
          <cell r="G5411">
            <v>0</v>
          </cell>
        </row>
        <row r="5412">
          <cell r="A5412" t="str">
            <v>638E09909</v>
          </cell>
          <cell r="C5412" t="str">
            <v>EACH</v>
          </cell>
          <cell r="D5412" t="str">
            <v>16" X 12" TAPPING SLEEVE, VALVE AND VALVE BOX, AS PER PLAN</v>
          </cell>
          <cell r="G5412">
            <v>0</v>
          </cell>
        </row>
        <row r="5413">
          <cell r="A5413" t="str">
            <v>638E09910</v>
          </cell>
          <cell r="C5413" t="str">
            <v>EACH</v>
          </cell>
          <cell r="D5413" t="str">
            <v>16" X 16" TAPPING SLEEVE, VALVE AND VALVE BOX</v>
          </cell>
          <cell r="G5413">
            <v>0</v>
          </cell>
        </row>
        <row r="5414">
          <cell r="A5414" t="str">
            <v>638E09920</v>
          </cell>
          <cell r="C5414" t="str">
            <v>EACH</v>
          </cell>
          <cell r="D5414" t="str">
            <v>18" X 18" TAPPING SLEEVE, VALVE AND VALVE BOX</v>
          </cell>
          <cell r="G5414">
            <v>0</v>
          </cell>
        </row>
        <row r="5415">
          <cell r="A5415" t="str">
            <v>638E10000</v>
          </cell>
          <cell r="C5415" t="str">
            <v>EACH</v>
          </cell>
          <cell r="D5415" t="str">
            <v>20" X 16" TAPPING SLEEVE, VALVE AND VALVE BOX</v>
          </cell>
          <cell r="G5415">
            <v>0</v>
          </cell>
        </row>
        <row r="5416">
          <cell r="A5416" t="str">
            <v>638E10010</v>
          </cell>
          <cell r="C5416" t="str">
            <v>EACH</v>
          </cell>
          <cell r="D5416" t="str">
            <v>20" X 20" TAPPING SLEEVE, VALVE AND VALVE BOX</v>
          </cell>
          <cell r="G5416">
            <v>0</v>
          </cell>
        </row>
        <row r="5417">
          <cell r="A5417" t="str">
            <v>638E10011</v>
          </cell>
          <cell r="C5417" t="str">
            <v>EACH</v>
          </cell>
          <cell r="D5417" t="str">
            <v>20" X 20" TAPPING SLEEVE, VALVE AND VALVE BOX, AS PER PLAN</v>
          </cell>
          <cell r="G5417">
            <v>0</v>
          </cell>
        </row>
        <row r="5418">
          <cell r="A5418" t="str">
            <v>638E10100</v>
          </cell>
          <cell r="C5418" t="str">
            <v>EACH</v>
          </cell>
          <cell r="D5418" t="str">
            <v>4" FIRE HYDRANT</v>
          </cell>
          <cell r="G5418">
            <v>0</v>
          </cell>
        </row>
        <row r="5419">
          <cell r="A5419" t="str">
            <v>638E10101</v>
          </cell>
          <cell r="C5419" t="str">
            <v>EACH</v>
          </cell>
          <cell r="D5419" t="str">
            <v>4" FIRE HYDRANT, AS PER PLAN</v>
          </cell>
          <cell r="G5419">
            <v>0</v>
          </cell>
        </row>
        <row r="5420">
          <cell r="A5420" t="str">
            <v>638E10200</v>
          </cell>
          <cell r="C5420" t="str">
            <v>EACH</v>
          </cell>
          <cell r="D5420" t="str">
            <v>6" FIRE HYDRANT</v>
          </cell>
          <cell r="G5420">
            <v>0</v>
          </cell>
        </row>
        <row r="5421">
          <cell r="A5421" t="str">
            <v>638E10201</v>
          </cell>
          <cell r="C5421" t="str">
            <v>EACH</v>
          </cell>
          <cell r="D5421" t="str">
            <v>6" FIRE HYDRANT, AS PER PLAN</v>
          </cell>
          <cell r="G5421">
            <v>0</v>
          </cell>
        </row>
        <row r="5422">
          <cell r="A5422" t="str">
            <v>638E10300</v>
          </cell>
          <cell r="C5422" t="str">
            <v>EACH</v>
          </cell>
          <cell r="D5422" t="str">
            <v>FIRE HYDRANT EXTENDED AND ADJUSTED TO GRADE</v>
          </cell>
          <cell r="G5422">
            <v>0</v>
          </cell>
        </row>
        <row r="5423">
          <cell r="A5423" t="str">
            <v>638E10301</v>
          </cell>
          <cell r="C5423" t="str">
            <v>EACH</v>
          </cell>
          <cell r="D5423" t="str">
            <v>FIRE HYDRANT EXTENDED AND ADJUSTED TO GRADE, AS PER PLAN</v>
          </cell>
          <cell r="G5423">
            <v>0</v>
          </cell>
        </row>
        <row r="5424">
          <cell r="A5424" t="str">
            <v>638E10400</v>
          </cell>
          <cell r="C5424" t="str">
            <v>EACH</v>
          </cell>
          <cell r="D5424" t="str">
            <v>FIRE HYDRANT ADJUSTED TO GRADE</v>
          </cell>
          <cell r="G5424">
            <v>0</v>
          </cell>
        </row>
        <row r="5425">
          <cell r="A5425" t="str">
            <v>638E10401</v>
          </cell>
          <cell r="C5425" t="str">
            <v>EACH</v>
          </cell>
          <cell r="D5425" t="str">
            <v>FIRE HYDRANT ADJUSTED TO GRADE, AS PER PLAN</v>
          </cell>
          <cell r="G5425">
            <v>0</v>
          </cell>
        </row>
        <row r="5426">
          <cell r="A5426" t="str">
            <v>638E10480</v>
          </cell>
          <cell r="C5426" t="str">
            <v>EACH</v>
          </cell>
          <cell r="D5426" t="str">
            <v>FIRE HYDRANT REMOVED</v>
          </cell>
          <cell r="G5426">
            <v>0</v>
          </cell>
        </row>
        <row r="5427">
          <cell r="A5427" t="str">
            <v>638E10481</v>
          </cell>
          <cell r="C5427" t="str">
            <v>EACH</v>
          </cell>
          <cell r="D5427" t="str">
            <v>FIRE HYDRANT REMOVED, AS PER PLAN</v>
          </cell>
          <cell r="G5427">
            <v>0</v>
          </cell>
        </row>
        <row r="5428">
          <cell r="A5428" t="str">
            <v>638E10500</v>
          </cell>
          <cell r="C5428" t="str">
            <v>EACH</v>
          </cell>
          <cell r="D5428" t="str">
            <v>FIRE HYDRANT REMOVED AND RESET</v>
          </cell>
          <cell r="G5428">
            <v>0</v>
          </cell>
        </row>
        <row r="5429">
          <cell r="A5429" t="str">
            <v>638E10501</v>
          </cell>
          <cell r="C5429" t="str">
            <v>EACH</v>
          </cell>
          <cell r="D5429" t="str">
            <v>FIRE HYDRANT REMOVED AND RESET, AS PER PLAN</v>
          </cell>
          <cell r="G5429">
            <v>0</v>
          </cell>
        </row>
        <row r="5430">
          <cell r="A5430" t="str">
            <v>638E10600</v>
          </cell>
          <cell r="C5430" t="str">
            <v>EACH</v>
          </cell>
          <cell r="D5430" t="str">
            <v>FIRE HYDRANT AND GATE VALVE REMOVED AND RESET</v>
          </cell>
          <cell r="G5430">
            <v>0</v>
          </cell>
        </row>
        <row r="5431">
          <cell r="A5431" t="str">
            <v>638E10601</v>
          </cell>
          <cell r="C5431" t="str">
            <v>EACH</v>
          </cell>
          <cell r="D5431" t="str">
            <v>FIRE HYDRANT AND GATE VALVE REMOVED AND RESET, AS PER PLAN</v>
          </cell>
          <cell r="G5431">
            <v>0</v>
          </cell>
        </row>
        <row r="5432">
          <cell r="A5432" t="str">
            <v>638E10700</v>
          </cell>
          <cell r="C5432" t="str">
            <v>EACH</v>
          </cell>
          <cell r="D5432" t="str">
            <v>FIRE HYDRANT REMOVED AND DISPOSED OF</v>
          </cell>
          <cell r="G5432">
            <v>0</v>
          </cell>
        </row>
        <row r="5433">
          <cell r="A5433" t="str">
            <v>638E10701</v>
          </cell>
          <cell r="C5433" t="str">
            <v>EACH</v>
          </cell>
          <cell r="D5433" t="str">
            <v>FIRE HYDRANT REMOVED AND DISPOSED OF, AS PER PLAN</v>
          </cell>
          <cell r="G5433">
            <v>0</v>
          </cell>
        </row>
        <row r="5434">
          <cell r="A5434" t="str">
            <v>638E10800</v>
          </cell>
          <cell r="C5434" t="str">
            <v>EACH</v>
          </cell>
          <cell r="D5434" t="str">
            <v>VALVE BOX ADJUSTED TO GRADE</v>
          </cell>
          <cell r="G5434">
            <v>0</v>
          </cell>
        </row>
        <row r="5435">
          <cell r="A5435" t="str">
            <v>638E10801</v>
          </cell>
          <cell r="C5435" t="str">
            <v>EACH</v>
          </cell>
          <cell r="D5435" t="str">
            <v>VALVE BOX ADJUSTED TO GRADE, AS PER PLAN</v>
          </cell>
          <cell r="G5435">
            <v>0</v>
          </cell>
        </row>
        <row r="5436">
          <cell r="A5436" t="str">
            <v>638E10900</v>
          </cell>
          <cell r="C5436" t="str">
            <v>EACH</v>
          </cell>
          <cell r="D5436" t="str">
            <v>SERVICE BOX ADJUSTED TO GRADE</v>
          </cell>
          <cell r="G5436">
            <v>0</v>
          </cell>
        </row>
        <row r="5437">
          <cell r="A5437" t="str">
            <v>638E10901</v>
          </cell>
          <cell r="C5437" t="str">
            <v>EACH</v>
          </cell>
          <cell r="D5437" t="str">
            <v>SERVICE BOX ADJUSTED TO GRADE, AS PER PLAN</v>
          </cell>
          <cell r="G5437">
            <v>0</v>
          </cell>
        </row>
        <row r="5438">
          <cell r="A5438" t="str">
            <v>638E11100</v>
          </cell>
          <cell r="C5438" t="str">
            <v>EACH</v>
          </cell>
          <cell r="D5438" t="str">
            <v>METER AND CHAMBER REMOVED AND RESET</v>
          </cell>
          <cell r="G5438">
            <v>0</v>
          </cell>
        </row>
        <row r="5439">
          <cell r="A5439" t="str">
            <v>638E11101</v>
          </cell>
          <cell r="C5439" t="str">
            <v>EACH</v>
          </cell>
          <cell r="D5439" t="str">
            <v>METER AND CHAMBER REMOVED AND RESET, AS PER PLAN</v>
          </cell>
          <cell r="G5439">
            <v>0</v>
          </cell>
        </row>
        <row r="5440">
          <cell r="A5440" t="str">
            <v>638E11102</v>
          </cell>
          <cell r="C5440" t="str">
            <v>EACH</v>
          </cell>
          <cell r="D5440" t="str">
            <v>METER AND VAULT REMOVED AND RESET</v>
          </cell>
          <cell r="G5440">
            <v>0</v>
          </cell>
        </row>
        <row r="5441">
          <cell r="A5441" t="str">
            <v>638E11103</v>
          </cell>
          <cell r="C5441" t="str">
            <v>EACH</v>
          </cell>
          <cell r="D5441" t="str">
            <v>METER AND VAULT REMOVED AND RESET, AS PER PLAN</v>
          </cell>
          <cell r="G5441">
            <v>0</v>
          </cell>
        </row>
        <row r="5442">
          <cell r="A5442" t="str">
            <v>638E11200</v>
          </cell>
          <cell r="C5442" t="str">
            <v>EACH</v>
          </cell>
          <cell r="D5442" t="str">
            <v>METER, SETTING, STOP AND CHAMBER</v>
          </cell>
          <cell r="G5442">
            <v>0</v>
          </cell>
        </row>
        <row r="5443">
          <cell r="A5443" t="str">
            <v>638E11201</v>
          </cell>
          <cell r="C5443" t="str">
            <v>EACH</v>
          </cell>
          <cell r="D5443" t="str">
            <v>METER, SETTING, STOP AND CHAMBER, AS PER PLAN</v>
          </cell>
          <cell r="G5443">
            <v>0</v>
          </cell>
        </row>
        <row r="5444">
          <cell r="A5444" t="str">
            <v>638E11296</v>
          </cell>
          <cell r="C5444" t="str">
            <v>EACH</v>
          </cell>
          <cell r="D5444" t="str">
            <v>3/4" AIR RELEASE VALVE</v>
          </cell>
          <cell r="G5444">
            <v>0</v>
          </cell>
        </row>
        <row r="5445">
          <cell r="A5445" t="str">
            <v>638E11297</v>
          </cell>
          <cell r="C5445" t="str">
            <v>EACH</v>
          </cell>
          <cell r="D5445" t="str">
            <v>3/4" AIR RELEASE VALVE, AS PER PLAN</v>
          </cell>
          <cell r="G5445">
            <v>0</v>
          </cell>
        </row>
        <row r="5446">
          <cell r="A5446" t="str">
            <v>638E11300</v>
          </cell>
          <cell r="C5446" t="str">
            <v>EACH</v>
          </cell>
          <cell r="D5446" t="str">
            <v>1" AIR RELEASE VALVE</v>
          </cell>
          <cell r="G5446">
            <v>0</v>
          </cell>
        </row>
        <row r="5447">
          <cell r="A5447" t="str">
            <v>638E11301</v>
          </cell>
          <cell r="C5447" t="str">
            <v>EACH</v>
          </cell>
          <cell r="D5447" t="str">
            <v>1" AIR RELEASE VALVE, AS PER PLAN</v>
          </cell>
          <cell r="G5447">
            <v>0</v>
          </cell>
        </row>
        <row r="5448">
          <cell r="A5448" t="str">
            <v>638E11310</v>
          </cell>
          <cell r="C5448" t="str">
            <v>EACH</v>
          </cell>
          <cell r="D5448" t="str">
            <v>2" AIR RELEASE VALVE</v>
          </cell>
          <cell r="G5448">
            <v>0</v>
          </cell>
        </row>
        <row r="5449">
          <cell r="A5449" t="str">
            <v>638E11500</v>
          </cell>
          <cell r="C5449" t="str">
            <v>MBF</v>
          </cell>
          <cell r="D5449" t="str">
            <v>SHEETING AND BRACING ORDERED LEFT IN PLACE</v>
          </cell>
          <cell r="G5449">
            <v>0</v>
          </cell>
        </row>
        <row r="5450">
          <cell r="A5450" t="str">
            <v>638E11600</v>
          </cell>
          <cell r="B5450" t="str">
            <v>Y</v>
          </cell>
          <cell r="C5450" t="str">
            <v>FT</v>
          </cell>
          <cell r="D5450" t="str">
            <v>SPECIAL - 4" WATER MAIN DIP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638E11602</v>
          </cell>
          <cell r="B5451" t="str">
            <v>Y</v>
          </cell>
          <cell r="C5451" t="str">
            <v>FT</v>
          </cell>
          <cell r="D5451" t="str">
            <v>SPECIAL - 6" WATER MAIN DIP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638E11604</v>
          </cell>
          <cell r="B5452" t="str">
            <v>Y</v>
          </cell>
          <cell r="C5452" t="str">
            <v>FT</v>
          </cell>
          <cell r="D5452" t="str">
            <v>SPECIAL - 8" WATER MAIN DIP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638E11606</v>
          </cell>
          <cell r="B5453" t="str">
            <v>Y</v>
          </cell>
          <cell r="C5453" t="str">
            <v>FT</v>
          </cell>
          <cell r="D5453" t="str">
            <v>SPECIAL - 10" WATER MAIN DIP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638E11608</v>
          </cell>
          <cell r="B5454" t="str">
            <v>Y</v>
          </cell>
          <cell r="C5454" t="str">
            <v>FT</v>
          </cell>
          <cell r="D5454" t="str">
            <v>SPECIAL - 12" WATER MAIN DIP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638E11610</v>
          </cell>
          <cell r="B5455" t="str">
            <v>Y</v>
          </cell>
          <cell r="C5455" t="str">
            <v>FT</v>
          </cell>
          <cell r="D5455" t="str">
            <v>SPECIAL - 16" WATER MAIN DIP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638E11612</v>
          </cell>
          <cell r="B5456" t="str">
            <v>Y</v>
          </cell>
          <cell r="C5456" t="str">
            <v>FT</v>
          </cell>
          <cell r="D5456" t="str">
            <v>SPECIAL - 18" WATER MAIN DIP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638E11614</v>
          </cell>
          <cell r="B5457" t="str">
            <v>Y</v>
          </cell>
          <cell r="C5457" t="str">
            <v>FT</v>
          </cell>
          <cell r="D5457" t="str">
            <v>SPECIAL - 20" WATER MAIN DIP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638E11616</v>
          </cell>
          <cell r="B5458" t="str">
            <v>Y</v>
          </cell>
          <cell r="C5458" t="str">
            <v>FT</v>
          </cell>
          <cell r="D5458" t="str">
            <v>SPECIAL - 24" WATER MAIN DIP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638E11618</v>
          </cell>
          <cell r="B5459" t="str">
            <v>Y</v>
          </cell>
          <cell r="C5459" t="str">
            <v>FT</v>
          </cell>
          <cell r="D5459" t="str">
            <v>SPECIAL - 30" WATER MAIN DIP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638E11620</v>
          </cell>
          <cell r="B5460" t="str">
            <v>Y</v>
          </cell>
          <cell r="C5460" t="str">
            <v>FT</v>
          </cell>
          <cell r="D5460" t="str">
            <v>SPECIAL - 36" WATER MAIN DIP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638E20000</v>
          </cell>
          <cell r="B5461" t="str">
            <v>Y</v>
          </cell>
          <cell r="C5461" t="str">
            <v>FT</v>
          </cell>
          <cell r="D5461" t="str">
            <v>SPECIAL - 4" WATER MAIN DIP CLASS 52 MECHANICAL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638E20002</v>
          </cell>
          <cell r="B5462" t="str">
            <v>Y</v>
          </cell>
          <cell r="C5462" t="str">
            <v>FT</v>
          </cell>
          <cell r="D5462" t="str">
            <v>SPECIAL - 4" WATER MAIN DIP CLASS 52 BALL AND SOCKET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638E20004</v>
          </cell>
          <cell r="B5463" t="str">
            <v>Y</v>
          </cell>
          <cell r="C5463" t="str">
            <v>FT</v>
          </cell>
          <cell r="D5463" t="str">
            <v>SPECIAL - 4" WATER MAIN DIP CLASS 52 BOLTLESS RESTRAINED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638E20006</v>
          </cell>
          <cell r="B5464" t="str">
            <v>Y</v>
          </cell>
          <cell r="C5464" t="str">
            <v>FT</v>
          </cell>
          <cell r="D5464" t="str">
            <v>SPECIAL - 4" WATER MAIN DIP CLASS 52 PUSH ON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638E20008</v>
          </cell>
          <cell r="B5465" t="str">
            <v>Y</v>
          </cell>
          <cell r="C5465" t="str">
            <v>FT</v>
          </cell>
          <cell r="D5465" t="str">
            <v>SPECIAL - 4" WATER MAIN DIP CLASS 53 MECHANICAL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638E20010</v>
          </cell>
          <cell r="B5466" t="str">
            <v>Y</v>
          </cell>
          <cell r="C5466" t="str">
            <v>FT</v>
          </cell>
          <cell r="D5466" t="str">
            <v>SPECIAL - 4" WATER MAIN DIP CLASS 53 BALL AND SOCKET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638E20012</v>
          </cell>
          <cell r="B5467" t="str">
            <v>Y</v>
          </cell>
          <cell r="C5467" t="str">
            <v>FT</v>
          </cell>
          <cell r="D5467" t="str">
            <v>SPECIAL - 4" WATER MAIN DIP CLASS 53 BOLTLESS RESTRAINED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638E20014</v>
          </cell>
          <cell r="B5468" t="str">
            <v>Y</v>
          </cell>
          <cell r="C5468" t="str">
            <v>FT</v>
          </cell>
          <cell r="D5468" t="str">
            <v>SPECIAL - 4" WATER MAIN DIP CLASS 53 PUSH ON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638E20016</v>
          </cell>
          <cell r="B5469" t="str">
            <v>Y</v>
          </cell>
          <cell r="C5469" t="str">
            <v>FT</v>
          </cell>
          <cell r="D5469" t="str">
            <v>SPECIAL - 4" WATER MAIN DIP CLASS 54 MECHANICAL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638E20018</v>
          </cell>
          <cell r="B5470" t="str">
            <v>Y</v>
          </cell>
          <cell r="C5470" t="str">
            <v>FT</v>
          </cell>
          <cell r="D5470" t="str">
            <v>SPECIAL - 4" WATER MAIN DIP CLASS 54 BALL AND SOCKET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638E20020</v>
          </cell>
          <cell r="B5471" t="str">
            <v>Y</v>
          </cell>
          <cell r="C5471" t="str">
            <v>FT</v>
          </cell>
          <cell r="D5471" t="str">
            <v>SPECIAL - 4" WATER MAIN DIP CLASS 54 BOLTLESS RESTRAINED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638E20022</v>
          </cell>
          <cell r="B5472" t="str">
            <v>Y</v>
          </cell>
          <cell r="C5472" t="str">
            <v>FT</v>
          </cell>
          <cell r="D5472" t="str">
            <v>SPECIAL - 4" WATER MAIN DIP CLASS 54 PUSH ON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638E20024</v>
          </cell>
          <cell r="B5473" t="str">
            <v>Y</v>
          </cell>
          <cell r="C5473" t="str">
            <v>FT</v>
          </cell>
          <cell r="D5473" t="str">
            <v>SPECIAL - 4" WATER MAIN DIP CLASS 55 MECHANICAL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638E20026</v>
          </cell>
          <cell r="B5474" t="str">
            <v>Y</v>
          </cell>
          <cell r="C5474" t="str">
            <v>FT</v>
          </cell>
          <cell r="D5474" t="str">
            <v>SPECIAL - 4" WATER MAIN DIP CLASS 55 BALL AND SOCKET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638E20028</v>
          </cell>
          <cell r="B5475" t="str">
            <v>Y</v>
          </cell>
          <cell r="C5475" t="str">
            <v>FT</v>
          </cell>
          <cell r="D5475" t="str">
            <v>SPECIAL - 4" WATER MAIN DIP CLASS 55 BOLTLESS RESTRAINED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638E20030</v>
          </cell>
          <cell r="B5476" t="str">
            <v>Y</v>
          </cell>
          <cell r="C5476" t="str">
            <v>FT</v>
          </cell>
          <cell r="D5476" t="str">
            <v>SPECIAL - 4" WATER MAIN DIP CLASS 55 PUSH ON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638E20032</v>
          </cell>
          <cell r="B5477" t="str">
            <v>Y</v>
          </cell>
          <cell r="C5477" t="str">
            <v>FT</v>
          </cell>
          <cell r="D5477" t="str">
            <v>SPECIAL - 4" WATER MAIN DIP CLASS 56 MECHANICAL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638E20034</v>
          </cell>
          <cell r="B5478" t="str">
            <v>Y</v>
          </cell>
          <cell r="C5478" t="str">
            <v>FT</v>
          </cell>
          <cell r="D5478" t="str">
            <v>SPECIAL - 4" WATER MAIN DIP CLASS 56 BALL AND SOCKET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638E20036</v>
          </cell>
          <cell r="B5479" t="str">
            <v>Y</v>
          </cell>
          <cell r="C5479" t="str">
            <v>FT</v>
          </cell>
          <cell r="D5479" t="str">
            <v>SPECIAL - 4" WATER MAIN DIP CLASS 56 BOLTLESS RESTRAINED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638E20038</v>
          </cell>
          <cell r="B5480" t="str">
            <v>Y</v>
          </cell>
          <cell r="C5480" t="str">
            <v>FT</v>
          </cell>
          <cell r="D5480" t="str">
            <v>SPECIAL - 4" WATER MAIN DIP CLASS 56 PUSH ON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638E20040</v>
          </cell>
          <cell r="B5481" t="str">
            <v>Y</v>
          </cell>
          <cell r="C5481" t="str">
            <v>FT</v>
          </cell>
          <cell r="D5481" t="str">
            <v>SPECIAL - 6" WATER MAIN DIP CLASS 52 MECHANICAL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638E20042</v>
          </cell>
          <cell r="B5482" t="str">
            <v>Y</v>
          </cell>
          <cell r="C5482" t="str">
            <v>FT</v>
          </cell>
          <cell r="D5482" t="str">
            <v>SPECIAL - 6" WATER MAIN DIP CLASS 52 BALL AND SOCKET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638E20044</v>
          </cell>
          <cell r="B5483" t="str">
            <v>Y</v>
          </cell>
          <cell r="C5483" t="str">
            <v>FT</v>
          </cell>
          <cell r="D5483" t="str">
            <v>SPECIAL - 6" WATER MAIN DIP CLASS 52 BOLTLESS RESTRAINED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638E20046</v>
          </cell>
          <cell r="B5484" t="str">
            <v>Y</v>
          </cell>
          <cell r="C5484" t="str">
            <v>FT</v>
          </cell>
          <cell r="D5484" t="str">
            <v>SPECIAL - 6" WATER MAIN DIP CLASS 52 PUSH ON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638E20048</v>
          </cell>
          <cell r="B5485" t="str">
            <v>Y</v>
          </cell>
          <cell r="C5485" t="str">
            <v>FT</v>
          </cell>
          <cell r="D5485" t="str">
            <v>SPECIAL - 6" WATER MAIN DIP CLASS 53 MECHANICAL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638E20050</v>
          </cell>
          <cell r="B5486" t="str">
            <v>Y</v>
          </cell>
          <cell r="C5486" t="str">
            <v>FT</v>
          </cell>
          <cell r="D5486" t="str">
            <v>SPECIAL - 6" WATER MAIN DIP CLASS 53 BALL AND SOCKET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638E20052</v>
          </cell>
          <cell r="B5487" t="str">
            <v>Y</v>
          </cell>
          <cell r="C5487" t="str">
            <v>FT</v>
          </cell>
          <cell r="D5487" t="str">
            <v>SPECIAL - 6" WATER MAIN DIP CLASS 53 BOLTLESS RESTRAINED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638E20054</v>
          </cell>
          <cell r="B5488" t="str">
            <v>Y</v>
          </cell>
          <cell r="C5488" t="str">
            <v>FT</v>
          </cell>
          <cell r="D5488" t="str">
            <v>SPECIAL - 6" WATER MAIN DIP CLASS 53 PUSH ON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638E20056</v>
          </cell>
          <cell r="B5489" t="str">
            <v>Y</v>
          </cell>
          <cell r="C5489" t="str">
            <v>FT</v>
          </cell>
          <cell r="D5489" t="str">
            <v>SPECIAL - 6" WATER MAIN DIP CLASS 54 MECHANICAL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638E20058</v>
          </cell>
          <cell r="B5490" t="str">
            <v>Y</v>
          </cell>
          <cell r="C5490" t="str">
            <v>FT</v>
          </cell>
          <cell r="D5490" t="str">
            <v>SPECIAL - 6" WATER MAIN DIP CLASS 54 BALL AND SOCKET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638E20060</v>
          </cell>
          <cell r="B5491" t="str">
            <v>Y</v>
          </cell>
          <cell r="C5491" t="str">
            <v>FT</v>
          </cell>
          <cell r="D5491" t="str">
            <v>SPECIAL - 6" WATER MAIN DIP CLASS 54 BOLTLESS RESTRAINED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638E20062</v>
          </cell>
          <cell r="B5492" t="str">
            <v>Y</v>
          </cell>
          <cell r="C5492" t="str">
            <v>FT</v>
          </cell>
          <cell r="D5492" t="str">
            <v>SPECIAL - 6" WATER MAIN DIP CLASS 54 PUSH ON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638E20064</v>
          </cell>
          <cell r="B5493" t="str">
            <v>Y</v>
          </cell>
          <cell r="C5493" t="str">
            <v>FT</v>
          </cell>
          <cell r="D5493" t="str">
            <v>SPECIAL - 6" WATER MAIN DIP CLASS 55 MECHANICAL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638E20066</v>
          </cell>
          <cell r="B5494" t="str">
            <v>Y</v>
          </cell>
          <cell r="C5494" t="str">
            <v>FT</v>
          </cell>
          <cell r="D5494" t="str">
            <v>SPECIAL - 6" WATER MAIN DIP CLASS 55 BALL AND SOCKET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638E20068</v>
          </cell>
          <cell r="B5495" t="str">
            <v>Y</v>
          </cell>
          <cell r="C5495" t="str">
            <v>FT</v>
          </cell>
          <cell r="D5495" t="str">
            <v>SPECIAL - 6" WATER MAIN DIP CLASS 55 BOLTLESS RESTRAINED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638E20070</v>
          </cell>
          <cell r="B5496" t="str">
            <v>Y</v>
          </cell>
          <cell r="C5496" t="str">
            <v>FT</v>
          </cell>
          <cell r="D5496" t="str">
            <v>SPECIAL - 6" WATER MAIN DIP CLASS 55 PUSH ON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638E20072</v>
          </cell>
          <cell r="B5497" t="str">
            <v>Y</v>
          </cell>
          <cell r="C5497" t="str">
            <v>FT</v>
          </cell>
          <cell r="D5497" t="str">
            <v>SPECIAL - 6" WATER MAIN DIP CLASS 56 MECHANICAL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638E20074</v>
          </cell>
          <cell r="B5498" t="str">
            <v>Y</v>
          </cell>
          <cell r="C5498" t="str">
            <v>FT</v>
          </cell>
          <cell r="D5498" t="str">
            <v>SPECIAL - 6" WATER MAIN DIP CLASS 56 BALL AND SOCKET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638E20076</v>
          </cell>
          <cell r="B5499" t="str">
            <v>Y</v>
          </cell>
          <cell r="C5499" t="str">
            <v>FT</v>
          </cell>
          <cell r="D5499" t="str">
            <v>SPECIAL - 6" WATER MAIN DIP CLASS 56 BOLTLESS RESTRAINED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638E20078</v>
          </cell>
          <cell r="B5500" t="str">
            <v>Y</v>
          </cell>
          <cell r="C5500" t="str">
            <v>FT</v>
          </cell>
          <cell r="D5500" t="str">
            <v>SPECIAL - 6" WATER MAIN DIP CLASS 56 PUSH ON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638E20080</v>
          </cell>
          <cell r="B5501" t="str">
            <v>Y</v>
          </cell>
          <cell r="C5501" t="str">
            <v>FT</v>
          </cell>
          <cell r="D5501" t="str">
            <v>SPECIAL - 8" WATER MAIN DIP CLASS 52 MECHANICAL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638E20082</v>
          </cell>
          <cell r="B5502" t="str">
            <v>Y</v>
          </cell>
          <cell r="C5502" t="str">
            <v>FT</v>
          </cell>
          <cell r="D5502" t="str">
            <v>SPECIAL - 8" WATER MAIN DIP CLASS 52 BALL AND SOCKET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638E20084</v>
          </cell>
          <cell r="B5503" t="str">
            <v>Y</v>
          </cell>
          <cell r="C5503" t="str">
            <v>FT</v>
          </cell>
          <cell r="D5503" t="str">
            <v>SPECIAL - 8" WATER MAIN DIP CLASS 52 BOLTLESS RESTRAINED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638E20086</v>
          </cell>
          <cell r="B5504" t="str">
            <v>Y</v>
          </cell>
          <cell r="C5504" t="str">
            <v>FT</v>
          </cell>
          <cell r="D5504" t="str">
            <v>SPECIAL - 8" WATER MAIN DIP CLASS 52 PUSH ON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638E20088</v>
          </cell>
          <cell r="B5505" t="str">
            <v>Y</v>
          </cell>
          <cell r="C5505" t="str">
            <v>FT</v>
          </cell>
          <cell r="D5505" t="str">
            <v>SPECIAL - 8" WATER MAIN DIP CLASS 53 MECHANICAL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638E20090</v>
          </cell>
          <cell r="B5506" t="str">
            <v>Y</v>
          </cell>
          <cell r="C5506" t="str">
            <v>FT</v>
          </cell>
          <cell r="D5506" t="str">
            <v>SPECIAL - 8" WATER MAIN DIP CLASS 53 BALL AND SOCKET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638E20092</v>
          </cell>
          <cell r="B5507" t="str">
            <v>Y</v>
          </cell>
          <cell r="C5507" t="str">
            <v>FT</v>
          </cell>
          <cell r="D5507" t="str">
            <v>SPECIAL - 8" WATER MAIN DIP CLASS 53 BOLTLESS RESTRAINED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638E20094</v>
          </cell>
          <cell r="B5508" t="str">
            <v>Y</v>
          </cell>
          <cell r="C5508" t="str">
            <v>FT</v>
          </cell>
          <cell r="D5508" t="str">
            <v>SPECIAL - 8" WATER MAIN DIP CLASS 53 PUSH ON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638E20096</v>
          </cell>
          <cell r="B5509" t="str">
            <v>Y</v>
          </cell>
          <cell r="C5509" t="str">
            <v>FT</v>
          </cell>
          <cell r="D5509" t="str">
            <v>SPECIAL - 8" WATER MAIN DIP CLASS 54 MECHANICAL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638E20098</v>
          </cell>
          <cell r="B5510" t="str">
            <v>Y</v>
          </cell>
          <cell r="C5510" t="str">
            <v>FT</v>
          </cell>
          <cell r="D5510" t="str">
            <v>SPECIAL - 8" WATER MAIN DIP CLASS 54 BALL AND SOCKET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638E20100</v>
          </cell>
          <cell r="B5511" t="str">
            <v>Y</v>
          </cell>
          <cell r="C5511" t="str">
            <v>FT</v>
          </cell>
          <cell r="D5511" t="str">
            <v>SPECIAL - 8" WATER MAIN DIP CLASS 54 BOLTLESS RESTRAINED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638E20104</v>
          </cell>
          <cell r="B5512" t="str">
            <v>Y</v>
          </cell>
          <cell r="C5512" t="str">
            <v>FT</v>
          </cell>
          <cell r="D5512" t="str">
            <v>SPECIAL - 8" WATER MAIN DIP CLASS 54 PUSH ON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638E20106</v>
          </cell>
          <cell r="B5513" t="str">
            <v>Y</v>
          </cell>
          <cell r="C5513" t="str">
            <v>FT</v>
          </cell>
          <cell r="D5513" t="str">
            <v>SPECIAL - 8" WATER MAIN DIP CLASS 55 MECHANICAL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638E20110</v>
          </cell>
          <cell r="B5514" t="str">
            <v>Y</v>
          </cell>
          <cell r="C5514" t="str">
            <v>FT</v>
          </cell>
          <cell r="D5514" t="str">
            <v>SPECIAL - 8" WATER MAIN DIP CLASS 55 BALL AND SOCKET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638E20112</v>
          </cell>
          <cell r="B5515" t="str">
            <v>Y</v>
          </cell>
          <cell r="C5515" t="str">
            <v>FT</v>
          </cell>
          <cell r="D5515" t="str">
            <v>SPECIAL - 8" WATER MAIN DIP CLASS 55 BOLTLESS RESTRAINED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638E20114</v>
          </cell>
          <cell r="B5516" t="str">
            <v>Y</v>
          </cell>
          <cell r="C5516" t="str">
            <v>FT</v>
          </cell>
          <cell r="D5516" t="str">
            <v>SPECIAL - 8" WATER MAIN DIP CLASS 55 PUSH ON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638E20116</v>
          </cell>
          <cell r="B5517" t="str">
            <v>Y</v>
          </cell>
          <cell r="C5517" t="str">
            <v>FT</v>
          </cell>
          <cell r="D5517" t="str">
            <v>SPECIAL - 8" WATER MAIN DIP CLASS 56 MECHANICAL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638E20118</v>
          </cell>
          <cell r="B5518" t="str">
            <v>Y</v>
          </cell>
          <cell r="C5518" t="str">
            <v>FT</v>
          </cell>
          <cell r="D5518" t="str">
            <v>SPECIAL - 8" WATER MAIN DIP CLASS 56 BALL AND SOCKET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638E20120</v>
          </cell>
          <cell r="B5519" t="str">
            <v>Y</v>
          </cell>
          <cell r="C5519" t="str">
            <v>FT</v>
          </cell>
          <cell r="D5519" t="str">
            <v>SPECIAL - 8" WATER MAIN DIP CLASS 56 BOLTLESS RESTRAINED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638E20122</v>
          </cell>
          <cell r="B5520" t="str">
            <v>Y</v>
          </cell>
          <cell r="C5520" t="str">
            <v>FT</v>
          </cell>
          <cell r="D5520" t="str">
            <v>SPECIAL - 8" WATER MAIN DIP CLASS 56 PUSH ON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638E20124</v>
          </cell>
          <cell r="B5521" t="str">
            <v>Y</v>
          </cell>
          <cell r="C5521" t="str">
            <v>FT</v>
          </cell>
          <cell r="D5521" t="str">
            <v>SPECIAL - 10" WATER MAIN DIP CLASS 52 MECHANICAL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638E20126</v>
          </cell>
          <cell r="B5522" t="str">
            <v>Y</v>
          </cell>
          <cell r="C5522" t="str">
            <v>FT</v>
          </cell>
          <cell r="D5522" t="str">
            <v>SPECIAL - 10" WATER MAIN DIP CLASS 52 BALL AND SOCKET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638E20128</v>
          </cell>
          <cell r="B5523" t="str">
            <v>Y</v>
          </cell>
          <cell r="C5523" t="str">
            <v>FT</v>
          </cell>
          <cell r="D5523" t="str">
            <v>SPECIAL - 10" WATER MAIN DIP CLASS 52 BOLTLESS RESTRAINED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638E20130</v>
          </cell>
          <cell r="B5524" t="str">
            <v>Y</v>
          </cell>
          <cell r="C5524" t="str">
            <v>FT</v>
          </cell>
          <cell r="D5524" t="str">
            <v>SPECIAL - 10" WATER MAIN DIP CLASS 52 PUSH ON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638E20132</v>
          </cell>
          <cell r="B5525" t="str">
            <v>Y</v>
          </cell>
          <cell r="C5525" t="str">
            <v>FT</v>
          </cell>
          <cell r="D5525" t="str">
            <v>SPECIAL - 10" WATER MAIN DIP CLASS 53 MECHANICAL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638E20134</v>
          </cell>
          <cell r="B5526" t="str">
            <v>Y</v>
          </cell>
          <cell r="C5526" t="str">
            <v>FT</v>
          </cell>
          <cell r="D5526" t="str">
            <v>SPECIAL - 10" WATER MAIN DIP CLASS 53 BALL AND SOCKET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638E20136</v>
          </cell>
          <cell r="B5527" t="str">
            <v>Y</v>
          </cell>
          <cell r="C5527" t="str">
            <v>FT</v>
          </cell>
          <cell r="D5527" t="str">
            <v>SPECIAL - 10" WATER MAIN DIP CLASS 53 BOLTLESS RESTRAINED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638E20138</v>
          </cell>
          <cell r="B5528" t="str">
            <v>Y</v>
          </cell>
          <cell r="C5528" t="str">
            <v>FT</v>
          </cell>
          <cell r="D5528" t="str">
            <v>SPECIAL - 10" WATER MAIN DIP CLASS 53 PUSH ON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638E20140</v>
          </cell>
          <cell r="B5529" t="str">
            <v>Y</v>
          </cell>
          <cell r="C5529" t="str">
            <v>FT</v>
          </cell>
          <cell r="D5529" t="str">
            <v>SPECIAL - 10" WATER MAIN DIP CLASS 54 MECHANICAL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638E20142</v>
          </cell>
          <cell r="B5530" t="str">
            <v>Y</v>
          </cell>
          <cell r="C5530" t="str">
            <v>FT</v>
          </cell>
          <cell r="D5530" t="str">
            <v>SPECIAL - 10" WATER MAIN DIP CLASS 54 BALL AND SOCKET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638E20144</v>
          </cell>
          <cell r="B5531" t="str">
            <v>Y</v>
          </cell>
          <cell r="C5531" t="str">
            <v>FT</v>
          </cell>
          <cell r="D5531" t="str">
            <v>SPECIAL - 10" WATER MAIN DIP CLASS 54 BOLTLESS RESTRAINED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638E20146</v>
          </cell>
          <cell r="B5532" t="str">
            <v>Y</v>
          </cell>
          <cell r="C5532" t="str">
            <v>FT</v>
          </cell>
          <cell r="D5532" t="str">
            <v>SPECIAL - 10" WATER MAIN DIP CLASS 54 PUSH ON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638E20148</v>
          </cell>
          <cell r="B5533" t="str">
            <v>Y</v>
          </cell>
          <cell r="C5533" t="str">
            <v>FT</v>
          </cell>
          <cell r="D5533" t="str">
            <v>SPECIAL - 10" WATER MAIN DIP CLASS 55 MECHANICAL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638E20152</v>
          </cell>
          <cell r="B5534" t="str">
            <v>Y</v>
          </cell>
          <cell r="C5534" t="str">
            <v>FT</v>
          </cell>
          <cell r="D5534" t="str">
            <v>SPECIAL - 10" WATER MAIN DIP CLASS 55 BALL AND SOCKET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638E20154</v>
          </cell>
          <cell r="B5535" t="str">
            <v>Y</v>
          </cell>
          <cell r="C5535" t="str">
            <v>FT</v>
          </cell>
          <cell r="D5535" t="str">
            <v>SPECIAL - 10" WATER MAIN DIP CLASS 55 BOLTLESS RESTRAINED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638E20156</v>
          </cell>
          <cell r="B5536" t="str">
            <v>Y</v>
          </cell>
          <cell r="C5536" t="str">
            <v>FT</v>
          </cell>
          <cell r="D5536" t="str">
            <v>SPECIAL - 10" WATER MAIN DIP CLASS 55 PUSH ON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638E20158</v>
          </cell>
          <cell r="B5537" t="str">
            <v>Y</v>
          </cell>
          <cell r="C5537" t="str">
            <v>FT</v>
          </cell>
          <cell r="D5537" t="str">
            <v>SPECIAL - 10" WATER MAIN DIP CLASS 56 MECHANICAL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638E20162</v>
          </cell>
          <cell r="B5538" t="str">
            <v>Y</v>
          </cell>
          <cell r="C5538" t="str">
            <v>FT</v>
          </cell>
          <cell r="D5538" t="str">
            <v>SPECIAL - 10" WATER MAIN DIP CLASS 56 BALL AND SOCKET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638E20164</v>
          </cell>
          <cell r="B5539" t="str">
            <v>Y</v>
          </cell>
          <cell r="C5539" t="str">
            <v>FT</v>
          </cell>
          <cell r="D5539" t="str">
            <v>SPECIAL - 10" WATER MAIN DIP CLASS 56 BOLTLESS RESTRAINED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638E20166</v>
          </cell>
          <cell r="B5540" t="str">
            <v>Y</v>
          </cell>
          <cell r="C5540" t="str">
            <v>FT</v>
          </cell>
          <cell r="D5540" t="str">
            <v>SPECIAL - 10" WATER MAIN DIP CLASS 56 PUSH ON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638E20168</v>
          </cell>
          <cell r="B5541" t="str">
            <v>Y</v>
          </cell>
          <cell r="C5541" t="str">
            <v>FT</v>
          </cell>
          <cell r="D5541" t="str">
            <v>SPECIAL - 12" WATER MAIN DIP CLASS 52 MECHANICAL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638E20170</v>
          </cell>
          <cell r="B5542" t="str">
            <v>Y</v>
          </cell>
          <cell r="C5542" t="str">
            <v>FT</v>
          </cell>
          <cell r="D5542" t="str">
            <v>SPECIAL - 12" WATER MAIN DIP CLASS 52 BALL AND SOCKET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638E20172</v>
          </cell>
          <cell r="B5543" t="str">
            <v>Y</v>
          </cell>
          <cell r="C5543" t="str">
            <v>FT</v>
          </cell>
          <cell r="D5543" t="str">
            <v>SPECIAL - 12" WATER MAIN DIP CLASS 52 BOLTLESS RESTRAINED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638E20174</v>
          </cell>
          <cell r="B5544" t="str">
            <v>Y</v>
          </cell>
          <cell r="C5544" t="str">
            <v>FT</v>
          </cell>
          <cell r="D5544" t="str">
            <v>SPECIAL - 12" WATER MAIN DIP CLASS 52 PUSH ON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638E20176</v>
          </cell>
          <cell r="B5545" t="str">
            <v>Y</v>
          </cell>
          <cell r="C5545" t="str">
            <v>FT</v>
          </cell>
          <cell r="D5545" t="str">
            <v>SPECIAL - 12" WATER MAIN DIP CLASS 53 MECHANICAL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638E20178</v>
          </cell>
          <cell r="B5546" t="str">
            <v>Y</v>
          </cell>
          <cell r="C5546" t="str">
            <v>FT</v>
          </cell>
          <cell r="D5546" t="str">
            <v>SPECIAL - 12" WATER MAIN DIP CLASS 53 BALL AND SOCKET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638E20180</v>
          </cell>
          <cell r="B5547" t="str">
            <v>Y</v>
          </cell>
          <cell r="C5547" t="str">
            <v>FT</v>
          </cell>
          <cell r="D5547" t="str">
            <v>SPECIAL - 12" WATER MAIN DIP CLASS 53 BOLTLESS RESTRAINED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638E20182</v>
          </cell>
          <cell r="B5548" t="str">
            <v>Y</v>
          </cell>
          <cell r="C5548" t="str">
            <v>FT</v>
          </cell>
          <cell r="D5548" t="str">
            <v>SPECIAL - 12" WATER MAIN DIP CLASS 53 PUSH ON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638E20184</v>
          </cell>
          <cell r="B5549" t="str">
            <v>Y</v>
          </cell>
          <cell r="C5549" t="str">
            <v>FT</v>
          </cell>
          <cell r="D5549" t="str">
            <v>SPECIAL - 12" WATER MAIN DIP CLASS 54 MECHANICAL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638E20186</v>
          </cell>
          <cell r="B5550" t="str">
            <v>Y</v>
          </cell>
          <cell r="C5550" t="str">
            <v>FT</v>
          </cell>
          <cell r="D5550" t="str">
            <v>SPECIAL - 12" WATER MAIN DIP CLASS 54 BALL AND SOCKET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638E20188</v>
          </cell>
          <cell r="B5551" t="str">
            <v>Y</v>
          </cell>
          <cell r="C5551" t="str">
            <v>FT</v>
          </cell>
          <cell r="D5551" t="str">
            <v>SPECIAL - 12" WATER MAIN DIP CLASS 54 BOLTLESS RESTRAINED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638E20190</v>
          </cell>
          <cell r="B5552" t="str">
            <v>Y</v>
          </cell>
          <cell r="C5552" t="str">
            <v>FT</v>
          </cell>
          <cell r="D5552" t="str">
            <v>SPECIAL - 12" WATER MAIN DIP CLASS 54 PUSH ON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638E20192</v>
          </cell>
          <cell r="B5553" t="str">
            <v>Y</v>
          </cell>
          <cell r="C5553" t="str">
            <v>FT</v>
          </cell>
          <cell r="D5553" t="str">
            <v>SPECIAL - 12" WATER MAIN DIP CLASS 55 MECHANICAL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638E20194</v>
          </cell>
          <cell r="B5554" t="str">
            <v>Y</v>
          </cell>
          <cell r="C5554" t="str">
            <v>FT</v>
          </cell>
          <cell r="D5554" t="str">
            <v>SPECIAL - 12" WATER MAIN DIP CLASS 55 BALL AND SOCKET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638E20196</v>
          </cell>
          <cell r="B5555" t="str">
            <v>Y</v>
          </cell>
          <cell r="C5555" t="str">
            <v>FT</v>
          </cell>
          <cell r="D5555" t="str">
            <v>SPECIAL - 12" WATER MAIN DIP CLASS 55 BOLTLESS RESTRAINED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638E20198</v>
          </cell>
          <cell r="B5556" t="str">
            <v>Y</v>
          </cell>
          <cell r="C5556" t="str">
            <v>FT</v>
          </cell>
          <cell r="D5556" t="str">
            <v>SPECIAL - 12" WATER MAIN DIP CLASS 55 PUSH ON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638E20200</v>
          </cell>
          <cell r="B5557" t="str">
            <v>Y</v>
          </cell>
          <cell r="C5557" t="str">
            <v>FT</v>
          </cell>
          <cell r="D5557" t="str">
            <v>SPECIAL - 12" WATER MAIN DIP CLASS 56 MECHANICAL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638E20202</v>
          </cell>
          <cell r="B5558" t="str">
            <v>Y</v>
          </cell>
          <cell r="C5558" t="str">
            <v>FT</v>
          </cell>
          <cell r="D5558" t="str">
            <v>SPECIAL - 12" WATER MAIN DIP CLASS 56 BALL AND SOCKET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638E20204</v>
          </cell>
          <cell r="B5559" t="str">
            <v>Y</v>
          </cell>
          <cell r="C5559" t="str">
            <v>FT</v>
          </cell>
          <cell r="D5559" t="str">
            <v>SPECIAL - 12" WATER MAIN DIP CLASS 56 BOLTLESS RESTRAINED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638E20206</v>
          </cell>
          <cell r="B5560" t="str">
            <v>Y</v>
          </cell>
          <cell r="C5560" t="str">
            <v>FT</v>
          </cell>
          <cell r="D5560" t="str">
            <v>SPECIAL - 12" WATER MAIN DIP CLASS 56 PUSH ON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638E20208</v>
          </cell>
          <cell r="B5561" t="str">
            <v>Y</v>
          </cell>
          <cell r="C5561" t="str">
            <v>FT</v>
          </cell>
          <cell r="D5561" t="str">
            <v>SPECIAL - 16" WATER MAIN DIP CLASS 52 MECHANICAL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638E20210</v>
          </cell>
          <cell r="B5562" t="str">
            <v>Y</v>
          </cell>
          <cell r="C5562" t="str">
            <v>FT</v>
          </cell>
          <cell r="D5562" t="str">
            <v>SPECIAL - 16" WATER MAIN DIP CLASS 52 BALL AND SOCKET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638E20212</v>
          </cell>
          <cell r="B5563" t="str">
            <v>Y</v>
          </cell>
          <cell r="C5563" t="str">
            <v>FT</v>
          </cell>
          <cell r="D5563" t="str">
            <v>SPECIAL - 16" WATER MAIN DIP CLASS 52 BOLTLESS RESTRAINED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638E20214</v>
          </cell>
          <cell r="B5564" t="str">
            <v>Y</v>
          </cell>
          <cell r="C5564" t="str">
            <v>FT</v>
          </cell>
          <cell r="D5564" t="str">
            <v>SPECIAL - 16" WATER MAIN DIP CLASS 52 PUSH ON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638E20216</v>
          </cell>
          <cell r="B5565" t="str">
            <v>Y</v>
          </cell>
          <cell r="C5565" t="str">
            <v>FT</v>
          </cell>
          <cell r="D5565" t="str">
            <v>SPECIAL - 16" WATER MAIN DIP CLASS 53 MECHANICAL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638E20218</v>
          </cell>
          <cell r="B5566" t="str">
            <v>Y</v>
          </cell>
          <cell r="C5566" t="str">
            <v>FT</v>
          </cell>
          <cell r="D5566" t="str">
            <v>SPECIAL - 16" WATER MAIN DIP CLASS 53 BALL AND SOCKET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638E20220</v>
          </cell>
          <cell r="B5567" t="str">
            <v>Y</v>
          </cell>
          <cell r="C5567" t="str">
            <v>FT</v>
          </cell>
          <cell r="D5567" t="str">
            <v>SPECIAL - 16" WATER MAIN DIP CLASS 53 BOLTLESS RESTRAINED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638E20222</v>
          </cell>
          <cell r="B5568" t="str">
            <v>Y</v>
          </cell>
          <cell r="C5568" t="str">
            <v>FT</v>
          </cell>
          <cell r="D5568" t="str">
            <v>SPECIAL - 16" WATER MAIN DIP CLASS 53 PUSH ON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638E20224</v>
          </cell>
          <cell r="B5569" t="str">
            <v>Y</v>
          </cell>
          <cell r="C5569" t="str">
            <v>FT</v>
          </cell>
          <cell r="D5569" t="str">
            <v>SPECIAL - 16" WATER MAIN DIP CLASS 54 MECHANICAL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638E20226</v>
          </cell>
          <cell r="B5570" t="str">
            <v>Y</v>
          </cell>
          <cell r="C5570" t="str">
            <v>FT</v>
          </cell>
          <cell r="D5570" t="str">
            <v>SPECIAL - 16" WATER MAIN DIP CLASS 54 BALL AND SOCKET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638E20228</v>
          </cell>
          <cell r="B5571" t="str">
            <v>Y</v>
          </cell>
          <cell r="C5571" t="str">
            <v>FT</v>
          </cell>
          <cell r="D5571" t="str">
            <v>SPECIAL - 16" WATER MAIN DIP CLASS 54 BOLTLESS RESTRAINED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638E20230</v>
          </cell>
          <cell r="B5572" t="str">
            <v>Y</v>
          </cell>
          <cell r="C5572" t="str">
            <v>FT</v>
          </cell>
          <cell r="D5572" t="str">
            <v>SPECIAL - 16" WATER MAIN DIP CLASS 54 PUSH ON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638E20232</v>
          </cell>
          <cell r="B5573" t="str">
            <v>Y</v>
          </cell>
          <cell r="C5573" t="str">
            <v>FT</v>
          </cell>
          <cell r="D5573" t="str">
            <v>SPECIAL - 16" WATER MAIN DIP CLASS 55 MECHANICAL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638E20234</v>
          </cell>
          <cell r="B5574" t="str">
            <v>Y</v>
          </cell>
          <cell r="C5574" t="str">
            <v>FT</v>
          </cell>
          <cell r="D5574" t="str">
            <v>SPECIAL - 16" WATER MAIN DIP CLASS 55 BALL AND SOCKET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638E20236</v>
          </cell>
          <cell r="B5575" t="str">
            <v>Y</v>
          </cell>
          <cell r="C5575" t="str">
            <v>FT</v>
          </cell>
          <cell r="D5575" t="str">
            <v>SPECIAL - 16" WATER MAIN DIP CLASS 55 BOLTLESS RESTRAINED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638E20238</v>
          </cell>
          <cell r="B5576" t="str">
            <v>Y</v>
          </cell>
          <cell r="C5576" t="str">
            <v>FT</v>
          </cell>
          <cell r="D5576" t="str">
            <v>SPECIAL - 16" WATER MAIN DIP CLASS 55 PUSH ON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638E20240</v>
          </cell>
          <cell r="B5577" t="str">
            <v>Y</v>
          </cell>
          <cell r="C5577" t="str">
            <v>FT</v>
          </cell>
          <cell r="D5577" t="str">
            <v>SPECIAL - 16" WATER MAIN DIP CLASS 56 MECHANICAL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638E20242</v>
          </cell>
          <cell r="B5578" t="str">
            <v>Y</v>
          </cell>
          <cell r="C5578" t="str">
            <v>FT</v>
          </cell>
          <cell r="D5578" t="str">
            <v>SPECIAL - 16" WATER MAIN DIP CLASS 56 BALL AND SOCKET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638E20244</v>
          </cell>
          <cell r="B5579" t="str">
            <v>Y</v>
          </cell>
          <cell r="C5579" t="str">
            <v>FT</v>
          </cell>
          <cell r="D5579" t="str">
            <v>SPECIAL - 16" WATER MAIN DIP CLASS 56 BOLTLESS RESTRAINED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638E20246</v>
          </cell>
          <cell r="B5580" t="str">
            <v>Y</v>
          </cell>
          <cell r="C5580" t="str">
            <v>FT</v>
          </cell>
          <cell r="D5580" t="str">
            <v>SPECIAL - 16" WATER MAIN DIP CLASS 56 PUSH ON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638E20248</v>
          </cell>
          <cell r="B5581" t="str">
            <v>Y</v>
          </cell>
          <cell r="C5581" t="str">
            <v>FT</v>
          </cell>
          <cell r="D5581" t="str">
            <v>SPECIAL - 20" WATER MAIN DIP CLASS 52 MECHANICAL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638E20250</v>
          </cell>
          <cell r="B5582" t="str">
            <v>Y</v>
          </cell>
          <cell r="C5582" t="str">
            <v>FT</v>
          </cell>
          <cell r="D5582" t="str">
            <v>SPECIAL - 20" WATER MAIN DIP CLASS 52 BALL AND SOCKET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638E20252</v>
          </cell>
          <cell r="B5583" t="str">
            <v>Y</v>
          </cell>
          <cell r="C5583" t="str">
            <v>FT</v>
          </cell>
          <cell r="D5583" t="str">
            <v>SPECIAL - 20" WATER MAIN DIP CLASS 52 BOLTLESS RESTRAINED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638E20254</v>
          </cell>
          <cell r="B5584" t="str">
            <v>Y</v>
          </cell>
          <cell r="C5584" t="str">
            <v>FT</v>
          </cell>
          <cell r="D5584" t="str">
            <v>SPECIAL - 20" WATER MAIN DIP CLASS 52 PUSH ON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638E20256</v>
          </cell>
          <cell r="B5585" t="str">
            <v>Y</v>
          </cell>
          <cell r="C5585" t="str">
            <v>FT</v>
          </cell>
          <cell r="D5585" t="str">
            <v>SPECIAL - 20" WATER MAIN DIP CLASS 53 MECHANICAL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638E20258</v>
          </cell>
          <cell r="B5586" t="str">
            <v>Y</v>
          </cell>
          <cell r="C5586" t="str">
            <v>FT</v>
          </cell>
          <cell r="D5586" t="str">
            <v>SPECIAL - 20" WATER MAIN DIP CLASS 53 BALL AND SOCKET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638E20260</v>
          </cell>
          <cell r="B5587" t="str">
            <v>Y</v>
          </cell>
          <cell r="C5587" t="str">
            <v>FT</v>
          </cell>
          <cell r="D5587" t="str">
            <v>SPECIAL - 20" WATER MAIN DIP CLASS 53 BOLTLESS RESTRAINED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638E20262</v>
          </cell>
          <cell r="B5588" t="str">
            <v>Y</v>
          </cell>
          <cell r="C5588" t="str">
            <v>FT</v>
          </cell>
          <cell r="D5588" t="str">
            <v>SPECIAL - 20" WATER MAIN DIP CLASS 53 PUSH ON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638E20264</v>
          </cell>
          <cell r="B5589" t="str">
            <v>Y</v>
          </cell>
          <cell r="C5589" t="str">
            <v>FT</v>
          </cell>
          <cell r="D5589" t="str">
            <v>SPECIAL - 20" WATER MAIN DIP CLASS 54 MECHANICAL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638E20266</v>
          </cell>
          <cell r="B5590" t="str">
            <v>Y</v>
          </cell>
          <cell r="C5590" t="str">
            <v>FT</v>
          </cell>
          <cell r="D5590" t="str">
            <v>SPECIAL - 20" WATER MAIN DIP CLASS 54 BALL AND SOCKET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638E20268</v>
          </cell>
          <cell r="B5591" t="str">
            <v>Y</v>
          </cell>
          <cell r="C5591" t="str">
            <v>FT</v>
          </cell>
          <cell r="D5591" t="str">
            <v>SPECIAL - 20" WATER MAIN DIP CLASS 54 BOLTLESS RESTRAINED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638E20270</v>
          </cell>
          <cell r="B5592" t="str">
            <v>Y</v>
          </cell>
          <cell r="C5592" t="str">
            <v>FT</v>
          </cell>
          <cell r="D5592" t="str">
            <v>SPECIAL - 20" WATER MAIN DIP CLASS 54 PUSH ON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638E20272</v>
          </cell>
          <cell r="B5593" t="str">
            <v>Y</v>
          </cell>
          <cell r="C5593" t="str">
            <v>FT</v>
          </cell>
          <cell r="D5593" t="str">
            <v>SPECIAL - 20" WATER MAIN DIP CLASS 55 MECHANICAL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638E20274</v>
          </cell>
          <cell r="B5594" t="str">
            <v>Y</v>
          </cell>
          <cell r="C5594" t="str">
            <v>FT</v>
          </cell>
          <cell r="D5594" t="str">
            <v>SPECIAL - 20" WATER MAIN DIP CLASS 55 BALL AND SOCKET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638E20276</v>
          </cell>
          <cell r="B5595" t="str">
            <v>Y</v>
          </cell>
          <cell r="C5595" t="str">
            <v>FT</v>
          </cell>
          <cell r="D5595" t="str">
            <v>SPECIAL - 20" WATER MAIN DIP CLASS 55 BOLTLESS RESTRAINED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638E20278</v>
          </cell>
          <cell r="B5596" t="str">
            <v>Y</v>
          </cell>
          <cell r="C5596" t="str">
            <v>FT</v>
          </cell>
          <cell r="D5596" t="str">
            <v>SPECIAL - 20" WATER MAIN DIP CLASS 55 PUSH ON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638E20280</v>
          </cell>
          <cell r="B5597" t="str">
            <v>Y</v>
          </cell>
          <cell r="C5597" t="str">
            <v>FT</v>
          </cell>
          <cell r="D5597" t="str">
            <v>SPECIAL - 20" WATER MAIN DIP CLASS 56 MECHANICAL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638E20282</v>
          </cell>
          <cell r="B5598" t="str">
            <v>Y</v>
          </cell>
          <cell r="C5598" t="str">
            <v>FT</v>
          </cell>
          <cell r="D5598" t="str">
            <v>SPECIAL - 20" WATER MAIN DIP CLASS 56 BALL AND SOCKET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638E20284</v>
          </cell>
          <cell r="B5599" t="str">
            <v>Y</v>
          </cell>
          <cell r="C5599" t="str">
            <v>FT</v>
          </cell>
          <cell r="D5599" t="str">
            <v>SPECIAL - 20" WATER MAIN DIP CLASS 56 BOLTLESS RESTRAINED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638E20286</v>
          </cell>
          <cell r="B5600" t="str">
            <v>Y</v>
          </cell>
          <cell r="C5600" t="str">
            <v>FT</v>
          </cell>
          <cell r="D5600" t="str">
            <v>SPECIAL - 20" WATER MAIN DIP CLASS 56 PUSH ON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638E20288</v>
          </cell>
          <cell r="B5601" t="str">
            <v>Y</v>
          </cell>
          <cell r="C5601" t="str">
            <v>FT</v>
          </cell>
          <cell r="D5601" t="str">
            <v>SPECIAL - 24" WATER MAIN DIP CLASS 52 MECHANICAL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638E20290</v>
          </cell>
          <cell r="B5602" t="str">
            <v>Y</v>
          </cell>
          <cell r="C5602" t="str">
            <v>FT</v>
          </cell>
          <cell r="D5602" t="str">
            <v>SPECIAL - 24" WATER MAIN DIP CLASS 52 BALL AND SOCKET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638E20292</v>
          </cell>
          <cell r="B5603" t="str">
            <v>Y</v>
          </cell>
          <cell r="C5603" t="str">
            <v>FT</v>
          </cell>
          <cell r="D5603" t="str">
            <v>SPECIAL - 24" WATER MAIN DIP CLASS 52 BOLTLESS RESTRAINED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638E20294</v>
          </cell>
          <cell r="B5604" t="str">
            <v>Y</v>
          </cell>
          <cell r="C5604" t="str">
            <v>FT</v>
          </cell>
          <cell r="D5604" t="str">
            <v>SPECIAL - 24" WATER MAIN DIP CLASS 52 PUSH ON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638E20296</v>
          </cell>
          <cell r="B5605" t="str">
            <v>Y</v>
          </cell>
          <cell r="C5605" t="str">
            <v>FT</v>
          </cell>
          <cell r="D5605" t="str">
            <v>SPECIAL - 24" WATER MAIN DIP CLASS 53 MECHANICAL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638E20298</v>
          </cell>
          <cell r="B5606" t="str">
            <v>Y</v>
          </cell>
          <cell r="C5606" t="str">
            <v>FT</v>
          </cell>
          <cell r="D5606" t="str">
            <v>SPECIAL - 24" WATER MAIN DIP CLASS 53 BALL AND SOCKET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638E20300</v>
          </cell>
          <cell r="B5607" t="str">
            <v>Y</v>
          </cell>
          <cell r="C5607" t="str">
            <v>FT</v>
          </cell>
          <cell r="D5607" t="str">
            <v>SPECIAL - 24" WATER MAIN DIP CLASS 53 BOLTLESS RESTRAINED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638E20302</v>
          </cell>
          <cell r="B5608" t="str">
            <v>Y</v>
          </cell>
          <cell r="C5608" t="str">
            <v>FT</v>
          </cell>
          <cell r="D5608" t="str">
            <v>SPECIAL - 24" WATER MAIN DIP CLASS 53 PUSH ON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638E20304</v>
          </cell>
          <cell r="B5609" t="str">
            <v>Y</v>
          </cell>
          <cell r="C5609" t="str">
            <v>FT</v>
          </cell>
          <cell r="D5609" t="str">
            <v>SPECIAL - 24" WATER MAIN DIP CLASS 54 MECHANICAL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638E20308</v>
          </cell>
          <cell r="B5610" t="str">
            <v>Y</v>
          </cell>
          <cell r="C5610" t="str">
            <v>FT</v>
          </cell>
          <cell r="D5610" t="str">
            <v>SPECIAL - 24" WATER MAIN DIP CLASS 54 BALL AND SOCKET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638E20312</v>
          </cell>
          <cell r="B5611" t="str">
            <v>Y</v>
          </cell>
          <cell r="C5611" t="str">
            <v>FT</v>
          </cell>
          <cell r="D5611" t="str">
            <v>SPECIAL - 24" WATER MAIN DIP CLASS 54 BOLTLESS RESTRAINED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638E20314</v>
          </cell>
          <cell r="B5612" t="str">
            <v>Y</v>
          </cell>
          <cell r="C5612" t="str">
            <v>FT</v>
          </cell>
          <cell r="D5612" t="str">
            <v>SPECIAL - 24" WATER MAIN DIP CLASS 54 PUSH ON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638E20316</v>
          </cell>
          <cell r="B5613" t="str">
            <v>Y</v>
          </cell>
          <cell r="C5613" t="str">
            <v>FT</v>
          </cell>
          <cell r="D5613" t="str">
            <v>SPECIAL - 24" WATER MAIN DIP CLASS 55 MECHANICAL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638E20318</v>
          </cell>
          <cell r="B5614" t="str">
            <v>Y</v>
          </cell>
          <cell r="C5614" t="str">
            <v>FT</v>
          </cell>
          <cell r="D5614" t="str">
            <v>SPECIAL - 24" WATER MAIN DIP CLASS 55 BALL AND SOCKET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638E20320</v>
          </cell>
          <cell r="B5615" t="str">
            <v>Y</v>
          </cell>
          <cell r="C5615" t="str">
            <v>FT</v>
          </cell>
          <cell r="D5615" t="str">
            <v>SPECIAL - 24" WATER MAIN DIP CLASS 55 BOLTLESS RESTRAINED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638E20322</v>
          </cell>
          <cell r="B5616" t="str">
            <v>Y</v>
          </cell>
          <cell r="C5616" t="str">
            <v>FT</v>
          </cell>
          <cell r="D5616" t="str">
            <v>SPECIAL - 24" WATER MAIN DIP CLASS 55 PUSH ON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638E20324</v>
          </cell>
          <cell r="B5617" t="str">
            <v>Y</v>
          </cell>
          <cell r="C5617" t="str">
            <v>FT</v>
          </cell>
          <cell r="D5617" t="str">
            <v>SPECIAL - 24" WATER MAIN DIP CLASS 56 MECHANICAL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638E20326</v>
          </cell>
          <cell r="B5618" t="str">
            <v>Y</v>
          </cell>
          <cell r="C5618" t="str">
            <v>FT</v>
          </cell>
          <cell r="D5618" t="str">
            <v>SPECIAL - 24" WATER MAIN DIP CLASS 56 BALL AND SOCKET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638E20328</v>
          </cell>
          <cell r="B5619" t="str">
            <v>Y</v>
          </cell>
          <cell r="C5619" t="str">
            <v>FT</v>
          </cell>
          <cell r="D5619" t="str">
            <v>SPECIAL - 24" WATER MAIN DIP CLASS 56 BOLTLESS RESTRAINED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638E20330</v>
          </cell>
          <cell r="B5620" t="str">
            <v>Y</v>
          </cell>
          <cell r="C5620" t="str">
            <v>FT</v>
          </cell>
          <cell r="D5620" t="str">
            <v>SPECIAL - 24" WATER MAIN DIP CLASS 56 PUSH ON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638E20332</v>
          </cell>
          <cell r="B5621" t="str">
            <v>Y</v>
          </cell>
          <cell r="C5621" t="str">
            <v>FT</v>
          </cell>
          <cell r="D5621" t="str">
            <v>SPECIAL - 30" WATER MAIN DIP CLASS 52 MECHANICAL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638E20334</v>
          </cell>
          <cell r="B5622" t="str">
            <v>Y</v>
          </cell>
          <cell r="C5622" t="str">
            <v>FT</v>
          </cell>
          <cell r="D5622" t="str">
            <v>SPECIAL - 30" WATER MAIN DIP CLASS 52 BALL AND SOCKET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638E20336</v>
          </cell>
          <cell r="B5623" t="str">
            <v>Y</v>
          </cell>
          <cell r="C5623" t="str">
            <v>FT</v>
          </cell>
          <cell r="D5623" t="str">
            <v>SPECIAL - 30" WATER MAIN DIP CLASS 52 BOLTLESS RESTRAINED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638E20338</v>
          </cell>
          <cell r="B5624" t="str">
            <v>Y</v>
          </cell>
          <cell r="C5624" t="str">
            <v>FT</v>
          </cell>
          <cell r="D5624" t="str">
            <v>SPECIAL - 30" WATER MAIN DIP CLASS 52 PUSH ON JOINTS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638E20340</v>
          </cell>
          <cell r="B5625" t="str">
            <v>Y</v>
          </cell>
          <cell r="C5625" t="str">
            <v>FT</v>
          </cell>
          <cell r="D5625" t="str">
            <v>SPECIAL - 30" WATER MAIN DIP CLASS 53 MECHANICAL JOINTS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638E20342</v>
          </cell>
          <cell r="B5626" t="str">
            <v>Y</v>
          </cell>
          <cell r="C5626" t="str">
            <v>FT</v>
          </cell>
          <cell r="D5626" t="str">
            <v>SPECIAL - 30" WATER MAIN DIP CLASS 53 BALL AND SOCKET JOINTS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638E20344</v>
          </cell>
          <cell r="B5627" t="str">
            <v>Y</v>
          </cell>
          <cell r="C5627" t="str">
            <v>FT</v>
          </cell>
          <cell r="D5627" t="str">
            <v>SPECIAL - 30" WATER MAIN DIP CLASS 53 BOLTLESS RESTRAINED JOINTS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638E20346</v>
          </cell>
          <cell r="B5628" t="str">
            <v>Y</v>
          </cell>
          <cell r="C5628" t="str">
            <v>FT</v>
          </cell>
          <cell r="D5628" t="str">
            <v>SPECIAL - 30" WATER MAIN DIP CLASS 53 PUSH ON JOINTS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638E20348</v>
          </cell>
          <cell r="B5629" t="str">
            <v>Y</v>
          </cell>
          <cell r="C5629" t="str">
            <v>FT</v>
          </cell>
          <cell r="D5629" t="str">
            <v>SPECIAL - 30" WATER MAIN DIP CLASS 54 MECHANICAL JOINTS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638E20350</v>
          </cell>
          <cell r="B5630" t="str">
            <v>Y</v>
          </cell>
          <cell r="C5630" t="str">
            <v>FT</v>
          </cell>
          <cell r="D5630" t="str">
            <v>SPECIAL - 30" WATER MAIN DIP CLASS 54 BALL AND SOCKET JOINTS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638E20352</v>
          </cell>
          <cell r="B5631" t="str">
            <v>Y</v>
          </cell>
          <cell r="C5631" t="str">
            <v>FT</v>
          </cell>
          <cell r="D5631" t="str">
            <v>SPECIAL - 30" WATER MAIN DIP CLASS 54 BOLTLESS RESTRAINED JOINTS AND FITTINGS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638E20354</v>
          </cell>
          <cell r="B5632" t="str">
            <v>Y</v>
          </cell>
          <cell r="C5632" t="str">
            <v>FT</v>
          </cell>
          <cell r="D5632" t="str">
            <v>SPECIAL - 30" WATER MAIN DIP CLASS 54 PUSH ON JOINTS AND FITTINGS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638E20356</v>
          </cell>
          <cell r="B5633" t="str">
            <v>Y</v>
          </cell>
          <cell r="C5633" t="str">
            <v>FT</v>
          </cell>
          <cell r="D5633" t="str">
            <v>SPECIAL - 30" WATER MAIN DIP CLASS 55 MECHANICAL JOINTS AND FITTINGS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638E20358</v>
          </cell>
          <cell r="B5634" t="str">
            <v>Y</v>
          </cell>
          <cell r="C5634" t="str">
            <v>FT</v>
          </cell>
          <cell r="D5634" t="str">
            <v>SPECIAL - 30" WATER MAIN DIP CLASS 55 BALL AND SOCKET JOINTS AND FITTINGS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638E20360</v>
          </cell>
          <cell r="B5635" t="str">
            <v>Y</v>
          </cell>
          <cell r="C5635" t="str">
            <v>FT</v>
          </cell>
          <cell r="D5635" t="str">
            <v>SPECIAL - 30" WATER MAIN DIP CLASS 55 BOLTLESS RESTRAINED JOINTS AND FITTINGS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638E20362</v>
          </cell>
          <cell r="B5636" t="str">
            <v>Y</v>
          </cell>
          <cell r="C5636" t="str">
            <v>FT</v>
          </cell>
          <cell r="D5636" t="str">
            <v>SPECIAL - 30" WATER MAIN DIP CLASS 55 PUSH ON JOINTS AND FITTINGS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638E20364</v>
          </cell>
          <cell r="B5637" t="str">
            <v>Y</v>
          </cell>
          <cell r="C5637" t="str">
            <v>FT</v>
          </cell>
          <cell r="D5637" t="str">
            <v>SPECIAL - 30" WATER MAIN DIP CLASS 56 MECHANICAL JOINTS AND FITTINGS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638E20366</v>
          </cell>
          <cell r="B5638" t="str">
            <v>Y</v>
          </cell>
          <cell r="C5638" t="str">
            <v>FT</v>
          </cell>
          <cell r="D5638" t="str">
            <v>SPECIAL - 30" WATER MAIN DIP CLASS 56 BALL AND SOCKET JOINTS AND FITTINGS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638E20368</v>
          </cell>
          <cell r="B5639" t="str">
            <v>Y</v>
          </cell>
          <cell r="C5639" t="str">
            <v>FT</v>
          </cell>
          <cell r="D5639" t="str">
            <v>SPECIAL - 30" WATER MAIN DIP CLASS 56 BOLTLESS RESTRAINED JOINTS AND FITTINGS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638E20370</v>
          </cell>
          <cell r="B5640" t="str">
            <v>Y</v>
          </cell>
          <cell r="C5640" t="str">
            <v>FT</v>
          </cell>
          <cell r="D5640" t="str">
            <v>SPECIAL - 30" WATER MAIN DIP CLASS 56 PUSH ON JOINTS AND FITTINGS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638E20372</v>
          </cell>
          <cell r="B5641" t="str">
            <v>Y</v>
          </cell>
          <cell r="C5641" t="str">
            <v>FT</v>
          </cell>
          <cell r="D5641" t="str">
            <v>SPECIAL - 36" WATER MAIN DIP CLASS 52 MECHANICAL JOINTS AND FITTINGS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638E20374</v>
          </cell>
          <cell r="B5642" t="str">
            <v>Y</v>
          </cell>
          <cell r="C5642" t="str">
            <v>FT</v>
          </cell>
          <cell r="D5642" t="str">
            <v>SPECIAL - 36" WATER MAIN DIP CLASS 52 BALL AND SOCKET JOINTS AND FITTINGS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638E20376</v>
          </cell>
          <cell r="B5643" t="str">
            <v>Y</v>
          </cell>
          <cell r="C5643" t="str">
            <v>FT</v>
          </cell>
          <cell r="D5643" t="str">
            <v>SPECIAL - 36" WATER MAIN DIP CLASS 52 BOLTLESS RESTRAINED JOINTS AND FITTINGS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638E20378</v>
          </cell>
          <cell r="B5644" t="str">
            <v>Y</v>
          </cell>
          <cell r="C5644" t="str">
            <v>FT</v>
          </cell>
          <cell r="D5644" t="str">
            <v>SPECIAL - 36" WATER MAIN DIP CLASS 52 PUSH ON JOINTS AND FITTINGS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638E20380</v>
          </cell>
          <cell r="B5645" t="str">
            <v>Y</v>
          </cell>
          <cell r="C5645" t="str">
            <v>FT</v>
          </cell>
          <cell r="D5645" t="str">
            <v>SPECIAL - 36" WATER MAIN DIP CLASS 53 MECHANICAL JOINTS AND FITTINGS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638E20382</v>
          </cell>
          <cell r="B5646" t="str">
            <v>Y</v>
          </cell>
          <cell r="C5646" t="str">
            <v>FT</v>
          </cell>
          <cell r="D5646" t="str">
            <v>SPECIAL - 36" WATER MAIN DIP CLASS 53 BALL AND SOCKET JOINTS AND FITTINGS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638E20384</v>
          </cell>
          <cell r="B5647" t="str">
            <v>Y</v>
          </cell>
          <cell r="C5647" t="str">
            <v>FT</v>
          </cell>
          <cell r="D5647" t="str">
            <v>SPECIAL - 36" WATER MAIN DIP CLASS 53 BOLTLESS RESTRAINED JOINTS AND FITTINGS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638E20386</v>
          </cell>
          <cell r="B5648" t="str">
            <v>Y</v>
          </cell>
          <cell r="C5648" t="str">
            <v>FT</v>
          </cell>
          <cell r="D5648" t="str">
            <v>SPECIAL - 36" WATER MAIN DIP CLASS 53 PUSH ON JOINTS AND FITTINGS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638E20388</v>
          </cell>
          <cell r="B5649" t="str">
            <v>Y</v>
          </cell>
          <cell r="C5649" t="str">
            <v>FT</v>
          </cell>
          <cell r="D5649" t="str">
            <v>SPECIAL - 36" WATER MAIN DIP CLASS 54 MECHANICAL JOINTS AND FITTINGS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638E20390</v>
          </cell>
          <cell r="B5650" t="str">
            <v>Y</v>
          </cell>
          <cell r="C5650" t="str">
            <v>FT</v>
          </cell>
          <cell r="D5650" t="str">
            <v>SPECIAL - 36" WATER MAIN DIP CLASS 54 BALL AND SOCKET JOINTS AND FITTINGS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638E20392</v>
          </cell>
          <cell r="B5651" t="str">
            <v>Y</v>
          </cell>
          <cell r="C5651" t="str">
            <v>FT</v>
          </cell>
          <cell r="D5651" t="str">
            <v>SPECIAL - 36" WATER MAIN DIP CLASS 54 BOLTLESS RESTRAINED JOINTS AND FITTINGS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638E20394</v>
          </cell>
          <cell r="B5652" t="str">
            <v>Y</v>
          </cell>
          <cell r="C5652" t="str">
            <v>FT</v>
          </cell>
          <cell r="D5652" t="str">
            <v>SPECIAL - 36" WATER MAIN DIP CLASS 54 PUSH ON JOINTS AND FITTINGS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638E20396</v>
          </cell>
          <cell r="B5653" t="str">
            <v>Y</v>
          </cell>
          <cell r="C5653" t="str">
            <v>FT</v>
          </cell>
          <cell r="D5653" t="str">
            <v>SPECIAL - 36" WATER MAIN DIP CLASS 55 MECHANICAL JOINTS AND FITTINGS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638E20398</v>
          </cell>
          <cell r="B5654" t="str">
            <v>Y</v>
          </cell>
          <cell r="C5654" t="str">
            <v>FT</v>
          </cell>
          <cell r="D5654" t="str">
            <v>SPECIAL - 36" WATER MAIN DIP CLASS 55 BALL AND SOCKET JOINTS AND FITTINGS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638E20400</v>
          </cell>
          <cell r="B5655" t="str">
            <v>Y</v>
          </cell>
          <cell r="C5655" t="str">
            <v>FT</v>
          </cell>
          <cell r="D5655" t="str">
            <v>SPECIAL - 36" WATER MAIN DIP CLASS 55 BOLTLESS RESTRAINED JOINTS AND FITTINGS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638E20404</v>
          </cell>
          <cell r="B5656" t="str">
            <v>Y</v>
          </cell>
          <cell r="C5656" t="str">
            <v>FT</v>
          </cell>
          <cell r="D5656" t="str">
            <v>SPECIAL - 36" WATER MAIN DIP CLASS 55 PUSH ON JOINTS AND FITTINGS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638E20406</v>
          </cell>
          <cell r="B5657" t="str">
            <v>Y</v>
          </cell>
          <cell r="C5657" t="str">
            <v>FT</v>
          </cell>
          <cell r="D5657" t="str">
            <v>SPECIAL - 36" WATER MAIN DIP CLASS 56 MECHANICAL JOINTS AND FITTINGS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638E20408</v>
          </cell>
          <cell r="B5658" t="str">
            <v>Y</v>
          </cell>
          <cell r="C5658" t="str">
            <v>FT</v>
          </cell>
          <cell r="D5658" t="str">
            <v>SPECIAL - 36" WATER MAIN DIP CLASS 56 BALL AND SOCKET JOINTS AND FITTINGS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638E20410</v>
          </cell>
          <cell r="B5659" t="str">
            <v>Y</v>
          </cell>
          <cell r="C5659" t="str">
            <v>FT</v>
          </cell>
          <cell r="D5659" t="str">
            <v>SPECIAL - 36" WATER MAIN DIP CLASS 56 BOLTLESS RESTRAINED JOINTS AND FITTINGS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638E20412</v>
          </cell>
          <cell r="B5660" t="str">
            <v>Y</v>
          </cell>
          <cell r="C5660" t="str">
            <v>FT</v>
          </cell>
          <cell r="D5660" t="str">
            <v>SPECIAL - 36" WATER MAIN DIP CLASS 56 PUSH ON JOINTS AND FITTINGS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638E20414</v>
          </cell>
          <cell r="B5661" t="str">
            <v>Y</v>
          </cell>
          <cell r="C5661" t="str">
            <v>FT</v>
          </cell>
          <cell r="D5661" t="str">
            <v>SPECIAL - 2" WATER MAIN POLYVINYL CHLORIDE PIPE AND FITTINGS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638E20416</v>
          </cell>
          <cell r="B5662" t="str">
            <v>Y</v>
          </cell>
          <cell r="C5662" t="str">
            <v>FT</v>
          </cell>
          <cell r="D5662" t="str">
            <v>SPECIAL - 4" WATER MAIN POLYVINYL CHLORIDE PIPE AND FITTINGS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638E20418</v>
          </cell>
          <cell r="B5663" t="str">
            <v>Y</v>
          </cell>
          <cell r="C5663" t="str">
            <v>FT</v>
          </cell>
          <cell r="D5663" t="str">
            <v>SPECIAL - 6" WATER MAIN POLYVINYL CHLORIDE PIPE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638E20420</v>
          </cell>
          <cell r="B5664" t="str">
            <v>Y</v>
          </cell>
          <cell r="C5664" t="str">
            <v>FT</v>
          </cell>
          <cell r="D5664" t="str">
            <v>SPECIAL - 8" WATER MAIN POLYVINYL CHLORIDE PIPE AND FITTINGS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638E20422</v>
          </cell>
          <cell r="B5665" t="str">
            <v>Y</v>
          </cell>
          <cell r="C5665" t="str">
            <v>FT</v>
          </cell>
          <cell r="D5665" t="str">
            <v>SPECIAL - 10" WATER MAIN POLYVINYL CHLORIDE PIPE AND FITTINGS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638E20424</v>
          </cell>
          <cell r="B5666" t="str">
            <v>Y</v>
          </cell>
          <cell r="C5666" t="str">
            <v>FT</v>
          </cell>
          <cell r="D5666" t="str">
            <v>SPECIAL - 12" WATER MAIN POLYVINYL CHLORIDE PIPE AND FITTINGS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638E20426</v>
          </cell>
          <cell r="B5667" t="str">
            <v>Y</v>
          </cell>
          <cell r="C5667" t="str">
            <v>FT</v>
          </cell>
          <cell r="D5667" t="str">
            <v>SPECIAL - 16" WATER MAIN POLYVINYL CHLORIDE PIPE AND FITTINGS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638E20428</v>
          </cell>
          <cell r="B5668" t="str">
            <v>Y</v>
          </cell>
          <cell r="C5668" t="str">
            <v>FT</v>
          </cell>
          <cell r="D5668" t="str">
            <v>SPECIAL - 6" GALVANIZED STEEL PIPE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638E20432</v>
          </cell>
          <cell r="B5669" t="str">
            <v>Y</v>
          </cell>
          <cell r="C5669" t="str">
            <v>FT</v>
          </cell>
          <cell r="D5669" t="str">
            <v>SPECIAL - 12" GALVANIZED STEEL PIPE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638E20434</v>
          </cell>
          <cell r="B5670" t="str">
            <v>Y</v>
          </cell>
          <cell r="C5670" t="str">
            <v>FT</v>
          </cell>
          <cell r="D5670" t="str">
            <v>SPECIAL - 16" GALVANIZED STEEL PIPE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638E20436</v>
          </cell>
          <cell r="B5671" t="str">
            <v>Y</v>
          </cell>
          <cell r="C5671" t="str">
            <v>FT</v>
          </cell>
          <cell r="D5671" t="str">
            <v>SPECIAL - 24" GALVANIZED STEEL PIPE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638E20438</v>
          </cell>
          <cell r="B5672" t="str">
            <v>Y</v>
          </cell>
          <cell r="C5672" t="str">
            <v>FT</v>
          </cell>
          <cell r="D5672" t="str">
            <v>SPECIAL - 10" STEEL PIPE ENCASEMENT, BORED OR JACKED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638E20442</v>
          </cell>
          <cell r="B5673" t="str">
            <v>Y</v>
          </cell>
          <cell r="C5673" t="str">
            <v>FT</v>
          </cell>
          <cell r="D5673" t="str">
            <v>SPECIAL - 10" STEEL PIPE ENCASEMENT, OPEN CUT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638E20444</v>
          </cell>
          <cell r="B5674" t="str">
            <v>Y</v>
          </cell>
          <cell r="C5674" t="str">
            <v>FT</v>
          </cell>
          <cell r="D5674" t="str">
            <v>SPECIAL - 12" STEEL PIPE ENCASEMENT, BORED OR JACKED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638E20446</v>
          </cell>
          <cell r="B5675" t="str">
            <v>Y</v>
          </cell>
          <cell r="C5675" t="str">
            <v>FT</v>
          </cell>
          <cell r="D5675" t="str">
            <v>SPECIAL - 12" STEEL PIPE ENCASEMENT, OPEN CUT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638E20448</v>
          </cell>
          <cell r="B5676" t="str">
            <v>Y</v>
          </cell>
          <cell r="C5676" t="str">
            <v>FT</v>
          </cell>
          <cell r="D5676" t="str">
            <v>SPECIAL - 14" STEEL PIPE ENCASEMENT, BORED OR JACKED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638E20450</v>
          </cell>
          <cell r="B5677" t="str">
            <v>Y</v>
          </cell>
          <cell r="C5677" t="str">
            <v>FT</v>
          </cell>
          <cell r="D5677" t="str">
            <v>SPECIAL - 14" STEEL PIPE ENCASEMENT, OPEN CUT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638E20452</v>
          </cell>
          <cell r="B5678" t="str">
            <v>Y</v>
          </cell>
          <cell r="C5678" t="str">
            <v>FT</v>
          </cell>
          <cell r="D5678" t="str">
            <v>SPECIAL - 16" STEEL PIPE ENCASEMENT, BORED OR JACKED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638E20454</v>
          </cell>
          <cell r="B5679" t="str">
            <v>Y</v>
          </cell>
          <cell r="C5679" t="str">
            <v>FT</v>
          </cell>
          <cell r="D5679" t="str">
            <v>SPECIAL - 16" STEEL PIPE ENCASEMENT, OPEN CUT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638E20456</v>
          </cell>
          <cell r="B5680" t="str">
            <v>Y</v>
          </cell>
          <cell r="C5680" t="str">
            <v>FT</v>
          </cell>
          <cell r="D5680" t="str">
            <v>SPECIAL - 18" STEEL PIPE ENCASEMENT, BORED OR JACKED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638E20458</v>
          </cell>
          <cell r="B5681" t="str">
            <v>Y</v>
          </cell>
          <cell r="C5681" t="str">
            <v>FT</v>
          </cell>
          <cell r="D5681" t="str">
            <v>SPECIAL - 18" STEEL PIPE ENCASEMENT, OPEN CUT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638E20460</v>
          </cell>
          <cell r="B5682" t="str">
            <v>Y</v>
          </cell>
          <cell r="C5682" t="str">
            <v>FT</v>
          </cell>
          <cell r="D5682" t="str">
            <v>SPECIAL - 20" STEEL PIPE ENCASEMENT, BORED OR JACKED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638E20462</v>
          </cell>
          <cell r="B5683" t="str">
            <v>Y</v>
          </cell>
          <cell r="C5683" t="str">
            <v>FT</v>
          </cell>
          <cell r="D5683" t="str">
            <v>SPECIAL - 20" STEEL PIPE ENCASEMENT, OPEN CUT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638E20464</v>
          </cell>
          <cell r="B5684" t="str">
            <v>Y</v>
          </cell>
          <cell r="C5684" t="str">
            <v>FT</v>
          </cell>
          <cell r="D5684" t="str">
            <v>SPECIAL - 24" STEEL PIPE ENCASEMENT, BORED OR JACKED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638E20466</v>
          </cell>
          <cell r="B5685" t="str">
            <v>Y</v>
          </cell>
          <cell r="C5685" t="str">
            <v>FT</v>
          </cell>
          <cell r="D5685" t="str">
            <v>SPECIAL - 24" STEEL PIPE ENCASEMENT, OPEN CUT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638E20468</v>
          </cell>
          <cell r="B5686" t="str">
            <v>Y</v>
          </cell>
          <cell r="C5686" t="str">
            <v>FT</v>
          </cell>
          <cell r="D5686" t="str">
            <v>SPECIAL - 30" STEEL PIPE ENCASEMENT, BORED OR JACKED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638E20470</v>
          </cell>
          <cell r="B5687" t="str">
            <v>Y</v>
          </cell>
          <cell r="C5687" t="str">
            <v>FT</v>
          </cell>
          <cell r="D5687" t="str">
            <v>SPECIAL - 30" STEEL PIPE ENCASEMENT, OPEN CUT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638E20472</v>
          </cell>
          <cell r="B5688" t="str">
            <v>Y</v>
          </cell>
          <cell r="C5688" t="str">
            <v>FT</v>
          </cell>
          <cell r="D5688" t="str">
            <v>SPECIAL - 36" STEEL PIPE ENCASEMENT, BORED OR JACKED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638E20474</v>
          </cell>
          <cell r="B5689" t="str">
            <v>Y</v>
          </cell>
          <cell r="C5689" t="str">
            <v>FT</v>
          </cell>
          <cell r="D5689" t="str">
            <v>SPECIAL - 36" STEEL PIPE ENCASEMENT, OPEN CUT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638E20476</v>
          </cell>
          <cell r="B5690" t="str">
            <v>Y</v>
          </cell>
          <cell r="C5690" t="str">
            <v>FT</v>
          </cell>
          <cell r="D5690" t="str">
            <v>SPECIAL - 42" STEEL PIPE ENCASEMENT, BORED OR JACKED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638E20478</v>
          </cell>
          <cell r="B5691" t="str">
            <v>Y</v>
          </cell>
          <cell r="C5691" t="str">
            <v>FT</v>
          </cell>
          <cell r="D5691" t="str">
            <v>SPECIAL - 42" STEEL PIPE ENCASEMENT, OPEN CUT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638E20480</v>
          </cell>
          <cell r="B5692" t="str">
            <v>Y</v>
          </cell>
          <cell r="C5692" t="str">
            <v>FT</v>
          </cell>
          <cell r="D5692" t="str">
            <v>SPECIAL - 48" STEEL PIPE ENCASEMENT, BORED OR JACKED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638E20482</v>
          </cell>
          <cell r="B5693" t="str">
            <v>Y</v>
          </cell>
          <cell r="C5693" t="str">
            <v>FT</v>
          </cell>
          <cell r="D5693" t="str">
            <v>SPECIAL - 48" STEEL PIPE ENCASEMENT, OPEN CUT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638E20484</v>
          </cell>
          <cell r="B5694" t="str">
            <v>Y</v>
          </cell>
          <cell r="C5694" t="str">
            <v>FT</v>
          </cell>
          <cell r="D5694" t="str">
            <v>SPECIAL - 56" STEEL PIPE ENCASEMENT, BORED OR JACKED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638E20486</v>
          </cell>
          <cell r="B5695" t="str">
            <v>Y</v>
          </cell>
          <cell r="C5695" t="str">
            <v>FT</v>
          </cell>
          <cell r="D5695" t="str">
            <v>SPECIAL - 56" STEEL PIPE ENCASEMENT, OPEN CUT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638E20488</v>
          </cell>
          <cell r="B5696" t="str">
            <v>Y</v>
          </cell>
          <cell r="C5696" t="str">
            <v>FT</v>
          </cell>
          <cell r="D5696" t="str">
            <v>SPECIAL - 72" STEEL PIPE ENCASEMENT, BORED OR JACKED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638E20490</v>
          </cell>
          <cell r="B5697" t="str">
            <v>Y</v>
          </cell>
          <cell r="C5697" t="str">
            <v>FT</v>
          </cell>
          <cell r="D5697" t="str">
            <v>SPECIAL - 72" STEEL PIPE ENCASEMENT, OPEN CUT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638E20492</v>
          </cell>
          <cell r="B5698" t="str">
            <v>Y</v>
          </cell>
          <cell r="C5698" t="str">
            <v>FT</v>
          </cell>
          <cell r="D5698" t="str">
            <v>SPECIAL - 78" STEEL PIPE ENCASEMENT, BORED OR JACKED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638E20494</v>
          </cell>
          <cell r="B5699" t="str">
            <v>Y</v>
          </cell>
          <cell r="C5699" t="str">
            <v>FT</v>
          </cell>
          <cell r="D5699" t="str">
            <v>SPECIAL - 78" STEEL PIPE ENCASEMENT, OPEN CUT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638E20496</v>
          </cell>
          <cell r="B5700" t="str">
            <v>Y</v>
          </cell>
          <cell r="C5700" t="str">
            <v>FT</v>
          </cell>
          <cell r="D5700" t="str">
            <v>SPECIAL - TEMPORARY BY PASS COMPLETE WITH JOINTS AND FITTINGS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638E20498</v>
          </cell>
          <cell r="B5701" t="str">
            <v>Y</v>
          </cell>
          <cell r="C5701" t="str">
            <v>EACH</v>
          </cell>
          <cell r="D5701" t="str">
            <v>SPECIAL - VALVE BOX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638E20500</v>
          </cell>
          <cell r="B5702" t="str">
            <v>Y</v>
          </cell>
          <cell r="C5702" t="str">
            <v>EACH</v>
          </cell>
          <cell r="D5702" t="str">
            <v>SPECIAL - VALVE BOX ADJUSTED TO GRADE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638E20502</v>
          </cell>
          <cell r="B5703" t="str">
            <v>Y</v>
          </cell>
          <cell r="C5703" t="str">
            <v>EACH</v>
          </cell>
          <cell r="D5703" t="str">
            <v>SPECIAL - VALVE BOX REBUILT TO GRADE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638E20504</v>
          </cell>
          <cell r="B5704" t="str">
            <v>Y</v>
          </cell>
          <cell r="C5704" t="str">
            <v>EACH</v>
          </cell>
          <cell r="D5704" t="str">
            <v>SPECIAL - 2" GATE VALVE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638E20506</v>
          </cell>
          <cell r="B5705" t="str">
            <v>Y</v>
          </cell>
          <cell r="C5705" t="str">
            <v>EACH</v>
          </cell>
          <cell r="D5705" t="str">
            <v>SPECIAL - 2" GATE VALVE WITH VALVE BOX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638E20508</v>
          </cell>
          <cell r="B5706" t="str">
            <v>Y</v>
          </cell>
          <cell r="C5706" t="str">
            <v>EACH</v>
          </cell>
          <cell r="D5706" t="str">
            <v>SPECIAL - 2" INSERTING VALVE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638E20510</v>
          </cell>
          <cell r="B5707" t="str">
            <v>Y</v>
          </cell>
          <cell r="C5707" t="str">
            <v>EACH</v>
          </cell>
          <cell r="D5707" t="str">
            <v>SPECIAL - 2" INSERTING VALVE WITH VALVE BOX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638E20512</v>
          </cell>
          <cell r="B5708" t="str">
            <v>Y</v>
          </cell>
          <cell r="C5708" t="str">
            <v>EACH</v>
          </cell>
          <cell r="D5708" t="str">
            <v>SPECIAL - 2" BUTTERFLY VALVE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638E20514</v>
          </cell>
          <cell r="B5709" t="str">
            <v>Y</v>
          </cell>
          <cell r="C5709" t="str">
            <v>EACH</v>
          </cell>
          <cell r="D5709" t="str">
            <v>SPECIAL - 2" BUTTERFLY VALVE WITH VALVE BOX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638E20516</v>
          </cell>
          <cell r="B5710" t="str">
            <v>Y</v>
          </cell>
          <cell r="C5710" t="str">
            <v>EACH</v>
          </cell>
          <cell r="D5710" t="str">
            <v>SPECIAL - 2" CUTTING IN SLEEVE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638E20518</v>
          </cell>
          <cell r="B5711" t="str">
            <v>Y</v>
          </cell>
          <cell r="C5711" t="str">
            <v>EACH</v>
          </cell>
          <cell r="D5711" t="str">
            <v>SPECIAL - 2" CUTTING IN SLEEVE, VALVE WITH VALVE BOX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638E20520</v>
          </cell>
          <cell r="B5712" t="str">
            <v>Y</v>
          </cell>
          <cell r="C5712" t="str">
            <v>EACH</v>
          </cell>
          <cell r="D5712" t="str">
            <v>SPECIAL - 4" GATE VALVE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638E20522</v>
          </cell>
          <cell r="B5713" t="str">
            <v>Y</v>
          </cell>
          <cell r="C5713" t="str">
            <v>EACH</v>
          </cell>
          <cell r="D5713" t="str">
            <v>SPECIAL - 4" GATE VALVE WITH VALVE BOX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638E20524</v>
          </cell>
          <cell r="B5714" t="str">
            <v>Y</v>
          </cell>
          <cell r="C5714" t="str">
            <v>EACH</v>
          </cell>
          <cell r="D5714" t="str">
            <v>SPECIAL - 4" INSERTING VALVE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638E20526</v>
          </cell>
          <cell r="B5715" t="str">
            <v>Y</v>
          </cell>
          <cell r="C5715" t="str">
            <v>EACH</v>
          </cell>
          <cell r="D5715" t="str">
            <v>SPECIAL - 4" INSERTING VALVE WITH VALVE BOX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638E20528</v>
          </cell>
          <cell r="B5716" t="str">
            <v>Y</v>
          </cell>
          <cell r="C5716" t="str">
            <v>EACH</v>
          </cell>
          <cell r="D5716" t="str">
            <v>SPECIAL - 4" BUTTERFLY VALVE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638E20530</v>
          </cell>
          <cell r="B5717" t="str">
            <v>Y</v>
          </cell>
          <cell r="C5717" t="str">
            <v>EACH</v>
          </cell>
          <cell r="D5717" t="str">
            <v>SPECIAL - 4" BUTTERFLY VALVE WITH VALVE BOX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638E20532</v>
          </cell>
          <cell r="B5718" t="str">
            <v>Y</v>
          </cell>
          <cell r="C5718" t="str">
            <v>EACH</v>
          </cell>
          <cell r="D5718" t="str">
            <v>SPECIAL - 4" CUTTING IN SLEEVE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638E20534</v>
          </cell>
          <cell r="B5719" t="str">
            <v>Y</v>
          </cell>
          <cell r="C5719" t="str">
            <v>EACH</v>
          </cell>
          <cell r="D5719" t="str">
            <v>SPECIAL - 4" CUTTING IN SLEEVE, VALVE WITH VALVE BOX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638E20536</v>
          </cell>
          <cell r="B5720" t="str">
            <v>Y</v>
          </cell>
          <cell r="C5720" t="str">
            <v>EACH</v>
          </cell>
          <cell r="D5720" t="str">
            <v>SPECIAL - 6" GATE VALVE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638E20538</v>
          </cell>
          <cell r="B5721" t="str">
            <v>Y</v>
          </cell>
          <cell r="C5721" t="str">
            <v>EACH</v>
          </cell>
          <cell r="D5721" t="str">
            <v>SPECIAL - 6" GATE VALVE WITH VALVE BOX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638E20540</v>
          </cell>
          <cell r="B5722" t="str">
            <v>Y</v>
          </cell>
          <cell r="C5722" t="str">
            <v>EACH</v>
          </cell>
          <cell r="D5722" t="str">
            <v>SPECIAL - 6" INSERTING VALVE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638E20542</v>
          </cell>
          <cell r="B5723" t="str">
            <v>Y</v>
          </cell>
          <cell r="C5723" t="str">
            <v>EACH</v>
          </cell>
          <cell r="D5723" t="str">
            <v>SPECIAL - 6" INSERTING VALVE WITH VALVE BOX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638E20544</v>
          </cell>
          <cell r="B5724" t="str">
            <v>Y</v>
          </cell>
          <cell r="C5724" t="str">
            <v>EACH</v>
          </cell>
          <cell r="D5724" t="str">
            <v>SPECIAL - 6" BUTTERFLY VALVE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638E20546</v>
          </cell>
          <cell r="B5725" t="str">
            <v>Y</v>
          </cell>
          <cell r="C5725" t="str">
            <v>EACH</v>
          </cell>
          <cell r="D5725" t="str">
            <v>SPECIAL - 6" BUTTERFLY VALVE WITH VALVE BOX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638E20548</v>
          </cell>
          <cell r="B5726" t="str">
            <v>Y</v>
          </cell>
          <cell r="C5726" t="str">
            <v>EACH</v>
          </cell>
          <cell r="D5726" t="str">
            <v>SPECIAL - 6" CUTTING IN SLEEVE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638E20550</v>
          </cell>
          <cell r="B5727" t="str">
            <v>Y</v>
          </cell>
          <cell r="C5727" t="str">
            <v>EACH</v>
          </cell>
          <cell r="D5727" t="str">
            <v>SPECIAL - 6" CUTTING IN SLEEVE, VALVE WITH VALVE BOX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638E20552</v>
          </cell>
          <cell r="B5728" t="str">
            <v>Y</v>
          </cell>
          <cell r="C5728" t="str">
            <v>EACH</v>
          </cell>
          <cell r="D5728" t="str">
            <v>SPECIAL - 8" GATE VALVE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638E20554</v>
          </cell>
          <cell r="B5729" t="str">
            <v>Y</v>
          </cell>
          <cell r="C5729" t="str">
            <v>EACH</v>
          </cell>
          <cell r="D5729" t="str">
            <v>SPECIAL - 8" GATE VALVE WITH VALVE BOX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638E20556</v>
          </cell>
          <cell r="B5730" t="str">
            <v>Y</v>
          </cell>
          <cell r="C5730" t="str">
            <v>EACH</v>
          </cell>
          <cell r="D5730" t="str">
            <v>SPECIAL - 8" INSERTING VALVE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638E20558</v>
          </cell>
          <cell r="B5731" t="str">
            <v>Y</v>
          </cell>
          <cell r="C5731" t="str">
            <v>EACH</v>
          </cell>
          <cell r="D5731" t="str">
            <v>SPECIAL - 8" INSERTING VALVE WITH VALVE BOX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638E20560</v>
          </cell>
          <cell r="B5732" t="str">
            <v>Y</v>
          </cell>
          <cell r="C5732" t="str">
            <v>EACH</v>
          </cell>
          <cell r="D5732" t="str">
            <v>SPECIAL - 8" BUTTERFLY VALVE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638E20562</v>
          </cell>
          <cell r="B5733" t="str">
            <v>Y</v>
          </cell>
          <cell r="C5733" t="str">
            <v>EACH</v>
          </cell>
          <cell r="D5733" t="str">
            <v>SPECIAL - 8" BUTTERFLY VALVE WITH VALVE BOX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638E20564</v>
          </cell>
          <cell r="B5734" t="str">
            <v>Y</v>
          </cell>
          <cell r="C5734" t="str">
            <v>EACH</v>
          </cell>
          <cell r="D5734" t="str">
            <v>SPECIAL - 8" CUTTING IN SLEEVE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638E20566</v>
          </cell>
          <cell r="B5735" t="str">
            <v>Y</v>
          </cell>
          <cell r="C5735" t="str">
            <v>EACH</v>
          </cell>
          <cell r="D5735" t="str">
            <v>SPECIAL - 8" CUTTING IN SLEEVE, VALVE WITH VALVE BOX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638E20568</v>
          </cell>
          <cell r="B5736" t="str">
            <v>Y</v>
          </cell>
          <cell r="C5736" t="str">
            <v>EACH</v>
          </cell>
          <cell r="D5736" t="str">
            <v>SPECIAL - 10" GATE VALVE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638E20570</v>
          </cell>
          <cell r="B5737" t="str">
            <v>Y</v>
          </cell>
          <cell r="C5737" t="str">
            <v>EACH</v>
          </cell>
          <cell r="D5737" t="str">
            <v>SPECIAL - 10" GATE VALVE WITH VALVE BOX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638E20572</v>
          </cell>
          <cell r="B5738" t="str">
            <v>Y</v>
          </cell>
          <cell r="C5738" t="str">
            <v>EACH</v>
          </cell>
          <cell r="D5738" t="str">
            <v>SPECIAL - 10" INSERTING VALVE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638E20574</v>
          </cell>
          <cell r="B5739" t="str">
            <v>Y</v>
          </cell>
          <cell r="C5739" t="str">
            <v>EACH</v>
          </cell>
          <cell r="D5739" t="str">
            <v>SPECIAL - 10" INSERTING VALVE WITH VALVE BOX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638E20576</v>
          </cell>
          <cell r="B5740" t="str">
            <v>Y</v>
          </cell>
          <cell r="C5740" t="str">
            <v>EACH</v>
          </cell>
          <cell r="D5740" t="str">
            <v>SPECIAL - 10" BUTTERFLY VALVE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638E20578</v>
          </cell>
          <cell r="B5741" t="str">
            <v>Y</v>
          </cell>
          <cell r="C5741" t="str">
            <v>EACH</v>
          </cell>
          <cell r="D5741" t="str">
            <v>SPECIAL - 10" BUTTERFLY VALVE WITH VALVE BOX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638E20580</v>
          </cell>
          <cell r="B5742" t="str">
            <v>Y</v>
          </cell>
          <cell r="C5742" t="str">
            <v>EACH</v>
          </cell>
          <cell r="D5742" t="str">
            <v>SPECIAL - 10" CUTTING IN SLEEVE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638E20582</v>
          </cell>
          <cell r="B5743" t="str">
            <v>Y</v>
          </cell>
          <cell r="C5743" t="str">
            <v>EACH</v>
          </cell>
          <cell r="D5743" t="str">
            <v>SPECIAL - 10" CUTTING IN SLEEVE, VALVE WITH VALVE BOX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638E20584</v>
          </cell>
          <cell r="B5744" t="str">
            <v>Y</v>
          </cell>
          <cell r="C5744" t="str">
            <v>EACH</v>
          </cell>
          <cell r="D5744" t="str">
            <v>SPECIAL - 12" GATE VALVE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638E20586</v>
          </cell>
          <cell r="B5745" t="str">
            <v>Y</v>
          </cell>
          <cell r="C5745" t="str">
            <v>EACH</v>
          </cell>
          <cell r="D5745" t="str">
            <v>SPECIAL - 12" GATE VALVE WITH VALVE BOX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638E20588</v>
          </cell>
          <cell r="B5746" t="str">
            <v>Y</v>
          </cell>
          <cell r="C5746" t="str">
            <v>EACH</v>
          </cell>
          <cell r="D5746" t="str">
            <v>SPECIAL - 12" INSERTING VALVE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638E20590</v>
          </cell>
          <cell r="B5747" t="str">
            <v>Y</v>
          </cell>
          <cell r="C5747" t="str">
            <v>EACH</v>
          </cell>
          <cell r="D5747" t="str">
            <v>SPECIAL - 12" INSERTING VALVE WITH VALVE BOX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638E20592</v>
          </cell>
          <cell r="B5748" t="str">
            <v>Y</v>
          </cell>
          <cell r="C5748" t="str">
            <v>EACH</v>
          </cell>
          <cell r="D5748" t="str">
            <v>SPECIAL - 12" BUTTERFLY VALVE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638E20594</v>
          </cell>
          <cell r="B5749" t="str">
            <v>Y</v>
          </cell>
          <cell r="C5749" t="str">
            <v>EACH</v>
          </cell>
          <cell r="D5749" t="str">
            <v>SPECIAL - 12" BUTTERFLY VALVE WITH VALVE BOX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638E20596</v>
          </cell>
          <cell r="B5750" t="str">
            <v>Y</v>
          </cell>
          <cell r="C5750" t="str">
            <v>EACH</v>
          </cell>
          <cell r="D5750" t="str">
            <v>SPECIAL - 12" CUTTING IN SLEEVE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638E20598</v>
          </cell>
          <cell r="B5751" t="str">
            <v>Y</v>
          </cell>
          <cell r="C5751" t="str">
            <v>EACH</v>
          </cell>
          <cell r="D5751" t="str">
            <v>SPECIAL - 12" CUTTING IN SLEEVE, VALVE WITH VALVE BOX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638E20602</v>
          </cell>
          <cell r="B5752" t="str">
            <v>Y</v>
          </cell>
          <cell r="C5752" t="str">
            <v>EACH</v>
          </cell>
          <cell r="D5752" t="str">
            <v>SPECIAL - 14" GATE VALVE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638E20604</v>
          </cell>
          <cell r="B5753" t="str">
            <v>Y</v>
          </cell>
          <cell r="C5753" t="str">
            <v>EACH</v>
          </cell>
          <cell r="D5753" t="str">
            <v>SPECIAL - 14" GATE VALVE WITH VALVE BOX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638E20608</v>
          </cell>
          <cell r="B5754" t="str">
            <v>Y</v>
          </cell>
          <cell r="C5754" t="str">
            <v>EACH</v>
          </cell>
          <cell r="D5754" t="str">
            <v>SPECIAL - 14" INSERTING VALVE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638E20610</v>
          </cell>
          <cell r="B5755" t="str">
            <v>Y</v>
          </cell>
          <cell r="C5755" t="str">
            <v>EACH</v>
          </cell>
          <cell r="D5755" t="str">
            <v>SPECIAL - 14" INSERTING VALVE WITH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638E20612</v>
          </cell>
          <cell r="B5756" t="str">
            <v>Y</v>
          </cell>
          <cell r="C5756" t="str">
            <v>EACH</v>
          </cell>
          <cell r="D5756" t="str">
            <v>SPECIAL - 14" BUTTERFLY VALVE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638E20614</v>
          </cell>
          <cell r="B5757" t="str">
            <v>Y</v>
          </cell>
          <cell r="C5757" t="str">
            <v>EACH</v>
          </cell>
          <cell r="D5757" t="str">
            <v>SPECIAL - 14" BUTTERFLY VALVE WITH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638E20616</v>
          </cell>
          <cell r="B5758" t="str">
            <v>Y</v>
          </cell>
          <cell r="C5758" t="str">
            <v>EACH</v>
          </cell>
          <cell r="D5758" t="str">
            <v>SPECIAL - 14" CUTTING IN SLEEVE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638E20618</v>
          </cell>
          <cell r="B5759" t="str">
            <v>Y</v>
          </cell>
          <cell r="C5759" t="str">
            <v>EACH</v>
          </cell>
          <cell r="D5759" t="str">
            <v>SPECIAL - 14" CUTTING IN SLEEVE, VALVE WITH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638E20620</v>
          </cell>
          <cell r="B5760" t="str">
            <v>Y</v>
          </cell>
          <cell r="C5760" t="str">
            <v>EACH</v>
          </cell>
          <cell r="D5760" t="str">
            <v>SPECIAL - 16" GATE VALVE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638E20622</v>
          </cell>
          <cell r="B5761" t="str">
            <v>Y</v>
          </cell>
          <cell r="C5761" t="str">
            <v>EACH</v>
          </cell>
          <cell r="D5761" t="str">
            <v>SPECIAL - 16" GATE VALVE WITH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638E20624</v>
          </cell>
          <cell r="B5762" t="str">
            <v>Y</v>
          </cell>
          <cell r="C5762" t="str">
            <v>EACH</v>
          </cell>
          <cell r="D5762" t="str">
            <v>SPECIAL - 16" INSERTING VALVE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638E20626</v>
          </cell>
          <cell r="B5763" t="str">
            <v>Y</v>
          </cell>
          <cell r="C5763" t="str">
            <v>EACH</v>
          </cell>
          <cell r="D5763" t="str">
            <v>SPECIAL - 16" INSERTING VALVE WITH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638E20628</v>
          </cell>
          <cell r="B5764" t="str">
            <v>Y</v>
          </cell>
          <cell r="C5764" t="str">
            <v>EACH</v>
          </cell>
          <cell r="D5764" t="str">
            <v>SPECIAL - 16" BUTTERFLY VALVE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638E20630</v>
          </cell>
          <cell r="B5765" t="str">
            <v>Y</v>
          </cell>
          <cell r="C5765" t="str">
            <v>EACH</v>
          </cell>
          <cell r="D5765" t="str">
            <v>SPECIAL - 16" BUTTERFLY VALVE WITH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638E20632</v>
          </cell>
          <cell r="B5766" t="str">
            <v>Y</v>
          </cell>
          <cell r="C5766" t="str">
            <v>EACH</v>
          </cell>
          <cell r="D5766" t="str">
            <v>SPECIAL - 16" CUTTING IN SLEEVE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638E20634</v>
          </cell>
          <cell r="B5767" t="str">
            <v>Y</v>
          </cell>
          <cell r="C5767" t="str">
            <v>EACH</v>
          </cell>
          <cell r="D5767" t="str">
            <v>SPECIAL - 16" CUTTING IN SLEEVE, VALVE WITH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638E20636</v>
          </cell>
          <cell r="B5768" t="str">
            <v>Y</v>
          </cell>
          <cell r="C5768" t="str">
            <v>EACH</v>
          </cell>
          <cell r="D5768" t="str">
            <v>SPECIAL - 18" GATE VALVE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638E20638</v>
          </cell>
          <cell r="B5769" t="str">
            <v>Y</v>
          </cell>
          <cell r="C5769" t="str">
            <v>EACH</v>
          </cell>
          <cell r="D5769" t="str">
            <v>SPECIAL - 18" GATE VALVE WITH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638E20642</v>
          </cell>
          <cell r="B5770" t="str">
            <v>Y</v>
          </cell>
          <cell r="C5770" t="str">
            <v>EACH</v>
          </cell>
          <cell r="D5770" t="str">
            <v>SPECIAL - 18" INSERTING VALVE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638E20644</v>
          </cell>
          <cell r="B5771" t="str">
            <v>Y</v>
          </cell>
          <cell r="C5771" t="str">
            <v>EACH</v>
          </cell>
          <cell r="D5771" t="str">
            <v>SPECIAL - 18" INSERTING VALVE WITH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638E20646</v>
          </cell>
          <cell r="B5772" t="str">
            <v>Y</v>
          </cell>
          <cell r="C5772" t="str">
            <v>EACH</v>
          </cell>
          <cell r="D5772" t="str">
            <v>SPECIAL - 18" BUTTERFLY VALVE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638E20648</v>
          </cell>
          <cell r="B5773" t="str">
            <v>Y</v>
          </cell>
          <cell r="C5773" t="str">
            <v>EACH</v>
          </cell>
          <cell r="D5773" t="str">
            <v>SPECIAL - 18" BUTTERFLY VALVE WITH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638E20652</v>
          </cell>
          <cell r="B5774" t="str">
            <v>Y</v>
          </cell>
          <cell r="C5774" t="str">
            <v>EACH</v>
          </cell>
          <cell r="D5774" t="str">
            <v>SPECIAL - 18" CUTTING IN SLEEVE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638E20654</v>
          </cell>
          <cell r="B5775" t="str">
            <v>Y</v>
          </cell>
          <cell r="C5775" t="str">
            <v>EACH</v>
          </cell>
          <cell r="D5775" t="str">
            <v>SPECIAL - 18" CUTTING IN SLEEVE, VALVE WITH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638E20656</v>
          </cell>
          <cell r="B5776" t="str">
            <v>Y</v>
          </cell>
          <cell r="C5776" t="str">
            <v>EACH</v>
          </cell>
          <cell r="D5776" t="str">
            <v>SPECIAL - 20" GATE VALVE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638E20658</v>
          </cell>
          <cell r="B5777" t="str">
            <v>Y</v>
          </cell>
          <cell r="C5777" t="str">
            <v>EACH</v>
          </cell>
          <cell r="D5777" t="str">
            <v>SPECIAL - 20" GATE VALVE WITH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638E20660</v>
          </cell>
          <cell r="B5778" t="str">
            <v>Y</v>
          </cell>
          <cell r="C5778" t="str">
            <v>EACH</v>
          </cell>
          <cell r="D5778" t="str">
            <v>SPECIAL - 20" INSERTING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638E20662</v>
          </cell>
          <cell r="B5779" t="str">
            <v>Y</v>
          </cell>
          <cell r="C5779" t="str">
            <v>EACH</v>
          </cell>
          <cell r="D5779" t="str">
            <v>SPECIAL - 20" INSERTING VALVE WITH VALVE BOX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638E20664</v>
          </cell>
          <cell r="B5780" t="str">
            <v>Y</v>
          </cell>
          <cell r="C5780" t="str">
            <v>EACH</v>
          </cell>
          <cell r="D5780" t="str">
            <v>SPECIAL - 20" BUTTERFLY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638E20666</v>
          </cell>
          <cell r="B5781" t="str">
            <v>Y</v>
          </cell>
          <cell r="C5781" t="str">
            <v>EACH</v>
          </cell>
          <cell r="D5781" t="str">
            <v>SPECIAL - 20" BUTTERFLY VALVE WITH VALVE BOX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638E20668</v>
          </cell>
          <cell r="B5782" t="str">
            <v>Y</v>
          </cell>
          <cell r="C5782" t="str">
            <v>EACH</v>
          </cell>
          <cell r="D5782" t="str">
            <v>SPECIAL - 20" CUTTING IN SLEEVE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638E20670</v>
          </cell>
          <cell r="B5783" t="str">
            <v>Y</v>
          </cell>
          <cell r="C5783" t="str">
            <v>EACH</v>
          </cell>
          <cell r="D5783" t="str">
            <v>SPECIAL - 20" CUTTING IN SLEEVE,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638E20672</v>
          </cell>
          <cell r="B5784" t="str">
            <v>Y</v>
          </cell>
          <cell r="C5784" t="str">
            <v>EACH</v>
          </cell>
          <cell r="D5784" t="str">
            <v>SPECIAL - 24" GATE VALVE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638E20674</v>
          </cell>
          <cell r="B5785" t="str">
            <v>Y</v>
          </cell>
          <cell r="C5785" t="str">
            <v>EACH</v>
          </cell>
          <cell r="D5785" t="str">
            <v>SPECIAL - 24" GATE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638E20676</v>
          </cell>
          <cell r="B5786" t="str">
            <v>Y</v>
          </cell>
          <cell r="C5786" t="str">
            <v>EACH</v>
          </cell>
          <cell r="D5786" t="str">
            <v>SPECIAL - 24" INSERTING VALVE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638E20678</v>
          </cell>
          <cell r="B5787" t="str">
            <v>Y</v>
          </cell>
          <cell r="C5787" t="str">
            <v>EACH</v>
          </cell>
          <cell r="D5787" t="str">
            <v>SPECIAL - 24" INSERTING VALVE WITH VALVE BOX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638E20680</v>
          </cell>
          <cell r="B5788" t="str">
            <v>Y</v>
          </cell>
          <cell r="C5788" t="str">
            <v>EACH</v>
          </cell>
          <cell r="D5788" t="str">
            <v>SPECIAL - 24" BUTTERFLY VALVE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638E20682</v>
          </cell>
          <cell r="B5789" t="str">
            <v>Y</v>
          </cell>
          <cell r="C5789" t="str">
            <v>EACH</v>
          </cell>
          <cell r="D5789" t="str">
            <v>SPECIAL - 24" BUTTERFLY VALVE WITH VALVE BOX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638E20684</v>
          </cell>
          <cell r="B5790" t="str">
            <v>Y</v>
          </cell>
          <cell r="C5790" t="str">
            <v>EACH</v>
          </cell>
          <cell r="D5790" t="str">
            <v>SPECIAL - 24" CUTTING IN SLEEVE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638E20686</v>
          </cell>
          <cell r="B5791" t="str">
            <v>Y</v>
          </cell>
          <cell r="C5791" t="str">
            <v>EACH</v>
          </cell>
          <cell r="D5791" t="str">
            <v>SPECIAL - 24" CUTTING IN SLEEVE, VALVE WITH VALVE BOX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638E20688</v>
          </cell>
          <cell r="B5792" t="str">
            <v>Y</v>
          </cell>
          <cell r="C5792" t="str">
            <v>EACH</v>
          </cell>
          <cell r="D5792" t="str">
            <v>SPECIAL - 4" X 4" TAPPING SLEEVE, VALVE AND VALVE BOX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638E20690</v>
          </cell>
          <cell r="B5793" t="str">
            <v>Y</v>
          </cell>
          <cell r="C5793" t="str">
            <v>EACH</v>
          </cell>
          <cell r="D5793" t="str">
            <v>SPECIAL - 6" X 6" TAPPING SLEEVE, VALVE AND VALVE BOX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638E20692</v>
          </cell>
          <cell r="B5794" t="str">
            <v>Y</v>
          </cell>
          <cell r="C5794" t="str">
            <v>EACH</v>
          </cell>
          <cell r="D5794" t="str">
            <v>SPECIAL - 8" X 6" TAPPING SLEEVE, VALVE AND VALVE BOX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638E20694</v>
          </cell>
          <cell r="B5795" t="str">
            <v>Y</v>
          </cell>
          <cell r="C5795" t="str">
            <v>EACH</v>
          </cell>
          <cell r="D5795" t="str">
            <v>SPECIAL - 8" X 8" TAPPING SLEEVE, VALVE AND VALVE BOX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638E20696</v>
          </cell>
          <cell r="B5796" t="str">
            <v>Y</v>
          </cell>
          <cell r="C5796" t="str">
            <v>EACH</v>
          </cell>
          <cell r="D5796" t="str">
            <v>SPECIAL - 10" X 4" TAPPING SLEEVE, VALVE AND VALVE BOX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638E20698</v>
          </cell>
          <cell r="B5797" t="str">
            <v>Y</v>
          </cell>
          <cell r="C5797" t="str">
            <v>EACH</v>
          </cell>
          <cell r="D5797" t="str">
            <v>SPECIAL - 10" X 6" TAPPING SLEEVE, VALVE AND VALVE BOX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638E20700</v>
          </cell>
          <cell r="B5798" t="str">
            <v>Y</v>
          </cell>
          <cell r="C5798" t="str">
            <v>EACH</v>
          </cell>
          <cell r="D5798" t="str">
            <v>SPECIAL - 10" X 8" TAPPING SLEEVE, VALVE AND VALVE BOX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638E20702</v>
          </cell>
          <cell r="B5799" t="str">
            <v>Y</v>
          </cell>
          <cell r="C5799" t="str">
            <v>EACH</v>
          </cell>
          <cell r="D5799" t="str">
            <v>SPECIAL - 10" X 10" TAPPING SLEEVE, VALVE AND VALVE BOX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638E20704</v>
          </cell>
          <cell r="B5800" t="str">
            <v>Y</v>
          </cell>
          <cell r="C5800" t="str">
            <v>EACH</v>
          </cell>
          <cell r="D5800" t="str">
            <v>SPECIAL - 12" X 4" TAPPING SLEEVE, VALVE AND VALVE BOX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638E20706</v>
          </cell>
          <cell r="B5801" t="str">
            <v>Y</v>
          </cell>
          <cell r="C5801" t="str">
            <v>EACH</v>
          </cell>
          <cell r="D5801" t="str">
            <v>SPECIAL - 12" X 6" TAPPING SLEEVE, VALVE AND VALVE BOX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638E20708</v>
          </cell>
          <cell r="B5802" t="str">
            <v>Y</v>
          </cell>
          <cell r="C5802" t="str">
            <v>EACH</v>
          </cell>
          <cell r="D5802" t="str">
            <v>SPECIAL - 12" X 8" TAPPING SLEEVE, VALVE AND VALVE BOX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638E20710</v>
          </cell>
          <cell r="B5803" t="str">
            <v>Y</v>
          </cell>
          <cell r="C5803" t="str">
            <v>EACH</v>
          </cell>
          <cell r="D5803" t="str">
            <v>SPECIAL - 12" X 10" TAPPING SLEEVE, VALVE AND VALVE BOX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638E20712</v>
          </cell>
          <cell r="B5804" t="str">
            <v>Y</v>
          </cell>
          <cell r="C5804" t="str">
            <v>EACH</v>
          </cell>
          <cell r="D5804" t="str">
            <v>SPECIAL - 12" X 12" TAPPING SLEEVE, VALVE AND VALVE BOX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638E20714</v>
          </cell>
          <cell r="B5805" t="str">
            <v>Y</v>
          </cell>
          <cell r="C5805" t="str">
            <v>EACH</v>
          </cell>
          <cell r="D5805" t="str">
            <v>SPECIAL - 14" X 14" TAPPING SLEEVE, VALVE AND VALVE BOX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638E20716</v>
          </cell>
          <cell r="B5806" t="str">
            <v>Y</v>
          </cell>
          <cell r="C5806" t="str">
            <v>EACH</v>
          </cell>
          <cell r="D5806" t="str">
            <v>SPECIAL - 14" X 6" TAPPING SLEEVE, VALVE AND VALVE BOX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638E20718</v>
          </cell>
          <cell r="B5807" t="str">
            <v>Y</v>
          </cell>
          <cell r="C5807" t="str">
            <v>EACH</v>
          </cell>
          <cell r="D5807" t="str">
            <v>SPECIAL - 16" X 6" TAPPING SLEEVE, VALVE AND VALVE BOX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638E20720</v>
          </cell>
          <cell r="B5808" t="str">
            <v>Y</v>
          </cell>
          <cell r="C5808" t="str">
            <v>EACH</v>
          </cell>
          <cell r="D5808" t="str">
            <v>SPECIAL - 16" X 8" TAPPING SLEEVE, VALVE AND VALVE BOX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638E20722</v>
          </cell>
          <cell r="B5809" t="str">
            <v>Y</v>
          </cell>
          <cell r="C5809" t="str">
            <v>EACH</v>
          </cell>
          <cell r="D5809" t="str">
            <v>SPECIAL - 16" X 10" TAPPING SLEEVE, VALVE AND VALVE BOX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638E20724</v>
          </cell>
          <cell r="B5810" t="str">
            <v>Y</v>
          </cell>
          <cell r="C5810" t="str">
            <v>EACH</v>
          </cell>
          <cell r="D5810" t="str">
            <v>SPECIAL - 16" X 12" TAPPING SLEEVE, VALVE AND VALVE BOX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638E20726</v>
          </cell>
          <cell r="B5811" t="str">
            <v>Y</v>
          </cell>
          <cell r="C5811" t="str">
            <v>EACH</v>
          </cell>
          <cell r="D5811" t="str">
            <v>SPECIAL - 16" X 16" TAPPING SLEEVE, VALVE AND VALVE BOX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638E20727</v>
          </cell>
          <cell r="B5812" t="str">
            <v>Y</v>
          </cell>
          <cell r="C5812" t="str">
            <v>EACH</v>
          </cell>
          <cell r="D5812" t="str">
            <v>SPECIAL - 18" X 18" TAPPING SLEEVE, VALVE AND VALVE BOX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638E20728</v>
          </cell>
          <cell r="B5813" t="str">
            <v>Y</v>
          </cell>
          <cell r="C5813" t="str">
            <v>EACH</v>
          </cell>
          <cell r="D5813" t="str">
            <v>SPECIAL - 20" X 16" TAPPING SLEEVE, VALVE AND VALVE BOX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638E20730</v>
          </cell>
          <cell r="B5814" t="str">
            <v>Y</v>
          </cell>
          <cell r="C5814" t="str">
            <v>EACH</v>
          </cell>
          <cell r="D5814" t="str">
            <v>SPECIAL - 20" X 20" TAPPING SLEEVE, VALVE AND VALVE BOX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638E20732</v>
          </cell>
          <cell r="B5815" t="str">
            <v>Y</v>
          </cell>
          <cell r="C5815" t="str">
            <v>EACH</v>
          </cell>
          <cell r="D5815" t="str">
            <v>SPECIAL - 3/4" AIR RELEASE VALVE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638E20734</v>
          </cell>
          <cell r="B5816" t="str">
            <v>Y</v>
          </cell>
          <cell r="C5816" t="str">
            <v>EACH</v>
          </cell>
          <cell r="D5816" t="str">
            <v>SPECIAL - 1" AIR RELEASE VALVE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638E20736</v>
          </cell>
          <cell r="B5817" t="str">
            <v>Y</v>
          </cell>
          <cell r="C5817" t="str">
            <v>EACH</v>
          </cell>
          <cell r="D5817" t="str">
            <v>SPECIAL - 1 1/2" AIR RELEASE VALVE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638E20738</v>
          </cell>
          <cell r="B5818" t="str">
            <v>Y</v>
          </cell>
          <cell r="C5818" t="str">
            <v>EACH</v>
          </cell>
          <cell r="D5818" t="str">
            <v>SPECIAL - 2" AIR RELEASE VALVE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638E20740</v>
          </cell>
          <cell r="B5819" t="str">
            <v>Y</v>
          </cell>
          <cell r="C5819" t="str">
            <v>EACH</v>
          </cell>
          <cell r="D5819" t="str">
            <v>SPECIAL - 3/4" AIR RELEASE VALVE WITH VALVE BOX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638E20742</v>
          </cell>
          <cell r="B5820" t="str">
            <v>Y</v>
          </cell>
          <cell r="C5820" t="str">
            <v>EACH</v>
          </cell>
          <cell r="D5820" t="str">
            <v>SPECIAL - 1" AIR RELEASE VALVE WITH VALVE BOX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638E20744</v>
          </cell>
          <cell r="B5821" t="str">
            <v>Y</v>
          </cell>
          <cell r="C5821" t="str">
            <v>EACH</v>
          </cell>
          <cell r="D5821" t="str">
            <v>SPECIAL - 1 1/2" AIR RELEASE VALVE WITH VALVE BOX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638E20746</v>
          </cell>
          <cell r="B5822" t="str">
            <v>Y</v>
          </cell>
          <cell r="C5822" t="str">
            <v>EACH</v>
          </cell>
          <cell r="D5822" t="str">
            <v>SPECIAL - 2" AIR RELEASE VALVE WITH VALVE BOX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638E20748</v>
          </cell>
          <cell r="B5823" t="str">
            <v>Y</v>
          </cell>
          <cell r="C5823" t="str">
            <v>EACH</v>
          </cell>
          <cell r="D5823" t="str">
            <v>SPECIAL - 4" FIRE HYDRANT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638E20750</v>
          </cell>
          <cell r="B5824" t="str">
            <v>Y</v>
          </cell>
          <cell r="C5824" t="str">
            <v>EACH</v>
          </cell>
          <cell r="D5824" t="str">
            <v>SPECIAL - 6" FIRE HYDRANT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638E20752</v>
          </cell>
          <cell r="B5825" t="str">
            <v>Y</v>
          </cell>
          <cell r="C5825" t="str">
            <v>EACH</v>
          </cell>
          <cell r="D5825" t="str">
            <v>SPECIAL - FIRE HYDRANT REMOVED FOR STORAGE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638E20754</v>
          </cell>
          <cell r="B5826" t="str">
            <v>Y</v>
          </cell>
          <cell r="C5826" t="str">
            <v>EACH</v>
          </cell>
          <cell r="D5826" t="str">
            <v>SPECIAL - FIRE HYDRANT RELOCATED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638E20756</v>
          </cell>
          <cell r="B5827" t="str">
            <v>Y</v>
          </cell>
          <cell r="C5827" t="str">
            <v>EACH</v>
          </cell>
          <cell r="D5827" t="str">
            <v>SPECIAL - FIRE HYDRANT RESET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638E20758</v>
          </cell>
          <cell r="B5828" t="str">
            <v>Y</v>
          </cell>
          <cell r="C5828" t="str">
            <v>EACH</v>
          </cell>
          <cell r="D5828" t="str">
            <v>SPECIAL - FIRE HYDRANT ABANDONED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638E20760</v>
          </cell>
          <cell r="B5829" t="str">
            <v>Y</v>
          </cell>
          <cell r="C5829" t="str">
            <v>EACH</v>
          </cell>
          <cell r="D5829" t="str">
            <v>SPECIAL - FIRE HYDRANT REMOVED AND DISPOSED OF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638E20762</v>
          </cell>
          <cell r="B5830" t="str">
            <v>Y</v>
          </cell>
          <cell r="C5830" t="str">
            <v>EACH</v>
          </cell>
          <cell r="D5830" t="str">
            <v>SPECIAL - FIRE HYDRANT SERVICE LINE EXTENDED AND ADJUSTED TO GRADE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638E20764</v>
          </cell>
          <cell r="B5831" t="str">
            <v>Y</v>
          </cell>
          <cell r="C5831" t="str">
            <v>EACH</v>
          </cell>
          <cell r="D5831" t="str">
            <v>SPECIAL - FIRE HYDRANT SERVICE LINE SHORTENED AND ADJUSTED TO GRADE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638E20766</v>
          </cell>
          <cell r="B5832" t="str">
            <v>Y</v>
          </cell>
          <cell r="C5832" t="str">
            <v>FT</v>
          </cell>
          <cell r="D5832" t="str">
            <v>SPECIAL - 3/4" COPPER WATER SERVICE LINE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638E20768</v>
          </cell>
          <cell r="B5833" t="str">
            <v>Y</v>
          </cell>
          <cell r="C5833" t="str">
            <v>FT</v>
          </cell>
          <cell r="D5833" t="str">
            <v>SPECIAL - 3/4" POLYETHYLENE WATER SERVICE LINE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638E20770</v>
          </cell>
          <cell r="B5834" t="str">
            <v>Y</v>
          </cell>
          <cell r="C5834" t="str">
            <v>FT</v>
          </cell>
          <cell r="D5834" t="str">
            <v>SPECIAL - 1" COPPER WATER SERVICE LINE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638E20772</v>
          </cell>
          <cell r="B5835" t="str">
            <v>Y</v>
          </cell>
          <cell r="C5835" t="str">
            <v>FT</v>
          </cell>
          <cell r="D5835" t="str">
            <v>SPECIAL - 1" POLYETHYLENE WATER SERVICE LINE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638E20774</v>
          </cell>
          <cell r="B5836" t="str">
            <v>Y</v>
          </cell>
          <cell r="C5836" t="str">
            <v>FT</v>
          </cell>
          <cell r="D5836" t="str">
            <v>SPECIAL - 1 1/2" COPPER WATER SERVICE LINE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638E20776</v>
          </cell>
          <cell r="B5837" t="str">
            <v>Y</v>
          </cell>
          <cell r="C5837" t="str">
            <v>FT</v>
          </cell>
          <cell r="D5837" t="str">
            <v>SPECIAL - 1 1/2" POLYETHYLENE WATER SERVICE LINE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638E20778</v>
          </cell>
          <cell r="B5838" t="str">
            <v>Y</v>
          </cell>
          <cell r="C5838" t="str">
            <v>FT</v>
          </cell>
          <cell r="D5838" t="str">
            <v>SPECIAL - 2" COPPER WATER SERVICE LINE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638E20780</v>
          </cell>
          <cell r="B5839" t="str">
            <v>Y</v>
          </cell>
          <cell r="C5839" t="str">
            <v>FT</v>
          </cell>
          <cell r="D5839" t="str">
            <v>SPECIAL - 2" POLYETHYLENE WATER SERVICE LINE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638E20782</v>
          </cell>
          <cell r="B5840" t="str">
            <v>Y</v>
          </cell>
          <cell r="C5840" t="str">
            <v>FT</v>
          </cell>
          <cell r="D5840" t="str">
            <v>SPECIAL - 2 1/2" COPPER WATER SERVICE LINE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638E20784</v>
          </cell>
          <cell r="B5841" t="str">
            <v>Y</v>
          </cell>
          <cell r="C5841" t="str">
            <v>FT</v>
          </cell>
          <cell r="D5841" t="str">
            <v>SPECIAL - 2 1/2" POLYETHYLENE WATER SERVICE LINE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638E20786</v>
          </cell>
          <cell r="B5842" t="str">
            <v>Y</v>
          </cell>
          <cell r="C5842" t="str">
            <v>FT</v>
          </cell>
          <cell r="D5842" t="str">
            <v>SPECIAL - RETAP AND RECONNECT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638E20788</v>
          </cell>
          <cell r="B5843" t="str">
            <v>Y</v>
          </cell>
          <cell r="C5843" t="str">
            <v>FT</v>
          </cell>
          <cell r="D5843" t="str">
            <v>SPECIAL - LOWER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638E20790</v>
          </cell>
          <cell r="B5844" t="str">
            <v>Y</v>
          </cell>
          <cell r="C5844" t="str">
            <v>FT</v>
          </cell>
          <cell r="D5844" t="str">
            <v>SPECIAL - RAISE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638E20792</v>
          </cell>
          <cell r="B5845" t="str">
            <v>Y</v>
          </cell>
          <cell r="C5845" t="str">
            <v>FT</v>
          </cell>
          <cell r="D5845" t="str">
            <v>SPECIAL - SHORTEN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638E20794</v>
          </cell>
          <cell r="B5846" t="str">
            <v>Y</v>
          </cell>
          <cell r="C5846" t="str">
            <v>FT</v>
          </cell>
          <cell r="D5846" t="str">
            <v>SPECIAL - REMOVE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638E20796</v>
          </cell>
          <cell r="B5847" t="str">
            <v>Y</v>
          </cell>
          <cell r="C5847" t="str">
            <v>FT</v>
          </cell>
          <cell r="D5847" t="str">
            <v>SPECIAL - RETAP, RECONNECT AND EXTEND 3/4" COPPER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638E20798</v>
          </cell>
          <cell r="B5848" t="str">
            <v>Y</v>
          </cell>
          <cell r="C5848" t="str">
            <v>FT</v>
          </cell>
          <cell r="D5848" t="str">
            <v>SPECIAL - RAISE AND EXTEND 3/4" COPPER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638E20800</v>
          </cell>
          <cell r="B5849" t="str">
            <v>Y</v>
          </cell>
          <cell r="C5849" t="str">
            <v>FT</v>
          </cell>
          <cell r="D5849" t="str">
            <v>SPECIAL - LOWER AND EXTEND 3/4" COPPER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638E20802</v>
          </cell>
          <cell r="B5850" t="str">
            <v>Y</v>
          </cell>
          <cell r="C5850" t="str">
            <v>FT</v>
          </cell>
          <cell r="D5850" t="str">
            <v>SPECIAL - EXTEND 3/4" COPPER WATER SERVICE CONNECTION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638E20804</v>
          </cell>
          <cell r="B5851" t="str">
            <v>Y</v>
          </cell>
          <cell r="C5851" t="str">
            <v>FT</v>
          </cell>
          <cell r="D5851" t="str">
            <v>SPECIAL - INSTALL 3/4" COPPER WATER SERVICE CONNECTION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638E20806</v>
          </cell>
          <cell r="B5852" t="str">
            <v>Y</v>
          </cell>
          <cell r="C5852" t="str">
            <v>FT</v>
          </cell>
          <cell r="D5852" t="str">
            <v>SPECIAL - RETAP, RECONNECT AND EXTEND 3/4" POLYETHYLENE WATER SERVICE CONNECTION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638E20808</v>
          </cell>
          <cell r="B5853" t="str">
            <v>Y</v>
          </cell>
          <cell r="C5853" t="str">
            <v>FT</v>
          </cell>
          <cell r="D5853" t="str">
            <v>SPECIAL - RAISE AND EXTEND 3/4" POLYETHYLENE WATER SERVICE CONNECTION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638E20810</v>
          </cell>
          <cell r="B5854" t="str">
            <v>Y</v>
          </cell>
          <cell r="C5854" t="str">
            <v>FT</v>
          </cell>
          <cell r="D5854" t="str">
            <v>SPECIAL - LOWER AND EXTEND 3/4" POLYETHYLENE WATER SERVICE CONNECTION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638E20812</v>
          </cell>
          <cell r="B5855" t="str">
            <v>Y</v>
          </cell>
          <cell r="C5855" t="str">
            <v>FT</v>
          </cell>
          <cell r="D5855" t="str">
            <v>SPECIAL - EXTEND 3/4" POLYETHYLENE WATER SERVICE CONNECTION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638E20814</v>
          </cell>
          <cell r="B5856" t="str">
            <v>Y</v>
          </cell>
          <cell r="C5856" t="str">
            <v>FT</v>
          </cell>
          <cell r="D5856" t="str">
            <v>SPECIAL - INSTALL 3/4" POLYETHYLENE WATER SERVICE CONNECTION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638E20816</v>
          </cell>
          <cell r="B5857" t="str">
            <v>Y</v>
          </cell>
          <cell r="C5857" t="str">
            <v>FT</v>
          </cell>
          <cell r="D5857" t="str">
            <v>SPECIAL - RETAP, RECONNECT AND EXTEND 1" COPPER WATER SERVICE CONNECTION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638E20818</v>
          </cell>
          <cell r="B5858" t="str">
            <v>Y</v>
          </cell>
          <cell r="C5858" t="str">
            <v>FT</v>
          </cell>
          <cell r="D5858" t="str">
            <v>SPECIAL - RAISE AND EXTEND 1" COPPER WATER SERVICE CONNECTION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638E20820</v>
          </cell>
          <cell r="B5859" t="str">
            <v>Y</v>
          </cell>
          <cell r="C5859" t="str">
            <v>FT</v>
          </cell>
          <cell r="D5859" t="str">
            <v>SPECIAL - LOWER AND EXTEND 1" COPPER WATER SERVICE CONNECTION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638E20822</v>
          </cell>
          <cell r="B5860" t="str">
            <v>Y</v>
          </cell>
          <cell r="C5860" t="str">
            <v>FT</v>
          </cell>
          <cell r="D5860" t="str">
            <v>SPECIAL - EXTEND 1" COPPER WATER SERVICE CONNECTION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638E20824</v>
          </cell>
          <cell r="B5861" t="str">
            <v>Y</v>
          </cell>
          <cell r="C5861" t="str">
            <v>FT</v>
          </cell>
          <cell r="D5861" t="str">
            <v>SPECIAL - INSTALL 1" COPPER WATER SERVICE CONNECTION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638E20826</v>
          </cell>
          <cell r="B5862" t="str">
            <v>Y</v>
          </cell>
          <cell r="C5862" t="str">
            <v>FT</v>
          </cell>
          <cell r="D5862" t="str">
            <v>SPECIAL - RETAP, RECONNECT AND EXTEND 1" POLYETHYLENE WATER SERVICE CONNECTION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638E20828</v>
          </cell>
          <cell r="B5863" t="str">
            <v>Y</v>
          </cell>
          <cell r="C5863" t="str">
            <v>FT</v>
          </cell>
          <cell r="D5863" t="str">
            <v>SPECIAL - RAISE AND EXTEND 1" POLYETHYLENE WATER SERVICE CONNECTION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638E20830</v>
          </cell>
          <cell r="B5864" t="str">
            <v>Y</v>
          </cell>
          <cell r="C5864" t="str">
            <v>FT</v>
          </cell>
          <cell r="D5864" t="str">
            <v>SPECIAL - LOWER AND EXTEND 1" POLYETHYLENE WATER SERVICE CONNECTION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638E20832</v>
          </cell>
          <cell r="B5865" t="str">
            <v>Y</v>
          </cell>
          <cell r="C5865" t="str">
            <v>FT</v>
          </cell>
          <cell r="D5865" t="str">
            <v>SPECIAL - EXTEND 1" POLYETHYLENE WATER SERVICE CONNECTION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638E20834</v>
          </cell>
          <cell r="B5866" t="str">
            <v>Y</v>
          </cell>
          <cell r="C5866" t="str">
            <v>FT</v>
          </cell>
          <cell r="D5866" t="str">
            <v>SPECIAL - INSTALL 1" POLYETHYLENE WATER SERVICE CONNECTION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638E20836</v>
          </cell>
          <cell r="B5867" t="str">
            <v>Y</v>
          </cell>
          <cell r="C5867" t="str">
            <v>FT</v>
          </cell>
          <cell r="D5867" t="str">
            <v>SPECIAL - RETAP, RECONNECT AND EXTEND 1 1/2" COPPER WATER SERVICE CONNECTION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638E20838</v>
          </cell>
          <cell r="B5868" t="str">
            <v>Y</v>
          </cell>
          <cell r="C5868" t="str">
            <v>FT</v>
          </cell>
          <cell r="D5868" t="str">
            <v>SPECIAL - RAISE AND EXTEND 1 1/2" COPPER WATER SERVICE CONNECTION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638E20840</v>
          </cell>
          <cell r="B5869" t="str">
            <v>Y</v>
          </cell>
          <cell r="C5869" t="str">
            <v>FT</v>
          </cell>
          <cell r="D5869" t="str">
            <v>SPECIAL - LOWER AND EXTEND 1 1/2" COPPER WATER SERVICE CONNECTION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638E20842</v>
          </cell>
          <cell r="B5870" t="str">
            <v>Y</v>
          </cell>
          <cell r="C5870" t="str">
            <v>FT</v>
          </cell>
          <cell r="D5870" t="str">
            <v>SPECIAL - EXTEND 1 1/2" COPPER WATER SERVICE CONNECTION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638E20844</v>
          </cell>
          <cell r="B5871" t="str">
            <v>Y</v>
          </cell>
          <cell r="C5871" t="str">
            <v>FT</v>
          </cell>
          <cell r="D5871" t="str">
            <v>SPECIAL - INSTALL 1 1/2" COPPER WATER SERVICE CONNECTION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638E20846</v>
          </cell>
          <cell r="B5872" t="str">
            <v>Y</v>
          </cell>
          <cell r="C5872" t="str">
            <v>FT</v>
          </cell>
          <cell r="D5872" t="str">
            <v>SPECIAL - RETAP, RECONNECT AND EXTEND 1 1/2" POLYETHYLENE WATER SERVICE CONNECTION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638E20848</v>
          </cell>
          <cell r="B5873" t="str">
            <v>Y</v>
          </cell>
          <cell r="C5873" t="str">
            <v>FT</v>
          </cell>
          <cell r="D5873" t="str">
            <v>SPECIAL - RAISE AND EXTEND 1 1/2" POLYETHYLENE WATER SERVICE CONNECTION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638E20850</v>
          </cell>
          <cell r="B5874" t="str">
            <v>Y</v>
          </cell>
          <cell r="C5874" t="str">
            <v>FT</v>
          </cell>
          <cell r="D5874" t="str">
            <v>SPECIAL - LOWER AND EXTEND 1 1/2" POLYETHYLENE WATER SERVICE CONNECTION</v>
          </cell>
          <cell r="F5874" t="str">
            <v>SPECIFY MUNICIPAL STANDARD</v>
          </cell>
          <cell r="G5874">
            <v>1</v>
          </cell>
        </row>
        <row r="5875">
          <cell r="A5875" t="str">
            <v>638E20852</v>
          </cell>
          <cell r="B5875" t="str">
            <v>Y</v>
          </cell>
          <cell r="C5875" t="str">
            <v>FT</v>
          </cell>
          <cell r="D5875" t="str">
            <v>SPECIAL - EXTEND 1 1/2" POLYETHYLENE WATER SERVICE CONNECTION</v>
          </cell>
          <cell r="F5875" t="str">
            <v>SPECIFY MUNICIPAL STANDARD</v>
          </cell>
          <cell r="G5875">
            <v>1</v>
          </cell>
        </row>
        <row r="5876">
          <cell r="A5876" t="str">
            <v>638E20854</v>
          </cell>
          <cell r="B5876" t="str">
            <v>Y</v>
          </cell>
          <cell r="C5876" t="str">
            <v>FT</v>
          </cell>
          <cell r="D5876" t="str">
            <v>SPECIAL - INSTALL 1 1/2" POLYETHYLENE WATER SERVICE CONNECTION</v>
          </cell>
          <cell r="F5876" t="str">
            <v>SPECIFY MUNICIPAL STANDARD</v>
          </cell>
          <cell r="G5876">
            <v>1</v>
          </cell>
        </row>
        <row r="5877">
          <cell r="A5877" t="str">
            <v>638E20856</v>
          </cell>
          <cell r="B5877" t="str">
            <v>Y</v>
          </cell>
          <cell r="C5877" t="str">
            <v>FT</v>
          </cell>
          <cell r="D5877" t="str">
            <v>SPECIAL - RETAP, RECONNECT AND EXTEND 2" COPPER WATER SERVICE CONNECTION</v>
          </cell>
          <cell r="F5877" t="str">
            <v>SPECIFY MUNICIPAL STANDARD</v>
          </cell>
          <cell r="G5877">
            <v>1</v>
          </cell>
        </row>
        <row r="5878">
          <cell r="A5878" t="str">
            <v>638E20858</v>
          </cell>
          <cell r="B5878" t="str">
            <v>Y</v>
          </cell>
          <cell r="C5878" t="str">
            <v>FT</v>
          </cell>
          <cell r="D5878" t="str">
            <v>SPECIAL - RAISE AND EXTEND 2" COPPER WATER SERVICE CONNECTION</v>
          </cell>
          <cell r="F5878" t="str">
            <v>SPECIFY MUNICIPAL STANDARD</v>
          </cell>
          <cell r="G5878">
            <v>1</v>
          </cell>
        </row>
        <row r="5879">
          <cell r="A5879" t="str">
            <v>638E20860</v>
          </cell>
          <cell r="B5879" t="str">
            <v>Y</v>
          </cell>
          <cell r="C5879" t="str">
            <v>FT</v>
          </cell>
          <cell r="D5879" t="str">
            <v>SPECIAL - LOWER AND EXTEND 2" COPPER WATER SERVICE CONNECTION</v>
          </cell>
          <cell r="F5879" t="str">
            <v>SPECIFY MUNICIPAL STANDARD</v>
          </cell>
          <cell r="G5879">
            <v>1</v>
          </cell>
        </row>
        <row r="5880">
          <cell r="A5880" t="str">
            <v>638E20862</v>
          </cell>
          <cell r="B5880" t="str">
            <v>Y</v>
          </cell>
          <cell r="C5880" t="str">
            <v>FT</v>
          </cell>
          <cell r="D5880" t="str">
            <v>SPECIAL - EXTEND 2" COPPER WATER SERVICE CONNECTION</v>
          </cell>
          <cell r="F5880" t="str">
            <v>SPECIFY MUNICIPAL STANDARD</v>
          </cell>
          <cell r="G5880">
            <v>1</v>
          </cell>
        </row>
        <row r="5881">
          <cell r="A5881" t="str">
            <v>638E20864</v>
          </cell>
          <cell r="B5881" t="str">
            <v>Y</v>
          </cell>
          <cell r="C5881" t="str">
            <v>FT</v>
          </cell>
          <cell r="D5881" t="str">
            <v>SPECIAL - INSTALL 2" COPPER WATER SERVICE CONNECTION</v>
          </cell>
          <cell r="F5881" t="str">
            <v>SPECIFY MUNICIPAL STANDARD</v>
          </cell>
          <cell r="G5881">
            <v>1</v>
          </cell>
        </row>
        <row r="5882">
          <cell r="A5882" t="str">
            <v>638E20866</v>
          </cell>
          <cell r="B5882" t="str">
            <v>Y</v>
          </cell>
          <cell r="C5882" t="str">
            <v>FT</v>
          </cell>
          <cell r="D5882" t="str">
            <v>SPECIAL - RETAP, RECONNECT AND EXTEND 2" POLYETHYLENE WATER SERVICE CONNECTION</v>
          </cell>
          <cell r="F5882" t="str">
            <v>SPECIFY MUNICIPAL STANDARD</v>
          </cell>
          <cell r="G5882">
            <v>1</v>
          </cell>
        </row>
        <row r="5883">
          <cell r="A5883" t="str">
            <v>638E20868</v>
          </cell>
          <cell r="B5883" t="str">
            <v>Y</v>
          </cell>
          <cell r="C5883" t="str">
            <v>FT</v>
          </cell>
          <cell r="D5883" t="str">
            <v>SPECIAL - RAISE AND EXTEND 2" POLYETHYLENE WATER SERVICE CONNECTION</v>
          </cell>
          <cell r="F5883" t="str">
            <v>SPECIFY MUNICIPAL STANDARD</v>
          </cell>
          <cell r="G5883">
            <v>1</v>
          </cell>
        </row>
        <row r="5884">
          <cell r="A5884" t="str">
            <v>638E20870</v>
          </cell>
          <cell r="B5884" t="str">
            <v>Y</v>
          </cell>
          <cell r="C5884" t="str">
            <v>FT</v>
          </cell>
          <cell r="D5884" t="str">
            <v>SPECIAL - LOWER AND EXTEND 2" POLYETHYLENE WATER SERVICE CONNECTION</v>
          </cell>
          <cell r="F5884" t="str">
            <v>SPECIFY MUNICIPAL STANDARD</v>
          </cell>
          <cell r="G5884">
            <v>1</v>
          </cell>
        </row>
        <row r="5885">
          <cell r="A5885" t="str">
            <v>638E20872</v>
          </cell>
          <cell r="B5885" t="str">
            <v>Y</v>
          </cell>
          <cell r="C5885" t="str">
            <v>FT</v>
          </cell>
          <cell r="D5885" t="str">
            <v>SPECIAL - EXTEND 2" POLYETHYLENE WATER SERVICE CONNECTION</v>
          </cell>
          <cell r="F5885" t="str">
            <v>SPECIFY MUNICIPAL STANDARD</v>
          </cell>
          <cell r="G5885">
            <v>1</v>
          </cell>
        </row>
        <row r="5886">
          <cell r="A5886" t="str">
            <v>638E20874</v>
          </cell>
          <cell r="B5886" t="str">
            <v>Y</v>
          </cell>
          <cell r="C5886" t="str">
            <v>FT</v>
          </cell>
          <cell r="D5886" t="str">
            <v>SPECIAL - INSTALL 2" POLYETHYLENE WATER SERVICE CONNECTION</v>
          </cell>
          <cell r="F5886" t="str">
            <v>SPECIFY MUNICIPAL STANDARD</v>
          </cell>
          <cell r="G5886">
            <v>1</v>
          </cell>
        </row>
        <row r="5887">
          <cell r="A5887" t="str">
            <v>638E20876</v>
          </cell>
          <cell r="B5887" t="str">
            <v>Y</v>
          </cell>
          <cell r="C5887" t="str">
            <v>EACH</v>
          </cell>
          <cell r="D5887" t="str">
            <v>SPECIAL - CUT AND PLUG EXISTING 4" WATER LINE</v>
          </cell>
          <cell r="F5887" t="str">
            <v>SPECIFY MUNICIPAL STANDARD</v>
          </cell>
          <cell r="G5887">
            <v>1</v>
          </cell>
        </row>
        <row r="5888">
          <cell r="A5888" t="str">
            <v>638E20878</v>
          </cell>
          <cell r="B5888" t="str">
            <v>Y</v>
          </cell>
          <cell r="C5888" t="str">
            <v>EACH</v>
          </cell>
          <cell r="D5888" t="str">
            <v>SPECIAL - CUT AND PLUG EXISTING 6" WATER LINE</v>
          </cell>
          <cell r="F5888" t="str">
            <v>SPECIFY MUNICIPAL STANDARD</v>
          </cell>
          <cell r="G5888">
            <v>1</v>
          </cell>
        </row>
        <row r="5889">
          <cell r="A5889" t="str">
            <v>638E20880</v>
          </cell>
          <cell r="B5889" t="str">
            <v>Y</v>
          </cell>
          <cell r="C5889" t="str">
            <v>EACH</v>
          </cell>
          <cell r="D5889" t="str">
            <v>SPECIAL - CUT AND PLUG EXISTING 8" WATER LINE</v>
          </cell>
          <cell r="F5889" t="str">
            <v>SPECIFY MUNICIPAL STANDARD</v>
          </cell>
          <cell r="G5889">
            <v>1</v>
          </cell>
        </row>
        <row r="5890">
          <cell r="A5890" t="str">
            <v>638E20882</v>
          </cell>
          <cell r="B5890" t="str">
            <v>Y</v>
          </cell>
          <cell r="C5890" t="str">
            <v>EACH</v>
          </cell>
          <cell r="D5890" t="str">
            <v>SPECIAL - CUT AND PLUG EXISTING 10" WATER LINE</v>
          </cell>
          <cell r="F5890" t="str">
            <v>SPECIFY MUNICIPAL STANDARD</v>
          </cell>
          <cell r="G5890">
            <v>1</v>
          </cell>
        </row>
        <row r="5891">
          <cell r="A5891" t="str">
            <v>638E20884</v>
          </cell>
          <cell r="B5891" t="str">
            <v>Y</v>
          </cell>
          <cell r="C5891" t="str">
            <v>EACH</v>
          </cell>
          <cell r="D5891" t="str">
            <v>SPECIAL - CUT AND PLUG EXISTING 12" WATER LINE</v>
          </cell>
          <cell r="F5891" t="str">
            <v>SPECIFY MUNICIPAL STANDARD</v>
          </cell>
          <cell r="G5891">
            <v>1</v>
          </cell>
        </row>
        <row r="5892">
          <cell r="A5892" t="str">
            <v>638E20886</v>
          </cell>
          <cell r="B5892" t="str">
            <v>Y</v>
          </cell>
          <cell r="C5892" t="str">
            <v>EACH</v>
          </cell>
          <cell r="D5892" t="str">
            <v>SPECIAL - CUT AND PLUG EXISTING 16" WATER LINE</v>
          </cell>
          <cell r="F5892" t="str">
            <v>SPECIFY MUNICIPAL STANDARD</v>
          </cell>
          <cell r="G5892">
            <v>1</v>
          </cell>
        </row>
        <row r="5893">
          <cell r="A5893" t="str">
            <v>638E20888</v>
          </cell>
          <cell r="B5893" t="str">
            <v>Y</v>
          </cell>
          <cell r="C5893" t="str">
            <v>EACH</v>
          </cell>
          <cell r="D5893" t="str">
            <v>SPECIAL - CUT AND PLUG EXISTING 20" WATER LINE</v>
          </cell>
          <cell r="F5893" t="str">
            <v>SPECIFY MUNICIPAL STANDARD</v>
          </cell>
          <cell r="G5893">
            <v>1</v>
          </cell>
        </row>
        <row r="5894">
          <cell r="A5894" t="str">
            <v>638E20890</v>
          </cell>
          <cell r="B5894" t="str">
            <v>Y</v>
          </cell>
          <cell r="C5894" t="str">
            <v>EACH</v>
          </cell>
          <cell r="D5894" t="str">
            <v>SPECIAL - CUT AND PLUG EXISTING 24" WATER LINE</v>
          </cell>
          <cell r="F5894" t="str">
            <v>SPECIFY MUNICIPAL STANDARD</v>
          </cell>
          <cell r="G5894">
            <v>1</v>
          </cell>
        </row>
        <row r="5895">
          <cell r="A5895" t="str">
            <v>638E20892</v>
          </cell>
          <cell r="B5895" t="str">
            <v>Y</v>
          </cell>
          <cell r="C5895" t="str">
            <v>EACH</v>
          </cell>
          <cell r="D5895" t="str">
            <v>SPECIAL - 3/4" CORPORATION STOP</v>
          </cell>
          <cell r="F5895" t="str">
            <v>SPECIFY MUNICIPAL STANDARD</v>
          </cell>
          <cell r="G5895">
            <v>1</v>
          </cell>
        </row>
        <row r="5896">
          <cell r="A5896" t="str">
            <v>638E20894</v>
          </cell>
          <cell r="B5896" t="str">
            <v>Y</v>
          </cell>
          <cell r="C5896" t="str">
            <v>EACH</v>
          </cell>
          <cell r="D5896" t="str">
            <v>SPECIAL - 1" CORPORATION STOP</v>
          </cell>
          <cell r="F5896" t="str">
            <v>SPECIFY MUNICIPAL STANDARD</v>
          </cell>
          <cell r="G5896">
            <v>1</v>
          </cell>
        </row>
        <row r="5897">
          <cell r="A5897" t="str">
            <v>638E20896</v>
          </cell>
          <cell r="B5897" t="str">
            <v>Y</v>
          </cell>
          <cell r="C5897" t="str">
            <v>EACH</v>
          </cell>
          <cell r="D5897" t="str">
            <v>SPECIAL - 1 1/2" CORPORATION STOP</v>
          </cell>
          <cell r="F5897" t="str">
            <v>SPECIFY MUNICIPAL STANDARD</v>
          </cell>
          <cell r="G5897">
            <v>1</v>
          </cell>
        </row>
        <row r="5898">
          <cell r="A5898" t="str">
            <v>638E20902</v>
          </cell>
          <cell r="B5898" t="str">
            <v>Y</v>
          </cell>
          <cell r="C5898" t="str">
            <v>EACH</v>
          </cell>
          <cell r="D5898" t="str">
            <v>SPECIAL - SERVICE BOX ADJUSTED TO GRADE</v>
          </cell>
          <cell r="F5898" t="str">
            <v>SPECIFY MUNICIPAL STANDARD</v>
          </cell>
          <cell r="G5898">
            <v>1</v>
          </cell>
        </row>
        <row r="5899">
          <cell r="A5899" t="str">
            <v>638E20904</v>
          </cell>
          <cell r="B5899" t="str">
            <v>Y</v>
          </cell>
          <cell r="C5899" t="str">
            <v>EACH</v>
          </cell>
          <cell r="D5899" t="str">
            <v>SPECIAL - SERVICE BOX</v>
          </cell>
          <cell r="F5899" t="str">
            <v>SPECIFY MUNICIPAL STANDARD</v>
          </cell>
          <cell r="G5899">
            <v>1</v>
          </cell>
        </row>
        <row r="5900">
          <cell r="A5900" t="str">
            <v>638E20912</v>
          </cell>
          <cell r="B5900" t="str">
            <v>Y</v>
          </cell>
          <cell r="C5900" t="str">
            <v>EACH</v>
          </cell>
          <cell r="D5900" t="str">
            <v>SPECIAL - 1" CURB VALVE AND BOX</v>
          </cell>
          <cell r="F5900" t="str">
            <v>SPECIFY MUNICIPAL STANDARD</v>
          </cell>
          <cell r="G5900">
            <v>1</v>
          </cell>
        </row>
        <row r="5901">
          <cell r="A5901" t="str">
            <v>638E20914</v>
          </cell>
          <cell r="B5901" t="str">
            <v>Y</v>
          </cell>
          <cell r="C5901" t="str">
            <v>EACH</v>
          </cell>
          <cell r="D5901" t="str">
            <v>SPECIAL - 1 1/2" CURB VALVE AND BOX</v>
          </cell>
          <cell r="F5901" t="str">
            <v>SPECIFY MUNICIPAL STANDARD</v>
          </cell>
          <cell r="G5901">
            <v>1</v>
          </cell>
        </row>
        <row r="5902">
          <cell r="A5902" t="str">
            <v>638E20916</v>
          </cell>
          <cell r="B5902" t="str">
            <v>Y</v>
          </cell>
          <cell r="C5902" t="str">
            <v>EACH</v>
          </cell>
          <cell r="D5902" t="str">
            <v>SPECIAL - 2" CURB VALVE AND BOX</v>
          </cell>
          <cell r="F5902" t="str">
            <v>SPECIFY MUNICIPAL STANDARD</v>
          </cell>
          <cell r="G5902">
            <v>1</v>
          </cell>
        </row>
        <row r="5903">
          <cell r="A5903" t="str">
            <v>638E21002</v>
          </cell>
          <cell r="B5903" t="str">
            <v>Y</v>
          </cell>
          <cell r="C5903" t="str">
            <v>EACH</v>
          </cell>
          <cell r="D5903" t="str">
            <v>SPECIAL - INSTALL 1" METER SETTING, COMPLETE</v>
          </cell>
          <cell r="F5903" t="str">
            <v>SPECIFY MUNICIPAL STANDARD</v>
          </cell>
          <cell r="G5903">
            <v>1</v>
          </cell>
        </row>
        <row r="5904">
          <cell r="A5904" t="str">
            <v>638E21004</v>
          </cell>
          <cell r="B5904" t="str">
            <v>Y</v>
          </cell>
          <cell r="C5904" t="str">
            <v>EACH</v>
          </cell>
          <cell r="D5904" t="str">
            <v>SPECIAL - INSTALL 1-1/2" METER SETTING, COMPLETE</v>
          </cell>
          <cell r="F5904" t="str">
            <v>SPECIFY MUNICIPAL STANDARD</v>
          </cell>
          <cell r="G5904">
            <v>1</v>
          </cell>
        </row>
        <row r="5905">
          <cell r="A5905" t="str">
            <v>638E21006</v>
          </cell>
          <cell r="B5905" t="str">
            <v>Y</v>
          </cell>
          <cell r="C5905" t="str">
            <v>EACH</v>
          </cell>
          <cell r="D5905" t="str">
            <v>SPECIAL - INSTALL 2" METER SETTING, COMPLETE</v>
          </cell>
          <cell r="F5905" t="str">
            <v>SPECIFY MUNICIPAL STANDARD</v>
          </cell>
          <cell r="G5905">
            <v>1</v>
          </cell>
        </row>
        <row r="5906">
          <cell r="A5906" t="str">
            <v>638E21012</v>
          </cell>
          <cell r="B5906" t="str">
            <v>Y</v>
          </cell>
          <cell r="C5906" t="str">
            <v>EACH</v>
          </cell>
          <cell r="D5906" t="str">
            <v>SPECIAL - INSTALL 6" METER SETTING, COMPLETE</v>
          </cell>
          <cell r="F5906" t="str">
            <v>SPECIFY MUNICIPAL STANDARD</v>
          </cell>
          <cell r="G5906">
            <v>1</v>
          </cell>
        </row>
        <row r="5907">
          <cell r="A5907" t="str">
            <v>638E21014</v>
          </cell>
          <cell r="B5907" t="str">
            <v>Y</v>
          </cell>
          <cell r="C5907" t="str">
            <v>EACH</v>
          </cell>
          <cell r="D5907" t="str">
            <v>SPECIAL - INSTALL 8" METER SETTING, COMPLETE</v>
          </cell>
          <cell r="F5907" t="str">
            <v>SPECIFY MUNICIPAL STANDARD</v>
          </cell>
          <cell r="G5907">
            <v>1</v>
          </cell>
        </row>
        <row r="5908">
          <cell r="A5908" t="str">
            <v>638E21400</v>
          </cell>
          <cell r="B5908" t="str">
            <v>Y</v>
          </cell>
          <cell r="C5908" t="str">
            <v>EACH</v>
          </cell>
          <cell r="D5908" t="str">
            <v>SPECIAL - FIRE HYDRANT ADJUSTED TO GRADE</v>
          </cell>
          <cell r="F5908" t="str">
            <v>SPECIFY MUNICIPAL STANDARD</v>
          </cell>
          <cell r="G5908">
            <v>1</v>
          </cell>
        </row>
        <row r="5909">
          <cell r="A5909" t="str">
            <v>638E21600</v>
          </cell>
          <cell r="B5909" t="str">
            <v>Y</v>
          </cell>
          <cell r="C5909" t="str">
            <v>EACH</v>
          </cell>
          <cell r="D5909" t="str">
            <v>SPECIAL - FIRE HYDRANT AND GATE VALVE REMOVED AND RESET</v>
          </cell>
          <cell r="F5909" t="str">
            <v>SPECIFY MUNICIPAL STANDARD</v>
          </cell>
          <cell r="G5909">
            <v>1</v>
          </cell>
        </row>
        <row r="5910">
          <cell r="A5910" t="str">
            <v>638E30002</v>
          </cell>
          <cell r="B5910" t="str">
            <v>Y</v>
          </cell>
          <cell r="C5910" t="str">
            <v>MBF</v>
          </cell>
          <cell r="D5910" t="str">
            <v>SPECIAL - SHEETING AND BRACING ORDERED LEFT IN PLACE</v>
          </cell>
          <cell r="F5910" t="str">
            <v>SPECIFY MUNICIPAL STANDARD</v>
          </cell>
          <cell r="G5910">
            <v>1</v>
          </cell>
        </row>
        <row r="5911">
          <cell r="A5911" t="str">
            <v>638E98000</v>
          </cell>
          <cell r="C5911" t="str">
            <v>EACH</v>
          </cell>
          <cell r="D5911" t="str">
            <v>WATER WORK, MISC.:</v>
          </cell>
          <cell r="F5911" t="str">
            <v>ADD SUPPLEMENTAL DESCRIPTION</v>
          </cell>
          <cell r="G5911">
            <v>1</v>
          </cell>
        </row>
        <row r="5912">
          <cell r="A5912" t="str">
            <v>638E98100</v>
          </cell>
          <cell r="C5912" t="str">
            <v>LS</v>
          </cell>
          <cell r="D5912" t="str">
            <v>WATER WORK, MISC.:</v>
          </cell>
          <cell r="F5912" t="str">
            <v>ADD SUPPLEMENTAL DESCRIPTION</v>
          </cell>
          <cell r="G5912">
            <v>1</v>
          </cell>
        </row>
        <row r="5913">
          <cell r="A5913" t="str">
            <v>638E98600</v>
          </cell>
          <cell r="C5913" t="str">
            <v>FT</v>
          </cell>
          <cell r="D5913" t="str">
            <v>WATER WORK, MISC.:</v>
          </cell>
          <cell r="F5913" t="str">
            <v>ADD SUPPLEMENTAL DESCRIPTION</v>
          </cell>
          <cell r="G5913">
            <v>1</v>
          </cell>
        </row>
        <row r="5914">
          <cell r="A5914" t="str">
            <v>638E99000</v>
          </cell>
          <cell r="B5914" t="str">
            <v>Y</v>
          </cell>
          <cell r="C5914" t="str">
            <v>LS</v>
          </cell>
          <cell r="D5914" t="str">
            <v>SPECIAL - WATER WORKS</v>
          </cell>
          <cell r="F5914" t="str">
            <v>DESIGN BUILD PROJECTS ONLY</v>
          </cell>
          <cell r="G5914">
            <v>0</v>
          </cell>
        </row>
        <row r="5915">
          <cell r="A5915" t="str">
            <v>640E99000</v>
          </cell>
          <cell r="B5915" t="str">
            <v>Y</v>
          </cell>
          <cell r="C5915" t="str">
            <v>LS</v>
          </cell>
          <cell r="D5915" t="str">
            <v>SPECIAL - PAVEMENT MARKING</v>
          </cell>
          <cell r="F5915" t="str">
            <v>DESIGN BUILD PROJECTS ONLY</v>
          </cell>
          <cell r="G5915">
            <v>0</v>
          </cell>
        </row>
        <row r="5916">
          <cell r="A5916" t="str">
            <v>642E00090</v>
          </cell>
          <cell r="C5916" t="str">
            <v>MILE</v>
          </cell>
          <cell r="D5916" t="str">
            <v>EDGE LINE, 4"</v>
          </cell>
          <cell r="G5916">
            <v>0</v>
          </cell>
        </row>
        <row r="5917">
          <cell r="A5917" t="str">
            <v>642E00091</v>
          </cell>
          <cell r="C5917" t="str">
            <v>MILE</v>
          </cell>
          <cell r="D5917" t="str">
            <v>EDGE LINE, 4", AS PER PLAN</v>
          </cell>
          <cell r="G5917">
            <v>0</v>
          </cell>
        </row>
        <row r="5918">
          <cell r="A5918" t="str">
            <v>642E00094</v>
          </cell>
          <cell r="C5918" t="str">
            <v>MILE</v>
          </cell>
          <cell r="D5918" t="str">
            <v>EDGE LINE, 6"</v>
          </cell>
          <cell r="G5918">
            <v>0</v>
          </cell>
        </row>
        <row r="5919">
          <cell r="A5919" t="str">
            <v>642E00100</v>
          </cell>
          <cell r="C5919" t="str">
            <v>MILE</v>
          </cell>
          <cell r="D5919" t="str">
            <v>EDGE LINE, 4", TYPE 1</v>
          </cell>
          <cell r="G5919">
            <v>0</v>
          </cell>
        </row>
        <row r="5920">
          <cell r="A5920" t="str">
            <v>642E00101</v>
          </cell>
          <cell r="C5920" t="str">
            <v>MILE</v>
          </cell>
          <cell r="D5920" t="str">
            <v>EDGE LINE, 4", TYPE 1, AS PER PLAN</v>
          </cell>
          <cell r="G5920">
            <v>0</v>
          </cell>
        </row>
        <row r="5921">
          <cell r="A5921" t="str">
            <v>642E00104</v>
          </cell>
          <cell r="C5921" t="str">
            <v>MILE</v>
          </cell>
          <cell r="D5921" t="str">
            <v>EDGE LINE, 6", TYPE 1</v>
          </cell>
          <cell r="G5921">
            <v>0</v>
          </cell>
        </row>
        <row r="5922">
          <cell r="A5922" t="str">
            <v>642E00105</v>
          </cell>
          <cell r="C5922" t="str">
            <v>MILE</v>
          </cell>
          <cell r="D5922" t="str">
            <v>EDGE LINE, 6", TYPE 1, AS PER PLAN</v>
          </cell>
          <cell r="G5922">
            <v>0</v>
          </cell>
        </row>
        <row r="5923">
          <cell r="A5923" t="str">
            <v>642E00110</v>
          </cell>
          <cell r="C5923" t="str">
            <v>MILE</v>
          </cell>
          <cell r="D5923" t="str">
            <v>EDGE LINE, 4", TYPE 1A</v>
          </cell>
          <cell r="G5923">
            <v>0</v>
          </cell>
        </row>
        <row r="5924">
          <cell r="A5924" t="str">
            <v>642E00111</v>
          </cell>
          <cell r="C5924" t="str">
            <v>MILE</v>
          </cell>
          <cell r="D5924" t="str">
            <v>EDGE LINE, 4", TYPE 1A, AS PER PLAN</v>
          </cell>
          <cell r="G5924">
            <v>0</v>
          </cell>
        </row>
        <row r="5925">
          <cell r="A5925" t="str">
            <v>642E00114</v>
          </cell>
          <cell r="C5925" t="str">
            <v>MILE</v>
          </cell>
          <cell r="D5925" t="str">
            <v>EDGE LINE, 6", TYPE 1A</v>
          </cell>
          <cell r="G5925">
            <v>0</v>
          </cell>
        </row>
        <row r="5926">
          <cell r="A5926" t="str">
            <v>642E00190</v>
          </cell>
          <cell r="C5926" t="str">
            <v>MILE</v>
          </cell>
          <cell r="D5926" t="str">
            <v>LANE LINE, 4"</v>
          </cell>
          <cell r="G5926">
            <v>0</v>
          </cell>
        </row>
        <row r="5927">
          <cell r="A5927" t="str">
            <v>642E00191</v>
          </cell>
          <cell r="C5927" t="str">
            <v>MILE</v>
          </cell>
          <cell r="D5927" t="str">
            <v>LANE LINE, 4", AS PER PLAN</v>
          </cell>
          <cell r="G5927">
            <v>0</v>
          </cell>
        </row>
        <row r="5928">
          <cell r="A5928" t="str">
            <v>642E00194</v>
          </cell>
          <cell r="C5928" t="str">
            <v>MILE</v>
          </cell>
          <cell r="D5928" t="str">
            <v>LANE LINE, 6"</v>
          </cell>
          <cell r="G5928">
            <v>0</v>
          </cell>
        </row>
        <row r="5929">
          <cell r="A5929" t="str">
            <v>642E00200</v>
          </cell>
          <cell r="C5929" t="str">
            <v>MILE</v>
          </cell>
          <cell r="D5929" t="str">
            <v>LANE LINE, 4", TYPE 1</v>
          </cell>
          <cell r="G5929">
            <v>0</v>
          </cell>
        </row>
        <row r="5930">
          <cell r="A5930" t="str">
            <v>642E00201</v>
          </cell>
          <cell r="C5930" t="str">
            <v>MILE</v>
          </cell>
          <cell r="D5930" t="str">
            <v>LANE LINE, 4", TYPE 1, AS PER PLAN</v>
          </cell>
          <cell r="G5930">
            <v>0</v>
          </cell>
        </row>
        <row r="5931">
          <cell r="A5931" t="str">
            <v>642E00204</v>
          </cell>
          <cell r="C5931" t="str">
            <v>MILE</v>
          </cell>
          <cell r="D5931" t="str">
            <v>LANE LINE, 6", TYPE 1</v>
          </cell>
          <cell r="G5931">
            <v>0</v>
          </cell>
        </row>
        <row r="5932">
          <cell r="A5932" t="str">
            <v>642E00205</v>
          </cell>
          <cell r="C5932" t="str">
            <v>MILE</v>
          </cell>
          <cell r="D5932" t="str">
            <v>LANE LINE, 6", TYPE 1, AS PER PLAN</v>
          </cell>
          <cell r="G5932">
            <v>0</v>
          </cell>
        </row>
        <row r="5933">
          <cell r="A5933" t="str">
            <v>642E00210</v>
          </cell>
          <cell r="C5933" t="str">
            <v>MILE</v>
          </cell>
          <cell r="D5933" t="str">
            <v>LANE LINE, 4", TYPE 1A</v>
          </cell>
          <cell r="G5933">
            <v>0</v>
          </cell>
        </row>
        <row r="5934">
          <cell r="A5934" t="str">
            <v>642E00211</v>
          </cell>
          <cell r="C5934" t="str">
            <v>MILE</v>
          </cell>
          <cell r="D5934" t="str">
            <v>LANE LINE, 4", TYPE 1A, AS PER PLAN</v>
          </cell>
          <cell r="G5934">
            <v>0</v>
          </cell>
        </row>
        <row r="5935">
          <cell r="A5935" t="str">
            <v>642E00214</v>
          </cell>
          <cell r="C5935" t="str">
            <v>MILE</v>
          </cell>
          <cell r="D5935" t="str">
            <v>LANE LINE, 6", TYPE 1A</v>
          </cell>
          <cell r="G5935">
            <v>0</v>
          </cell>
        </row>
        <row r="5936">
          <cell r="A5936" t="str">
            <v>642E00290</v>
          </cell>
          <cell r="C5936" t="str">
            <v>MILE</v>
          </cell>
          <cell r="D5936" t="str">
            <v>CENTER LINE</v>
          </cell>
          <cell r="G5936">
            <v>0</v>
          </cell>
        </row>
        <row r="5937">
          <cell r="A5937" t="str">
            <v>642E00291</v>
          </cell>
          <cell r="C5937" t="str">
            <v>MILE</v>
          </cell>
          <cell r="D5937" t="str">
            <v>CENTER LINE, AS PER PLAN</v>
          </cell>
          <cell r="G5937">
            <v>0</v>
          </cell>
        </row>
        <row r="5938">
          <cell r="A5938" t="str">
            <v>642E00300</v>
          </cell>
          <cell r="C5938" t="str">
            <v>MILE</v>
          </cell>
          <cell r="D5938" t="str">
            <v>CENTER LINE, TYPE 1</v>
          </cell>
          <cell r="G5938">
            <v>0</v>
          </cell>
        </row>
        <row r="5939">
          <cell r="A5939" t="str">
            <v>642E00301</v>
          </cell>
          <cell r="C5939" t="str">
            <v>MILE</v>
          </cell>
          <cell r="D5939" t="str">
            <v>CENTER LINE, TYPE 1, AS PER PLAN</v>
          </cell>
          <cell r="G5939">
            <v>0</v>
          </cell>
        </row>
        <row r="5940">
          <cell r="A5940" t="str">
            <v>642E00310</v>
          </cell>
          <cell r="C5940" t="str">
            <v>MILE</v>
          </cell>
          <cell r="D5940" t="str">
            <v>CENTER LINE, TYPE 1A</v>
          </cell>
          <cell r="G5940">
            <v>0</v>
          </cell>
        </row>
        <row r="5941">
          <cell r="A5941" t="str">
            <v>642E00311</v>
          </cell>
          <cell r="C5941" t="str">
            <v>MILE</v>
          </cell>
          <cell r="D5941" t="str">
            <v>CENTER LINE, TYPE 1A, AS PER PLAN</v>
          </cell>
          <cell r="G5941">
            <v>0</v>
          </cell>
        </row>
        <row r="5942">
          <cell r="A5942" t="str">
            <v>642E00390</v>
          </cell>
          <cell r="C5942" t="str">
            <v>FT</v>
          </cell>
          <cell r="D5942" t="str">
            <v>CHANNELIZING LINE, 8"</v>
          </cell>
          <cell r="G5942">
            <v>0</v>
          </cell>
        </row>
        <row r="5943">
          <cell r="A5943" t="str">
            <v>642E00391</v>
          </cell>
          <cell r="C5943" t="str">
            <v>FT</v>
          </cell>
          <cell r="D5943" t="str">
            <v>CHANNELIZING LINE, 8", AS PER PLAN</v>
          </cell>
          <cell r="G5943">
            <v>0</v>
          </cell>
        </row>
        <row r="5944">
          <cell r="A5944" t="str">
            <v>642E00394</v>
          </cell>
          <cell r="C5944" t="str">
            <v>FT</v>
          </cell>
          <cell r="D5944" t="str">
            <v>CHANNELIZING LINE, 12"</v>
          </cell>
          <cell r="G5944">
            <v>0</v>
          </cell>
        </row>
        <row r="5945">
          <cell r="A5945" t="str">
            <v>642E00400</v>
          </cell>
          <cell r="C5945" t="str">
            <v>FT</v>
          </cell>
          <cell r="D5945" t="str">
            <v>CHANNELIZING LINE, 8", TYPE 1</v>
          </cell>
          <cell r="G5945">
            <v>0</v>
          </cell>
        </row>
        <row r="5946">
          <cell r="A5946" t="str">
            <v>642E00401</v>
          </cell>
          <cell r="C5946" t="str">
            <v>FT</v>
          </cell>
          <cell r="D5946" t="str">
            <v>CHANNELIZING LINE, 8", TYPE 1, AS PER PLAN</v>
          </cell>
          <cell r="G5946">
            <v>0</v>
          </cell>
        </row>
        <row r="5947">
          <cell r="A5947" t="str">
            <v>642E00404</v>
          </cell>
          <cell r="C5947" t="str">
            <v>FT</v>
          </cell>
          <cell r="D5947" t="str">
            <v>CHANNELIZING LINE, 12", TYPE 1</v>
          </cell>
          <cell r="G5947">
            <v>0</v>
          </cell>
        </row>
        <row r="5948">
          <cell r="A5948" t="str">
            <v>642E00405</v>
          </cell>
          <cell r="C5948" t="str">
            <v>FT</v>
          </cell>
          <cell r="D5948" t="str">
            <v>CHANNELIZING LINE, 12", TYPE 1, AS PER PLAN</v>
          </cell>
          <cell r="G5948">
            <v>0</v>
          </cell>
        </row>
        <row r="5949">
          <cell r="A5949" t="str">
            <v>642E00410</v>
          </cell>
          <cell r="C5949" t="str">
            <v>FT</v>
          </cell>
          <cell r="D5949" t="str">
            <v>CHANNELIZING LINE, 8", TYPE 1A</v>
          </cell>
          <cell r="G5949">
            <v>0</v>
          </cell>
        </row>
        <row r="5950">
          <cell r="A5950" t="str">
            <v>642E00411</v>
          </cell>
          <cell r="C5950" t="str">
            <v>FT</v>
          </cell>
          <cell r="D5950" t="str">
            <v>CHANNELIZING LINE, 8", TYPE 1A, AS PER PLAN</v>
          </cell>
          <cell r="G5950">
            <v>0</v>
          </cell>
        </row>
        <row r="5951">
          <cell r="A5951" t="str">
            <v>642E00414</v>
          </cell>
          <cell r="C5951" t="str">
            <v>FT</v>
          </cell>
          <cell r="D5951" t="str">
            <v>CHANNELIZING LINE, 12", TYPE 1A</v>
          </cell>
          <cell r="G5951">
            <v>0</v>
          </cell>
        </row>
        <row r="5952">
          <cell r="A5952" t="str">
            <v>642E00490</v>
          </cell>
          <cell r="C5952" t="str">
            <v>FT</v>
          </cell>
          <cell r="D5952" t="str">
            <v>STOP LINE</v>
          </cell>
          <cell r="G5952">
            <v>0</v>
          </cell>
        </row>
        <row r="5953">
          <cell r="A5953" t="str">
            <v>642E00491</v>
          </cell>
          <cell r="C5953" t="str">
            <v>FT</v>
          </cell>
          <cell r="D5953" t="str">
            <v>STOP LINE, AS PER PLAN</v>
          </cell>
          <cell r="G5953">
            <v>0</v>
          </cell>
        </row>
        <row r="5954">
          <cell r="A5954" t="str">
            <v>642E00500</v>
          </cell>
          <cell r="C5954" t="str">
            <v>FT</v>
          </cell>
          <cell r="D5954" t="str">
            <v>STOP LINE, TYPE 1</v>
          </cell>
          <cell r="G5954">
            <v>0</v>
          </cell>
        </row>
        <row r="5955">
          <cell r="A5955" t="str">
            <v>642E00501</v>
          </cell>
          <cell r="C5955" t="str">
            <v>FT</v>
          </cell>
          <cell r="D5955" t="str">
            <v>STOP LINE, TYPE 1, AS PER PLAN</v>
          </cell>
          <cell r="G5955">
            <v>0</v>
          </cell>
        </row>
        <row r="5956">
          <cell r="A5956" t="str">
            <v>642E00510</v>
          </cell>
          <cell r="C5956" t="str">
            <v>FT</v>
          </cell>
          <cell r="D5956" t="str">
            <v>STOP LINE, TYPE 1A</v>
          </cell>
          <cell r="G5956">
            <v>0</v>
          </cell>
        </row>
        <row r="5957">
          <cell r="A5957" t="str">
            <v>642E00511</v>
          </cell>
          <cell r="C5957" t="str">
            <v>FT</v>
          </cell>
          <cell r="D5957" t="str">
            <v>STOP LINE, TYPE 1A, AS PER PLAN</v>
          </cell>
          <cell r="G5957">
            <v>0</v>
          </cell>
        </row>
        <row r="5958">
          <cell r="A5958" t="str">
            <v>642E00590</v>
          </cell>
          <cell r="C5958" t="str">
            <v>FT</v>
          </cell>
          <cell r="D5958" t="str">
            <v>CROSSWALK LINE</v>
          </cell>
          <cell r="G5958">
            <v>0</v>
          </cell>
        </row>
        <row r="5959">
          <cell r="A5959" t="str">
            <v>642E00591</v>
          </cell>
          <cell r="C5959" t="str">
            <v>FT</v>
          </cell>
          <cell r="D5959" t="str">
            <v>CROSSWALK LINE, AS PER PLAN</v>
          </cell>
          <cell r="G5959">
            <v>0</v>
          </cell>
        </row>
        <row r="5960">
          <cell r="A5960" t="str">
            <v>642E00600</v>
          </cell>
          <cell r="C5960" t="str">
            <v>FT</v>
          </cell>
          <cell r="D5960" t="str">
            <v>CROSSWALK LINE, TYPE 1</v>
          </cell>
          <cell r="G5960">
            <v>0</v>
          </cell>
        </row>
        <row r="5961">
          <cell r="A5961" t="str">
            <v>642E00601</v>
          </cell>
          <cell r="C5961" t="str">
            <v>FT</v>
          </cell>
          <cell r="D5961" t="str">
            <v>CROSSWALK LINE, TYPE 1, AS PER PLAN</v>
          </cell>
          <cell r="G5961">
            <v>0</v>
          </cell>
        </row>
        <row r="5962">
          <cell r="A5962" t="str">
            <v>642E00610</v>
          </cell>
          <cell r="C5962" t="str">
            <v>FT</v>
          </cell>
          <cell r="D5962" t="str">
            <v>CROSSWALK LINE, TYPE 1A</v>
          </cell>
          <cell r="G5962">
            <v>0</v>
          </cell>
        </row>
        <row r="5963">
          <cell r="A5963" t="str">
            <v>642E00611</v>
          </cell>
          <cell r="C5963" t="str">
            <v>FT</v>
          </cell>
          <cell r="D5963" t="str">
            <v>CROSSWALK LINE, TYPE 1A, AS PER PLAN</v>
          </cell>
          <cell r="G5963">
            <v>0</v>
          </cell>
        </row>
        <row r="5964">
          <cell r="A5964" t="str">
            <v>642E00690</v>
          </cell>
          <cell r="C5964" t="str">
            <v>FT</v>
          </cell>
          <cell r="D5964" t="str">
            <v>TRANSVERSE/DIAGONAL LINE</v>
          </cell>
          <cell r="G5964">
            <v>0</v>
          </cell>
        </row>
        <row r="5965">
          <cell r="A5965" t="str">
            <v>642E00691</v>
          </cell>
          <cell r="C5965" t="str">
            <v>FT</v>
          </cell>
          <cell r="D5965" t="str">
            <v>TRANSVERSE/DIAGONAL LINE, AS PER PLAN</v>
          </cell>
          <cell r="G5965">
            <v>0</v>
          </cell>
        </row>
        <row r="5966">
          <cell r="A5966" t="str">
            <v>642E00700</v>
          </cell>
          <cell r="C5966" t="str">
            <v>FT</v>
          </cell>
          <cell r="D5966" t="str">
            <v>TRANSVERSE/DIAGONAL LINE, TYPE 1</v>
          </cell>
          <cell r="G5966">
            <v>0</v>
          </cell>
        </row>
        <row r="5967">
          <cell r="A5967" t="str">
            <v>642E00701</v>
          </cell>
          <cell r="C5967" t="str">
            <v>FT</v>
          </cell>
          <cell r="D5967" t="str">
            <v>TRANSVERSE/DIAGONAL LINE, TYPE 1, AS PER PLAN</v>
          </cell>
          <cell r="G5967">
            <v>0</v>
          </cell>
        </row>
        <row r="5968">
          <cell r="A5968" t="str">
            <v>642E00710</v>
          </cell>
          <cell r="C5968" t="str">
            <v>FT</v>
          </cell>
          <cell r="D5968" t="str">
            <v>TRANSVERSE/DIAGONAL LINE, TYPE 1A</v>
          </cell>
          <cell r="G5968">
            <v>0</v>
          </cell>
        </row>
        <row r="5969">
          <cell r="A5969" t="str">
            <v>642E00711</v>
          </cell>
          <cell r="C5969" t="str">
            <v>FT</v>
          </cell>
          <cell r="D5969" t="str">
            <v>TRANSVERSE/DIAGONAL LINE, TYPE 1A, AS PER PLAN</v>
          </cell>
          <cell r="G5969">
            <v>0</v>
          </cell>
        </row>
        <row r="5970">
          <cell r="A5970" t="str">
            <v>642E00720</v>
          </cell>
          <cell r="C5970" t="str">
            <v>FT</v>
          </cell>
          <cell r="D5970" t="str">
            <v>CHEVRON MARKING, TYPE 1</v>
          </cell>
          <cell r="G5970">
            <v>0</v>
          </cell>
        </row>
        <row r="5971">
          <cell r="A5971" t="str">
            <v>642E00721</v>
          </cell>
          <cell r="C5971" t="str">
            <v>FT</v>
          </cell>
          <cell r="D5971" t="str">
            <v>CHEVRON MARKING, TYPE 1, AS PER PLAN</v>
          </cell>
          <cell r="G5971">
            <v>0</v>
          </cell>
        </row>
        <row r="5972">
          <cell r="A5972" t="str">
            <v>642E00730</v>
          </cell>
          <cell r="C5972" t="str">
            <v>FT</v>
          </cell>
          <cell r="D5972" t="str">
            <v>CHEVRON MARKING, TYPE 1A</v>
          </cell>
          <cell r="G5972">
            <v>0</v>
          </cell>
        </row>
        <row r="5973">
          <cell r="A5973" t="str">
            <v>642E00731</v>
          </cell>
          <cell r="C5973" t="str">
            <v>FT</v>
          </cell>
          <cell r="D5973" t="str">
            <v>CHEVRON MARKING, TYPE 1A, AS PER PLAN</v>
          </cell>
          <cell r="G5973">
            <v>0</v>
          </cell>
        </row>
        <row r="5974">
          <cell r="A5974" t="str">
            <v>642E00790</v>
          </cell>
          <cell r="C5974" t="str">
            <v>FT</v>
          </cell>
          <cell r="D5974" t="str">
            <v>CURB MARKING</v>
          </cell>
          <cell r="G5974">
            <v>0</v>
          </cell>
        </row>
        <row r="5975">
          <cell r="A5975" t="str">
            <v>642E00800</v>
          </cell>
          <cell r="C5975" t="str">
            <v>FT</v>
          </cell>
          <cell r="D5975" t="str">
            <v>CURB MARKING, TYPE 1</v>
          </cell>
          <cell r="G5975">
            <v>0</v>
          </cell>
        </row>
        <row r="5976">
          <cell r="A5976" t="str">
            <v>642E00810</v>
          </cell>
          <cell r="C5976" t="str">
            <v>FT</v>
          </cell>
          <cell r="D5976" t="str">
            <v>CURB MARKING, TYPE 1A</v>
          </cell>
          <cell r="G5976">
            <v>0</v>
          </cell>
        </row>
        <row r="5977">
          <cell r="A5977" t="str">
            <v>642E00900</v>
          </cell>
          <cell r="C5977" t="str">
            <v>SF</v>
          </cell>
          <cell r="D5977" t="str">
            <v>ISLAND MARKING, TYPE 1</v>
          </cell>
          <cell r="G5977">
            <v>0</v>
          </cell>
        </row>
        <row r="5978">
          <cell r="A5978" t="str">
            <v>642E00901</v>
          </cell>
          <cell r="C5978" t="str">
            <v>SF</v>
          </cell>
          <cell r="D5978" t="str">
            <v>ISLAND MARKING, TYPE 1, AS PER PLAN</v>
          </cell>
          <cell r="G5978">
            <v>0</v>
          </cell>
        </row>
        <row r="5979">
          <cell r="A5979" t="str">
            <v>642E00910</v>
          </cell>
          <cell r="C5979" t="str">
            <v>SF</v>
          </cell>
          <cell r="D5979" t="str">
            <v>ISLAND MARKING</v>
          </cell>
          <cell r="G5979">
            <v>0</v>
          </cell>
        </row>
        <row r="5980">
          <cell r="A5980" t="str">
            <v>642E00912</v>
          </cell>
          <cell r="C5980" t="str">
            <v>SF</v>
          </cell>
          <cell r="D5980" t="str">
            <v>ISLAND MARKING, TYPE 1A</v>
          </cell>
          <cell r="G5980">
            <v>0</v>
          </cell>
        </row>
        <row r="5981">
          <cell r="A5981" t="str">
            <v>642E00913</v>
          </cell>
          <cell r="C5981" t="str">
            <v>SF</v>
          </cell>
          <cell r="D5981" t="str">
            <v>ISLAND MARKING, TYPE 1A, AS PER PLAN</v>
          </cell>
          <cell r="G5981">
            <v>0</v>
          </cell>
        </row>
        <row r="5982">
          <cell r="A5982" t="str">
            <v>642E00990</v>
          </cell>
          <cell r="C5982" t="str">
            <v>EACH</v>
          </cell>
          <cell r="D5982" t="str">
            <v>RAILROAD SYMBOL MARKING</v>
          </cell>
          <cell r="G5982">
            <v>0</v>
          </cell>
        </row>
        <row r="5983">
          <cell r="A5983" t="str">
            <v>642E01000</v>
          </cell>
          <cell r="C5983" t="str">
            <v>EACH</v>
          </cell>
          <cell r="D5983" t="str">
            <v>RAILROAD SYMBOL MARKING, TYPE 1</v>
          </cell>
          <cell r="G5983">
            <v>0</v>
          </cell>
        </row>
        <row r="5984">
          <cell r="A5984" t="str">
            <v>642E01001</v>
          </cell>
          <cell r="C5984" t="str">
            <v>EACH</v>
          </cell>
          <cell r="D5984" t="str">
            <v>RAILROAD SYMBOL MARKING, TYPE 1, AS PER PLAN</v>
          </cell>
          <cell r="G5984">
            <v>0</v>
          </cell>
        </row>
        <row r="5985">
          <cell r="A5985" t="str">
            <v>642E01010</v>
          </cell>
          <cell r="C5985" t="str">
            <v>EACH</v>
          </cell>
          <cell r="D5985" t="str">
            <v>RAILROAD SYMBOL MARKING, TYPE 1A</v>
          </cell>
          <cell r="G5985">
            <v>0</v>
          </cell>
        </row>
        <row r="5986">
          <cell r="A5986" t="str">
            <v>642E01011</v>
          </cell>
          <cell r="C5986" t="str">
            <v>EACH</v>
          </cell>
          <cell r="D5986" t="str">
            <v>RAILROAD SYMBOL MARKING, TYPE 1A, AS PER PLAN</v>
          </cell>
          <cell r="G5986">
            <v>0</v>
          </cell>
        </row>
        <row r="5987">
          <cell r="A5987" t="str">
            <v>642E01090</v>
          </cell>
          <cell r="C5987" t="str">
            <v>EACH</v>
          </cell>
          <cell r="D5987" t="str">
            <v>SCHOOL SYMBOL MARKING, 72"</v>
          </cell>
          <cell r="G5987">
            <v>0</v>
          </cell>
        </row>
        <row r="5988">
          <cell r="A5988" t="str">
            <v>642E01100</v>
          </cell>
          <cell r="C5988" t="str">
            <v>EACH</v>
          </cell>
          <cell r="D5988" t="str">
            <v>SCHOOL SYMBOL MARKING, 72", TYPE 1</v>
          </cell>
          <cell r="G5988">
            <v>0</v>
          </cell>
        </row>
        <row r="5989">
          <cell r="A5989" t="str">
            <v>642E01106</v>
          </cell>
          <cell r="C5989" t="str">
            <v>EACH</v>
          </cell>
          <cell r="D5989" t="str">
            <v>SCHOOL SYMBOL MARKING, 72", TYPE 1A</v>
          </cell>
          <cell r="G5989">
            <v>0</v>
          </cell>
        </row>
        <row r="5990">
          <cell r="A5990" t="str">
            <v>642E01108</v>
          </cell>
          <cell r="C5990" t="str">
            <v>EACH</v>
          </cell>
          <cell r="D5990" t="str">
            <v>SCHOOL SYMBOL MARKING, 96"</v>
          </cell>
          <cell r="G5990">
            <v>0</v>
          </cell>
        </row>
        <row r="5991">
          <cell r="A5991" t="str">
            <v>642E01110</v>
          </cell>
          <cell r="C5991" t="str">
            <v>EACH</v>
          </cell>
          <cell r="D5991" t="str">
            <v>SCHOOL SYMBOL MARKING, 96", TYPE 1</v>
          </cell>
          <cell r="G5991">
            <v>0</v>
          </cell>
        </row>
        <row r="5992">
          <cell r="A5992" t="str">
            <v>642E01111</v>
          </cell>
          <cell r="C5992" t="str">
            <v>EACH</v>
          </cell>
          <cell r="D5992" t="str">
            <v>SCHOOL SYMBOL MARKING, 96", TYPE 1, AS PER PLAN</v>
          </cell>
          <cell r="G5992">
            <v>0</v>
          </cell>
        </row>
        <row r="5993">
          <cell r="A5993" t="str">
            <v>642E01116</v>
          </cell>
          <cell r="C5993" t="str">
            <v>EACH</v>
          </cell>
          <cell r="D5993" t="str">
            <v>SCHOOL SYMBOL MARKING, 96", TYPE 1A</v>
          </cell>
          <cell r="G5993">
            <v>0</v>
          </cell>
        </row>
        <row r="5994">
          <cell r="A5994" t="str">
            <v>642E01117</v>
          </cell>
          <cell r="C5994" t="str">
            <v>EACH</v>
          </cell>
          <cell r="D5994" t="str">
            <v>SCHOOL SYMBOL MARKING, 96", TYPE 1A, AS PER PLAN</v>
          </cell>
          <cell r="G5994">
            <v>0</v>
          </cell>
        </row>
        <row r="5995">
          <cell r="A5995" t="str">
            <v>642E01120</v>
          </cell>
          <cell r="C5995" t="str">
            <v>EACH</v>
          </cell>
          <cell r="D5995" t="str">
            <v>SCHOOL SYMBOL MARKING, 120"</v>
          </cell>
          <cell r="G5995">
            <v>0</v>
          </cell>
        </row>
        <row r="5996">
          <cell r="A5996" t="str">
            <v>642E01124</v>
          </cell>
          <cell r="C5996" t="str">
            <v>EACH</v>
          </cell>
          <cell r="D5996" t="str">
            <v>SCHOOL SYMBOL MARKING, 120", TYPE 1</v>
          </cell>
          <cell r="G5996">
            <v>0</v>
          </cell>
        </row>
        <row r="5997">
          <cell r="A5997" t="str">
            <v>642E01125</v>
          </cell>
          <cell r="C5997" t="str">
            <v>EACH</v>
          </cell>
          <cell r="D5997" t="str">
            <v>SCHOOL SYMBOL MARKING, 120", TYPE 1, AS PER PLAN</v>
          </cell>
          <cell r="G5997">
            <v>0</v>
          </cell>
        </row>
        <row r="5998">
          <cell r="A5998" t="str">
            <v>642E01130</v>
          </cell>
          <cell r="C5998" t="str">
            <v>EACH</v>
          </cell>
          <cell r="D5998" t="str">
            <v>SCHOOL SYMBOL MARKING, 120", TYPE 1A</v>
          </cell>
          <cell r="G5998">
            <v>0</v>
          </cell>
        </row>
        <row r="5999">
          <cell r="A5999" t="str">
            <v>642E01131</v>
          </cell>
          <cell r="C5999" t="str">
            <v>EACH</v>
          </cell>
          <cell r="D5999" t="str">
            <v>SCHOOL SYMBOL MARKING, 120", TYPE 1A, AS PER PLAN</v>
          </cell>
          <cell r="G5999">
            <v>0</v>
          </cell>
        </row>
        <row r="6000">
          <cell r="A6000" t="str">
            <v>642E01190</v>
          </cell>
          <cell r="C6000" t="str">
            <v>FT</v>
          </cell>
          <cell r="D6000" t="str">
            <v>PARKING LOT STALL MARKING</v>
          </cell>
          <cell r="G6000">
            <v>0</v>
          </cell>
        </row>
        <row r="6001">
          <cell r="A6001" t="str">
            <v>642E01191</v>
          </cell>
          <cell r="C6001" t="str">
            <v>FT</v>
          </cell>
          <cell r="D6001" t="str">
            <v>PARKING LOT STALL MARKING, AS PER PLAN</v>
          </cell>
          <cell r="G6001">
            <v>0</v>
          </cell>
        </row>
        <row r="6002">
          <cell r="A6002" t="str">
            <v>642E01200</v>
          </cell>
          <cell r="C6002" t="str">
            <v>FT</v>
          </cell>
          <cell r="D6002" t="str">
            <v>PARKING LOT STALL MARKING, TYPE 1</v>
          </cell>
          <cell r="G6002">
            <v>0</v>
          </cell>
        </row>
        <row r="6003">
          <cell r="A6003" t="str">
            <v>642E01201</v>
          </cell>
          <cell r="C6003" t="str">
            <v>FT</v>
          </cell>
          <cell r="D6003" t="str">
            <v>PARKING LOT STALL MARKING, TYPE 1, AS PER PLAN</v>
          </cell>
          <cell r="G6003">
            <v>0</v>
          </cell>
        </row>
        <row r="6004">
          <cell r="A6004" t="str">
            <v>642E01210</v>
          </cell>
          <cell r="C6004" t="str">
            <v>FT</v>
          </cell>
          <cell r="D6004" t="str">
            <v>PARKING LOT STALL MARKING, TYPE 1A</v>
          </cell>
          <cell r="G6004">
            <v>0</v>
          </cell>
        </row>
        <row r="6005">
          <cell r="A6005" t="str">
            <v>642E01211</v>
          </cell>
          <cell r="C6005" t="str">
            <v>FT</v>
          </cell>
          <cell r="D6005" t="str">
            <v>PARKING LOT STALL MARKING, TYPE 1, AS PER PLAN</v>
          </cell>
          <cell r="G6005">
            <v>0</v>
          </cell>
        </row>
        <row r="6006">
          <cell r="A6006" t="str">
            <v>642E01290</v>
          </cell>
          <cell r="C6006" t="str">
            <v>EACH</v>
          </cell>
          <cell r="D6006" t="str">
            <v>LANE ARROW</v>
          </cell>
          <cell r="G6006">
            <v>0</v>
          </cell>
        </row>
        <row r="6007">
          <cell r="A6007" t="str">
            <v>642E01291</v>
          </cell>
          <cell r="C6007" t="str">
            <v>EACH</v>
          </cell>
          <cell r="D6007" t="str">
            <v>LANE ARROW, AS PER PLAN</v>
          </cell>
          <cell r="G6007">
            <v>0</v>
          </cell>
        </row>
        <row r="6008">
          <cell r="A6008" t="str">
            <v>642E01300</v>
          </cell>
          <cell r="C6008" t="str">
            <v>EACH</v>
          </cell>
          <cell r="D6008" t="str">
            <v>LANE ARROW, TYPE 1</v>
          </cell>
          <cell r="G6008">
            <v>0</v>
          </cell>
        </row>
        <row r="6009">
          <cell r="A6009" t="str">
            <v>642E01301</v>
          </cell>
          <cell r="C6009" t="str">
            <v>EACH</v>
          </cell>
          <cell r="D6009" t="str">
            <v>LANE ARROW, TYPE 1, AS PER PLAN</v>
          </cell>
          <cell r="G6009">
            <v>0</v>
          </cell>
        </row>
        <row r="6010">
          <cell r="A6010" t="str">
            <v>642E01310</v>
          </cell>
          <cell r="C6010" t="str">
            <v>EACH</v>
          </cell>
          <cell r="D6010" t="str">
            <v>LANE ARROW, TYPE 1A</v>
          </cell>
          <cell r="G6010">
            <v>0</v>
          </cell>
        </row>
        <row r="6011">
          <cell r="A6011" t="str">
            <v>642E01311</v>
          </cell>
          <cell r="C6011" t="str">
            <v>EACH</v>
          </cell>
          <cell r="D6011" t="str">
            <v>LANE ARROW, TYPE 1A, AS PER PLAN</v>
          </cell>
          <cell r="G6011">
            <v>0</v>
          </cell>
        </row>
        <row r="6012">
          <cell r="A6012" t="str">
            <v>642E01312</v>
          </cell>
          <cell r="C6012" t="str">
            <v>EACH</v>
          </cell>
          <cell r="D6012" t="str">
            <v>LANE REDUCTION ARROW, TYPE 1</v>
          </cell>
          <cell r="G6012">
            <v>0</v>
          </cell>
        </row>
        <row r="6013">
          <cell r="A6013" t="str">
            <v>642E01313</v>
          </cell>
          <cell r="C6013" t="str">
            <v>EACH</v>
          </cell>
          <cell r="D6013" t="str">
            <v>LANE REDUCTION ARROW, TYPE 1, AS PER PLAN</v>
          </cell>
          <cell r="G6013">
            <v>0</v>
          </cell>
        </row>
        <row r="6014">
          <cell r="A6014" t="str">
            <v>642E01314</v>
          </cell>
          <cell r="C6014" t="str">
            <v>EACH</v>
          </cell>
          <cell r="D6014" t="str">
            <v>LANE REDUCTION ARROW, TYPE 1A</v>
          </cell>
          <cell r="G6014">
            <v>0</v>
          </cell>
        </row>
        <row r="6015">
          <cell r="A6015" t="str">
            <v>642E01315</v>
          </cell>
          <cell r="C6015" t="str">
            <v>EACH</v>
          </cell>
          <cell r="D6015" t="str">
            <v>LANE REDUCTION ARROW, TYPE 1A, AS PER PLAN</v>
          </cell>
          <cell r="G6015">
            <v>0</v>
          </cell>
        </row>
        <row r="6016">
          <cell r="A6016" t="str">
            <v>642E01320</v>
          </cell>
          <cell r="C6016" t="str">
            <v>EACH</v>
          </cell>
          <cell r="D6016" t="str">
            <v>WRONG WAY ARROW</v>
          </cell>
          <cell r="G6016">
            <v>0</v>
          </cell>
        </row>
        <row r="6017">
          <cell r="A6017" t="str">
            <v>642E01380</v>
          </cell>
          <cell r="C6017" t="str">
            <v>EACH</v>
          </cell>
          <cell r="D6017" t="str">
            <v>WORD ON PAVEMENT, 48"</v>
          </cell>
          <cell r="G6017">
            <v>0</v>
          </cell>
        </row>
        <row r="6018">
          <cell r="A6018" t="str">
            <v>642E01390</v>
          </cell>
          <cell r="C6018" t="str">
            <v>EACH</v>
          </cell>
          <cell r="D6018" t="str">
            <v>WORD ON PAVEMENT, 72"</v>
          </cell>
          <cell r="G6018">
            <v>0</v>
          </cell>
        </row>
        <row r="6019">
          <cell r="A6019" t="str">
            <v>642E01391</v>
          </cell>
          <cell r="C6019" t="str">
            <v>EACH</v>
          </cell>
          <cell r="D6019" t="str">
            <v>WORD ON PAVEMENT, 72", AS PER PLAN</v>
          </cell>
          <cell r="G6019">
            <v>0</v>
          </cell>
        </row>
        <row r="6020">
          <cell r="A6020" t="str">
            <v>642E01400</v>
          </cell>
          <cell r="C6020" t="str">
            <v>EACH</v>
          </cell>
          <cell r="D6020" t="str">
            <v>WORD ON PAVEMENT, 72", TYPE 1</v>
          </cell>
          <cell r="G6020">
            <v>0</v>
          </cell>
        </row>
        <row r="6021">
          <cell r="A6021" t="str">
            <v>642E01401</v>
          </cell>
          <cell r="C6021" t="str">
            <v>EACH</v>
          </cell>
          <cell r="D6021" t="str">
            <v>WORD ON PAVEMENT, 72", TYPE 1, AS PER PLAN</v>
          </cell>
          <cell r="G6021">
            <v>0</v>
          </cell>
        </row>
        <row r="6022">
          <cell r="A6022" t="str">
            <v>642E01406</v>
          </cell>
          <cell r="C6022" t="str">
            <v>EACH</v>
          </cell>
          <cell r="D6022" t="str">
            <v>WORD ON PAVEMENT, 72", TYPE 1A</v>
          </cell>
          <cell r="G6022">
            <v>0</v>
          </cell>
        </row>
        <row r="6023">
          <cell r="A6023" t="str">
            <v>642E01407</v>
          </cell>
          <cell r="C6023" t="str">
            <v>EACH</v>
          </cell>
          <cell r="D6023" t="str">
            <v>WORD ON PAVEMENT, 72", TYPE 1A, AS PER PLAN</v>
          </cell>
          <cell r="G6023">
            <v>0</v>
          </cell>
        </row>
        <row r="6024">
          <cell r="A6024" t="str">
            <v>642E01408</v>
          </cell>
          <cell r="C6024" t="str">
            <v>EACH</v>
          </cell>
          <cell r="D6024" t="str">
            <v>WORD ON PAVEMENT, 96"</v>
          </cell>
          <cell r="G6024">
            <v>0</v>
          </cell>
        </row>
        <row r="6025">
          <cell r="A6025" t="str">
            <v>642E01410</v>
          </cell>
          <cell r="C6025" t="str">
            <v>EACH</v>
          </cell>
          <cell r="D6025" t="str">
            <v>WORD ON PAVEMENT, 96", TYPE 1</v>
          </cell>
          <cell r="G6025">
            <v>0</v>
          </cell>
        </row>
        <row r="6026">
          <cell r="A6026" t="str">
            <v>642E01411</v>
          </cell>
          <cell r="C6026" t="str">
            <v>EACH</v>
          </cell>
          <cell r="D6026" t="str">
            <v>WORD ON PAVEMENT, 96", TYPE 1, AS PER PLAN</v>
          </cell>
          <cell r="G6026">
            <v>0</v>
          </cell>
        </row>
        <row r="6027">
          <cell r="A6027" t="str">
            <v>642E01420</v>
          </cell>
          <cell r="C6027" t="str">
            <v>EACH</v>
          </cell>
          <cell r="D6027" t="str">
            <v>WORD ON PAVEMENT, 96", TYPE 1A</v>
          </cell>
          <cell r="G6027">
            <v>0</v>
          </cell>
        </row>
        <row r="6028">
          <cell r="A6028" t="str">
            <v>642E01421</v>
          </cell>
          <cell r="C6028" t="str">
            <v>EACH</v>
          </cell>
          <cell r="D6028" t="str">
            <v>WORD ON PAVEMENT, 96", TYPE 1A, AS PER PLAN</v>
          </cell>
          <cell r="G6028">
            <v>0</v>
          </cell>
        </row>
        <row r="6029">
          <cell r="A6029" t="str">
            <v>642E01490</v>
          </cell>
          <cell r="C6029" t="str">
            <v>FT</v>
          </cell>
          <cell r="D6029" t="str">
            <v>DOTTED LINE, 4"</v>
          </cell>
          <cell r="G6029">
            <v>0</v>
          </cell>
        </row>
        <row r="6030">
          <cell r="A6030" t="str">
            <v>642E01491</v>
          </cell>
          <cell r="C6030" t="str">
            <v>FT</v>
          </cell>
          <cell r="D6030" t="str">
            <v>DOTTED LINE, 4", AS PER PLAN</v>
          </cell>
          <cell r="G6030">
            <v>0</v>
          </cell>
        </row>
        <row r="6031">
          <cell r="A6031" t="str">
            <v>642E01500</v>
          </cell>
          <cell r="C6031" t="str">
            <v>FT</v>
          </cell>
          <cell r="D6031" t="str">
            <v>DOTTED LINE, 4", TYPE 1</v>
          </cell>
          <cell r="G6031">
            <v>0</v>
          </cell>
        </row>
        <row r="6032">
          <cell r="A6032" t="str">
            <v>642E01501</v>
          </cell>
          <cell r="C6032" t="str">
            <v>FT</v>
          </cell>
          <cell r="D6032" t="str">
            <v>DOTTED LINE, 4", TYPE 1, AS PER PLAN</v>
          </cell>
          <cell r="G6032">
            <v>0</v>
          </cell>
        </row>
        <row r="6033">
          <cell r="A6033" t="str">
            <v>642E01506</v>
          </cell>
          <cell r="C6033" t="str">
            <v>FT</v>
          </cell>
          <cell r="D6033" t="str">
            <v>DOTTED LINE, 4", TYPE 1A</v>
          </cell>
          <cell r="G6033">
            <v>0</v>
          </cell>
        </row>
        <row r="6034">
          <cell r="A6034" t="str">
            <v>642E01507</v>
          </cell>
          <cell r="C6034" t="str">
            <v>FT</v>
          </cell>
          <cell r="D6034" t="str">
            <v>DOTTED LINE, 4", TYPE 1A, AS PER PLAN</v>
          </cell>
          <cell r="G6034">
            <v>0</v>
          </cell>
        </row>
        <row r="6035">
          <cell r="A6035" t="str">
            <v>642E01508</v>
          </cell>
          <cell r="C6035" t="str">
            <v>FT</v>
          </cell>
          <cell r="D6035" t="str">
            <v>DOTTED LINE, 6"</v>
          </cell>
          <cell r="G6035">
            <v>0</v>
          </cell>
        </row>
        <row r="6036">
          <cell r="A6036" t="str">
            <v>642E01509</v>
          </cell>
          <cell r="C6036" t="str">
            <v>FT</v>
          </cell>
          <cell r="D6036" t="str">
            <v>DOTTED LINE, 6", AS PER PLAN</v>
          </cell>
          <cell r="G6036">
            <v>0</v>
          </cell>
        </row>
        <row r="6037">
          <cell r="A6037" t="str">
            <v>642E01510</v>
          </cell>
          <cell r="C6037" t="str">
            <v>FT</v>
          </cell>
          <cell r="D6037" t="str">
            <v>DOTTED LINE, 6", TYPE 1</v>
          </cell>
          <cell r="G6037">
            <v>0</v>
          </cell>
        </row>
        <row r="6038">
          <cell r="A6038" t="str">
            <v>642E01516</v>
          </cell>
          <cell r="C6038" t="str">
            <v>FT</v>
          </cell>
          <cell r="D6038" t="str">
            <v>DOTTED LINE, 6", TYPE 1A</v>
          </cell>
          <cell r="G6038">
            <v>0</v>
          </cell>
        </row>
        <row r="6039">
          <cell r="A6039" t="str">
            <v>642E01517</v>
          </cell>
          <cell r="C6039" t="str">
            <v>FT</v>
          </cell>
          <cell r="D6039" t="str">
            <v>DOTTED LINE, 6", TYPE 1A, AS PER PLAN</v>
          </cell>
          <cell r="G6039">
            <v>0</v>
          </cell>
        </row>
        <row r="6040">
          <cell r="A6040" t="str">
            <v>642E01520</v>
          </cell>
          <cell r="C6040" t="str">
            <v>FT</v>
          </cell>
          <cell r="D6040" t="str">
            <v>DOTTED LINE, 8"</v>
          </cell>
          <cell r="G6040">
            <v>0</v>
          </cell>
        </row>
        <row r="6041">
          <cell r="A6041" t="str">
            <v>642E01522</v>
          </cell>
          <cell r="C6041" t="str">
            <v>FT</v>
          </cell>
          <cell r="D6041" t="str">
            <v>DOTTED LINE, 8", TYPE 1</v>
          </cell>
          <cell r="G6041">
            <v>0</v>
          </cell>
        </row>
        <row r="6042">
          <cell r="A6042" t="str">
            <v>642E01523</v>
          </cell>
          <cell r="C6042" t="str">
            <v>FT</v>
          </cell>
          <cell r="D6042" t="str">
            <v>DOTTED LINE, 8", TYPE 1, AS PER PLAN</v>
          </cell>
          <cell r="G6042">
            <v>0</v>
          </cell>
        </row>
        <row r="6043">
          <cell r="A6043" t="str">
            <v>642E01530</v>
          </cell>
          <cell r="C6043" t="str">
            <v>FT</v>
          </cell>
          <cell r="D6043" t="str">
            <v>DOTTED LINE, 8", TYPE 1A</v>
          </cell>
          <cell r="G6043">
            <v>0</v>
          </cell>
        </row>
        <row r="6044">
          <cell r="A6044" t="str">
            <v>642E01531</v>
          </cell>
          <cell r="C6044" t="str">
            <v>FT</v>
          </cell>
          <cell r="D6044" t="str">
            <v>DOTTED LINE, 8", TYPE 1A, AS PER PLAN</v>
          </cell>
          <cell r="G6044">
            <v>0</v>
          </cell>
        </row>
        <row r="6045">
          <cell r="A6045" t="str">
            <v>642E01550</v>
          </cell>
          <cell r="C6045" t="str">
            <v>FT</v>
          </cell>
          <cell r="D6045" t="str">
            <v>DOTTED LINE, 12"</v>
          </cell>
          <cell r="G6045">
            <v>0</v>
          </cell>
        </row>
        <row r="6046">
          <cell r="A6046" t="str">
            <v>642E01551</v>
          </cell>
          <cell r="C6046" t="str">
            <v>FT</v>
          </cell>
          <cell r="D6046" t="str">
            <v>DOTTED LINE, 12", AS PER PLAN</v>
          </cell>
          <cell r="G6046">
            <v>0</v>
          </cell>
        </row>
        <row r="6047">
          <cell r="A6047" t="str">
            <v>642E01560</v>
          </cell>
          <cell r="C6047" t="str">
            <v>FT</v>
          </cell>
          <cell r="D6047" t="str">
            <v>DOTTED LINE, 12", TYPE 1</v>
          </cell>
          <cell r="G6047">
            <v>0</v>
          </cell>
        </row>
        <row r="6048">
          <cell r="A6048" t="str">
            <v>642E01570</v>
          </cell>
          <cell r="C6048" t="str">
            <v>FT</v>
          </cell>
          <cell r="D6048" t="str">
            <v>DOTTED LINE, 12", TYPE 1A</v>
          </cell>
          <cell r="G6048">
            <v>0</v>
          </cell>
        </row>
        <row r="6049">
          <cell r="A6049" t="str">
            <v>642E01600</v>
          </cell>
          <cell r="C6049" t="str">
            <v>EACH</v>
          </cell>
          <cell r="D6049" t="str">
            <v>BIKE LANE SYMBOL MARKING</v>
          </cell>
          <cell r="G6049">
            <v>0</v>
          </cell>
        </row>
        <row r="6050">
          <cell r="A6050" t="str">
            <v>642E01602</v>
          </cell>
          <cell r="C6050" t="str">
            <v>EACH</v>
          </cell>
          <cell r="D6050" t="str">
            <v>BIKE LANE SYMBOL MARKING, TYPE 1</v>
          </cell>
          <cell r="G6050">
            <v>0</v>
          </cell>
        </row>
        <row r="6051">
          <cell r="A6051" t="str">
            <v>642E01610</v>
          </cell>
          <cell r="C6051" t="str">
            <v>EACH</v>
          </cell>
          <cell r="D6051" t="str">
            <v>BIKE LANE SYMBOL MARKING, TYPE 1A</v>
          </cell>
          <cell r="G6051">
            <v>0</v>
          </cell>
        </row>
        <row r="6052">
          <cell r="A6052" t="str">
            <v>642E01650</v>
          </cell>
          <cell r="C6052" t="str">
            <v>EACH</v>
          </cell>
          <cell r="D6052" t="str">
            <v>BIKE LANE ARROW, TYPE 1</v>
          </cell>
          <cell r="G6052">
            <v>0</v>
          </cell>
        </row>
        <row r="6053">
          <cell r="A6053" t="str">
            <v>642E01700</v>
          </cell>
          <cell r="C6053" t="str">
            <v>EACH</v>
          </cell>
          <cell r="D6053" t="str">
            <v>HANDICAP SYMBOL MARKING</v>
          </cell>
          <cell r="G6053">
            <v>0</v>
          </cell>
        </row>
        <row r="6054">
          <cell r="A6054" t="str">
            <v>642E01701</v>
          </cell>
          <cell r="C6054" t="str">
            <v>EACH</v>
          </cell>
          <cell r="D6054" t="str">
            <v>HANDICAP SYMBOL MARKING, AS PER PLAN</v>
          </cell>
          <cell r="G6054">
            <v>0</v>
          </cell>
        </row>
        <row r="6055">
          <cell r="A6055" t="str">
            <v>642E01702</v>
          </cell>
          <cell r="C6055" t="str">
            <v>EACH</v>
          </cell>
          <cell r="D6055" t="str">
            <v>HANDICAP SYMBOL MARKING, TYPE 1</v>
          </cell>
          <cell r="G6055">
            <v>0</v>
          </cell>
        </row>
        <row r="6056">
          <cell r="A6056" t="str">
            <v>642E01703</v>
          </cell>
          <cell r="C6056" t="str">
            <v>EACH</v>
          </cell>
          <cell r="D6056" t="str">
            <v>HANDICAP SYMBOL MARKING, TYPE 1, AS PER PLAN</v>
          </cell>
          <cell r="G6056">
            <v>0</v>
          </cell>
        </row>
        <row r="6057">
          <cell r="A6057" t="str">
            <v>642E01710</v>
          </cell>
          <cell r="C6057" t="str">
            <v>EACH</v>
          </cell>
          <cell r="D6057" t="str">
            <v>HANDICAP SYMBOL MARKING, TYPE 1A</v>
          </cell>
          <cell r="G6057">
            <v>0</v>
          </cell>
        </row>
        <row r="6058">
          <cell r="A6058" t="str">
            <v>642E01800</v>
          </cell>
          <cell r="C6058" t="str">
            <v>EACH</v>
          </cell>
          <cell r="D6058" t="str">
            <v>PREFERENTIAL LANE MARKING</v>
          </cell>
          <cell r="G6058">
            <v>0</v>
          </cell>
        </row>
        <row r="6059">
          <cell r="A6059" t="str">
            <v>642E19000</v>
          </cell>
          <cell r="C6059" t="str">
            <v>EACH</v>
          </cell>
          <cell r="D6059" t="str">
            <v>SHARED LANE MARKING, TYPE 1</v>
          </cell>
          <cell r="G6059">
            <v>0</v>
          </cell>
        </row>
        <row r="6060">
          <cell r="A6060" t="str">
            <v>642E19010</v>
          </cell>
          <cell r="C6060" t="str">
            <v>EACH</v>
          </cell>
          <cell r="D6060" t="str">
            <v>SHARED LANE MARKING, TYPE 1A</v>
          </cell>
          <cell r="G6060">
            <v>0</v>
          </cell>
        </row>
        <row r="6061">
          <cell r="A6061" t="str">
            <v>642E20000</v>
          </cell>
          <cell r="C6061" t="str">
            <v>LS</v>
          </cell>
          <cell r="D6061" t="str">
            <v>TWO-WAY RADIO EQUIPMENT</v>
          </cell>
          <cell r="G6061">
            <v>0</v>
          </cell>
        </row>
        <row r="6062">
          <cell r="A6062" t="str">
            <v>642E20800</v>
          </cell>
          <cell r="C6062" t="str">
            <v>FT</v>
          </cell>
          <cell r="D6062" t="str">
            <v>YIELD LINE</v>
          </cell>
          <cell r="G6062">
            <v>0</v>
          </cell>
        </row>
        <row r="6063">
          <cell r="A6063" t="str">
            <v>642E20802</v>
          </cell>
          <cell r="C6063" t="str">
            <v>FT</v>
          </cell>
          <cell r="D6063" t="str">
            <v>YIELD LINE, TYPE 1</v>
          </cell>
          <cell r="G6063">
            <v>0</v>
          </cell>
        </row>
        <row r="6064">
          <cell r="A6064" t="str">
            <v>642E20810</v>
          </cell>
          <cell r="C6064" t="str">
            <v>FT</v>
          </cell>
          <cell r="D6064" t="str">
            <v>YIELD LINE, TYPE 1A</v>
          </cell>
          <cell r="G6064">
            <v>0</v>
          </cell>
        </row>
        <row r="6065">
          <cell r="A6065" t="str">
            <v>642E30000</v>
          </cell>
          <cell r="C6065" t="str">
            <v>FT</v>
          </cell>
          <cell r="D6065" t="str">
            <v>REMOVAL OF PAVEMENT MARKING</v>
          </cell>
          <cell r="G6065">
            <v>0</v>
          </cell>
        </row>
        <row r="6066">
          <cell r="A6066" t="str">
            <v>642E30001</v>
          </cell>
          <cell r="C6066" t="str">
            <v>FT</v>
          </cell>
          <cell r="D6066" t="str">
            <v>REMOVAL OF PAVEMENT MARKING, AS PER PLAN</v>
          </cell>
          <cell r="G6066">
            <v>0</v>
          </cell>
        </row>
        <row r="6067">
          <cell r="A6067" t="str">
            <v>642E30010</v>
          </cell>
          <cell r="C6067" t="str">
            <v>SF</v>
          </cell>
          <cell r="D6067" t="str">
            <v>REMOVAL OF PAVEMENT MARKING</v>
          </cell>
          <cell r="G6067">
            <v>0</v>
          </cell>
        </row>
        <row r="6068">
          <cell r="A6068" t="str">
            <v>642E30020</v>
          </cell>
          <cell r="C6068" t="str">
            <v>EACH</v>
          </cell>
          <cell r="D6068" t="str">
            <v>REMOVAL OF PAVEMENT MARKING</v>
          </cell>
          <cell r="G6068">
            <v>0</v>
          </cell>
        </row>
        <row r="6069">
          <cell r="A6069" t="str">
            <v>642E30030</v>
          </cell>
          <cell r="C6069" t="str">
            <v>MILE</v>
          </cell>
          <cell r="D6069" t="str">
            <v>REMOVAL OF PAVEMENT MARKING</v>
          </cell>
          <cell r="G6069">
            <v>0</v>
          </cell>
        </row>
        <row r="6070">
          <cell r="A6070" t="str">
            <v>642E30031</v>
          </cell>
          <cell r="C6070" t="str">
            <v>MILE</v>
          </cell>
          <cell r="D6070" t="str">
            <v>REMOVAL OF PAVEMENT MARKING, AS PER PLAN</v>
          </cell>
          <cell r="G6070">
            <v>0</v>
          </cell>
        </row>
        <row r="6071">
          <cell r="A6071" t="str">
            <v>642E40000</v>
          </cell>
          <cell r="B6071" t="str">
            <v>Y</v>
          </cell>
          <cell r="C6071" t="str">
            <v>EACH</v>
          </cell>
          <cell r="D6071" t="str">
            <v>SPECIAL - AIR SPEED ZONE MARKING</v>
          </cell>
          <cell r="F6071" t="str">
            <v>CHECK UNIT OF MEASURE</v>
          </cell>
          <cell r="G6071">
            <v>0</v>
          </cell>
        </row>
        <row r="6072">
          <cell r="A6072" t="str">
            <v>642E40020</v>
          </cell>
          <cell r="B6072" t="str">
            <v>Y</v>
          </cell>
          <cell r="C6072" t="str">
            <v>SF</v>
          </cell>
          <cell r="D6072" t="str">
            <v>SPECIAL - AIR SPEED ZONE MARKING</v>
          </cell>
          <cell r="F6072" t="str">
            <v>CHECK UNIT OF MEASURE</v>
          </cell>
          <cell r="G6072">
            <v>0</v>
          </cell>
        </row>
        <row r="6073">
          <cell r="A6073" t="str">
            <v>642E50000</v>
          </cell>
          <cell r="C6073" t="str">
            <v>MILE</v>
          </cell>
          <cell r="D6073" t="str">
            <v>PAVEMENT MARKING, MISC.:</v>
          </cell>
          <cell r="F6073" t="str">
            <v>ADD SUPPLEMENTAL DESCRIPTION</v>
          </cell>
          <cell r="G6073">
            <v>1</v>
          </cell>
        </row>
        <row r="6074">
          <cell r="A6074" t="str">
            <v>642E50010</v>
          </cell>
          <cell r="C6074" t="str">
            <v>EACH</v>
          </cell>
          <cell r="D6074" t="str">
            <v>PAVEMENT MARKING, MISC.:</v>
          </cell>
          <cell r="F6074" t="str">
            <v>ADD SUPPLEMENTAL DESCRIPTION</v>
          </cell>
          <cell r="G6074">
            <v>1</v>
          </cell>
        </row>
        <row r="6075">
          <cell r="A6075" t="str">
            <v>642E50020</v>
          </cell>
          <cell r="C6075" t="str">
            <v>FT</v>
          </cell>
          <cell r="D6075" t="str">
            <v>PAVEMENT MARKING, MISC.:</v>
          </cell>
          <cell r="F6075" t="str">
            <v>ADD SUPPLEMENTAL DESCRIPTION</v>
          </cell>
          <cell r="G6075">
            <v>1</v>
          </cell>
        </row>
        <row r="6076">
          <cell r="A6076" t="str">
            <v>642E50030</v>
          </cell>
          <cell r="C6076" t="str">
            <v>SF</v>
          </cell>
          <cell r="D6076" t="str">
            <v>PAVEMENT MARKING, MISC.:</v>
          </cell>
          <cell r="F6076" t="str">
            <v>ADD SUPPLEMENTAL DESCRIPTION</v>
          </cell>
          <cell r="G6076">
            <v>1</v>
          </cell>
        </row>
        <row r="6077">
          <cell r="A6077" t="str">
            <v>642E50040</v>
          </cell>
          <cell r="C6077" t="str">
            <v>LS</v>
          </cell>
          <cell r="D6077" t="str">
            <v>PAVEMENT MARKING, MISC.:</v>
          </cell>
          <cell r="F6077" t="str">
            <v>ADD SUPPLEMENTAL DESCRIPTION</v>
          </cell>
          <cell r="G6077">
            <v>1</v>
          </cell>
        </row>
        <row r="6078">
          <cell r="A6078" t="str">
            <v>642E60000</v>
          </cell>
          <cell r="C6078" t="str">
            <v>SF</v>
          </cell>
          <cell r="D6078" t="str">
            <v>GREEN COLORED PAVEMENT FOR BIKE LANES,TYPE 1</v>
          </cell>
          <cell r="G6078">
            <v>0</v>
          </cell>
        </row>
        <row r="6079">
          <cell r="A6079" t="str">
            <v>642E60010</v>
          </cell>
          <cell r="C6079" t="str">
            <v>SF</v>
          </cell>
          <cell r="D6079" t="str">
            <v>GREEN COLORED PAVEMENT FOR BIKE LANES,TYPE 1A</v>
          </cell>
          <cell r="G6079">
            <v>0</v>
          </cell>
        </row>
        <row r="6080">
          <cell r="A6080" t="str">
            <v>643E00100</v>
          </cell>
          <cell r="C6080" t="str">
            <v>MILE</v>
          </cell>
          <cell r="D6080" t="str">
            <v>EDGE LINE, 4"</v>
          </cell>
          <cell r="G6080">
            <v>0</v>
          </cell>
        </row>
        <row r="6081">
          <cell r="A6081" t="str">
            <v>643E00101</v>
          </cell>
          <cell r="C6081" t="str">
            <v>MILE</v>
          </cell>
          <cell r="D6081" t="str">
            <v>EDGE LINE, 4", AS PER PLAN</v>
          </cell>
          <cell r="G6081">
            <v>0</v>
          </cell>
        </row>
        <row r="6082">
          <cell r="A6082" t="str">
            <v>643E00104</v>
          </cell>
          <cell r="C6082" t="str">
            <v>MILE</v>
          </cell>
          <cell r="D6082" t="str">
            <v>EDGE LINE, 6"</v>
          </cell>
          <cell r="G6082">
            <v>0</v>
          </cell>
        </row>
        <row r="6083">
          <cell r="A6083" t="str">
            <v>643E00105</v>
          </cell>
          <cell r="C6083" t="str">
            <v>MILE</v>
          </cell>
          <cell r="D6083" t="str">
            <v>EDGE LINE, 6", AS PER PLAN</v>
          </cell>
          <cell r="G6083">
            <v>0</v>
          </cell>
        </row>
        <row r="6084">
          <cell r="A6084" t="str">
            <v>643E00200</v>
          </cell>
          <cell r="C6084" t="str">
            <v>MILE</v>
          </cell>
          <cell r="D6084" t="str">
            <v>LANE LINE, 4"</v>
          </cell>
          <cell r="G6084">
            <v>0</v>
          </cell>
        </row>
        <row r="6085">
          <cell r="A6085" t="str">
            <v>643E00201</v>
          </cell>
          <cell r="C6085" t="str">
            <v>MILE</v>
          </cell>
          <cell r="D6085" t="str">
            <v>LANE LINE, 4", AS PER PLAN</v>
          </cell>
          <cell r="G6085">
            <v>0</v>
          </cell>
        </row>
        <row r="6086">
          <cell r="A6086" t="str">
            <v>643E00204</v>
          </cell>
          <cell r="C6086" t="str">
            <v>MILE</v>
          </cell>
          <cell r="D6086" t="str">
            <v>LANE LINE, 6"</v>
          </cell>
          <cell r="G6086">
            <v>0</v>
          </cell>
        </row>
        <row r="6087">
          <cell r="A6087" t="str">
            <v>643E00205</v>
          </cell>
          <cell r="C6087" t="str">
            <v>MILE</v>
          </cell>
          <cell r="D6087" t="str">
            <v>LANE LINE, 6", AS PER PLAN</v>
          </cell>
          <cell r="G6087">
            <v>0</v>
          </cell>
        </row>
        <row r="6088">
          <cell r="A6088" t="str">
            <v>643E00300</v>
          </cell>
          <cell r="C6088" t="str">
            <v>MILE</v>
          </cell>
          <cell r="D6088" t="str">
            <v>CENTER LINE</v>
          </cell>
          <cell r="G6088">
            <v>0</v>
          </cell>
        </row>
        <row r="6089">
          <cell r="A6089" t="str">
            <v>643E00301</v>
          </cell>
          <cell r="C6089" t="str">
            <v>MILE</v>
          </cell>
          <cell r="D6089" t="str">
            <v>CENTER LINE, AS PER PLAN</v>
          </cell>
          <cell r="G6089">
            <v>0</v>
          </cell>
        </row>
        <row r="6090">
          <cell r="A6090" t="str">
            <v>643E00400</v>
          </cell>
          <cell r="C6090" t="str">
            <v>FT</v>
          </cell>
          <cell r="D6090" t="str">
            <v>CHANNELIZING LINE, 8"</v>
          </cell>
          <cell r="G6090">
            <v>0</v>
          </cell>
        </row>
        <row r="6091">
          <cell r="A6091" t="str">
            <v>643E00401</v>
          </cell>
          <cell r="C6091" t="str">
            <v>FT</v>
          </cell>
          <cell r="D6091" t="str">
            <v>CHANNELIZING LINE, 8", AS PER PLAN</v>
          </cell>
          <cell r="G6091">
            <v>0</v>
          </cell>
        </row>
        <row r="6092">
          <cell r="A6092" t="str">
            <v>643E00404</v>
          </cell>
          <cell r="C6092" t="str">
            <v>FT</v>
          </cell>
          <cell r="D6092" t="str">
            <v>CHANNELIZING LINE, 12"</v>
          </cell>
          <cell r="G6092">
            <v>0</v>
          </cell>
        </row>
        <row r="6093">
          <cell r="A6093" t="str">
            <v>643E00405</v>
          </cell>
          <cell r="C6093" t="str">
            <v>FT</v>
          </cell>
          <cell r="D6093" t="str">
            <v>CHANNELIZING LINE, 12", AS PER PLAN</v>
          </cell>
          <cell r="G6093">
            <v>0</v>
          </cell>
        </row>
        <row r="6094">
          <cell r="A6094" t="str">
            <v>643E00500</v>
          </cell>
          <cell r="C6094" t="str">
            <v>FT</v>
          </cell>
          <cell r="D6094" t="str">
            <v>STOP LINE</v>
          </cell>
          <cell r="G6094">
            <v>0</v>
          </cell>
        </row>
        <row r="6095">
          <cell r="A6095" t="str">
            <v>643E00501</v>
          </cell>
          <cell r="C6095" t="str">
            <v>FT</v>
          </cell>
          <cell r="D6095" t="str">
            <v>STOP LINE, AS PER PLAN</v>
          </cell>
          <cell r="G6095">
            <v>0</v>
          </cell>
        </row>
        <row r="6096">
          <cell r="A6096" t="str">
            <v>643E00600</v>
          </cell>
          <cell r="C6096" t="str">
            <v>FT</v>
          </cell>
          <cell r="D6096" t="str">
            <v>CROSSWALK LINE</v>
          </cell>
          <cell r="G6096">
            <v>0</v>
          </cell>
        </row>
        <row r="6097">
          <cell r="A6097" t="str">
            <v>643E00601</v>
          </cell>
          <cell r="C6097" t="str">
            <v>FT</v>
          </cell>
          <cell r="D6097" t="str">
            <v>CROSSWALK LINE, AS PER PLAN</v>
          </cell>
          <cell r="G6097">
            <v>0</v>
          </cell>
        </row>
        <row r="6098">
          <cell r="A6098" t="str">
            <v>643E00700</v>
          </cell>
          <cell r="C6098" t="str">
            <v>FT</v>
          </cell>
          <cell r="D6098" t="str">
            <v>TRANSVERSE/DIAGONAL LINE</v>
          </cell>
          <cell r="G6098">
            <v>0</v>
          </cell>
        </row>
        <row r="6099">
          <cell r="A6099" t="str">
            <v>643E00701</v>
          </cell>
          <cell r="C6099" t="str">
            <v>FT</v>
          </cell>
          <cell r="D6099" t="str">
            <v>TRANSVERSE/DIAGONAL LINE, AS PER PLAN</v>
          </cell>
          <cell r="G6099">
            <v>0</v>
          </cell>
        </row>
        <row r="6100">
          <cell r="A6100" t="str">
            <v>643E00720</v>
          </cell>
          <cell r="C6100" t="str">
            <v>FT</v>
          </cell>
          <cell r="D6100" t="str">
            <v>CHEVRON MARKING</v>
          </cell>
          <cell r="G6100">
            <v>0</v>
          </cell>
        </row>
        <row r="6101">
          <cell r="A6101" t="str">
            <v>643E00721</v>
          </cell>
          <cell r="C6101" t="str">
            <v>FT</v>
          </cell>
          <cell r="D6101" t="str">
            <v>CHEVRON MARKING, AS PER PLAN</v>
          </cell>
          <cell r="G6101">
            <v>0</v>
          </cell>
        </row>
        <row r="6102">
          <cell r="A6102" t="str">
            <v>643E00800</v>
          </cell>
          <cell r="C6102" t="str">
            <v>FT</v>
          </cell>
          <cell r="D6102" t="str">
            <v>CURB MARKING</v>
          </cell>
          <cell r="G6102">
            <v>0</v>
          </cell>
        </row>
        <row r="6103">
          <cell r="A6103" t="str">
            <v>643E00801</v>
          </cell>
          <cell r="C6103" t="str">
            <v>FT</v>
          </cell>
          <cell r="D6103" t="str">
            <v>CURB MARKING, AS PER PLAN</v>
          </cell>
          <cell r="G6103">
            <v>0</v>
          </cell>
        </row>
        <row r="6104">
          <cell r="A6104" t="str">
            <v>643E00900</v>
          </cell>
          <cell r="C6104" t="str">
            <v>SF</v>
          </cell>
          <cell r="D6104" t="str">
            <v>ISLAND MARKING</v>
          </cell>
          <cell r="G6104">
            <v>0</v>
          </cell>
        </row>
        <row r="6105">
          <cell r="A6105" t="str">
            <v>643E00901</v>
          </cell>
          <cell r="C6105" t="str">
            <v>SF</v>
          </cell>
          <cell r="D6105" t="str">
            <v>ISLAND MARKING, AS PER PLAN</v>
          </cell>
          <cell r="G6105">
            <v>0</v>
          </cell>
        </row>
        <row r="6106">
          <cell r="A6106" t="str">
            <v>643E01000</v>
          </cell>
          <cell r="C6106" t="str">
            <v>EACH</v>
          </cell>
          <cell r="D6106" t="str">
            <v>RAILROAD SYMBOL MARKING</v>
          </cell>
          <cell r="G6106">
            <v>0</v>
          </cell>
        </row>
        <row r="6107">
          <cell r="A6107" t="str">
            <v>643E01001</v>
          </cell>
          <cell r="C6107" t="str">
            <v>EACH</v>
          </cell>
          <cell r="D6107" t="str">
            <v>RAILROAD SYMBOL MARKING, AS PER PLAN</v>
          </cell>
          <cell r="G6107">
            <v>0</v>
          </cell>
        </row>
        <row r="6108">
          <cell r="A6108" t="str">
            <v>643E01100</v>
          </cell>
          <cell r="C6108" t="str">
            <v>EACH</v>
          </cell>
          <cell r="D6108" t="str">
            <v>SCHOOL SYMBOL MARKING, 72"</v>
          </cell>
          <cell r="G6108">
            <v>0</v>
          </cell>
        </row>
        <row r="6109">
          <cell r="A6109" t="str">
            <v>643E01101</v>
          </cell>
          <cell r="C6109" t="str">
            <v>EACH</v>
          </cell>
          <cell r="D6109" t="str">
            <v>SCHOOL SYMBOL MARKING, 72", AS PER PLAN</v>
          </cell>
          <cell r="G6109">
            <v>0</v>
          </cell>
        </row>
        <row r="6110">
          <cell r="A6110" t="str">
            <v>643E01110</v>
          </cell>
          <cell r="C6110" t="str">
            <v>EACH</v>
          </cell>
          <cell r="D6110" t="str">
            <v>SCHOOL SYMBOL MARKING, 96"</v>
          </cell>
          <cell r="G6110">
            <v>0</v>
          </cell>
        </row>
        <row r="6111">
          <cell r="A6111" t="str">
            <v>643E01111</v>
          </cell>
          <cell r="C6111" t="str">
            <v>EACH</v>
          </cell>
          <cell r="D6111" t="str">
            <v>SCHOOL SYMBOL MARKING, 96", AS PER PLAN</v>
          </cell>
          <cell r="G6111">
            <v>0</v>
          </cell>
        </row>
        <row r="6112">
          <cell r="A6112" t="str">
            <v>643E01120</v>
          </cell>
          <cell r="C6112" t="str">
            <v>EACH</v>
          </cell>
          <cell r="D6112" t="str">
            <v>SCHOOL SYMBOL MARKING, 120"</v>
          </cell>
          <cell r="G6112">
            <v>0</v>
          </cell>
        </row>
        <row r="6113">
          <cell r="A6113" t="str">
            <v>643E01121</v>
          </cell>
          <cell r="C6113" t="str">
            <v>EACH</v>
          </cell>
          <cell r="D6113" t="str">
            <v>SCHOOL SYMBOL MARKING, 120", AS PER PLAN</v>
          </cell>
          <cell r="G6113">
            <v>0</v>
          </cell>
        </row>
        <row r="6114">
          <cell r="A6114" t="str">
            <v>643E01200</v>
          </cell>
          <cell r="C6114" t="str">
            <v>FT</v>
          </cell>
          <cell r="D6114" t="str">
            <v>PARKING LOT STALL MARKING</v>
          </cell>
          <cell r="G6114">
            <v>0</v>
          </cell>
        </row>
        <row r="6115">
          <cell r="A6115" t="str">
            <v>643E01201</v>
          </cell>
          <cell r="C6115" t="str">
            <v>FT</v>
          </cell>
          <cell r="D6115" t="str">
            <v>PARKING LOT STALL MARKING, AS PER PLAN</v>
          </cell>
          <cell r="G6115">
            <v>0</v>
          </cell>
        </row>
        <row r="6116">
          <cell r="A6116" t="str">
            <v>643E01300</v>
          </cell>
          <cell r="C6116" t="str">
            <v>EACH</v>
          </cell>
          <cell r="D6116" t="str">
            <v>LANE ARROW</v>
          </cell>
          <cell r="G6116">
            <v>0</v>
          </cell>
        </row>
        <row r="6117">
          <cell r="A6117" t="str">
            <v>643E01301</v>
          </cell>
          <cell r="C6117" t="str">
            <v>EACH</v>
          </cell>
          <cell r="D6117" t="str">
            <v>LANE ARROW, AS PER PLAN</v>
          </cell>
          <cell r="G6117">
            <v>0</v>
          </cell>
        </row>
        <row r="6118">
          <cell r="A6118" t="str">
            <v>643E01310</v>
          </cell>
          <cell r="C6118" t="str">
            <v>EACH</v>
          </cell>
          <cell r="D6118" t="str">
            <v>WRONG WAY ARROW</v>
          </cell>
          <cell r="G6118">
            <v>0</v>
          </cell>
        </row>
        <row r="6119">
          <cell r="A6119" t="str">
            <v>643E01400</v>
          </cell>
          <cell r="C6119" t="str">
            <v>EACH</v>
          </cell>
          <cell r="D6119" t="str">
            <v>WORD ON PAVEMENT, 72"</v>
          </cell>
          <cell r="G6119">
            <v>0</v>
          </cell>
        </row>
        <row r="6120">
          <cell r="A6120" t="str">
            <v>643E01401</v>
          </cell>
          <cell r="C6120" t="str">
            <v>EACH</v>
          </cell>
          <cell r="D6120" t="str">
            <v>WORD ON PAVEMENT, 72", AS PER PLAN</v>
          </cell>
          <cell r="G6120">
            <v>0</v>
          </cell>
        </row>
        <row r="6121">
          <cell r="A6121" t="str">
            <v>643E01410</v>
          </cell>
          <cell r="C6121" t="str">
            <v>EACH</v>
          </cell>
          <cell r="D6121" t="str">
            <v>WORD ON PAVEMENT, 96"</v>
          </cell>
          <cell r="G6121">
            <v>0</v>
          </cell>
        </row>
        <row r="6122">
          <cell r="A6122" t="str">
            <v>643E01411</v>
          </cell>
          <cell r="C6122" t="str">
            <v>EACH</v>
          </cell>
          <cell r="D6122" t="str">
            <v>WORD ON PAVEMENT, 96", AS PER PLAN</v>
          </cell>
          <cell r="G6122">
            <v>0</v>
          </cell>
        </row>
        <row r="6123">
          <cell r="A6123" t="str">
            <v>643E01500</v>
          </cell>
          <cell r="C6123" t="str">
            <v>FT</v>
          </cell>
          <cell r="D6123" t="str">
            <v>DOTTED LINE, 4"</v>
          </cell>
          <cell r="G6123">
            <v>0</v>
          </cell>
        </row>
        <row r="6124">
          <cell r="A6124" t="str">
            <v>643E01501</v>
          </cell>
          <cell r="C6124" t="str">
            <v>FT</v>
          </cell>
          <cell r="D6124" t="str">
            <v>DOTTED LINE, 4", AS PER PLAN</v>
          </cell>
          <cell r="G6124">
            <v>0</v>
          </cell>
        </row>
        <row r="6125">
          <cell r="A6125" t="str">
            <v>643E01510</v>
          </cell>
          <cell r="C6125" t="str">
            <v>FT</v>
          </cell>
          <cell r="D6125" t="str">
            <v>DOTTED LINE, 6"</v>
          </cell>
          <cell r="G6125">
            <v>0</v>
          </cell>
        </row>
        <row r="6126">
          <cell r="A6126" t="str">
            <v>643E01511</v>
          </cell>
          <cell r="C6126" t="str">
            <v>FT</v>
          </cell>
          <cell r="D6126" t="str">
            <v>DOTTED LINE, 6", AS PER PLAN</v>
          </cell>
          <cell r="G6126">
            <v>0</v>
          </cell>
        </row>
        <row r="6127">
          <cell r="A6127" t="str">
            <v>643E01550</v>
          </cell>
          <cell r="C6127" t="str">
            <v>FT</v>
          </cell>
          <cell r="D6127" t="str">
            <v>DOTTED LINE, 12"</v>
          </cell>
          <cell r="G6127">
            <v>0</v>
          </cell>
        </row>
        <row r="6128">
          <cell r="A6128" t="str">
            <v>643E01551</v>
          </cell>
          <cell r="C6128" t="str">
            <v>FT</v>
          </cell>
          <cell r="D6128" t="str">
            <v>DOTTED LINE, 12", AS PER PLAN</v>
          </cell>
          <cell r="G6128">
            <v>0</v>
          </cell>
        </row>
        <row r="6129">
          <cell r="A6129" t="str">
            <v>643E01600</v>
          </cell>
          <cell r="C6129" t="str">
            <v>EACH</v>
          </cell>
          <cell r="D6129" t="str">
            <v>HANDICAP SYMBOL MARKING</v>
          </cell>
          <cell r="G6129">
            <v>0</v>
          </cell>
        </row>
        <row r="6130">
          <cell r="A6130" t="str">
            <v>643E01601</v>
          </cell>
          <cell r="C6130" t="str">
            <v>EACH</v>
          </cell>
          <cell r="D6130" t="str">
            <v>HANDICAP SYMBOL MARKING, AS PER PLAN</v>
          </cell>
          <cell r="G6130">
            <v>0</v>
          </cell>
        </row>
        <row r="6131">
          <cell r="A6131" t="str">
            <v>643E01602</v>
          </cell>
          <cell r="C6131" t="str">
            <v>EACH</v>
          </cell>
          <cell r="D6131" t="str">
            <v>BIKE LANE SYMBOL MARKING</v>
          </cell>
          <cell r="G6131">
            <v>0</v>
          </cell>
        </row>
        <row r="6132">
          <cell r="A6132" t="str">
            <v>643E19000</v>
          </cell>
          <cell r="C6132" t="str">
            <v>EACH</v>
          </cell>
          <cell r="D6132" t="str">
            <v>SHARED LANE MARKING</v>
          </cell>
          <cell r="G6132">
            <v>0</v>
          </cell>
        </row>
        <row r="6133">
          <cell r="A6133" t="str">
            <v>643E20000</v>
          </cell>
          <cell r="C6133" t="str">
            <v>LS</v>
          </cell>
          <cell r="D6133" t="str">
            <v>TWO-WAY RADIO EQUIPMENT</v>
          </cell>
          <cell r="G6133">
            <v>0</v>
          </cell>
        </row>
        <row r="6134">
          <cell r="A6134" t="str">
            <v>643E20802</v>
          </cell>
          <cell r="C6134" t="str">
            <v>FT</v>
          </cell>
          <cell r="D6134" t="str">
            <v>YIELD LINE</v>
          </cell>
          <cell r="G6134">
            <v>0</v>
          </cell>
        </row>
        <row r="6135">
          <cell r="A6135" t="str">
            <v>643E30000</v>
          </cell>
          <cell r="C6135" t="str">
            <v>FT</v>
          </cell>
          <cell r="D6135" t="str">
            <v>REMOVAL OF PAVEMENT MARKING</v>
          </cell>
          <cell r="G6135">
            <v>0</v>
          </cell>
        </row>
        <row r="6136">
          <cell r="A6136" t="str">
            <v>643E30010</v>
          </cell>
          <cell r="C6136" t="str">
            <v>SF</v>
          </cell>
          <cell r="D6136" t="str">
            <v>REMOVAL OF PAVEMENT MARKING</v>
          </cell>
          <cell r="G6136">
            <v>0</v>
          </cell>
        </row>
        <row r="6137">
          <cell r="A6137" t="str">
            <v>643E30020</v>
          </cell>
          <cell r="C6137" t="str">
            <v>EACH</v>
          </cell>
          <cell r="D6137" t="str">
            <v>REMOVAL OF PAVEMENT MARKING</v>
          </cell>
          <cell r="G6137">
            <v>0</v>
          </cell>
        </row>
        <row r="6138">
          <cell r="A6138" t="str">
            <v>643E30030</v>
          </cell>
          <cell r="C6138" t="str">
            <v>MILE</v>
          </cell>
          <cell r="D6138" t="str">
            <v>REMOVAL OF PAVEMENT MARKING</v>
          </cell>
          <cell r="G6138">
            <v>0</v>
          </cell>
        </row>
        <row r="6139">
          <cell r="A6139" t="str">
            <v>643E40000</v>
          </cell>
          <cell r="B6139" t="str">
            <v>Y</v>
          </cell>
          <cell r="C6139" t="str">
            <v>EACH</v>
          </cell>
          <cell r="D6139" t="str">
            <v>SPECIAL - AIR SPEED ZONE MARKING</v>
          </cell>
          <cell r="G6139">
            <v>0</v>
          </cell>
        </row>
        <row r="6140">
          <cell r="A6140" t="str">
            <v>643E50000</v>
          </cell>
          <cell r="C6140" t="str">
            <v>MILE</v>
          </cell>
          <cell r="D6140" t="str">
            <v>PAVEMENT MARKING, MISC.:</v>
          </cell>
          <cell r="F6140" t="str">
            <v>ADD SUPPLEMENTAL DESCRIPTION</v>
          </cell>
          <cell r="G6140">
            <v>1</v>
          </cell>
        </row>
        <row r="6141">
          <cell r="A6141" t="str">
            <v>643E50100</v>
          </cell>
          <cell r="C6141" t="str">
            <v>EACH</v>
          </cell>
          <cell r="D6141" t="str">
            <v>PAVEMENT MARKING, MISC.:</v>
          </cell>
          <cell r="F6141" t="str">
            <v>ADD SUPPLEMENTAL DESCRIPTION</v>
          </cell>
          <cell r="G6141">
            <v>1</v>
          </cell>
        </row>
        <row r="6142">
          <cell r="A6142" t="str">
            <v>643E50200</v>
          </cell>
          <cell r="C6142" t="str">
            <v>FT</v>
          </cell>
          <cell r="D6142" t="str">
            <v>PAVEMENT MARKING, MISC.:</v>
          </cell>
          <cell r="F6142" t="str">
            <v>ADD SUPPLEMENTAL DESCRIPTION</v>
          </cell>
          <cell r="G6142">
            <v>1</v>
          </cell>
        </row>
        <row r="6143">
          <cell r="A6143" t="str">
            <v>643E60000</v>
          </cell>
          <cell r="C6143" t="str">
            <v>SF</v>
          </cell>
          <cell r="D6143" t="str">
            <v>GREEN COLORED PAVEMENT FOR BIKE LANES</v>
          </cell>
          <cell r="G6143">
            <v>0</v>
          </cell>
        </row>
        <row r="6144">
          <cell r="A6144" t="str">
            <v>644E00100</v>
          </cell>
          <cell r="C6144" t="str">
            <v>MILE</v>
          </cell>
          <cell r="D6144" t="str">
            <v>EDGE LINE, 4"</v>
          </cell>
          <cell r="G6144">
            <v>0</v>
          </cell>
        </row>
        <row r="6145">
          <cell r="A6145" t="str">
            <v>644E00101</v>
          </cell>
          <cell r="C6145" t="str">
            <v>MILE</v>
          </cell>
          <cell r="D6145" t="str">
            <v>EDGE LINE, 4", AS PER PLAN</v>
          </cell>
          <cell r="G6145">
            <v>0</v>
          </cell>
        </row>
        <row r="6146">
          <cell r="A6146" t="str">
            <v>644E00104</v>
          </cell>
          <cell r="C6146" t="str">
            <v>MILE</v>
          </cell>
          <cell r="D6146" t="str">
            <v>EDGE LINE, 6"</v>
          </cell>
          <cell r="G6146">
            <v>0</v>
          </cell>
        </row>
        <row r="6147">
          <cell r="A6147" t="str">
            <v>644E00200</v>
          </cell>
          <cell r="C6147" t="str">
            <v>MILE</v>
          </cell>
          <cell r="D6147" t="str">
            <v>LANE LINE, 4"</v>
          </cell>
          <cell r="G6147">
            <v>0</v>
          </cell>
        </row>
        <row r="6148">
          <cell r="A6148" t="str">
            <v>644E00201</v>
          </cell>
          <cell r="C6148" t="str">
            <v>MILE</v>
          </cell>
          <cell r="D6148" t="str">
            <v>LANE LINE, 4", AS PER PLAN</v>
          </cell>
          <cell r="G6148">
            <v>0</v>
          </cell>
        </row>
        <row r="6149">
          <cell r="A6149" t="str">
            <v>644E00204</v>
          </cell>
          <cell r="C6149" t="str">
            <v>MILE</v>
          </cell>
          <cell r="D6149" t="str">
            <v>LANE LINE, 6"</v>
          </cell>
          <cell r="G6149">
            <v>0</v>
          </cell>
        </row>
        <row r="6150">
          <cell r="A6150" t="str">
            <v>644E00300</v>
          </cell>
          <cell r="C6150" t="str">
            <v>MILE</v>
          </cell>
          <cell r="D6150" t="str">
            <v>CENTER LINE</v>
          </cell>
          <cell r="G6150">
            <v>0</v>
          </cell>
        </row>
        <row r="6151">
          <cell r="A6151" t="str">
            <v>644E00301</v>
          </cell>
          <cell r="C6151" t="str">
            <v>MILE</v>
          </cell>
          <cell r="D6151" t="str">
            <v>CENTER LINE, AS PER PLAN</v>
          </cell>
          <cell r="G6151">
            <v>0</v>
          </cell>
        </row>
        <row r="6152">
          <cell r="A6152" t="str">
            <v>644E00400</v>
          </cell>
          <cell r="C6152" t="str">
            <v>FT</v>
          </cell>
          <cell r="D6152" t="str">
            <v>CHANNELIZING LINE, 8"</v>
          </cell>
          <cell r="G6152">
            <v>0</v>
          </cell>
        </row>
        <row r="6153">
          <cell r="A6153" t="str">
            <v>644E00401</v>
          </cell>
          <cell r="C6153" t="str">
            <v>FT</v>
          </cell>
          <cell r="D6153" t="str">
            <v>CHANNELIZING LINE, 8", AS PER PLAN</v>
          </cell>
          <cell r="G6153">
            <v>0</v>
          </cell>
        </row>
        <row r="6154">
          <cell r="A6154" t="str">
            <v>644E00404</v>
          </cell>
          <cell r="C6154" t="str">
            <v>FT</v>
          </cell>
          <cell r="D6154" t="str">
            <v>CHANNELIZING LINE, 12"</v>
          </cell>
          <cell r="G6154">
            <v>0</v>
          </cell>
        </row>
        <row r="6155">
          <cell r="A6155" t="str">
            <v>644E00500</v>
          </cell>
          <cell r="C6155" t="str">
            <v>FT</v>
          </cell>
          <cell r="D6155" t="str">
            <v>STOP LINE</v>
          </cell>
          <cell r="G6155">
            <v>0</v>
          </cell>
        </row>
        <row r="6156">
          <cell r="A6156" t="str">
            <v>644E00501</v>
          </cell>
          <cell r="C6156" t="str">
            <v>FT</v>
          </cell>
          <cell r="D6156" t="str">
            <v>STOP LINE, AS PER PLAN</v>
          </cell>
          <cell r="G6156">
            <v>0</v>
          </cell>
        </row>
        <row r="6157">
          <cell r="A6157" t="str">
            <v>644E00600</v>
          </cell>
          <cell r="C6157" t="str">
            <v>FT</v>
          </cell>
          <cell r="D6157" t="str">
            <v>CROSSWALK LINE</v>
          </cell>
          <cell r="G6157">
            <v>0</v>
          </cell>
        </row>
        <row r="6158">
          <cell r="A6158" t="str">
            <v>644E00601</v>
          </cell>
          <cell r="C6158" t="str">
            <v>FT</v>
          </cell>
          <cell r="D6158" t="str">
            <v>CROSSWALK LINE, AS PER PLAN</v>
          </cell>
          <cell r="G6158">
            <v>0</v>
          </cell>
        </row>
        <row r="6159">
          <cell r="A6159" t="str">
            <v>644E00700</v>
          </cell>
          <cell r="C6159" t="str">
            <v>FT</v>
          </cell>
          <cell r="D6159" t="str">
            <v>TRANSVERSE/DIAGONAL LINE</v>
          </cell>
          <cell r="G6159">
            <v>0</v>
          </cell>
        </row>
        <row r="6160">
          <cell r="A6160" t="str">
            <v>644E00701</v>
          </cell>
          <cell r="C6160" t="str">
            <v>FT</v>
          </cell>
          <cell r="D6160" t="str">
            <v>TRANSVERSE/DIAGONAL LINE, AS PER PLAN</v>
          </cell>
          <cell r="G6160">
            <v>0</v>
          </cell>
        </row>
        <row r="6161">
          <cell r="A6161" t="str">
            <v>644E00720</v>
          </cell>
          <cell r="C6161" t="str">
            <v>FT</v>
          </cell>
          <cell r="D6161" t="str">
            <v>CHEVRON MARKING</v>
          </cell>
          <cell r="G6161">
            <v>0</v>
          </cell>
        </row>
        <row r="6162">
          <cell r="A6162" t="str">
            <v>644E00721</v>
          </cell>
          <cell r="C6162" t="str">
            <v>FT</v>
          </cell>
          <cell r="D6162" t="str">
            <v>CHEVRON MARKING, AS PER PLAN</v>
          </cell>
          <cell r="G6162">
            <v>0</v>
          </cell>
        </row>
        <row r="6163">
          <cell r="A6163" t="str">
            <v>644E00800</v>
          </cell>
          <cell r="C6163" t="str">
            <v>FT</v>
          </cell>
          <cell r="D6163" t="str">
            <v>CURB MARKING</v>
          </cell>
          <cell r="G6163">
            <v>0</v>
          </cell>
        </row>
        <row r="6164">
          <cell r="A6164" t="str">
            <v>644E00900</v>
          </cell>
          <cell r="C6164" t="str">
            <v>SF</v>
          </cell>
          <cell r="D6164" t="str">
            <v>ISLAND MARKING</v>
          </cell>
          <cell r="G6164">
            <v>0</v>
          </cell>
        </row>
        <row r="6165">
          <cell r="A6165" t="str">
            <v>644E00901</v>
          </cell>
          <cell r="C6165" t="str">
            <v>SF</v>
          </cell>
          <cell r="D6165" t="str">
            <v>ISLAND MARKING, AS PER PLAN</v>
          </cell>
          <cell r="G6165">
            <v>0</v>
          </cell>
        </row>
        <row r="6166">
          <cell r="A6166" t="str">
            <v>644E01000</v>
          </cell>
          <cell r="C6166" t="str">
            <v>EACH</v>
          </cell>
          <cell r="D6166" t="str">
            <v>RAILROAD SYMBOL MARKING</v>
          </cell>
          <cell r="G6166">
            <v>0</v>
          </cell>
        </row>
        <row r="6167">
          <cell r="A6167" t="str">
            <v>644E01001</v>
          </cell>
          <cell r="C6167" t="str">
            <v>EACH</v>
          </cell>
          <cell r="D6167" t="str">
            <v>RAILROAD SYMBOL MARKING, AS PER PLAN</v>
          </cell>
          <cell r="G6167">
            <v>0</v>
          </cell>
        </row>
        <row r="6168">
          <cell r="A6168" t="str">
            <v>644E01100</v>
          </cell>
          <cell r="C6168" t="str">
            <v>EACH</v>
          </cell>
          <cell r="D6168" t="str">
            <v>SCHOOL SYMBOL MARKING, 72"</v>
          </cell>
          <cell r="G6168">
            <v>0</v>
          </cell>
        </row>
        <row r="6169">
          <cell r="A6169" t="str">
            <v>644E01110</v>
          </cell>
          <cell r="C6169" t="str">
            <v>EACH</v>
          </cell>
          <cell r="D6169" t="str">
            <v>SCHOOL SYMBOL MARKING, 96"</v>
          </cell>
          <cell r="G6169">
            <v>0</v>
          </cell>
        </row>
        <row r="6170">
          <cell r="A6170" t="str">
            <v>644E01111</v>
          </cell>
          <cell r="C6170" t="str">
            <v>EACH</v>
          </cell>
          <cell r="D6170" t="str">
            <v>SCHOOL SYMBOL MARKING, 96", AS PER PLAN</v>
          </cell>
          <cell r="G6170">
            <v>0</v>
          </cell>
        </row>
        <row r="6171">
          <cell r="A6171" t="str">
            <v>644E01120</v>
          </cell>
          <cell r="C6171" t="str">
            <v>EACH</v>
          </cell>
          <cell r="D6171" t="str">
            <v>SCHOOL SYMBOL MARKING, 120"</v>
          </cell>
          <cell r="G6171">
            <v>0</v>
          </cell>
        </row>
        <row r="6172">
          <cell r="A6172" t="str">
            <v>644E01121</v>
          </cell>
          <cell r="C6172" t="str">
            <v>EACH</v>
          </cell>
          <cell r="D6172" t="str">
            <v>SCHOOL SYMBOL MARKING, 120", AS PER PLAN</v>
          </cell>
          <cell r="G6172">
            <v>0</v>
          </cell>
        </row>
        <row r="6173">
          <cell r="A6173" t="str">
            <v>644E01200</v>
          </cell>
          <cell r="C6173" t="str">
            <v>FT</v>
          </cell>
          <cell r="D6173" t="str">
            <v>PARKING LOT STALL MARKING</v>
          </cell>
          <cell r="G6173">
            <v>0</v>
          </cell>
        </row>
        <row r="6174">
          <cell r="A6174" t="str">
            <v>644E01201</v>
          </cell>
          <cell r="C6174" t="str">
            <v>FT</v>
          </cell>
          <cell r="D6174" t="str">
            <v>PARKING LOT STALL MARKING, AS PER PLAN</v>
          </cell>
          <cell r="G6174">
            <v>0</v>
          </cell>
        </row>
        <row r="6175">
          <cell r="A6175" t="str">
            <v>644E01300</v>
          </cell>
          <cell r="C6175" t="str">
            <v>EACH</v>
          </cell>
          <cell r="D6175" t="str">
            <v>LANE ARROW</v>
          </cell>
          <cell r="G6175">
            <v>0</v>
          </cell>
        </row>
        <row r="6176">
          <cell r="A6176" t="str">
            <v>644E01301</v>
          </cell>
          <cell r="C6176" t="str">
            <v>EACH</v>
          </cell>
          <cell r="D6176" t="str">
            <v>LANE ARROW, AS PER PLAN</v>
          </cell>
          <cell r="G6176">
            <v>0</v>
          </cell>
        </row>
        <row r="6177">
          <cell r="A6177" t="str">
            <v>644E01350</v>
          </cell>
          <cell r="C6177" t="str">
            <v>EACH</v>
          </cell>
          <cell r="D6177" t="str">
            <v>LANE REDUCTION ARROW</v>
          </cell>
          <cell r="G6177">
            <v>0</v>
          </cell>
        </row>
        <row r="6178">
          <cell r="A6178" t="str">
            <v>644E01360</v>
          </cell>
          <cell r="C6178" t="str">
            <v>EACH</v>
          </cell>
          <cell r="D6178" t="str">
            <v>WRONG WAY ARROW</v>
          </cell>
          <cell r="G6178">
            <v>0</v>
          </cell>
        </row>
        <row r="6179">
          <cell r="A6179" t="str">
            <v>644E01382</v>
          </cell>
          <cell r="C6179" t="str">
            <v>EACH</v>
          </cell>
          <cell r="D6179" t="str">
            <v>WORD ON PAVEMENT, 48"</v>
          </cell>
          <cell r="G6179">
            <v>0</v>
          </cell>
        </row>
        <row r="6180">
          <cell r="A6180" t="str">
            <v>644E01383</v>
          </cell>
          <cell r="C6180" t="str">
            <v>EACH</v>
          </cell>
          <cell r="D6180" t="str">
            <v>WORD ON PAVEMENT, 48", AS PER PLAN</v>
          </cell>
          <cell r="G6180">
            <v>0</v>
          </cell>
        </row>
        <row r="6181">
          <cell r="A6181" t="str">
            <v>644E01400</v>
          </cell>
          <cell r="C6181" t="str">
            <v>EACH</v>
          </cell>
          <cell r="D6181" t="str">
            <v>WORD ON PAVEMENT, 72"</v>
          </cell>
          <cell r="G6181">
            <v>0</v>
          </cell>
        </row>
        <row r="6182">
          <cell r="A6182" t="str">
            <v>644E01401</v>
          </cell>
          <cell r="C6182" t="str">
            <v>EACH</v>
          </cell>
          <cell r="D6182" t="str">
            <v>WORD ON PAVEMENT, 72", AS PER PLAN</v>
          </cell>
          <cell r="G6182">
            <v>0</v>
          </cell>
        </row>
        <row r="6183">
          <cell r="A6183" t="str">
            <v>644E01410</v>
          </cell>
          <cell r="C6183" t="str">
            <v>EACH</v>
          </cell>
          <cell r="D6183" t="str">
            <v>WORD ON PAVEMENT, 96"</v>
          </cell>
          <cell r="G6183">
            <v>0</v>
          </cell>
        </row>
        <row r="6184">
          <cell r="A6184" t="str">
            <v>644E01411</v>
          </cell>
          <cell r="C6184" t="str">
            <v>EACH</v>
          </cell>
          <cell r="D6184" t="str">
            <v>WORD ON PAVEMENT, 96", AS PER PLAN</v>
          </cell>
          <cell r="G6184">
            <v>0</v>
          </cell>
        </row>
        <row r="6185">
          <cell r="A6185" t="str">
            <v>644E01500</v>
          </cell>
          <cell r="C6185" t="str">
            <v>FT</v>
          </cell>
          <cell r="D6185" t="str">
            <v>DOTTED LINE, 4"</v>
          </cell>
          <cell r="G6185">
            <v>0</v>
          </cell>
        </row>
        <row r="6186">
          <cell r="A6186" t="str">
            <v>644E01501</v>
          </cell>
          <cell r="C6186" t="str">
            <v>FT</v>
          </cell>
          <cell r="D6186" t="str">
            <v>DOTTED LINE, 4", AS PER PLAN</v>
          </cell>
          <cell r="G6186">
            <v>0</v>
          </cell>
        </row>
        <row r="6187">
          <cell r="A6187" t="str">
            <v>644E01510</v>
          </cell>
          <cell r="C6187" t="str">
            <v>FT</v>
          </cell>
          <cell r="D6187" t="str">
            <v>DOTTED LINE, 6"</v>
          </cell>
          <cell r="G6187">
            <v>0</v>
          </cell>
        </row>
        <row r="6188">
          <cell r="A6188" t="str">
            <v>644E01511</v>
          </cell>
          <cell r="C6188" t="str">
            <v>FT</v>
          </cell>
          <cell r="D6188" t="str">
            <v>DOTTED LINE, 6", AS PER PLAN</v>
          </cell>
          <cell r="G6188">
            <v>0</v>
          </cell>
        </row>
        <row r="6189">
          <cell r="A6189" t="str">
            <v>644E01514</v>
          </cell>
          <cell r="C6189" t="str">
            <v>FT</v>
          </cell>
          <cell r="D6189" t="str">
            <v>DOTTED LINE, 8"</v>
          </cell>
          <cell r="G6189">
            <v>0</v>
          </cell>
        </row>
        <row r="6190">
          <cell r="A6190" t="str">
            <v>644E01520</v>
          </cell>
          <cell r="C6190" t="str">
            <v>FT</v>
          </cell>
          <cell r="D6190" t="str">
            <v>DOTTED LINE, 12"</v>
          </cell>
          <cell r="G6190">
            <v>0</v>
          </cell>
        </row>
        <row r="6191">
          <cell r="A6191" t="str">
            <v>644E01600</v>
          </cell>
          <cell r="C6191" t="str">
            <v>EACH</v>
          </cell>
          <cell r="D6191" t="str">
            <v>HANDICAP SYMBOL MARKING</v>
          </cell>
          <cell r="G6191">
            <v>0</v>
          </cell>
        </row>
        <row r="6192">
          <cell r="A6192" t="str">
            <v>644E01601</v>
          </cell>
          <cell r="C6192" t="str">
            <v>EACH</v>
          </cell>
          <cell r="D6192" t="str">
            <v>HANDICAP SYMBOL MARKING, AS PER PLAN</v>
          </cell>
          <cell r="G6192">
            <v>0</v>
          </cell>
        </row>
        <row r="6193">
          <cell r="A6193" t="str">
            <v>644E01620</v>
          </cell>
          <cell r="C6193" t="str">
            <v>EACH</v>
          </cell>
          <cell r="D6193" t="str">
            <v>BIKE CROSSING SYMBOL</v>
          </cell>
          <cell r="G6193">
            <v>0</v>
          </cell>
        </row>
        <row r="6194">
          <cell r="A6194" t="str">
            <v>644E01621</v>
          </cell>
          <cell r="C6194" t="str">
            <v>EACH</v>
          </cell>
          <cell r="D6194" t="str">
            <v>BIKE CROSSING SYMBOL, AS PER PLAN</v>
          </cell>
          <cell r="G6194">
            <v>0</v>
          </cell>
        </row>
        <row r="6195">
          <cell r="A6195" t="str">
            <v>644E01630</v>
          </cell>
          <cell r="C6195" t="str">
            <v>EACH</v>
          </cell>
          <cell r="D6195" t="str">
            <v>BIKE LANE SYMBOL MARKING</v>
          </cell>
          <cell r="G6195">
            <v>0</v>
          </cell>
        </row>
        <row r="6196">
          <cell r="A6196" t="str">
            <v>644E01800</v>
          </cell>
          <cell r="C6196" t="str">
            <v>EACH</v>
          </cell>
          <cell r="D6196" t="str">
            <v>PREFERENTIAL LANE MARKING</v>
          </cell>
          <cell r="G6196">
            <v>0</v>
          </cell>
        </row>
        <row r="6197">
          <cell r="A6197" t="str">
            <v>644E19000</v>
          </cell>
          <cell r="C6197" t="str">
            <v>EACH</v>
          </cell>
          <cell r="D6197" t="str">
            <v>SHARED LANE MARKING</v>
          </cell>
          <cell r="G6197">
            <v>0</v>
          </cell>
        </row>
        <row r="6198">
          <cell r="A6198" t="str">
            <v>644E20000</v>
          </cell>
          <cell r="C6198" t="str">
            <v>LS</v>
          </cell>
          <cell r="D6198" t="str">
            <v>TWO-WAY RADIO EQUIPMENT</v>
          </cell>
          <cell r="G6198">
            <v>0</v>
          </cell>
        </row>
        <row r="6199">
          <cell r="A6199" t="str">
            <v>644E20001</v>
          </cell>
          <cell r="C6199" t="str">
            <v>LS</v>
          </cell>
          <cell r="D6199" t="str">
            <v>TWO WAY RADIO EQUIPMENT, AS PER PLAN</v>
          </cell>
          <cell r="G6199">
            <v>0</v>
          </cell>
        </row>
        <row r="6200">
          <cell r="A6200" t="str">
            <v>644E20800</v>
          </cell>
          <cell r="C6200" t="str">
            <v>FT</v>
          </cell>
          <cell r="D6200" t="str">
            <v>YIELD LINE</v>
          </cell>
          <cell r="G6200">
            <v>0</v>
          </cell>
        </row>
        <row r="6201">
          <cell r="A6201" t="str">
            <v>644E20801</v>
          </cell>
          <cell r="C6201" t="str">
            <v>FT</v>
          </cell>
          <cell r="D6201" t="str">
            <v>YIELD LINE, AS PER PLAN</v>
          </cell>
          <cell r="G6201">
            <v>0</v>
          </cell>
        </row>
        <row r="6202">
          <cell r="A6202" t="str">
            <v>644E30000</v>
          </cell>
          <cell r="C6202" t="str">
            <v>FT</v>
          </cell>
          <cell r="D6202" t="str">
            <v>REMOVAL OF PAVEMENT MARKING</v>
          </cell>
          <cell r="G6202">
            <v>0</v>
          </cell>
        </row>
        <row r="6203">
          <cell r="A6203" t="str">
            <v>644E30010</v>
          </cell>
          <cell r="C6203" t="str">
            <v>SF</v>
          </cell>
          <cell r="D6203" t="str">
            <v>REMOVAL OF PAVEMENT MARKING</v>
          </cell>
          <cell r="G6203">
            <v>0</v>
          </cell>
        </row>
        <row r="6204">
          <cell r="A6204" t="str">
            <v>644E30020</v>
          </cell>
          <cell r="C6204" t="str">
            <v>EACH</v>
          </cell>
          <cell r="D6204" t="str">
            <v>REMOVAL OF PAVEMENT MARKING</v>
          </cell>
          <cell r="G6204">
            <v>0</v>
          </cell>
        </row>
        <row r="6205">
          <cell r="A6205" t="str">
            <v>644E30030</v>
          </cell>
          <cell r="C6205" t="str">
            <v>MILE</v>
          </cell>
          <cell r="D6205" t="str">
            <v>REMOVAL OF PAVEMENT MARKING</v>
          </cell>
          <cell r="G6205">
            <v>0</v>
          </cell>
        </row>
        <row r="6206">
          <cell r="A6206" t="str">
            <v>644E40000</v>
          </cell>
          <cell r="B6206" t="str">
            <v>Y</v>
          </cell>
          <cell r="C6206" t="str">
            <v>EACH</v>
          </cell>
          <cell r="D6206" t="str">
            <v>SPECIAL - AIR SPEED ZONE MARKING</v>
          </cell>
          <cell r="F6206" t="str">
            <v>CHECK UNIT OF MEASURE</v>
          </cell>
          <cell r="G6206">
            <v>0</v>
          </cell>
        </row>
        <row r="6207">
          <cell r="A6207" t="str">
            <v>644E40010</v>
          </cell>
          <cell r="B6207" t="str">
            <v>Y</v>
          </cell>
          <cell r="C6207" t="str">
            <v>SF</v>
          </cell>
          <cell r="D6207" t="str">
            <v>SPECIAL - AIR SPEED ZONE MARKING</v>
          </cell>
          <cell r="F6207" t="str">
            <v>CHECK UNIT OF MEASURE</v>
          </cell>
          <cell r="G6207">
            <v>0</v>
          </cell>
        </row>
        <row r="6208">
          <cell r="A6208" t="str">
            <v>644E50100</v>
          </cell>
          <cell r="C6208" t="str">
            <v>EACH</v>
          </cell>
          <cell r="D6208" t="str">
            <v>PAVEMENT MARKING, MISC.:</v>
          </cell>
          <cell r="F6208" t="str">
            <v>ADD SUPPLEMENTAL DESCRIPTION</v>
          </cell>
          <cell r="G6208">
            <v>1</v>
          </cell>
        </row>
        <row r="6209">
          <cell r="A6209" t="str">
            <v>644E50200</v>
          </cell>
          <cell r="C6209" t="str">
            <v>SF</v>
          </cell>
          <cell r="D6209" t="str">
            <v>PAVEMENT MARKING, MISC.:</v>
          </cell>
          <cell r="F6209" t="str">
            <v>ADD SUPPLEMENTAL DESCRIPTION</v>
          </cell>
          <cell r="G6209">
            <v>1</v>
          </cell>
        </row>
        <row r="6210">
          <cell r="A6210" t="str">
            <v>644E50300</v>
          </cell>
          <cell r="C6210" t="str">
            <v>FT</v>
          </cell>
          <cell r="D6210" t="str">
            <v>PAVEMENT MARKING, MISC.:</v>
          </cell>
          <cell r="F6210" t="str">
            <v>ADD SUPPLEMENTAL DESCRIPTION</v>
          </cell>
          <cell r="G6210">
            <v>1</v>
          </cell>
        </row>
        <row r="6211">
          <cell r="A6211" t="str">
            <v>644E50400</v>
          </cell>
          <cell r="C6211" t="str">
            <v>MILE</v>
          </cell>
          <cell r="D6211" t="str">
            <v>PAVEMENT MARKING, MISC.:</v>
          </cell>
          <cell r="F6211" t="str">
            <v>ADD SUPPLEMENTAL DESCRIPTION</v>
          </cell>
          <cell r="G6211">
            <v>1</v>
          </cell>
        </row>
        <row r="6212">
          <cell r="A6212" t="str">
            <v>644E60000</v>
          </cell>
          <cell r="C6212" t="str">
            <v>SF</v>
          </cell>
          <cell r="D6212" t="str">
            <v>GREEN COLORED PAVEMENT FOR BIKE LANES</v>
          </cell>
          <cell r="G6212">
            <v>0</v>
          </cell>
        </row>
        <row r="6213">
          <cell r="A6213" t="str">
            <v>645E00090</v>
          </cell>
          <cell r="C6213" t="str">
            <v>MILE</v>
          </cell>
          <cell r="D6213" t="str">
            <v>EDGE LINE, 4", TYPE A</v>
          </cell>
          <cell r="G6213">
            <v>0</v>
          </cell>
        </row>
        <row r="6214">
          <cell r="A6214" t="str">
            <v>645E00091</v>
          </cell>
          <cell r="C6214" t="str">
            <v>MILE</v>
          </cell>
          <cell r="D6214" t="str">
            <v>EDGE LINE, 4", TYPE A, AS PER PLAN</v>
          </cell>
          <cell r="G6214">
            <v>0</v>
          </cell>
        </row>
        <row r="6215">
          <cell r="A6215" t="str">
            <v>645E00094</v>
          </cell>
          <cell r="C6215" t="str">
            <v>MILE</v>
          </cell>
          <cell r="D6215" t="str">
            <v>EDGE LINE, 6", TYPE A</v>
          </cell>
          <cell r="G6215">
            <v>0</v>
          </cell>
        </row>
        <row r="6216">
          <cell r="A6216" t="str">
            <v>645E00100</v>
          </cell>
          <cell r="C6216" t="str">
            <v>MILE</v>
          </cell>
          <cell r="D6216" t="str">
            <v>EDGE LINE, 4", TYPE A1</v>
          </cell>
          <cell r="G6216">
            <v>0</v>
          </cell>
        </row>
        <row r="6217">
          <cell r="A6217" t="str">
            <v>645E00102</v>
          </cell>
          <cell r="C6217" t="str">
            <v>MILE</v>
          </cell>
          <cell r="D6217" t="str">
            <v>EDGE LINE, 4", TYPE A2</v>
          </cell>
          <cell r="G6217">
            <v>0</v>
          </cell>
        </row>
        <row r="6218">
          <cell r="A6218" t="str">
            <v>645E00104</v>
          </cell>
          <cell r="C6218" t="str">
            <v>MILE</v>
          </cell>
          <cell r="D6218" t="str">
            <v>EDGE LINE, TYPE B</v>
          </cell>
          <cell r="G6218">
            <v>0</v>
          </cell>
        </row>
        <row r="6219">
          <cell r="A6219" t="str">
            <v>645E00106</v>
          </cell>
          <cell r="C6219" t="str">
            <v>MILE</v>
          </cell>
          <cell r="D6219" t="str">
            <v>EDGE LINE, TYPE C</v>
          </cell>
          <cell r="G6219">
            <v>0</v>
          </cell>
        </row>
        <row r="6220">
          <cell r="A6220" t="str">
            <v>645E00110</v>
          </cell>
          <cell r="C6220" t="str">
            <v>MILE</v>
          </cell>
          <cell r="D6220" t="str">
            <v>EDGE LINE, 4", TYPE A3</v>
          </cell>
          <cell r="G6220">
            <v>0</v>
          </cell>
        </row>
        <row r="6221">
          <cell r="A6221" t="str">
            <v>645E00111</v>
          </cell>
          <cell r="C6221" t="str">
            <v>MILE</v>
          </cell>
          <cell r="D6221" t="str">
            <v>EDGE LINE, 4", TYPE A3, AS PER PLAN</v>
          </cell>
          <cell r="G6221">
            <v>0</v>
          </cell>
        </row>
        <row r="6222">
          <cell r="A6222" t="str">
            <v>645E00112</v>
          </cell>
          <cell r="C6222" t="str">
            <v>MILE</v>
          </cell>
          <cell r="D6222" t="str">
            <v>EDGE LINE, 6", TYPE A1</v>
          </cell>
          <cell r="G6222">
            <v>0</v>
          </cell>
        </row>
        <row r="6223">
          <cell r="A6223" t="str">
            <v>645E00114</v>
          </cell>
          <cell r="C6223" t="str">
            <v>MILE</v>
          </cell>
          <cell r="D6223" t="str">
            <v>EDGE LINE, 6", TYPE A2</v>
          </cell>
          <cell r="G6223">
            <v>0</v>
          </cell>
        </row>
        <row r="6224">
          <cell r="A6224" t="str">
            <v>645E00116</v>
          </cell>
          <cell r="C6224" t="str">
            <v>MILE</v>
          </cell>
          <cell r="D6224" t="str">
            <v>EDGE LINE, 6", TYPE A3</v>
          </cell>
          <cell r="G6224">
            <v>0</v>
          </cell>
        </row>
        <row r="6225">
          <cell r="A6225" t="str">
            <v>645E00190</v>
          </cell>
          <cell r="C6225" t="str">
            <v>MILE</v>
          </cell>
          <cell r="D6225" t="str">
            <v>LANE LINE, 4", TYPE A</v>
          </cell>
          <cell r="G6225">
            <v>0</v>
          </cell>
        </row>
        <row r="6226">
          <cell r="A6226" t="str">
            <v>645E00191</v>
          </cell>
          <cell r="C6226" t="str">
            <v>MILE</v>
          </cell>
          <cell r="D6226" t="str">
            <v>LANE LINE, 4", TYPE A, AS PER PLAN</v>
          </cell>
          <cell r="G6226">
            <v>0</v>
          </cell>
        </row>
        <row r="6227">
          <cell r="A6227" t="str">
            <v>645E00194</v>
          </cell>
          <cell r="C6227" t="str">
            <v>MILE</v>
          </cell>
          <cell r="D6227" t="str">
            <v>LANE LINE, 6", TYPE A</v>
          </cell>
          <cell r="G6227">
            <v>0</v>
          </cell>
        </row>
        <row r="6228">
          <cell r="A6228" t="str">
            <v>645E00200</v>
          </cell>
          <cell r="C6228" t="str">
            <v>MILE</v>
          </cell>
          <cell r="D6228" t="str">
            <v>LANE LINE, 4", TYPE A1</v>
          </cell>
          <cell r="G6228">
            <v>0</v>
          </cell>
        </row>
        <row r="6229">
          <cell r="A6229" t="str">
            <v>645E00202</v>
          </cell>
          <cell r="C6229" t="str">
            <v>MILE</v>
          </cell>
          <cell r="D6229" t="str">
            <v>LANE LINE, 4", TYPE A2</v>
          </cell>
          <cell r="G6229">
            <v>0</v>
          </cell>
        </row>
        <row r="6230">
          <cell r="A6230" t="str">
            <v>645E00204</v>
          </cell>
          <cell r="C6230" t="str">
            <v>MILE</v>
          </cell>
          <cell r="D6230" t="str">
            <v>LANE LINE, TYPE B</v>
          </cell>
          <cell r="G6230">
            <v>0</v>
          </cell>
        </row>
        <row r="6231">
          <cell r="A6231" t="str">
            <v>645E00206</v>
          </cell>
          <cell r="C6231" t="str">
            <v>MILE</v>
          </cell>
          <cell r="D6231" t="str">
            <v>LANE LINE, TYPE C</v>
          </cell>
          <cell r="G6231">
            <v>0</v>
          </cell>
        </row>
        <row r="6232">
          <cell r="A6232" t="str">
            <v>645E00210</v>
          </cell>
          <cell r="C6232" t="str">
            <v>MILE</v>
          </cell>
          <cell r="D6232" t="str">
            <v>LANE LINE, 4", TYPE A3</v>
          </cell>
          <cell r="G6232">
            <v>0</v>
          </cell>
        </row>
        <row r="6233">
          <cell r="A6233" t="str">
            <v>645E00211</v>
          </cell>
          <cell r="C6233" t="str">
            <v>MILE</v>
          </cell>
          <cell r="D6233" t="str">
            <v>LANE LINE, 4", TYPE A3, AS PER PLAN</v>
          </cell>
          <cell r="G6233">
            <v>0</v>
          </cell>
        </row>
        <row r="6234">
          <cell r="A6234" t="str">
            <v>645E00212</v>
          </cell>
          <cell r="C6234" t="str">
            <v>MILE</v>
          </cell>
          <cell r="D6234" t="str">
            <v>LANE LINE, 6", TYPE A1</v>
          </cell>
          <cell r="G6234">
            <v>0</v>
          </cell>
        </row>
        <row r="6235">
          <cell r="A6235" t="str">
            <v>645E00214</v>
          </cell>
          <cell r="C6235" t="str">
            <v>MILE</v>
          </cell>
          <cell r="D6235" t="str">
            <v>LANE LINE, 6", TYPE A2</v>
          </cell>
          <cell r="G6235">
            <v>0</v>
          </cell>
        </row>
        <row r="6236">
          <cell r="A6236" t="str">
            <v>645E00216</v>
          </cell>
          <cell r="C6236" t="str">
            <v>MILE</v>
          </cell>
          <cell r="D6236" t="str">
            <v>LANE LINE, 6", TYPE A3</v>
          </cell>
          <cell r="G6236">
            <v>0</v>
          </cell>
        </row>
        <row r="6237">
          <cell r="A6237" t="str">
            <v>645E00290</v>
          </cell>
          <cell r="C6237" t="str">
            <v>MILE</v>
          </cell>
          <cell r="D6237" t="str">
            <v>CENTER LINE, TYPE A</v>
          </cell>
          <cell r="G6237">
            <v>0</v>
          </cell>
        </row>
        <row r="6238">
          <cell r="A6238" t="str">
            <v>645E00300</v>
          </cell>
          <cell r="C6238" t="str">
            <v>MILE</v>
          </cell>
          <cell r="D6238" t="str">
            <v>CENTER LINE, TYPE A1</v>
          </cell>
          <cell r="G6238">
            <v>0</v>
          </cell>
        </row>
        <row r="6239">
          <cell r="A6239" t="str">
            <v>645E00302</v>
          </cell>
          <cell r="C6239" t="str">
            <v>MILE</v>
          </cell>
          <cell r="D6239" t="str">
            <v>CENTER LINE, TYPE A2</v>
          </cell>
          <cell r="G6239">
            <v>0</v>
          </cell>
        </row>
        <row r="6240">
          <cell r="A6240" t="str">
            <v>645E00304</v>
          </cell>
          <cell r="C6240" t="str">
            <v>MILE</v>
          </cell>
          <cell r="D6240" t="str">
            <v>CENTER LINE, TYPE B</v>
          </cell>
          <cell r="G6240">
            <v>0</v>
          </cell>
        </row>
        <row r="6241">
          <cell r="A6241" t="str">
            <v>645E00306</v>
          </cell>
          <cell r="C6241" t="str">
            <v>MILE</v>
          </cell>
          <cell r="D6241" t="str">
            <v>CENTER LINE, TYPE C</v>
          </cell>
          <cell r="G6241">
            <v>0</v>
          </cell>
        </row>
        <row r="6242">
          <cell r="A6242" t="str">
            <v>645E00310</v>
          </cell>
          <cell r="C6242" t="str">
            <v>MILE</v>
          </cell>
          <cell r="D6242" t="str">
            <v>CENTER LINE, TYPE A3</v>
          </cell>
          <cell r="G6242">
            <v>0</v>
          </cell>
        </row>
        <row r="6243">
          <cell r="A6243" t="str">
            <v>645E00311</v>
          </cell>
          <cell r="C6243" t="str">
            <v>MILE</v>
          </cell>
          <cell r="D6243" t="str">
            <v>CENTER LINE, TYPE A3, AS PER PLAN</v>
          </cell>
          <cell r="G6243">
            <v>0</v>
          </cell>
        </row>
        <row r="6244">
          <cell r="A6244" t="str">
            <v>645E00390</v>
          </cell>
          <cell r="C6244" t="str">
            <v>FT</v>
          </cell>
          <cell r="D6244" t="str">
            <v>CHANNELIZING LINE, 8", TYPE A</v>
          </cell>
          <cell r="G6244">
            <v>0</v>
          </cell>
        </row>
        <row r="6245">
          <cell r="A6245" t="str">
            <v>645E00391</v>
          </cell>
          <cell r="C6245" t="str">
            <v>FT</v>
          </cell>
          <cell r="D6245" t="str">
            <v>CHANNELIZING LINE, 8", TYPE A, AS PER PLAN</v>
          </cell>
          <cell r="G6245">
            <v>0</v>
          </cell>
        </row>
        <row r="6246">
          <cell r="A6246" t="str">
            <v>645E00394</v>
          </cell>
          <cell r="C6246" t="str">
            <v>FT</v>
          </cell>
          <cell r="D6246" t="str">
            <v>CHANNELIZING LINE, 12", TYPE A</v>
          </cell>
          <cell r="G6246">
            <v>0</v>
          </cell>
        </row>
        <row r="6247">
          <cell r="A6247" t="str">
            <v>645E00400</v>
          </cell>
          <cell r="C6247" t="str">
            <v>FT</v>
          </cell>
          <cell r="D6247" t="str">
            <v>CHANNELIZING LINE, 8", TYPE A1</v>
          </cell>
          <cell r="G6247">
            <v>0</v>
          </cell>
        </row>
        <row r="6248">
          <cell r="A6248" t="str">
            <v>645E00402</v>
          </cell>
          <cell r="C6248" t="str">
            <v>FT</v>
          </cell>
          <cell r="D6248" t="str">
            <v>CHANNELIZING LINE, 8", TYPE A2</v>
          </cell>
          <cell r="G6248">
            <v>0</v>
          </cell>
        </row>
        <row r="6249">
          <cell r="A6249" t="str">
            <v>645E00404</v>
          </cell>
          <cell r="C6249" t="str">
            <v>FT</v>
          </cell>
          <cell r="D6249" t="str">
            <v>CHANNELIZING LINE, TYPE B</v>
          </cell>
          <cell r="G6249">
            <v>0</v>
          </cell>
        </row>
        <row r="6250">
          <cell r="A6250" t="str">
            <v>645E00406</v>
          </cell>
          <cell r="C6250" t="str">
            <v>FT</v>
          </cell>
          <cell r="D6250" t="str">
            <v>CHANNELIZING LINE, TYPE C</v>
          </cell>
          <cell r="G6250">
            <v>0</v>
          </cell>
        </row>
        <row r="6251">
          <cell r="A6251" t="str">
            <v>645E00410</v>
          </cell>
          <cell r="C6251" t="str">
            <v>FT</v>
          </cell>
          <cell r="D6251" t="str">
            <v>CHANNELIZING LINE, 8", TYPE A3</v>
          </cell>
          <cell r="G6251">
            <v>0</v>
          </cell>
        </row>
        <row r="6252">
          <cell r="A6252" t="str">
            <v>645E00411</v>
          </cell>
          <cell r="C6252" t="str">
            <v>FT</v>
          </cell>
          <cell r="D6252" t="str">
            <v>CHANNELIZING LINE, 8", TYPE A3, AS PER PLAN</v>
          </cell>
          <cell r="G6252">
            <v>0</v>
          </cell>
        </row>
        <row r="6253">
          <cell r="A6253" t="str">
            <v>645E00412</v>
          </cell>
          <cell r="C6253" t="str">
            <v>FT</v>
          </cell>
          <cell r="D6253" t="str">
            <v>CHANNELIZING LINE, 12", TYPE A1</v>
          </cell>
          <cell r="G6253">
            <v>0</v>
          </cell>
        </row>
        <row r="6254">
          <cell r="A6254" t="str">
            <v>645E00414</v>
          </cell>
          <cell r="C6254" t="str">
            <v>FT</v>
          </cell>
          <cell r="D6254" t="str">
            <v>CHANNELIZING LINE, 12", TYPE A2</v>
          </cell>
          <cell r="G6254">
            <v>0</v>
          </cell>
        </row>
        <row r="6255">
          <cell r="A6255" t="str">
            <v>645E00416</v>
          </cell>
          <cell r="C6255" t="str">
            <v>FT</v>
          </cell>
          <cell r="D6255" t="str">
            <v>CHANNELIZING LINE, 12", TYPE A3</v>
          </cell>
          <cell r="G6255">
            <v>0</v>
          </cell>
        </row>
        <row r="6256">
          <cell r="A6256" t="str">
            <v>645E00490</v>
          </cell>
          <cell r="C6256" t="str">
            <v>FT</v>
          </cell>
          <cell r="D6256" t="str">
            <v>STOP LINE, TYPE A</v>
          </cell>
          <cell r="G6256">
            <v>0</v>
          </cell>
        </row>
        <row r="6257">
          <cell r="A6257" t="str">
            <v>645E00491</v>
          </cell>
          <cell r="C6257" t="str">
            <v>FT</v>
          </cell>
          <cell r="D6257" t="str">
            <v>STOP LINE, TYPE A, AS PER PLAN</v>
          </cell>
          <cell r="G6257">
            <v>0</v>
          </cell>
        </row>
        <row r="6258">
          <cell r="A6258" t="str">
            <v>645E00500</v>
          </cell>
          <cell r="C6258" t="str">
            <v>FT</v>
          </cell>
          <cell r="D6258" t="str">
            <v>STOP LINE, TYPE A1</v>
          </cell>
          <cell r="G6258">
            <v>0</v>
          </cell>
        </row>
        <row r="6259">
          <cell r="A6259" t="str">
            <v>645E00502</v>
          </cell>
          <cell r="C6259" t="str">
            <v>FT</v>
          </cell>
          <cell r="D6259" t="str">
            <v>STOP LINE, TYPE A2</v>
          </cell>
          <cell r="G6259">
            <v>0</v>
          </cell>
        </row>
        <row r="6260">
          <cell r="A6260" t="str">
            <v>645E00503</v>
          </cell>
          <cell r="C6260" t="str">
            <v>FT</v>
          </cell>
          <cell r="D6260" t="str">
            <v>STOP LINE, TYPE A2, AS PER PLAN</v>
          </cell>
          <cell r="G6260">
            <v>0</v>
          </cell>
        </row>
        <row r="6261">
          <cell r="A6261" t="str">
            <v>645E00504</v>
          </cell>
          <cell r="C6261" t="str">
            <v>FT</v>
          </cell>
          <cell r="D6261" t="str">
            <v>STOP LINE, TYPE B</v>
          </cell>
          <cell r="G6261">
            <v>0</v>
          </cell>
        </row>
        <row r="6262">
          <cell r="A6262" t="str">
            <v>645E00506</v>
          </cell>
          <cell r="C6262" t="str">
            <v>FT</v>
          </cell>
          <cell r="D6262" t="str">
            <v>STOP LINE, TYPE C</v>
          </cell>
          <cell r="G6262">
            <v>0</v>
          </cell>
        </row>
        <row r="6263">
          <cell r="A6263" t="str">
            <v>645E00510</v>
          </cell>
          <cell r="C6263" t="str">
            <v>FT</v>
          </cell>
          <cell r="D6263" t="str">
            <v>STOP LINE, TYPE A3</v>
          </cell>
          <cell r="G6263">
            <v>0</v>
          </cell>
        </row>
        <row r="6264">
          <cell r="A6264" t="str">
            <v>645E00511</v>
          </cell>
          <cell r="C6264" t="str">
            <v>FT</v>
          </cell>
          <cell r="D6264" t="str">
            <v>STOP LINE, TYPE A3, AS PER PLAN</v>
          </cell>
          <cell r="G6264">
            <v>0</v>
          </cell>
        </row>
        <row r="6265">
          <cell r="A6265" t="str">
            <v>645E00590</v>
          </cell>
          <cell r="C6265" t="str">
            <v>FT</v>
          </cell>
          <cell r="D6265" t="str">
            <v>CROSSWALK LINE, TYPE A</v>
          </cell>
          <cell r="G6265">
            <v>0</v>
          </cell>
        </row>
        <row r="6266">
          <cell r="A6266" t="str">
            <v>645E00600</v>
          </cell>
          <cell r="C6266" t="str">
            <v>FT</v>
          </cell>
          <cell r="D6266" t="str">
            <v>CROSSWALK LINE, TYPE A1</v>
          </cell>
          <cell r="G6266">
            <v>0</v>
          </cell>
        </row>
        <row r="6267">
          <cell r="A6267" t="str">
            <v>645E00602</v>
          </cell>
          <cell r="C6267" t="str">
            <v>FT</v>
          </cell>
          <cell r="D6267" t="str">
            <v>CROSSWALK LINE, TYPE A2</v>
          </cell>
          <cell r="G6267">
            <v>0</v>
          </cell>
        </row>
        <row r="6268">
          <cell r="A6268" t="str">
            <v>645E00603</v>
          </cell>
          <cell r="C6268" t="str">
            <v>FT</v>
          </cell>
          <cell r="D6268" t="str">
            <v>CROSSWALK LINE, TYPE A2, AS PER PLAN</v>
          </cell>
          <cell r="G6268">
            <v>0</v>
          </cell>
        </row>
        <row r="6269">
          <cell r="A6269" t="str">
            <v>645E00604</v>
          </cell>
          <cell r="C6269" t="str">
            <v>FT</v>
          </cell>
          <cell r="D6269" t="str">
            <v>CROSSWALK LINE, TYPE B</v>
          </cell>
          <cell r="G6269">
            <v>0</v>
          </cell>
        </row>
        <row r="6270">
          <cell r="A6270" t="str">
            <v>645E00606</v>
          </cell>
          <cell r="C6270" t="str">
            <v>FT</v>
          </cell>
          <cell r="D6270" t="str">
            <v>CROSSWALK LINE, TYPE C</v>
          </cell>
          <cell r="G6270">
            <v>0</v>
          </cell>
        </row>
        <row r="6271">
          <cell r="A6271" t="str">
            <v>645E00610</v>
          </cell>
          <cell r="C6271" t="str">
            <v>FT</v>
          </cell>
          <cell r="D6271" t="str">
            <v>CROSSWALK LINE, TYPE A3</v>
          </cell>
          <cell r="G6271">
            <v>0</v>
          </cell>
        </row>
        <row r="6272">
          <cell r="A6272" t="str">
            <v>645E00611</v>
          </cell>
          <cell r="C6272" t="str">
            <v>FT</v>
          </cell>
          <cell r="D6272" t="str">
            <v>CROSSWALK LINE, TYPE A3, AS PER PLAN</v>
          </cell>
          <cell r="G6272">
            <v>0</v>
          </cell>
        </row>
        <row r="6273">
          <cell r="A6273" t="str">
            <v>645E00690</v>
          </cell>
          <cell r="C6273" t="str">
            <v>FT</v>
          </cell>
          <cell r="D6273" t="str">
            <v>TRANSVERSE/DIAGONAL LINE, TYPE A</v>
          </cell>
          <cell r="G6273">
            <v>0</v>
          </cell>
        </row>
        <row r="6274">
          <cell r="A6274" t="str">
            <v>645E00700</v>
          </cell>
          <cell r="C6274" t="str">
            <v>FT</v>
          </cell>
          <cell r="D6274" t="str">
            <v>TRANSVERSE/DIAGONAL LINE, TYPE A1</v>
          </cell>
          <cell r="G6274">
            <v>0</v>
          </cell>
        </row>
        <row r="6275">
          <cell r="A6275" t="str">
            <v>645E00701</v>
          </cell>
          <cell r="C6275" t="str">
            <v>FT</v>
          </cell>
          <cell r="D6275" t="str">
            <v>TRANSVERSE/DIAGONAL LINE, TYPE A1, AS PER PLAN</v>
          </cell>
          <cell r="G6275">
            <v>0</v>
          </cell>
        </row>
        <row r="6276">
          <cell r="A6276" t="str">
            <v>645E00702</v>
          </cell>
          <cell r="C6276" t="str">
            <v>FT</v>
          </cell>
          <cell r="D6276" t="str">
            <v>TRANSVERSE/DIAGONAL LINE, TYPE A2</v>
          </cell>
          <cell r="G6276">
            <v>0</v>
          </cell>
        </row>
        <row r="6277">
          <cell r="A6277" t="str">
            <v>645E00704</v>
          </cell>
          <cell r="C6277" t="str">
            <v>FT</v>
          </cell>
          <cell r="D6277" t="str">
            <v>TRANSVERSE/DIAGONAL LINE, TYPE B</v>
          </cell>
          <cell r="G6277">
            <v>0</v>
          </cell>
        </row>
        <row r="6278">
          <cell r="A6278" t="str">
            <v>645E00706</v>
          </cell>
          <cell r="C6278" t="str">
            <v>FT</v>
          </cell>
          <cell r="D6278" t="str">
            <v>TRANSVERSE/DIAGONAL LINE, TYPE C</v>
          </cell>
          <cell r="G6278">
            <v>0</v>
          </cell>
        </row>
        <row r="6279">
          <cell r="A6279" t="str">
            <v>645E00710</v>
          </cell>
          <cell r="C6279" t="str">
            <v>FT</v>
          </cell>
          <cell r="D6279" t="str">
            <v>TRANSVERSE/DIAGONAL LINE, TYPE A3</v>
          </cell>
          <cell r="G6279">
            <v>0</v>
          </cell>
        </row>
        <row r="6280">
          <cell r="A6280" t="str">
            <v>645E00711</v>
          </cell>
          <cell r="C6280" t="str">
            <v>FT</v>
          </cell>
          <cell r="D6280" t="str">
            <v>TRANSVERSE/DIAGONAL LINE, TYPE A3, AS PER PLAN</v>
          </cell>
          <cell r="G6280">
            <v>0</v>
          </cell>
        </row>
        <row r="6281">
          <cell r="A6281" t="str">
            <v>645E00720</v>
          </cell>
          <cell r="C6281" t="str">
            <v>FT</v>
          </cell>
          <cell r="D6281" t="str">
            <v>CHEVRON MARKING, TYPE A</v>
          </cell>
          <cell r="G6281">
            <v>0</v>
          </cell>
        </row>
        <row r="6282">
          <cell r="A6282" t="str">
            <v>645E00722</v>
          </cell>
          <cell r="C6282" t="str">
            <v>FT</v>
          </cell>
          <cell r="D6282" t="str">
            <v>CHEVRON MARKING, TYPE A1</v>
          </cell>
          <cell r="G6282">
            <v>0</v>
          </cell>
        </row>
        <row r="6283">
          <cell r="A6283" t="str">
            <v>645E00724</v>
          </cell>
          <cell r="C6283" t="str">
            <v>FT</v>
          </cell>
          <cell r="D6283" t="str">
            <v>CHEVRON MARKING, TYPE A2</v>
          </cell>
          <cell r="G6283">
            <v>0</v>
          </cell>
        </row>
        <row r="6284">
          <cell r="A6284" t="str">
            <v>645E00726</v>
          </cell>
          <cell r="C6284" t="str">
            <v>FT</v>
          </cell>
          <cell r="D6284" t="str">
            <v>CHEVRON MARKING, TYPE A3</v>
          </cell>
          <cell r="G6284">
            <v>0</v>
          </cell>
        </row>
        <row r="6285">
          <cell r="A6285" t="str">
            <v>645E00730</v>
          </cell>
          <cell r="C6285" t="str">
            <v>FT</v>
          </cell>
          <cell r="D6285" t="str">
            <v>CHEVRON MARKING, TYPE B</v>
          </cell>
          <cell r="G6285">
            <v>0</v>
          </cell>
        </row>
        <row r="6286">
          <cell r="A6286" t="str">
            <v>645E00740</v>
          </cell>
          <cell r="C6286" t="str">
            <v>FT</v>
          </cell>
          <cell r="D6286" t="str">
            <v>CHEVRON MARKING, TYPE C</v>
          </cell>
          <cell r="G6286">
            <v>0</v>
          </cell>
        </row>
        <row r="6287">
          <cell r="A6287" t="str">
            <v>645E00790</v>
          </cell>
          <cell r="C6287" t="str">
            <v>FT</v>
          </cell>
          <cell r="D6287" t="str">
            <v>CURB MARKING, TYPE A</v>
          </cell>
          <cell r="G6287">
            <v>0</v>
          </cell>
        </row>
        <row r="6288">
          <cell r="A6288" t="str">
            <v>645E00800</v>
          </cell>
          <cell r="C6288" t="str">
            <v>FT</v>
          </cell>
          <cell r="D6288" t="str">
            <v>CURB MARKING, TYPE A1</v>
          </cell>
          <cell r="G6288">
            <v>0</v>
          </cell>
        </row>
        <row r="6289">
          <cell r="A6289" t="str">
            <v>645E00802</v>
          </cell>
          <cell r="C6289" t="str">
            <v>FT</v>
          </cell>
          <cell r="D6289" t="str">
            <v>CURB MARKING, TYPE A2</v>
          </cell>
          <cell r="G6289">
            <v>0</v>
          </cell>
        </row>
        <row r="6290">
          <cell r="A6290" t="str">
            <v>645E00804</v>
          </cell>
          <cell r="C6290" t="str">
            <v>FT</v>
          </cell>
          <cell r="D6290" t="str">
            <v>CURB MARKING, TYPE B</v>
          </cell>
          <cell r="G6290">
            <v>0</v>
          </cell>
        </row>
        <row r="6291">
          <cell r="A6291" t="str">
            <v>645E00806</v>
          </cell>
          <cell r="C6291" t="str">
            <v>FT</v>
          </cell>
          <cell r="D6291" t="str">
            <v>CURB MARKING, TYPE C</v>
          </cell>
          <cell r="G6291">
            <v>0</v>
          </cell>
        </row>
        <row r="6292">
          <cell r="A6292" t="str">
            <v>645E00810</v>
          </cell>
          <cell r="C6292" t="str">
            <v>FT</v>
          </cell>
          <cell r="D6292" t="str">
            <v>CURB MARKING, TYPE A3</v>
          </cell>
          <cell r="G6292">
            <v>0</v>
          </cell>
        </row>
        <row r="6293">
          <cell r="A6293" t="str">
            <v>645E00890</v>
          </cell>
          <cell r="C6293" t="str">
            <v>SF</v>
          </cell>
          <cell r="D6293" t="str">
            <v>ISLAND MARKING, TYPE A</v>
          </cell>
          <cell r="G6293">
            <v>0</v>
          </cell>
        </row>
        <row r="6294">
          <cell r="A6294" t="str">
            <v>645E00900</v>
          </cell>
          <cell r="C6294" t="str">
            <v>SF</v>
          </cell>
          <cell r="D6294" t="str">
            <v>ISLAND MARKING, TYPE A1</v>
          </cell>
          <cell r="G6294">
            <v>0</v>
          </cell>
        </row>
        <row r="6295">
          <cell r="A6295" t="str">
            <v>645E00902</v>
          </cell>
          <cell r="C6295" t="str">
            <v>SF</v>
          </cell>
          <cell r="D6295" t="str">
            <v>ISLAND MARKING, TYPE A2</v>
          </cell>
          <cell r="G6295">
            <v>0</v>
          </cell>
        </row>
        <row r="6296">
          <cell r="A6296" t="str">
            <v>645E00904</v>
          </cell>
          <cell r="C6296" t="str">
            <v>SF</v>
          </cell>
          <cell r="D6296" t="str">
            <v>ISLAND MARKING, TYPE B</v>
          </cell>
          <cell r="G6296">
            <v>0</v>
          </cell>
        </row>
        <row r="6297">
          <cell r="A6297" t="str">
            <v>645E00906</v>
          </cell>
          <cell r="C6297" t="str">
            <v>SF</v>
          </cell>
          <cell r="D6297" t="str">
            <v>ISLAND MARKING, TYPE C</v>
          </cell>
          <cell r="G6297">
            <v>0</v>
          </cell>
        </row>
        <row r="6298">
          <cell r="A6298" t="str">
            <v>645E00910</v>
          </cell>
          <cell r="C6298" t="str">
            <v>SF</v>
          </cell>
          <cell r="D6298" t="str">
            <v>ISLAND MARKING, TYPE A3</v>
          </cell>
          <cell r="G6298">
            <v>0</v>
          </cell>
        </row>
        <row r="6299">
          <cell r="A6299" t="str">
            <v>645E00990</v>
          </cell>
          <cell r="C6299" t="str">
            <v>EACH</v>
          </cell>
          <cell r="D6299" t="str">
            <v>RAILROAD SYMBOL MARKING, TYPE A</v>
          </cell>
          <cell r="G6299">
            <v>0</v>
          </cell>
        </row>
        <row r="6300">
          <cell r="A6300" t="str">
            <v>645E01000</v>
          </cell>
          <cell r="C6300" t="str">
            <v>EACH</v>
          </cell>
          <cell r="D6300" t="str">
            <v>RAILROAD SYMBOL MARKING, TYPE A1</v>
          </cell>
          <cell r="G6300">
            <v>0</v>
          </cell>
        </row>
        <row r="6301">
          <cell r="A6301" t="str">
            <v>645E01002</v>
          </cell>
          <cell r="C6301" t="str">
            <v>EACH</v>
          </cell>
          <cell r="D6301" t="str">
            <v>RAILROAD SYMBOL MARKING, TYPE A2</v>
          </cell>
          <cell r="G6301">
            <v>0</v>
          </cell>
        </row>
        <row r="6302">
          <cell r="A6302" t="str">
            <v>645E01004</v>
          </cell>
          <cell r="C6302" t="str">
            <v>EACH</v>
          </cell>
          <cell r="D6302" t="str">
            <v>RAILROAD SYMBOL MARKING, TYPE B</v>
          </cell>
          <cell r="G6302">
            <v>0</v>
          </cell>
        </row>
        <row r="6303">
          <cell r="A6303" t="str">
            <v>645E01006</v>
          </cell>
          <cell r="C6303" t="str">
            <v>EACH</v>
          </cell>
          <cell r="D6303" t="str">
            <v>RAILROAD SYMBOL MARKING, TYPE C</v>
          </cell>
          <cell r="G6303">
            <v>0</v>
          </cell>
        </row>
        <row r="6304">
          <cell r="A6304" t="str">
            <v>645E01010</v>
          </cell>
          <cell r="C6304" t="str">
            <v>EACH</v>
          </cell>
          <cell r="D6304" t="str">
            <v>RAILROAD SYMBOL MARKING, TYPE A3</v>
          </cell>
          <cell r="G6304">
            <v>0</v>
          </cell>
        </row>
        <row r="6305">
          <cell r="A6305" t="str">
            <v>645E01090</v>
          </cell>
          <cell r="C6305" t="str">
            <v>EACH</v>
          </cell>
          <cell r="D6305" t="str">
            <v>SCHOOL SYMBOL MARKING, 72", TYPE A</v>
          </cell>
          <cell r="G6305">
            <v>0</v>
          </cell>
        </row>
        <row r="6306">
          <cell r="A6306" t="str">
            <v>645E01100</v>
          </cell>
          <cell r="C6306" t="str">
            <v>EACH</v>
          </cell>
          <cell r="D6306" t="str">
            <v>SCHOOL SYMBOL MARKING, 72", TYPE A1</v>
          </cell>
          <cell r="G6306">
            <v>0</v>
          </cell>
        </row>
        <row r="6307">
          <cell r="A6307" t="str">
            <v>645E01102</v>
          </cell>
          <cell r="C6307" t="str">
            <v>EACH</v>
          </cell>
          <cell r="D6307" t="str">
            <v>SCHOOL SYMBOL MARKING, 72", TYPE A2</v>
          </cell>
          <cell r="G6307">
            <v>0</v>
          </cell>
        </row>
        <row r="6308">
          <cell r="A6308" t="str">
            <v>645E01104</v>
          </cell>
          <cell r="C6308" t="str">
            <v>EACH</v>
          </cell>
          <cell r="D6308" t="str">
            <v>SCHOOL SYMBOL MARKING, 72", TYPE B</v>
          </cell>
          <cell r="G6308">
            <v>0</v>
          </cell>
        </row>
        <row r="6309">
          <cell r="A6309" t="str">
            <v>645E01106</v>
          </cell>
          <cell r="C6309" t="str">
            <v>EACH</v>
          </cell>
          <cell r="D6309" t="str">
            <v>SCHOOL SYMBOL MARKING, 72", TYPE C</v>
          </cell>
          <cell r="G6309">
            <v>0</v>
          </cell>
        </row>
        <row r="6310">
          <cell r="A6310" t="str">
            <v>645E01108</v>
          </cell>
          <cell r="C6310" t="str">
            <v>EACH</v>
          </cell>
          <cell r="D6310" t="str">
            <v>SCHOOL SYMBOL MARKING, 96", TYPE A</v>
          </cell>
          <cell r="G6310">
            <v>0</v>
          </cell>
        </row>
        <row r="6311">
          <cell r="A6311" t="str">
            <v>645E01110</v>
          </cell>
          <cell r="C6311" t="str">
            <v>EACH</v>
          </cell>
          <cell r="D6311" t="str">
            <v>SCHOOL SYMBOL MARKING, 96", TYPE A1</v>
          </cell>
          <cell r="G6311">
            <v>0</v>
          </cell>
        </row>
        <row r="6312">
          <cell r="A6312" t="str">
            <v>645E01112</v>
          </cell>
          <cell r="C6312" t="str">
            <v>EACH</v>
          </cell>
          <cell r="D6312" t="str">
            <v>SCHOOL SYMBOL MARKING, 96", TYPE A2</v>
          </cell>
          <cell r="G6312">
            <v>0</v>
          </cell>
        </row>
        <row r="6313">
          <cell r="A6313" t="str">
            <v>645E01114</v>
          </cell>
          <cell r="C6313" t="str">
            <v>EACH</v>
          </cell>
          <cell r="D6313" t="str">
            <v>SCHOOL SYMBOL MARKING, 96", TYPE B</v>
          </cell>
          <cell r="G6313">
            <v>0</v>
          </cell>
        </row>
        <row r="6314">
          <cell r="A6314" t="str">
            <v>645E01116</v>
          </cell>
          <cell r="C6314" t="str">
            <v>EACH</v>
          </cell>
          <cell r="D6314" t="str">
            <v>SCHOOL SYMBOL MARKING, 96", TYPE C</v>
          </cell>
          <cell r="G6314">
            <v>0</v>
          </cell>
        </row>
        <row r="6315">
          <cell r="A6315" t="str">
            <v>645E01120</v>
          </cell>
          <cell r="C6315" t="str">
            <v>EACH</v>
          </cell>
          <cell r="D6315" t="str">
            <v>SCHOOL SYMBOL MARKING, 72", TYPE A3</v>
          </cell>
          <cell r="G6315">
            <v>0</v>
          </cell>
        </row>
        <row r="6316">
          <cell r="A6316" t="str">
            <v>645E01124</v>
          </cell>
          <cell r="C6316" t="str">
            <v>EACH</v>
          </cell>
          <cell r="D6316" t="str">
            <v>SCHOOL SYMBOL MARKING, 96", TYPE A3</v>
          </cell>
          <cell r="G6316">
            <v>0</v>
          </cell>
        </row>
        <row r="6317">
          <cell r="A6317" t="str">
            <v>645E01130</v>
          </cell>
          <cell r="C6317" t="str">
            <v>EACH</v>
          </cell>
          <cell r="D6317" t="str">
            <v>SCHOOL SYMBOL MARKING, 120", TYPE A1</v>
          </cell>
          <cell r="G6317">
            <v>0</v>
          </cell>
        </row>
        <row r="6318">
          <cell r="A6318" t="str">
            <v>645E01132</v>
          </cell>
          <cell r="C6318" t="str">
            <v>EACH</v>
          </cell>
          <cell r="D6318" t="str">
            <v>SCHOOL SYMBOL MARKING, 120", TYPE A2</v>
          </cell>
          <cell r="G6318">
            <v>0</v>
          </cell>
        </row>
        <row r="6319">
          <cell r="A6319" t="str">
            <v>645E01134</v>
          </cell>
          <cell r="C6319" t="str">
            <v>EACH</v>
          </cell>
          <cell r="D6319" t="str">
            <v>SCHOOL SYMBOL MARKING, 120", TYPE A3</v>
          </cell>
          <cell r="G6319">
            <v>0</v>
          </cell>
        </row>
        <row r="6320">
          <cell r="A6320" t="str">
            <v>645E01190</v>
          </cell>
          <cell r="C6320" t="str">
            <v>FT</v>
          </cell>
          <cell r="D6320" t="str">
            <v>PARKING LOT STALL MARKING, TYPE A</v>
          </cell>
          <cell r="G6320">
            <v>0</v>
          </cell>
        </row>
        <row r="6321">
          <cell r="A6321" t="str">
            <v>645E01200</v>
          </cell>
          <cell r="C6321" t="str">
            <v>FT</v>
          </cell>
          <cell r="D6321" t="str">
            <v>PARKING LOT STALL MARKING, TYPE A1</v>
          </cell>
          <cell r="G6321">
            <v>0</v>
          </cell>
        </row>
        <row r="6322">
          <cell r="A6322" t="str">
            <v>645E01202</v>
          </cell>
          <cell r="C6322" t="str">
            <v>FT</v>
          </cell>
          <cell r="D6322" t="str">
            <v>PARKING LOT STALL MARKING, TYPE A2</v>
          </cell>
          <cell r="G6322">
            <v>0</v>
          </cell>
        </row>
        <row r="6323">
          <cell r="A6323" t="str">
            <v>645E01204</v>
          </cell>
          <cell r="C6323" t="str">
            <v>FT</v>
          </cell>
          <cell r="D6323" t="str">
            <v>PARKING LOT STALL MARKING, TYPE B</v>
          </cell>
          <cell r="G6323">
            <v>0</v>
          </cell>
        </row>
        <row r="6324">
          <cell r="A6324" t="str">
            <v>645E01206</v>
          </cell>
          <cell r="C6324" t="str">
            <v>FT</v>
          </cell>
          <cell r="D6324" t="str">
            <v>PARKING LOT STALL MARKING, TYPE C</v>
          </cell>
          <cell r="G6324">
            <v>0</v>
          </cell>
        </row>
        <row r="6325">
          <cell r="A6325" t="str">
            <v>645E01210</v>
          </cell>
          <cell r="C6325" t="str">
            <v>FT</v>
          </cell>
          <cell r="D6325" t="str">
            <v>PARKING LOT STALL MARKING, TYPE A3</v>
          </cell>
          <cell r="G6325">
            <v>0</v>
          </cell>
        </row>
        <row r="6326">
          <cell r="A6326" t="str">
            <v>645E01290</v>
          </cell>
          <cell r="C6326" t="str">
            <v>EACH</v>
          </cell>
          <cell r="D6326" t="str">
            <v>LANE ARROW, TYPE A</v>
          </cell>
          <cell r="G6326">
            <v>0</v>
          </cell>
        </row>
        <row r="6327">
          <cell r="A6327" t="str">
            <v>645E01300</v>
          </cell>
          <cell r="C6327" t="str">
            <v>EACH</v>
          </cell>
          <cell r="D6327" t="str">
            <v>LANE ARROW, TYPE A1</v>
          </cell>
          <cell r="G6327">
            <v>0</v>
          </cell>
        </row>
        <row r="6328">
          <cell r="A6328" t="str">
            <v>645E01302</v>
          </cell>
          <cell r="C6328" t="str">
            <v>EACH</v>
          </cell>
          <cell r="D6328" t="str">
            <v>LANE ARROW, TYPE A2</v>
          </cell>
          <cell r="G6328">
            <v>0</v>
          </cell>
        </row>
        <row r="6329">
          <cell r="A6329" t="str">
            <v>645E01304</v>
          </cell>
          <cell r="C6329" t="str">
            <v>EACH</v>
          </cell>
          <cell r="D6329" t="str">
            <v>LANE ARROW, TYPE B</v>
          </cell>
          <cell r="G6329">
            <v>0</v>
          </cell>
        </row>
        <row r="6330">
          <cell r="A6330" t="str">
            <v>645E01306</v>
          </cell>
          <cell r="C6330" t="str">
            <v>EACH</v>
          </cell>
          <cell r="D6330" t="str">
            <v>LANE ARROW, TYPE C</v>
          </cell>
          <cell r="G6330">
            <v>0</v>
          </cell>
        </row>
        <row r="6331">
          <cell r="A6331" t="str">
            <v>645E01310</v>
          </cell>
          <cell r="C6331" t="str">
            <v>EACH</v>
          </cell>
          <cell r="D6331" t="str">
            <v>LANE ARROW, TYPE A3</v>
          </cell>
          <cell r="G6331">
            <v>0</v>
          </cell>
        </row>
        <row r="6332">
          <cell r="A6332" t="str">
            <v>645E01311</v>
          </cell>
          <cell r="C6332" t="str">
            <v>EACH</v>
          </cell>
          <cell r="D6332" t="str">
            <v>LANE ARROW, TYPE A3, AS PER PLAN</v>
          </cell>
          <cell r="G6332">
            <v>0</v>
          </cell>
        </row>
        <row r="6333">
          <cell r="A6333" t="str">
            <v>645E01320</v>
          </cell>
          <cell r="C6333" t="str">
            <v>EACH</v>
          </cell>
          <cell r="D6333" t="str">
            <v>WRONG WAY ARROW</v>
          </cell>
          <cell r="G6333">
            <v>0</v>
          </cell>
        </row>
        <row r="6334">
          <cell r="A6334" t="str">
            <v>645E01390</v>
          </cell>
          <cell r="C6334" t="str">
            <v>EACH</v>
          </cell>
          <cell r="D6334" t="str">
            <v>WORD ON PAVEMENT, 72", TYPE A</v>
          </cell>
          <cell r="G6334">
            <v>0</v>
          </cell>
        </row>
        <row r="6335">
          <cell r="A6335" t="str">
            <v>645E01400</v>
          </cell>
          <cell r="C6335" t="str">
            <v>EACH</v>
          </cell>
          <cell r="D6335" t="str">
            <v>WORD ON PAVEMENT, 72", TYPE A1</v>
          </cell>
          <cell r="G6335">
            <v>0</v>
          </cell>
        </row>
        <row r="6336">
          <cell r="A6336" t="str">
            <v>645E01402</v>
          </cell>
          <cell r="C6336" t="str">
            <v>EACH</v>
          </cell>
          <cell r="D6336" t="str">
            <v>WORD ON PAVEMENT, 72", TYPE A2</v>
          </cell>
          <cell r="G6336">
            <v>0</v>
          </cell>
        </row>
        <row r="6337">
          <cell r="A6337" t="str">
            <v>645E01404</v>
          </cell>
          <cell r="C6337" t="str">
            <v>EACH</v>
          </cell>
          <cell r="D6337" t="str">
            <v>WORD ON PAVEMENT, 72", TYPE B</v>
          </cell>
          <cell r="G6337">
            <v>0</v>
          </cell>
        </row>
        <row r="6338">
          <cell r="A6338" t="str">
            <v>645E01406</v>
          </cell>
          <cell r="C6338" t="str">
            <v>EACH</v>
          </cell>
          <cell r="D6338" t="str">
            <v>WORD ON PAVEMENT, 72", TYPE C</v>
          </cell>
          <cell r="G6338">
            <v>0</v>
          </cell>
        </row>
        <row r="6339">
          <cell r="A6339" t="str">
            <v>645E01408</v>
          </cell>
          <cell r="C6339" t="str">
            <v>EACH</v>
          </cell>
          <cell r="D6339" t="str">
            <v>WORD ON PAVEMENT, 96", TYPE A</v>
          </cell>
          <cell r="G6339">
            <v>0</v>
          </cell>
        </row>
        <row r="6340">
          <cell r="A6340" t="str">
            <v>645E01410</v>
          </cell>
          <cell r="C6340" t="str">
            <v>EACH</v>
          </cell>
          <cell r="D6340" t="str">
            <v>WORD ON PAVEMENT, 96", TYPE A1</v>
          </cell>
          <cell r="G6340">
            <v>0</v>
          </cell>
        </row>
        <row r="6341">
          <cell r="A6341" t="str">
            <v>645E01412</v>
          </cell>
          <cell r="C6341" t="str">
            <v>EACH</v>
          </cell>
          <cell r="D6341" t="str">
            <v>WORD ON PAVEMENT, 96", TYPE A2</v>
          </cell>
          <cell r="G6341">
            <v>0</v>
          </cell>
        </row>
        <row r="6342">
          <cell r="A6342" t="str">
            <v>645E01414</v>
          </cell>
          <cell r="C6342" t="str">
            <v>EACH</v>
          </cell>
          <cell r="D6342" t="str">
            <v>WORD ON PAVEMENT, 96", TYPE B</v>
          </cell>
          <cell r="G6342">
            <v>0</v>
          </cell>
        </row>
        <row r="6343">
          <cell r="A6343" t="str">
            <v>645E01416</v>
          </cell>
          <cell r="C6343" t="str">
            <v>EACH</v>
          </cell>
          <cell r="D6343" t="str">
            <v>WORD ON PAVEMENT, 96", TYPE C</v>
          </cell>
          <cell r="G6343">
            <v>0</v>
          </cell>
        </row>
        <row r="6344">
          <cell r="A6344" t="str">
            <v>645E01420</v>
          </cell>
          <cell r="C6344" t="str">
            <v>EACH</v>
          </cell>
          <cell r="D6344" t="str">
            <v>WORD ON PAVEMENT, 72", TYPE A3</v>
          </cell>
          <cell r="G6344">
            <v>0</v>
          </cell>
        </row>
        <row r="6345">
          <cell r="A6345" t="str">
            <v>645E01421</v>
          </cell>
          <cell r="C6345" t="str">
            <v>EACH</v>
          </cell>
          <cell r="D6345" t="str">
            <v>WORD ON PAVEMENT, 72", TYPE A3, AS PER PLAN</v>
          </cell>
          <cell r="G6345">
            <v>0</v>
          </cell>
        </row>
        <row r="6346">
          <cell r="A6346" t="str">
            <v>645E01424</v>
          </cell>
          <cell r="C6346" t="str">
            <v>EACH</v>
          </cell>
          <cell r="D6346" t="str">
            <v>WORD ON PAVEMENT, 96", TYPE A3</v>
          </cell>
          <cell r="G6346">
            <v>0</v>
          </cell>
        </row>
        <row r="6347">
          <cell r="A6347" t="str">
            <v>645E01480</v>
          </cell>
          <cell r="C6347" t="str">
            <v>FT</v>
          </cell>
          <cell r="D6347" t="str">
            <v>DOTTED LINE, 4", TYPE A3</v>
          </cell>
          <cell r="G6347">
            <v>0</v>
          </cell>
        </row>
        <row r="6348">
          <cell r="A6348" t="str">
            <v>645E01481</v>
          </cell>
          <cell r="C6348" t="str">
            <v>FT</v>
          </cell>
          <cell r="D6348" t="str">
            <v>DOTTED LINE, 4", TYPE A3, AS PER PLAN</v>
          </cell>
          <cell r="G6348">
            <v>0</v>
          </cell>
        </row>
        <row r="6349">
          <cell r="A6349" t="str">
            <v>645E01490</v>
          </cell>
          <cell r="C6349" t="str">
            <v>FT</v>
          </cell>
          <cell r="D6349" t="str">
            <v>DOTTED LINE, 4", TYPE A</v>
          </cell>
          <cell r="G6349">
            <v>0</v>
          </cell>
        </row>
        <row r="6350">
          <cell r="A6350" t="str">
            <v>645E01500</v>
          </cell>
          <cell r="C6350" t="str">
            <v>FT</v>
          </cell>
          <cell r="D6350" t="str">
            <v>DOTTED LINE, 4", TYPE A1</v>
          </cell>
          <cell r="G6350">
            <v>0</v>
          </cell>
        </row>
        <row r="6351">
          <cell r="A6351" t="str">
            <v>645E01502</v>
          </cell>
          <cell r="C6351" t="str">
            <v>FT</v>
          </cell>
          <cell r="D6351" t="str">
            <v>DOTTED LINE, 4", TYPE A2</v>
          </cell>
          <cell r="G6351">
            <v>0</v>
          </cell>
        </row>
        <row r="6352">
          <cell r="A6352" t="str">
            <v>645E01504</v>
          </cell>
          <cell r="C6352" t="str">
            <v>FT</v>
          </cell>
          <cell r="D6352" t="str">
            <v>DOTTED LINE, 4", TYPE B</v>
          </cell>
          <cell r="G6352">
            <v>0</v>
          </cell>
        </row>
        <row r="6353">
          <cell r="A6353" t="str">
            <v>645E01506</v>
          </cell>
          <cell r="C6353" t="str">
            <v>FT</v>
          </cell>
          <cell r="D6353" t="str">
            <v>DOTTED LINE, 4", TYPE C</v>
          </cell>
          <cell r="G6353">
            <v>0</v>
          </cell>
        </row>
        <row r="6354">
          <cell r="A6354" t="str">
            <v>645E01508</v>
          </cell>
          <cell r="C6354" t="str">
            <v>FT</v>
          </cell>
          <cell r="D6354" t="str">
            <v>DOTTED LINE, 6", TYPE A</v>
          </cell>
          <cell r="G6354">
            <v>0</v>
          </cell>
        </row>
        <row r="6355">
          <cell r="A6355" t="str">
            <v>645E01510</v>
          </cell>
          <cell r="C6355" t="str">
            <v>FT</v>
          </cell>
          <cell r="D6355" t="str">
            <v>DOTTED LINE, 6", TYPE A1</v>
          </cell>
          <cell r="G6355">
            <v>0</v>
          </cell>
        </row>
        <row r="6356">
          <cell r="A6356" t="str">
            <v>645E01512</v>
          </cell>
          <cell r="C6356" t="str">
            <v>FT</v>
          </cell>
          <cell r="D6356" t="str">
            <v>DOTTED LINE, 6", TYPE A2</v>
          </cell>
          <cell r="G6356">
            <v>0</v>
          </cell>
        </row>
        <row r="6357">
          <cell r="A6357" t="str">
            <v>645E01514</v>
          </cell>
          <cell r="C6357" t="str">
            <v>FT</v>
          </cell>
          <cell r="D6357" t="str">
            <v>DOTTED LINE, 6", TYPE B</v>
          </cell>
          <cell r="G6357">
            <v>0</v>
          </cell>
        </row>
        <row r="6358">
          <cell r="A6358" t="str">
            <v>645E01516</v>
          </cell>
          <cell r="C6358" t="str">
            <v>FT</v>
          </cell>
          <cell r="D6358" t="str">
            <v>DOTTED LINE, 6", TYPE C</v>
          </cell>
          <cell r="G6358">
            <v>0</v>
          </cell>
        </row>
        <row r="6359">
          <cell r="A6359" t="str">
            <v>645E01520</v>
          </cell>
          <cell r="C6359" t="str">
            <v>FT</v>
          </cell>
          <cell r="D6359" t="str">
            <v>DOTTED LINE, 6", TYPE A3</v>
          </cell>
          <cell r="G6359">
            <v>0</v>
          </cell>
        </row>
        <row r="6360">
          <cell r="A6360" t="str">
            <v>645E01560</v>
          </cell>
          <cell r="C6360" t="str">
            <v>FT</v>
          </cell>
          <cell r="D6360" t="str">
            <v>DOTTED LINE, 12", TYPE A1</v>
          </cell>
          <cell r="G6360">
            <v>0</v>
          </cell>
        </row>
        <row r="6361">
          <cell r="A6361" t="str">
            <v>645E01562</v>
          </cell>
          <cell r="C6361" t="str">
            <v>FT</v>
          </cell>
          <cell r="D6361" t="str">
            <v>DOTTED LINE, 12", TYPE A2</v>
          </cell>
          <cell r="G6361">
            <v>0</v>
          </cell>
        </row>
        <row r="6362">
          <cell r="A6362" t="str">
            <v>645E01564</v>
          </cell>
          <cell r="C6362" t="str">
            <v>FT</v>
          </cell>
          <cell r="D6362" t="str">
            <v>DOTTED LINE, 12", TYPE A3</v>
          </cell>
          <cell r="G6362">
            <v>0</v>
          </cell>
        </row>
        <row r="6363">
          <cell r="A6363" t="str">
            <v>645E01600</v>
          </cell>
          <cell r="C6363" t="str">
            <v>EACH</v>
          </cell>
          <cell r="D6363" t="str">
            <v>HANDICAP SYMBOL MARKING, TYPE A</v>
          </cell>
          <cell r="G6363">
            <v>0</v>
          </cell>
        </row>
        <row r="6364">
          <cell r="A6364" t="str">
            <v>645E01602</v>
          </cell>
          <cell r="C6364" t="str">
            <v>EACH</v>
          </cell>
          <cell r="D6364" t="str">
            <v>HANDICAP SYMBOL MARKING, TYPE A1</v>
          </cell>
          <cell r="G6364">
            <v>0</v>
          </cell>
        </row>
        <row r="6365">
          <cell r="A6365" t="str">
            <v>645E01604</v>
          </cell>
          <cell r="C6365" t="str">
            <v>EACH</v>
          </cell>
          <cell r="D6365" t="str">
            <v>HANDICAP SYMBOL MARKING, TYPE A2</v>
          </cell>
          <cell r="G6365">
            <v>0</v>
          </cell>
        </row>
        <row r="6366">
          <cell r="A6366" t="str">
            <v>645E01606</v>
          </cell>
          <cell r="C6366" t="str">
            <v>EACH</v>
          </cell>
          <cell r="D6366" t="str">
            <v>HANDICAP SYMBOL MARKING, TYPE B</v>
          </cell>
          <cell r="G6366">
            <v>0</v>
          </cell>
        </row>
        <row r="6367">
          <cell r="A6367" t="str">
            <v>645E01608</v>
          </cell>
          <cell r="C6367" t="str">
            <v>EACH</v>
          </cell>
          <cell r="D6367" t="str">
            <v>HANDICAP SYMBOL MARKING, TYPE C</v>
          </cell>
          <cell r="G6367">
            <v>0</v>
          </cell>
        </row>
        <row r="6368">
          <cell r="A6368" t="str">
            <v>645E01610</v>
          </cell>
          <cell r="C6368" t="str">
            <v>EACH</v>
          </cell>
          <cell r="D6368" t="str">
            <v>HANDICAP SYMBOL MARKING, TYPE A3</v>
          </cell>
          <cell r="G6368">
            <v>0</v>
          </cell>
        </row>
        <row r="6369">
          <cell r="A6369" t="str">
            <v>645E01620</v>
          </cell>
          <cell r="C6369" t="str">
            <v>EACH</v>
          </cell>
          <cell r="D6369" t="str">
            <v>BIKE CROSSING SYMBOL, TYPE A1</v>
          </cell>
          <cell r="G6369">
            <v>0</v>
          </cell>
        </row>
        <row r="6370">
          <cell r="A6370" t="str">
            <v>645E01622</v>
          </cell>
          <cell r="C6370" t="str">
            <v>EACH</v>
          </cell>
          <cell r="D6370" t="str">
            <v>BIKE CROSSING SYMBOL, TYPE A2</v>
          </cell>
          <cell r="G6370">
            <v>0</v>
          </cell>
        </row>
        <row r="6371">
          <cell r="A6371" t="str">
            <v>645E01624</v>
          </cell>
          <cell r="C6371" t="str">
            <v>EACH</v>
          </cell>
          <cell r="D6371" t="str">
            <v>BIKE CROSSING SYMBOL, TYPE A3</v>
          </cell>
          <cell r="G6371">
            <v>0</v>
          </cell>
        </row>
        <row r="6372">
          <cell r="A6372" t="str">
            <v>645E01626</v>
          </cell>
          <cell r="C6372" t="str">
            <v>EACH</v>
          </cell>
          <cell r="D6372" t="str">
            <v>BIKE CROSSING SYMBOL, TYPE B</v>
          </cell>
          <cell r="G6372">
            <v>0</v>
          </cell>
        </row>
        <row r="6373">
          <cell r="A6373" t="str">
            <v>645E01628</v>
          </cell>
          <cell r="C6373" t="str">
            <v>EACH</v>
          </cell>
          <cell r="D6373" t="str">
            <v>BIKE CROSSING SYMBOL, TYPE C</v>
          </cell>
          <cell r="G6373">
            <v>0</v>
          </cell>
        </row>
        <row r="6374">
          <cell r="A6374" t="str">
            <v>645E01630</v>
          </cell>
          <cell r="C6374" t="str">
            <v>EACH</v>
          </cell>
          <cell r="D6374" t="str">
            <v>BIKE LANE SYMBOL MARKING</v>
          </cell>
          <cell r="G6374">
            <v>0</v>
          </cell>
        </row>
        <row r="6375">
          <cell r="A6375" t="str">
            <v>645E01640</v>
          </cell>
          <cell r="C6375" t="str">
            <v>EACH</v>
          </cell>
          <cell r="D6375" t="str">
            <v>BIKE LANE SYMBOL MARKING, TYPE A1</v>
          </cell>
          <cell r="G6375">
            <v>0</v>
          </cell>
        </row>
        <row r="6376">
          <cell r="A6376" t="str">
            <v>645E01642</v>
          </cell>
          <cell r="C6376" t="str">
            <v>EACH</v>
          </cell>
          <cell r="D6376" t="str">
            <v>BIKE LANE SYMBOL MARKING, TYPE A2</v>
          </cell>
          <cell r="G6376">
            <v>0</v>
          </cell>
        </row>
        <row r="6377">
          <cell r="A6377" t="str">
            <v>645E01644</v>
          </cell>
          <cell r="C6377" t="str">
            <v>EACH</v>
          </cell>
          <cell r="D6377" t="str">
            <v>BIKE LANE SYMBOL MARKING, TYPE A3</v>
          </cell>
          <cell r="G6377">
            <v>0</v>
          </cell>
        </row>
        <row r="6378">
          <cell r="A6378" t="str">
            <v>645E01646</v>
          </cell>
          <cell r="C6378" t="str">
            <v>EACH</v>
          </cell>
          <cell r="D6378" t="str">
            <v>BIKE LANE SYMBOL MARKING, TYPE B</v>
          </cell>
          <cell r="G6378">
            <v>0</v>
          </cell>
        </row>
        <row r="6379">
          <cell r="A6379" t="str">
            <v>645E01648</v>
          </cell>
          <cell r="C6379" t="str">
            <v>EACH</v>
          </cell>
          <cell r="D6379" t="str">
            <v>BIKE LANE SYMBOL MARKING, TYPE C</v>
          </cell>
          <cell r="G6379">
            <v>0</v>
          </cell>
        </row>
        <row r="6380">
          <cell r="A6380" t="str">
            <v>645E01700</v>
          </cell>
          <cell r="C6380" t="str">
            <v>EACH</v>
          </cell>
          <cell r="D6380" t="str">
            <v>SHARED LANE MARKING, TYPE A1</v>
          </cell>
          <cell r="G6380">
            <v>0</v>
          </cell>
        </row>
        <row r="6381">
          <cell r="A6381" t="str">
            <v>645E01702</v>
          </cell>
          <cell r="C6381" t="str">
            <v>EACH</v>
          </cell>
          <cell r="D6381" t="str">
            <v>SHARED LANE MARKING, TYPE A2</v>
          </cell>
          <cell r="G6381">
            <v>0</v>
          </cell>
        </row>
        <row r="6382">
          <cell r="A6382" t="str">
            <v>645E01704</v>
          </cell>
          <cell r="C6382" t="str">
            <v>EACH</v>
          </cell>
          <cell r="D6382" t="str">
            <v>SHARED LANE MARKING, TYPE A3</v>
          </cell>
          <cell r="G6382">
            <v>0</v>
          </cell>
        </row>
        <row r="6383">
          <cell r="A6383" t="str">
            <v>645E01706</v>
          </cell>
          <cell r="C6383" t="str">
            <v>EACH</v>
          </cell>
          <cell r="D6383" t="str">
            <v>SHARED LANE MARKING, TYPE B</v>
          </cell>
          <cell r="G6383">
            <v>0</v>
          </cell>
        </row>
        <row r="6384">
          <cell r="A6384" t="str">
            <v>645E01708</v>
          </cell>
          <cell r="C6384" t="str">
            <v>EACH</v>
          </cell>
          <cell r="D6384" t="str">
            <v>SHARED LANE MARKING, TYPE C</v>
          </cell>
          <cell r="G6384">
            <v>0</v>
          </cell>
        </row>
        <row r="6385">
          <cell r="A6385" t="str">
            <v>645E01800</v>
          </cell>
          <cell r="C6385" t="str">
            <v>FT</v>
          </cell>
          <cell r="D6385" t="str">
            <v>YIELD LINE, TYPE A1</v>
          </cell>
          <cell r="G6385">
            <v>0</v>
          </cell>
        </row>
        <row r="6386">
          <cell r="A6386" t="str">
            <v>645E01802</v>
          </cell>
          <cell r="C6386" t="str">
            <v>FT</v>
          </cell>
          <cell r="D6386" t="str">
            <v>YIELD LINE, TYPE A2</v>
          </cell>
          <cell r="G6386">
            <v>0</v>
          </cell>
        </row>
        <row r="6387">
          <cell r="A6387" t="str">
            <v>645E01804</v>
          </cell>
          <cell r="C6387" t="str">
            <v>FT</v>
          </cell>
          <cell r="D6387" t="str">
            <v>YIELD LINE, TYPE A3</v>
          </cell>
          <cell r="G6387">
            <v>0</v>
          </cell>
        </row>
        <row r="6388">
          <cell r="A6388" t="str">
            <v>645E01806</v>
          </cell>
          <cell r="C6388" t="str">
            <v>FT</v>
          </cell>
          <cell r="D6388" t="str">
            <v>YIELD LINE, TYPE B</v>
          </cell>
          <cell r="G6388">
            <v>0</v>
          </cell>
        </row>
        <row r="6389">
          <cell r="A6389" t="str">
            <v>645E01808</v>
          </cell>
          <cell r="C6389" t="str">
            <v>FT</v>
          </cell>
          <cell r="D6389" t="str">
            <v>YIELD LINE, TYPE C</v>
          </cell>
          <cell r="G6389">
            <v>0</v>
          </cell>
        </row>
        <row r="6390">
          <cell r="A6390" t="str">
            <v>645E20000</v>
          </cell>
          <cell r="C6390" t="str">
            <v>LS</v>
          </cell>
          <cell r="D6390" t="str">
            <v>TWO-WAY RADIO EQUIPMENT</v>
          </cell>
          <cell r="G6390">
            <v>0</v>
          </cell>
        </row>
        <row r="6391">
          <cell r="A6391" t="str">
            <v>645E30000</v>
          </cell>
          <cell r="C6391" t="str">
            <v>FT</v>
          </cell>
          <cell r="D6391" t="str">
            <v>REMOVAL OF PAVEMENT MARKINGS</v>
          </cell>
          <cell r="G6391">
            <v>0</v>
          </cell>
        </row>
        <row r="6392">
          <cell r="A6392" t="str">
            <v>645E30010</v>
          </cell>
          <cell r="C6392" t="str">
            <v>EACH</v>
          </cell>
          <cell r="D6392" t="str">
            <v>REMOVAL OF PAVEMENT MARKINGS</v>
          </cell>
          <cell r="G6392">
            <v>0</v>
          </cell>
        </row>
        <row r="6393">
          <cell r="A6393" t="str">
            <v>645E30011</v>
          </cell>
          <cell r="C6393" t="str">
            <v>EACH</v>
          </cell>
          <cell r="D6393" t="str">
            <v>REMOVAL OF PAVEMENT MARKINGS, AS PER PLAN</v>
          </cell>
          <cell r="G6393">
            <v>0</v>
          </cell>
        </row>
        <row r="6394">
          <cell r="A6394" t="str">
            <v>645E30020</v>
          </cell>
          <cell r="C6394" t="str">
            <v>SF</v>
          </cell>
          <cell r="D6394" t="str">
            <v>REMOVAL OF PAVEMENT MARKINGS</v>
          </cell>
          <cell r="G6394">
            <v>0</v>
          </cell>
        </row>
        <row r="6395">
          <cell r="A6395" t="str">
            <v>645E40000</v>
          </cell>
          <cell r="B6395" t="str">
            <v>Y</v>
          </cell>
          <cell r="C6395" t="str">
            <v>EACH</v>
          </cell>
          <cell r="D6395" t="str">
            <v>SPECIAL - AIR SPEED ZONE MARKING</v>
          </cell>
          <cell r="F6395" t="str">
            <v>CHECK UNIT OF MEASURE</v>
          </cell>
          <cell r="G6395">
            <v>0</v>
          </cell>
        </row>
        <row r="6396">
          <cell r="A6396" t="str">
            <v>645E40010</v>
          </cell>
          <cell r="B6396" t="str">
            <v>Y</v>
          </cell>
          <cell r="C6396" t="str">
            <v>SF</v>
          </cell>
          <cell r="D6396" t="str">
            <v>SPECIAL - AIR SPEED ZONE MARKING</v>
          </cell>
          <cell r="F6396" t="str">
            <v>CHECK UNIT OF MEASURE</v>
          </cell>
          <cell r="G6396">
            <v>0</v>
          </cell>
        </row>
        <row r="6397">
          <cell r="A6397" t="str">
            <v>645E60000</v>
          </cell>
          <cell r="C6397" t="str">
            <v>SF</v>
          </cell>
          <cell r="D6397" t="str">
            <v>GREEN COLORED PAVEMENT FOR BIKE LANES, TYPE A1</v>
          </cell>
          <cell r="G6397">
            <v>0</v>
          </cell>
        </row>
        <row r="6398">
          <cell r="A6398" t="str">
            <v>645E60010</v>
          </cell>
          <cell r="C6398" t="str">
            <v>SF</v>
          </cell>
          <cell r="D6398" t="str">
            <v>GREEN COLORED PAVEMENT FOR BIKE LANES, TYPE A2</v>
          </cell>
          <cell r="G6398">
            <v>0</v>
          </cell>
        </row>
        <row r="6399">
          <cell r="A6399" t="str">
            <v>645E60020</v>
          </cell>
          <cell r="C6399" t="str">
            <v>SF</v>
          </cell>
          <cell r="D6399" t="str">
            <v>GREEN COLORED PAVEMENT FOR BIKE LANES, TYPE A3</v>
          </cell>
          <cell r="G6399">
            <v>0</v>
          </cell>
        </row>
        <row r="6400">
          <cell r="A6400" t="str">
            <v>645E90000</v>
          </cell>
          <cell r="C6400" t="str">
            <v>MILE</v>
          </cell>
          <cell r="D6400" t="str">
            <v>PAVEMENT MARKING, MISC.</v>
          </cell>
          <cell r="F6400" t="str">
            <v>ADD SUPPLEMENTAL DESCRIPTION</v>
          </cell>
          <cell r="G6400">
            <v>1</v>
          </cell>
        </row>
        <row r="6401">
          <cell r="A6401" t="str">
            <v>645E98000</v>
          </cell>
          <cell r="C6401" t="str">
            <v>FT</v>
          </cell>
          <cell r="D6401" t="str">
            <v>PAVEMENT MARKING, MISC.</v>
          </cell>
          <cell r="F6401" t="str">
            <v>ADD SUPPLEMENTAL DESCRIPTION</v>
          </cell>
          <cell r="G6401">
            <v>1</v>
          </cell>
        </row>
        <row r="6402">
          <cell r="A6402" t="str">
            <v>646E01650</v>
          </cell>
          <cell r="C6402" t="str">
            <v>EACH</v>
          </cell>
          <cell r="D6402" t="str">
            <v>BIKE LANE ARROW, TYPE 1</v>
          </cell>
          <cell r="G6402">
            <v>0</v>
          </cell>
        </row>
        <row r="6403">
          <cell r="A6403" t="str">
            <v>646E10000</v>
          </cell>
          <cell r="C6403" t="str">
            <v>MILE</v>
          </cell>
          <cell r="D6403" t="str">
            <v>EDGE LINE, 4"</v>
          </cell>
          <cell r="G6403">
            <v>0</v>
          </cell>
        </row>
        <row r="6404">
          <cell r="A6404" t="str">
            <v>646E10001</v>
          </cell>
          <cell r="C6404" t="str">
            <v>MILE</v>
          </cell>
          <cell r="D6404" t="str">
            <v>EDGE LINE, 4", AS PER PLAN</v>
          </cell>
          <cell r="G6404">
            <v>0</v>
          </cell>
        </row>
        <row r="6405">
          <cell r="A6405" t="str">
            <v>646E10010</v>
          </cell>
          <cell r="C6405" t="str">
            <v>MILE</v>
          </cell>
          <cell r="D6405" t="str">
            <v>EDGE LINE, 6"</v>
          </cell>
          <cell r="G6405">
            <v>0</v>
          </cell>
        </row>
        <row r="6406">
          <cell r="A6406" t="str">
            <v>646E10100</v>
          </cell>
          <cell r="C6406" t="str">
            <v>MILE</v>
          </cell>
          <cell r="D6406" t="str">
            <v>LANE LINE, 4"</v>
          </cell>
          <cell r="G6406">
            <v>0</v>
          </cell>
        </row>
        <row r="6407">
          <cell r="A6407" t="str">
            <v>646E10101</v>
          </cell>
          <cell r="C6407" t="str">
            <v>MILE</v>
          </cell>
          <cell r="D6407" t="str">
            <v>LANE LINE, 4", AS PER PLAN</v>
          </cell>
          <cell r="G6407">
            <v>0</v>
          </cell>
        </row>
        <row r="6408">
          <cell r="A6408" t="str">
            <v>646E10110</v>
          </cell>
          <cell r="C6408" t="str">
            <v>MILE</v>
          </cell>
          <cell r="D6408" t="str">
            <v>LANE LINE, 6"</v>
          </cell>
          <cell r="G6408">
            <v>0</v>
          </cell>
        </row>
        <row r="6409">
          <cell r="A6409" t="str">
            <v>646E10111</v>
          </cell>
          <cell r="C6409" t="str">
            <v>MILE</v>
          </cell>
          <cell r="D6409" t="str">
            <v>LANE LINE, 6", AS PER PLAN</v>
          </cell>
          <cell r="G6409">
            <v>0</v>
          </cell>
        </row>
        <row r="6410">
          <cell r="A6410" t="str">
            <v>646E10200</v>
          </cell>
          <cell r="C6410" t="str">
            <v>MILE</v>
          </cell>
          <cell r="D6410" t="str">
            <v>CENTER LINE</v>
          </cell>
          <cell r="G6410">
            <v>0</v>
          </cell>
        </row>
        <row r="6411">
          <cell r="A6411" t="str">
            <v>646E10201</v>
          </cell>
          <cell r="C6411" t="str">
            <v>MILE</v>
          </cell>
          <cell r="D6411" t="str">
            <v>CENTER LINE, AS PER PLAN</v>
          </cell>
          <cell r="G6411">
            <v>0</v>
          </cell>
        </row>
        <row r="6412">
          <cell r="A6412" t="str">
            <v>646E10300</v>
          </cell>
          <cell r="C6412" t="str">
            <v>FT</v>
          </cell>
          <cell r="D6412" t="str">
            <v>CHANNELIZING LINE, 8"</v>
          </cell>
          <cell r="G6412">
            <v>0</v>
          </cell>
        </row>
        <row r="6413">
          <cell r="A6413" t="str">
            <v>646E10301</v>
          </cell>
          <cell r="C6413" t="str">
            <v>FT</v>
          </cell>
          <cell r="D6413" t="str">
            <v>CHANNELIZING LINE, 8", AS PER PLAN</v>
          </cell>
          <cell r="G6413">
            <v>0</v>
          </cell>
        </row>
        <row r="6414">
          <cell r="A6414" t="str">
            <v>646E10310</v>
          </cell>
          <cell r="C6414" t="str">
            <v>FT</v>
          </cell>
          <cell r="D6414" t="str">
            <v>CHANNELIZING LINE, 12"</v>
          </cell>
          <cell r="G6414">
            <v>0</v>
          </cell>
        </row>
        <row r="6415">
          <cell r="A6415" t="str">
            <v>646E10400</v>
          </cell>
          <cell r="C6415" t="str">
            <v>FT</v>
          </cell>
          <cell r="D6415" t="str">
            <v>STOP LINE</v>
          </cell>
          <cell r="G6415">
            <v>0</v>
          </cell>
        </row>
        <row r="6416">
          <cell r="A6416" t="str">
            <v>646E10401</v>
          </cell>
          <cell r="C6416" t="str">
            <v>FT</v>
          </cell>
          <cell r="D6416" t="str">
            <v>STOP LINE, AS PER PLAN</v>
          </cell>
          <cell r="G6416">
            <v>0</v>
          </cell>
        </row>
        <row r="6417">
          <cell r="A6417" t="str">
            <v>646E10500</v>
          </cell>
          <cell r="C6417" t="str">
            <v>FT</v>
          </cell>
          <cell r="D6417" t="str">
            <v>CROSSWALK LINE</v>
          </cell>
          <cell r="G6417">
            <v>0</v>
          </cell>
        </row>
        <row r="6418">
          <cell r="A6418" t="str">
            <v>646E10501</v>
          </cell>
          <cell r="C6418" t="str">
            <v>FT</v>
          </cell>
          <cell r="D6418" t="str">
            <v>CROSSWALK LINE, AS PER PLAN</v>
          </cell>
          <cell r="G6418">
            <v>0</v>
          </cell>
        </row>
        <row r="6419">
          <cell r="A6419" t="str">
            <v>646E10600</v>
          </cell>
          <cell r="C6419" t="str">
            <v>FT</v>
          </cell>
          <cell r="D6419" t="str">
            <v>TRANSVERSE/DIAGONAL LINE</v>
          </cell>
          <cell r="G6419">
            <v>0</v>
          </cell>
        </row>
        <row r="6420">
          <cell r="A6420" t="str">
            <v>646E10601</v>
          </cell>
          <cell r="C6420" t="str">
            <v>FT</v>
          </cell>
          <cell r="D6420" t="str">
            <v>TRANSVERSE/DIAGONAL LINE, AS PER PLAN</v>
          </cell>
          <cell r="G6420">
            <v>0</v>
          </cell>
        </row>
        <row r="6421">
          <cell r="A6421" t="str">
            <v>646E10620</v>
          </cell>
          <cell r="C6421" t="str">
            <v>FT</v>
          </cell>
          <cell r="D6421" t="str">
            <v>CHEVRON MARKING</v>
          </cell>
          <cell r="G6421">
            <v>0</v>
          </cell>
        </row>
        <row r="6422">
          <cell r="A6422" t="str">
            <v>646E10621</v>
          </cell>
          <cell r="C6422" t="str">
            <v>FT</v>
          </cell>
          <cell r="D6422" t="str">
            <v>CHEVRON MARKING, AS PER PLAN</v>
          </cell>
          <cell r="G6422">
            <v>0</v>
          </cell>
        </row>
        <row r="6423">
          <cell r="A6423" t="str">
            <v>646E10700</v>
          </cell>
          <cell r="C6423" t="str">
            <v>FT</v>
          </cell>
          <cell r="D6423" t="str">
            <v>CURB MARKING</v>
          </cell>
          <cell r="G6423">
            <v>0</v>
          </cell>
        </row>
        <row r="6424">
          <cell r="A6424" t="str">
            <v>646E10701</v>
          </cell>
          <cell r="C6424" t="str">
            <v>FT</v>
          </cell>
          <cell r="D6424" t="str">
            <v>CURB MARKING, AS PER PLAN</v>
          </cell>
          <cell r="G6424">
            <v>0</v>
          </cell>
        </row>
        <row r="6425">
          <cell r="A6425" t="str">
            <v>646E10800</v>
          </cell>
          <cell r="C6425" t="str">
            <v>SF</v>
          </cell>
          <cell r="D6425" t="str">
            <v>ISLAND MARKING</v>
          </cell>
          <cell r="G6425">
            <v>0</v>
          </cell>
        </row>
        <row r="6426">
          <cell r="A6426" t="str">
            <v>646E10801</v>
          </cell>
          <cell r="C6426" t="str">
            <v>SF</v>
          </cell>
          <cell r="D6426" t="str">
            <v>ISLAND MARKING, AS PER PLAN</v>
          </cell>
          <cell r="G6426">
            <v>0</v>
          </cell>
        </row>
        <row r="6427">
          <cell r="A6427" t="str">
            <v>646E10900</v>
          </cell>
          <cell r="C6427" t="str">
            <v>EACH</v>
          </cell>
          <cell r="D6427" t="str">
            <v>HANDICAP SYMBOL MARKING</v>
          </cell>
          <cell r="G6427">
            <v>0</v>
          </cell>
        </row>
        <row r="6428">
          <cell r="A6428" t="str">
            <v>646E10901</v>
          </cell>
          <cell r="C6428" t="str">
            <v>EACH</v>
          </cell>
          <cell r="D6428" t="str">
            <v>HANDICAP SYMBOL MARKING, AS PER PLAN</v>
          </cell>
          <cell r="G6428">
            <v>0</v>
          </cell>
        </row>
        <row r="6429">
          <cell r="A6429" t="str">
            <v>646E20000</v>
          </cell>
          <cell r="C6429" t="str">
            <v>EACH</v>
          </cell>
          <cell r="D6429" t="str">
            <v>RAILROAD SYMBOL MARKING</v>
          </cell>
          <cell r="G6429">
            <v>0</v>
          </cell>
        </row>
        <row r="6430">
          <cell r="A6430" t="str">
            <v>646E20001</v>
          </cell>
          <cell r="C6430" t="str">
            <v>EACH</v>
          </cell>
          <cell r="D6430" t="str">
            <v>RAILROAD SYMBOL MARKING, AS PER PLAN</v>
          </cell>
          <cell r="G6430">
            <v>0</v>
          </cell>
        </row>
        <row r="6431">
          <cell r="A6431" t="str">
            <v>646E20100</v>
          </cell>
          <cell r="C6431" t="str">
            <v>EACH</v>
          </cell>
          <cell r="D6431" t="str">
            <v>SCHOOL SYMBOL MARKING, 72"</v>
          </cell>
          <cell r="G6431">
            <v>0</v>
          </cell>
        </row>
        <row r="6432">
          <cell r="A6432" t="str">
            <v>646E20101</v>
          </cell>
          <cell r="C6432" t="str">
            <v>EACH</v>
          </cell>
          <cell r="D6432" t="str">
            <v>SCHOOL SYMBOL MARKING, 72", AS PER PLAN</v>
          </cell>
          <cell r="G6432">
            <v>0</v>
          </cell>
        </row>
        <row r="6433">
          <cell r="A6433" t="str">
            <v>646E20110</v>
          </cell>
          <cell r="C6433" t="str">
            <v>EACH</v>
          </cell>
          <cell r="D6433" t="str">
            <v>SCHOOL SYMBOL MARKING, 96"</v>
          </cell>
          <cell r="G6433">
            <v>0</v>
          </cell>
        </row>
        <row r="6434">
          <cell r="A6434" t="str">
            <v>646E20111</v>
          </cell>
          <cell r="C6434" t="str">
            <v>EACH</v>
          </cell>
          <cell r="D6434" t="str">
            <v>SCHOOL SYMBOL MARKING, 96", AS PER PLAN</v>
          </cell>
          <cell r="G6434">
            <v>0</v>
          </cell>
        </row>
        <row r="6435">
          <cell r="A6435" t="str">
            <v>646E20120</v>
          </cell>
          <cell r="C6435" t="str">
            <v>EACH</v>
          </cell>
          <cell r="D6435" t="str">
            <v>SCHOOL SYMBOL MARKING, 120"</v>
          </cell>
          <cell r="G6435">
            <v>0</v>
          </cell>
        </row>
        <row r="6436">
          <cell r="A6436" t="str">
            <v>646E20121</v>
          </cell>
          <cell r="C6436" t="str">
            <v>EACH</v>
          </cell>
          <cell r="D6436" t="str">
            <v>SCHOOL SYMBOL MARKING, 120", AS PER PLAN</v>
          </cell>
          <cell r="G6436">
            <v>0</v>
          </cell>
        </row>
        <row r="6437">
          <cell r="A6437" t="str">
            <v>646E20200</v>
          </cell>
          <cell r="C6437" t="str">
            <v>FT</v>
          </cell>
          <cell r="D6437" t="str">
            <v>PARKING LOT STALL MARKING</v>
          </cell>
          <cell r="G6437">
            <v>0</v>
          </cell>
        </row>
        <row r="6438">
          <cell r="A6438" t="str">
            <v>646E20201</v>
          </cell>
          <cell r="C6438" t="str">
            <v>FT</v>
          </cell>
          <cell r="D6438" t="str">
            <v>PARKING LOT STALL MARKING, AS PER PLAN</v>
          </cell>
          <cell r="G6438">
            <v>0</v>
          </cell>
        </row>
        <row r="6439">
          <cell r="A6439" t="str">
            <v>646E20300</v>
          </cell>
          <cell r="C6439" t="str">
            <v>EACH</v>
          </cell>
          <cell r="D6439" t="str">
            <v>LANE ARROW</v>
          </cell>
          <cell r="G6439">
            <v>0</v>
          </cell>
        </row>
        <row r="6440">
          <cell r="A6440" t="str">
            <v>646E20301</v>
          </cell>
          <cell r="C6440" t="str">
            <v>EACH</v>
          </cell>
          <cell r="D6440" t="str">
            <v>LANE ARROW, AS PER PLAN</v>
          </cell>
          <cell r="G6440">
            <v>0</v>
          </cell>
        </row>
        <row r="6441">
          <cell r="A6441" t="str">
            <v>646E20320</v>
          </cell>
          <cell r="C6441" t="str">
            <v>EACH</v>
          </cell>
          <cell r="D6441" t="str">
            <v>WRONG WAY ARROW</v>
          </cell>
          <cell r="G6441">
            <v>0</v>
          </cell>
        </row>
        <row r="6442">
          <cell r="A6442" t="str">
            <v>646E20350</v>
          </cell>
          <cell r="C6442" t="str">
            <v>EACH</v>
          </cell>
          <cell r="D6442" t="str">
            <v>LANE REDUCTION ARROW</v>
          </cell>
          <cell r="G6442">
            <v>0</v>
          </cell>
        </row>
        <row r="6443">
          <cell r="A6443" t="str">
            <v>646E20400</v>
          </cell>
          <cell r="C6443" t="str">
            <v>EACH</v>
          </cell>
          <cell r="D6443" t="str">
            <v>WORD ON PAVEMENT, 72"</v>
          </cell>
          <cell r="G6443">
            <v>0</v>
          </cell>
        </row>
        <row r="6444">
          <cell r="A6444" t="str">
            <v>646E20401</v>
          </cell>
          <cell r="C6444" t="str">
            <v>EACH</v>
          </cell>
          <cell r="D6444" t="str">
            <v>WORD ON PAVEMENT, 72", AS PER PLAN</v>
          </cell>
          <cell r="G6444">
            <v>0</v>
          </cell>
        </row>
        <row r="6445">
          <cell r="A6445" t="str">
            <v>646E20410</v>
          </cell>
          <cell r="C6445" t="str">
            <v>EACH</v>
          </cell>
          <cell r="D6445" t="str">
            <v>WORD ON PAVEMENT, 96"</v>
          </cell>
          <cell r="G6445">
            <v>0</v>
          </cell>
        </row>
        <row r="6446">
          <cell r="A6446" t="str">
            <v>646E20411</v>
          </cell>
          <cell r="C6446" t="str">
            <v>EACH</v>
          </cell>
          <cell r="D6446" t="str">
            <v>WORD ON PAVEMENT, 96", AS PER PLAN</v>
          </cell>
          <cell r="G6446">
            <v>0</v>
          </cell>
        </row>
        <row r="6447">
          <cell r="A6447" t="str">
            <v>646E20500</v>
          </cell>
          <cell r="C6447" t="str">
            <v>FT</v>
          </cell>
          <cell r="D6447" t="str">
            <v>DOTTED LINE</v>
          </cell>
          <cell r="G6447">
            <v>0</v>
          </cell>
        </row>
        <row r="6448">
          <cell r="A6448" t="str">
            <v>646E20501</v>
          </cell>
          <cell r="C6448" t="str">
            <v>FT</v>
          </cell>
          <cell r="D6448" t="str">
            <v>DOTTED LINE, AS PER PLAN</v>
          </cell>
          <cell r="G6448">
            <v>0</v>
          </cell>
        </row>
        <row r="6449">
          <cell r="A6449" t="str">
            <v>646E20502</v>
          </cell>
          <cell r="C6449" t="str">
            <v>FT</v>
          </cell>
          <cell r="D6449" t="str">
            <v>DOTTED LINE, 4"</v>
          </cell>
          <cell r="G6449">
            <v>0</v>
          </cell>
        </row>
        <row r="6450">
          <cell r="A6450" t="str">
            <v>646E20504</v>
          </cell>
          <cell r="C6450" t="str">
            <v>FT</v>
          </cell>
          <cell r="D6450" t="str">
            <v>DOTTED LINE, 6"</v>
          </cell>
          <cell r="G6450">
            <v>0</v>
          </cell>
        </row>
        <row r="6451">
          <cell r="A6451" t="str">
            <v>646E20506</v>
          </cell>
          <cell r="C6451" t="str">
            <v>FT</v>
          </cell>
          <cell r="D6451" t="str">
            <v>DOTTED LINE, 8"</v>
          </cell>
          <cell r="G6451">
            <v>0</v>
          </cell>
        </row>
        <row r="6452">
          <cell r="A6452" t="str">
            <v>646E20510</v>
          </cell>
          <cell r="C6452" t="str">
            <v>FT</v>
          </cell>
          <cell r="D6452" t="str">
            <v>DOTTED LINE, 12"</v>
          </cell>
          <cell r="G6452">
            <v>0</v>
          </cell>
        </row>
        <row r="6453">
          <cell r="A6453" t="str">
            <v>646E20520</v>
          </cell>
          <cell r="C6453" t="str">
            <v>FT</v>
          </cell>
          <cell r="D6453" t="str">
            <v>DOTTED LINE, 24"</v>
          </cell>
          <cell r="G6453">
            <v>0</v>
          </cell>
        </row>
        <row r="6454">
          <cell r="A6454" t="str">
            <v>646E20600</v>
          </cell>
          <cell r="C6454" t="str">
            <v>EACH</v>
          </cell>
          <cell r="D6454" t="str">
            <v>BIKE LANE SYMBOL MARKING</v>
          </cell>
          <cell r="G6454">
            <v>0</v>
          </cell>
        </row>
        <row r="6455">
          <cell r="A6455" t="str">
            <v>646E20650</v>
          </cell>
          <cell r="C6455" t="str">
            <v>EACH</v>
          </cell>
          <cell r="D6455" t="str">
            <v>SHARED LANE MARKING</v>
          </cell>
          <cell r="G6455">
            <v>0</v>
          </cell>
        </row>
        <row r="6456">
          <cell r="A6456" t="str">
            <v>646E20700</v>
          </cell>
          <cell r="B6456" t="str">
            <v>Y</v>
          </cell>
          <cell r="C6456" t="str">
            <v>SF</v>
          </cell>
          <cell r="D6456" t="str">
            <v>SPECIAL - AIR SPEED ZONE MARKING</v>
          </cell>
          <cell r="G6456">
            <v>0</v>
          </cell>
        </row>
        <row r="6457">
          <cell r="A6457" t="str">
            <v>646E20710</v>
          </cell>
          <cell r="B6457" t="str">
            <v>Y</v>
          </cell>
          <cell r="C6457" t="str">
            <v>EACH</v>
          </cell>
          <cell r="D6457" t="str">
            <v>SPECIAL - AIR SPEED ZONE MARKING</v>
          </cell>
          <cell r="G6457">
            <v>0</v>
          </cell>
        </row>
        <row r="6458">
          <cell r="A6458" t="str">
            <v>646E20800</v>
          </cell>
          <cell r="C6458" t="str">
            <v>FT</v>
          </cell>
          <cell r="D6458" t="str">
            <v>YIELD LINE</v>
          </cell>
          <cell r="G6458">
            <v>0</v>
          </cell>
        </row>
        <row r="6459">
          <cell r="A6459" t="str">
            <v>646E50000</v>
          </cell>
          <cell r="C6459" t="str">
            <v>EACH</v>
          </cell>
          <cell r="D6459" t="str">
            <v>REMOVAL OF PAVEMENT MARKING</v>
          </cell>
          <cell r="G6459">
            <v>0</v>
          </cell>
        </row>
        <row r="6460">
          <cell r="A6460" t="str">
            <v>646E50100</v>
          </cell>
          <cell r="C6460" t="str">
            <v>FT</v>
          </cell>
          <cell r="D6460" t="str">
            <v>REMOVAL OF PAVEMENT MARKING</v>
          </cell>
          <cell r="G6460">
            <v>0</v>
          </cell>
        </row>
        <row r="6461">
          <cell r="A6461" t="str">
            <v>646E50101</v>
          </cell>
          <cell r="C6461" t="str">
            <v>FT</v>
          </cell>
          <cell r="D6461" t="str">
            <v>REMOVAL OF PAVEMENT MARKING, AS PER PLAN</v>
          </cell>
          <cell r="G6461">
            <v>0</v>
          </cell>
        </row>
        <row r="6462">
          <cell r="A6462" t="str">
            <v>646E50200</v>
          </cell>
          <cell r="C6462" t="str">
            <v>SF</v>
          </cell>
          <cell r="D6462" t="str">
            <v>REMOVAL OF PAVEMENT MARKING</v>
          </cell>
          <cell r="G6462">
            <v>0</v>
          </cell>
        </row>
        <row r="6463">
          <cell r="A6463" t="str">
            <v>646E50300</v>
          </cell>
          <cell r="C6463" t="str">
            <v>MILE</v>
          </cell>
          <cell r="D6463" t="str">
            <v>REMOVAL OF PAVEMENT MARKING</v>
          </cell>
          <cell r="G6463">
            <v>0</v>
          </cell>
        </row>
        <row r="6464">
          <cell r="A6464" t="str">
            <v>646E50301</v>
          </cell>
          <cell r="C6464" t="str">
            <v>MILE</v>
          </cell>
          <cell r="D6464" t="str">
            <v>REMOVAL OF PAVEMENT MARKING, AS PER PLAN</v>
          </cell>
          <cell r="G6464">
            <v>0</v>
          </cell>
        </row>
        <row r="6465">
          <cell r="A6465" t="str">
            <v>646E60000</v>
          </cell>
          <cell r="C6465" t="str">
            <v>LS</v>
          </cell>
          <cell r="D6465" t="str">
            <v>TWO-WAY RADIO EQUIPMENT</v>
          </cell>
          <cell r="G6465">
            <v>0</v>
          </cell>
        </row>
        <row r="6466">
          <cell r="A6466" t="str">
            <v>646E60001</v>
          </cell>
          <cell r="C6466" t="str">
            <v>LS</v>
          </cell>
          <cell r="D6466" t="str">
            <v>TWO-WAY RADIO EQUIPMENT, AS PER PLAN</v>
          </cell>
          <cell r="G6466">
            <v>0</v>
          </cell>
        </row>
        <row r="6467">
          <cell r="A6467" t="str">
            <v>646E60100</v>
          </cell>
          <cell r="C6467" t="str">
            <v>SF</v>
          </cell>
          <cell r="D6467" t="str">
            <v>GREEN COLORED PAVEMENT FOR BIKE LANES</v>
          </cell>
          <cell r="G6467">
            <v>0</v>
          </cell>
        </row>
        <row r="6468">
          <cell r="A6468" t="str">
            <v>646E90000</v>
          </cell>
          <cell r="C6468" t="str">
            <v>FT</v>
          </cell>
          <cell r="D6468" t="str">
            <v>PAVEMENT MARKING, MISC.:</v>
          </cell>
          <cell r="F6468" t="str">
            <v>ADD SUPPLEMENTAL DESCRIPTION</v>
          </cell>
          <cell r="G6468">
            <v>1</v>
          </cell>
        </row>
        <row r="6469">
          <cell r="A6469" t="str">
            <v>646E90010</v>
          </cell>
          <cell r="C6469" t="str">
            <v>MILE</v>
          </cell>
          <cell r="D6469" t="str">
            <v>PAVEMENT MARKING, MISC.:</v>
          </cell>
          <cell r="F6469" t="str">
            <v>ADD SUPPLEMENTAL DESCRIPTION</v>
          </cell>
          <cell r="G6469">
            <v>1</v>
          </cell>
        </row>
        <row r="6470">
          <cell r="A6470" t="str">
            <v>646E98000</v>
          </cell>
          <cell r="C6470" t="str">
            <v>EACH</v>
          </cell>
          <cell r="D6470" t="str">
            <v>PAVEMENT MARKING, MISC.:</v>
          </cell>
          <cell r="F6470" t="str">
            <v>ADD SUPPLEMENTAL DESCRIPTION</v>
          </cell>
          <cell r="G6470">
            <v>1</v>
          </cell>
        </row>
        <row r="6471">
          <cell r="A6471" t="str">
            <v>647E18000</v>
          </cell>
          <cell r="C6471" t="str">
            <v>FT</v>
          </cell>
          <cell r="D6471" t="str">
            <v>CHANNELIZING LINE, 8", TYPE A90</v>
          </cell>
          <cell r="G6471">
            <v>0</v>
          </cell>
        </row>
        <row r="6472">
          <cell r="A6472" t="str">
            <v>647E18002</v>
          </cell>
          <cell r="C6472" t="str">
            <v>FT</v>
          </cell>
          <cell r="D6472" t="str">
            <v>CHANNELIZING LINE, 8", TYPE A125</v>
          </cell>
          <cell r="G6472">
            <v>0</v>
          </cell>
        </row>
        <row r="6473">
          <cell r="A6473" t="str">
            <v>647E18004</v>
          </cell>
          <cell r="C6473" t="str">
            <v>FT</v>
          </cell>
          <cell r="D6473" t="str">
            <v>CHANNELIZING LINE, 12", TYPE A90</v>
          </cell>
          <cell r="G6473">
            <v>0</v>
          </cell>
        </row>
        <row r="6474">
          <cell r="A6474" t="str">
            <v>647E18006</v>
          </cell>
          <cell r="C6474" t="str">
            <v>FT</v>
          </cell>
          <cell r="D6474" t="str">
            <v>CHANNELIZING LINE, 12", TYPE A125</v>
          </cell>
          <cell r="G6474">
            <v>0</v>
          </cell>
        </row>
        <row r="6475">
          <cell r="A6475" t="str">
            <v>647E18010</v>
          </cell>
          <cell r="C6475" t="str">
            <v>FT</v>
          </cell>
          <cell r="D6475" t="str">
            <v>CHANNELIZING LINE, 8", TYPE B90</v>
          </cell>
          <cell r="G6475">
            <v>0</v>
          </cell>
        </row>
        <row r="6476">
          <cell r="A6476" t="str">
            <v>647E18012</v>
          </cell>
          <cell r="C6476" t="str">
            <v>FT</v>
          </cell>
          <cell r="D6476" t="str">
            <v>CHANNELIZING LINE, 8", TYPE B125</v>
          </cell>
          <cell r="G6476">
            <v>0</v>
          </cell>
        </row>
        <row r="6477">
          <cell r="A6477" t="str">
            <v>647E18013</v>
          </cell>
          <cell r="C6477" t="str">
            <v>FT</v>
          </cell>
          <cell r="D6477" t="str">
            <v>CHANNELIZING LINE, 8", TYPE B125, AS PER PLAN</v>
          </cell>
          <cell r="G6477">
            <v>0</v>
          </cell>
        </row>
        <row r="6478">
          <cell r="A6478" t="str">
            <v>647E18014</v>
          </cell>
          <cell r="C6478" t="str">
            <v>FT</v>
          </cell>
          <cell r="D6478" t="str">
            <v>CHANNELIZING LINE, 12", TYPE B90</v>
          </cell>
          <cell r="G6478">
            <v>0</v>
          </cell>
        </row>
        <row r="6479">
          <cell r="A6479" t="str">
            <v>647E18016</v>
          </cell>
          <cell r="C6479" t="str">
            <v>FT</v>
          </cell>
          <cell r="D6479" t="str">
            <v>CHANNELIZING LINE, 12", TYPE B125</v>
          </cell>
          <cell r="G6479">
            <v>0</v>
          </cell>
        </row>
        <row r="6480">
          <cell r="A6480" t="str">
            <v>647E18050</v>
          </cell>
          <cell r="C6480" t="str">
            <v>FT</v>
          </cell>
          <cell r="D6480" t="str">
            <v>STOP LINE, TYPE A90</v>
          </cell>
          <cell r="G6480">
            <v>0</v>
          </cell>
        </row>
        <row r="6481">
          <cell r="A6481" t="str">
            <v>647E18052</v>
          </cell>
          <cell r="C6481" t="str">
            <v>FT</v>
          </cell>
          <cell r="D6481" t="str">
            <v>STOP LINE, TYPE A125</v>
          </cell>
          <cell r="G6481">
            <v>0</v>
          </cell>
        </row>
        <row r="6482">
          <cell r="A6482" t="str">
            <v>647E18060</v>
          </cell>
          <cell r="C6482" t="str">
            <v>FT</v>
          </cell>
          <cell r="D6482" t="str">
            <v>STOP LINE, TYPE B90</v>
          </cell>
          <cell r="G6482">
            <v>0</v>
          </cell>
        </row>
        <row r="6483">
          <cell r="A6483" t="str">
            <v>647E18062</v>
          </cell>
          <cell r="C6483" t="str">
            <v>FT</v>
          </cell>
          <cell r="D6483" t="str">
            <v>STOP LINE, TYPE B125</v>
          </cell>
          <cell r="G6483">
            <v>0</v>
          </cell>
        </row>
        <row r="6484">
          <cell r="A6484" t="str">
            <v>647E20000</v>
          </cell>
          <cell r="C6484" t="str">
            <v>FT</v>
          </cell>
          <cell r="D6484" t="str">
            <v>CROSSWALK LINE, TYPE A90</v>
          </cell>
          <cell r="G6484">
            <v>0</v>
          </cell>
        </row>
        <row r="6485">
          <cell r="A6485" t="str">
            <v>647E20002</v>
          </cell>
          <cell r="C6485" t="str">
            <v>FT</v>
          </cell>
          <cell r="D6485" t="str">
            <v>CROSSWALK LINE, TYPE A125</v>
          </cell>
          <cell r="G6485">
            <v>0</v>
          </cell>
        </row>
        <row r="6486">
          <cell r="A6486" t="str">
            <v>647E20010</v>
          </cell>
          <cell r="C6486" t="str">
            <v>FT</v>
          </cell>
          <cell r="D6486" t="str">
            <v>CROSSWALK LINE, TYPE B90</v>
          </cell>
          <cell r="G6486">
            <v>0</v>
          </cell>
        </row>
        <row r="6487">
          <cell r="A6487" t="str">
            <v>647E20011</v>
          </cell>
          <cell r="C6487" t="str">
            <v>FT</v>
          </cell>
          <cell r="D6487" t="str">
            <v>CROSSWALK LINE, TYPE B90, AS PER PLAN</v>
          </cell>
          <cell r="G6487">
            <v>0</v>
          </cell>
        </row>
        <row r="6488">
          <cell r="A6488" t="str">
            <v>647E20012</v>
          </cell>
          <cell r="C6488" t="str">
            <v>FT</v>
          </cell>
          <cell r="D6488" t="str">
            <v>CROSSWALK LINE, TYPE B125</v>
          </cell>
          <cell r="G6488">
            <v>0</v>
          </cell>
        </row>
        <row r="6489">
          <cell r="A6489" t="str">
            <v>647E20013</v>
          </cell>
          <cell r="C6489" t="str">
            <v>FT</v>
          </cell>
          <cell r="D6489" t="str">
            <v>CROSSWALK LINE, TYPE B125, AS PER PLAN</v>
          </cell>
          <cell r="G6489">
            <v>0</v>
          </cell>
        </row>
        <row r="6490">
          <cell r="A6490" t="str">
            <v>647E20100</v>
          </cell>
          <cell r="C6490" t="str">
            <v>FT</v>
          </cell>
          <cell r="D6490" t="str">
            <v>TRANSVERSE/DIAGONAL LINE, TYPE A90</v>
          </cell>
          <cell r="G6490">
            <v>0</v>
          </cell>
        </row>
        <row r="6491">
          <cell r="A6491" t="str">
            <v>647E20102</v>
          </cell>
          <cell r="C6491" t="str">
            <v>FT</v>
          </cell>
          <cell r="D6491" t="str">
            <v>TRANSVERSE/DIAGONAL LINE, TYPE A125</v>
          </cell>
          <cell r="G6491">
            <v>0</v>
          </cell>
        </row>
        <row r="6492">
          <cell r="A6492" t="str">
            <v>647E20110</v>
          </cell>
          <cell r="C6492" t="str">
            <v>FT</v>
          </cell>
          <cell r="D6492" t="str">
            <v>TRANSVERSE/DIAGONAL LINE, TYPE B90</v>
          </cell>
          <cell r="G6492">
            <v>0</v>
          </cell>
        </row>
        <row r="6493">
          <cell r="A6493" t="str">
            <v>647E20112</v>
          </cell>
          <cell r="C6493" t="str">
            <v>FT</v>
          </cell>
          <cell r="D6493" t="str">
            <v>TRANSVERSE/DIAGONAL LINE, TYPE B125</v>
          </cell>
          <cell r="G6493">
            <v>0</v>
          </cell>
        </row>
        <row r="6494">
          <cell r="A6494" t="str">
            <v>647E20120</v>
          </cell>
          <cell r="C6494" t="str">
            <v>FT</v>
          </cell>
          <cell r="D6494" t="str">
            <v>CHEVRON MARKING, TYPE A90</v>
          </cell>
          <cell r="G6494">
            <v>0</v>
          </cell>
        </row>
        <row r="6495">
          <cell r="A6495" t="str">
            <v>647E20122</v>
          </cell>
          <cell r="C6495" t="str">
            <v>FT</v>
          </cell>
          <cell r="D6495" t="str">
            <v>CHEVRON MARKING, TYPE A125</v>
          </cell>
          <cell r="G6495">
            <v>0</v>
          </cell>
        </row>
        <row r="6496">
          <cell r="A6496" t="str">
            <v>647E20130</v>
          </cell>
          <cell r="C6496" t="str">
            <v>FT</v>
          </cell>
          <cell r="D6496" t="str">
            <v>CHEVRON MARKING, TYPE B90</v>
          </cell>
          <cell r="G6496">
            <v>0</v>
          </cell>
        </row>
        <row r="6497">
          <cell r="A6497" t="str">
            <v>647E20132</v>
          </cell>
          <cell r="C6497" t="str">
            <v>FT</v>
          </cell>
          <cell r="D6497" t="str">
            <v>CHEVRON MARKING, TYPE B125</v>
          </cell>
          <cell r="G6497">
            <v>0</v>
          </cell>
        </row>
        <row r="6498">
          <cell r="A6498" t="str">
            <v>647E20200</v>
          </cell>
          <cell r="C6498" t="str">
            <v>EACH</v>
          </cell>
          <cell r="D6498" t="str">
            <v>HANDICAP SYMBOL MARKING, TYPE A90</v>
          </cell>
          <cell r="G6498">
            <v>0</v>
          </cell>
        </row>
        <row r="6499">
          <cell r="A6499" t="str">
            <v>647E20202</v>
          </cell>
          <cell r="C6499" t="str">
            <v>EACH</v>
          </cell>
          <cell r="D6499" t="str">
            <v>HANDICAP SYMBOL MARKING, TYPE A125</v>
          </cell>
          <cell r="G6499">
            <v>0</v>
          </cell>
        </row>
        <row r="6500">
          <cell r="A6500" t="str">
            <v>647E20210</v>
          </cell>
          <cell r="C6500" t="str">
            <v>EACH</v>
          </cell>
          <cell r="D6500" t="str">
            <v>HANDICAP SYMBOL MARKING, TYPE B90</v>
          </cell>
          <cell r="G6500">
            <v>0</v>
          </cell>
        </row>
        <row r="6501">
          <cell r="A6501" t="str">
            <v>647E20212</v>
          </cell>
          <cell r="C6501" t="str">
            <v>EACH</v>
          </cell>
          <cell r="D6501" t="str">
            <v>HANDICAP SYMBOL MARKING, TYPE B125</v>
          </cell>
          <cell r="G6501">
            <v>0</v>
          </cell>
        </row>
        <row r="6502">
          <cell r="A6502" t="str">
            <v>647E20300</v>
          </cell>
          <cell r="C6502" t="str">
            <v>EACH</v>
          </cell>
          <cell r="D6502" t="str">
            <v>RAILROAD SYMBOL MARKING, TYPE A90</v>
          </cell>
          <cell r="G6502">
            <v>0</v>
          </cell>
        </row>
        <row r="6503">
          <cell r="A6503" t="str">
            <v>647E20302</v>
          </cell>
          <cell r="C6503" t="str">
            <v>EACH</v>
          </cell>
          <cell r="D6503" t="str">
            <v>RAILROAD SYMBOL MARKING, TYPE A125</v>
          </cell>
          <cell r="G6503">
            <v>0</v>
          </cell>
        </row>
        <row r="6504">
          <cell r="A6504" t="str">
            <v>647E20310</v>
          </cell>
          <cell r="C6504" t="str">
            <v>EACH</v>
          </cell>
          <cell r="D6504" t="str">
            <v>RAILROAD SYMBOL MARKING, TYPE B90</v>
          </cell>
          <cell r="G6504">
            <v>0</v>
          </cell>
        </row>
        <row r="6505">
          <cell r="A6505" t="str">
            <v>647E20312</v>
          </cell>
          <cell r="C6505" t="str">
            <v>EACH</v>
          </cell>
          <cell r="D6505" t="str">
            <v>RAILROAD SYMBOL MARKING, TYPE B125</v>
          </cell>
          <cell r="G6505">
            <v>0</v>
          </cell>
        </row>
        <row r="6506">
          <cell r="A6506" t="str">
            <v>647E20400</v>
          </cell>
          <cell r="C6506" t="str">
            <v>EACH</v>
          </cell>
          <cell r="D6506" t="str">
            <v>SCHOOL SYMBOL MARKING, 72", TYPE A90</v>
          </cell>
          <cell r="G6506">
            <v>0</v>
          </cell>
        </row>
        <row r="6507">
          <cell r="A6507" t="str">
            <v>647E20402</v>
          </cell>
          <cell r="C6507" t="str">
            <v>EACH</v>
          </cell>
          <cell r="D6507" t="str">
            <v>SCHOOL SYMBOL MARKING, 72", TYPE A125</v>
          </cell>
          <cell r="G6507">
            <v>0</v>
          </cell>
        </row>
        <row r="6508">
          <cell r="A6508" t="str">
            <v>647E20410</v>
          </cell>
          <cell r="C6508" t="str">
            <v>EACH</v>
          </cell>
          <cell r="D6508" t="str">
            <v>SCHOOL SYMBOL MARKING, 72", TYPE B90</v>
          </cell>
          <cell r="G6508">
            <v>0</v>
          </cell>
        </row>
        <row r="6509">
          <cell r="A6509" t="str">
            <v>647E20412</v>
          </cell>
          <cell r="C6509" t="str">
            <v>EACH</v>
          </cell>
          <cell r="D6509" t="str">
            <v>SCHOOL SYMBOL MARKING, 72", TYPE B125</v>
          </cell>
          <cell r="G6509">
            <v>0</v>
          </cell>
        </row>
        <row r="6510">
          <cell r="A6510" t="str">
            <v>647E20430</v>
          </cell>
          <cell r="C6510" t="str">
            <v>EACH</v>
          </cell>
          <cell r="D6510" t="str">
            <v>SCHOOL SYMBOL MARKING, 96", TYPE A90</v>
          </cell>
          <cell r="G6510">
            <v>0</v>
          </cell>
        </row>
        <row r="6511">
          <cell r="A6511" t="str">
            <v>647E20432</v>
          </cell>
          <cell r="C6511" t="str">
            <v>EACH</v>
          </cell>
          <cell r="D6511" t="str">
            <v>SCHOOL SYMBOL MARKING, 96", TYPE A125</v>
          </cell>
          <cell r="G6511">
            <v>0</v>
          </cell>
        </row>
        <row r="6512">
          <cell r="A6512" t="str">
            <v>647E20440</v>
          </cell>
          <cell r="C6512" t="str">
            <v>EACH</v>
          </cell>
          <cell r="D6512" t="str">
            <v>SCHOOL SYMBOL MARKING, 96", TYPE B90</v>
          </cell>
          <cell r="G6512">
            <v>0</v>
          </cell>
        </row>
        <row r="6513">
          <cell r="A6513" t="str">
            <v>647E20442</v>
          </cell>
          <cell r="C6513" t="str">
            <v>EACH</v>
          </cell>
          <cell r="D6513" t="str">
            <v>SCHOOL SYMBOL MARKING, 96", TYPE B125</v>
          </cell>
          <cell r="G6513">
            <v>0</v>
          </cell>
        </row>
        <row r="6514">
          <cell r="A6514" t="str">
            <v>647E20460</v>
          </cell>
          <cell r="C6514" t="str">
            <v>EACH</v>
          </cell>
          <cell r="D6514" t="str">
            <v>SCHOOL SYMBOL MARKING, 120", TYPE A90</v>
          </cell>
          <cell r="G6514">
            <v>0</v>
          </cell>
        </row>
        <row r="6515">
          <cell r="A6515" t="str">
            <v>647E20462</v>
          </cell>
          <cell r="C6515" t="str">
            <v>EACH</v>
          </cell>
          <cell r="D6515" t="str">
            <v>SCHOOL SYMBOL MARKING, 120", TYPE A125</v>
          </cell>
          <cell r="G6515">
            <v>0</v>
          </cell>
        </row>
        <row r="6516">
          <cell r="A6516" t="str">
            <v>647E20470</v>
          </cell>
          <cell r="C6516" t="str">
            <v>EACH</v>
          </cell>
          <cell r="D6516" t="str">
            <v>SCHOOL SYMBOL MARKING, 120", TYPE B90</v>
          </cell>
          <cell r="G6516">
            <v>0</v>
          </cell>
        </row>
        <row r="6517">
          <cell r="A6517" t="str">
            <v>647E20472</v>
          </cell>
          <cell r="C6517" t="str">
            <v>EACH</v>
          </cell>
          <cell r="D6517" t="str">
            <v>SCHOOL SYMBOL MARKING, 120", TYPE B125</v>
          </cell>
          <cell r="G6517">
            <v>0</v>
          </cell>
        </row>
        <row r="6518">
          <cell r="A6518" t="str">
            <v>647E20500</v>
          </cell>
          <cell r="C6518" t="str">
            <v>FT</v>
          </cell>
          <cell r="D6518" t="str">
            <v>PARKING LOT STALL MARKING, TYPE A90</v>
          </cell>
          <cell r="G6518">
            <v>0</v>
          </cell>
        </row>
        <row r="6519">
          <cell r="A6519" t="str">
            <v>647E20502</v>
          </cell>
          <cell r="C6519" t="str">
            <v>FT</v>
          </cell>
          <cell r="D6519" t="str">
            <v>PARKING LOT STALL MARKING, TYPE A125</v>
          </cell>
          <cell r="G6519">
            <v>0</v>
          </cell>
        </row>
        <row r="6520">
          <cell r="A6520" t="str">
            <v>647E20510</v>
          </cell>
          <cell r="C6520" t="str">
            <v>FT</v>
          </cell>
          <cell r="D6520" t="str">
            <v>PARKING LOT STALL MARKING, TYPE B90</v>
          </cell>
          <cell r="G6520">
            <v>0</v>
          </cell>
        </row>
        <row r="6521">
          <cell r="A6521" t="str">
            <v>647E20512</v>
          </cell>
          <cell r="C6521" t="str">
            <v>FT</v>
          </cell>
          <cell r="D6521" t="str">
            <v>PARKING LOT STALL MARKING, TYPE B125</v>
          </cell>
          <cell r="G6521">
            <v>0</v>
          </cell>
        </row>
        <row r="6522">
          <cell r="A6522" t="str">
            <v>647E20600</v>
          </cell>
          <cell r="C6522" t="str">
            <v>EACH</v>
          </cell>
          <cell r="D6522" t="str">
            <v>LANE ARROW, TYPE A90</v>
          </cell>
          <cell r="G6522">
            <v>0</v>
          </cell>
        </row>
        <row r="6523">
          <cell r="A6523" t="str">
            <v>647E20602</v>
          </cell>
          <cell r="C6523" t="str">
            <v>EACH</v>
          </cell>
          <cell r="D6523" t="str">
            <v>LANE ARROW, TYPE A125</v>
          </cell>
          <cell r="G6523">
            <v>0</v>
          </cell>
        </row>
        <row r="6524">
          <cell r="A6524" t="str">
            <v>647E20610</v>
          </cell>
          <cell r="C6524" t="str">
            <v>EACH</v>
          </cell>
          <cell r="D6524" t="str">
            <v>LANE ARROW, TYPE B90</v>
          </cell>
          <cell r="G6524">
            <v>0</v>
          </cell>
        </row>
        <row r="6525">
          <cell r="A6525" t="str">
            <v>647E20612</v>
          </cell>
          <cell r="C6525" t="str">
            <v>EACH</v>
          </cell>
          <cell r="D6525" t="str">
            <v>LANE ARROW, TYPE B125</v>
          </cell>
          <cell r="G6525">
            <v>0</v>
          </cell>
        </row>
        <row r="6526">
          <cell r="A6526" t="str">
            <v>647E20620</v>
          </cell>
          <cell r="C6526" t="str">
            <v>EACH</v>
          </cell>
          <cell r="D6526" t="str">
            <v>WRONG WAY ARROW</v>
          </cell>
          <cell r="G6526">
            <v>0</v>
          </cell>
        </row>
        <row r="6527">
          <cell r="A6527" t="str">
            <v>647E20640</v>
          </cell>
          <cell r="C6527" t="str">
            <v>EACH</v>
          </cell>
          <cell r="D6527" t="str">
            <v>LANE REDUCTION ARROW, TYPE A90</v>
          </cell>
          <cell r="G6527">
            <v>0</v>
          </cell>
        </row>
        <row r="6528">
          <cell r="A6528" t="str">
            <v>647E20642</v>
          </cell>
          <cell r="C6528" t="str">
            <v>EACH</v>
          </cell>
          <cell r="D6528" t="str">
            <v>LANE REDUCTION ARROW, TYPE A125</v>
          </cell>
          <cell r="G6528">
            <v>0</v>
          </cell>
        </row>
        <row r="6529">
          <cell r="A6529" t="str">
            <v>647E20650</v>
          </cell>
          <cell r="C6529" t="str">
            <v>EACH</v>
          </cell>
          <cell r="D6529" t="str">
            <v>LANE REDUCTION ARROW, TYPE B90</v>
          </cell>
          <cell r="G6529">
            <v>0</v>
          </cell>
        </row>
        <row r="6530">
          <cell r="A6530" t="str">
            <v>647E20652</v>
          </cell>
          <cell r="C6530" t="str">
            <v>EACH</v>
          </cell>
          <cell r="D6530" t="str">
            <v>LANE REDUCTION ARROW, TYPE B125</v>
          </cell>
          <cell r="G6530">
            <v>0</v>
          </cell>
        </row>
        <row r="6531">
          <cell r="A6531" t="str">
            <v>647E20700</v>
          </cell>
          <cell r="C6531" t="str">
            <v>EACH</v>
          </cell>
          <cell r="D6531" t="str">
            <v>WORD ON PAVEMENT, 72", TYPE A90</v>
          </cell>
          <cell r="G6531">
            <v>0</v>
          </cell>
        </row>
        <row r="6532">
          <cell r="A6532" t="str">
            <v>647E20702</v>
          </cell>
          <cell r="C6532" t="str">
            <v>EACH</v>
          </cell>
          <cell r="D6532" t="str">
            <v>WORD ON PAVEMENT, 72", TYPE A125</v>
          </cell>
          <cell r="G6532">
            <v>0</v>
          </cell>
        </row>
        <row r="6533">
          <cell r="A6533" t="str">
            <v>647E20710</v>
          </cell>
          <cell r="C6533" t="str">
            <v>EACH</v>
          </cell>
          <cell r="D6533" t="str">
            <v>WORD ON PAVEMENT, 72", TYPE B90</v>
          </cell>
          <cell r="G6533">
            <v>0</v>
          </cell>
        </row>
        <row r="6534">
          <cell r="A6534" t="str">
            <v>647E20712</v>
          </cell>
          <cell r="C6534" t="str">
            <v>EACH</v>
          </cell>
          <cell r="D6534" t="str">
            <v>WORD ON PAVEMENT, 72", TYPE B125</v>
          </cell>
          <cell r="G6534">
            <v>0</v>
          </cell>
        </row>
        <row r="6535">
          <cell r="A6535" t="str">
            <v>647E20730</v>
          </cell>
          <cell r="C6535" t="str">
            <v>EACH</v>
          </cell>
          <cell r="D6535" t="str">
            <v>WORD ON PAVEMENT, 96", TYPE A90</v>
          </cell>
          <cell r="G6535">
            <v>0</v>
          </cell>
        </row>
        <row r="6536">
          <cell r="A6536" t="str">
            <v>647E20732</v>
          </cell>
          <cell r="C6536" t="str">
            <v>EACH</v>
          </cell>
          <cell r="D6536" t="str">
            <v>WORD ON PAVEMENT, 96", TYPE A125</v>
          </cell>
          <cell r="G6536">
            <v>0</v>
          </cell>
        </row>
        <row r="6537">
          <cell r="A6537" t="str">
            <v>647E20740</v>
          </cell>
          <cell r="C6537" t="str">
            <v>EACH</v>
          </cell>
          <cell r="D6537" t="str">
            <v>WORD ON PAVEMENT, 96", TYPE B90</v>
          </cell>
          <cell r="G6537">
            <v>0</v>
          </cell>
        </row>
        <row r="6538">
          <cell r="A6538" t="str">
            <v>647E20742</v>
          </cell>
          <cell r="C6538" t="str">
            <v>EACH</v>
          </cell>
          <cell r="D6538" t="str">
            <v>WORD ON PAVEMENT, 96", TYPE B125</v>
          </cell>
          <cell r="G6538">
            <v>0</v>
          </cell>
        </row>
        <row r="6539">
          <cell r="A6539" t="str">
            <v>647E20800</v>
          </cell>
          <cell r="C6539" t="str">
            <v>FT</v>
          </cell>
          <cell r="D6539" t="str">
            <v>DOTTED LINE, 4", TYPE A90</v>
          </cell>
          <cell r="G6539">
            <v>0</v>
          </cell>
        </row>
        <row r="6540">
          <cell r="A6540" t="str">
            <v>647E20802</v>
          </cell>
          <cell r="C6540" t="str">
            <v>FT</v>
          </cell>
          <cell r="D6540" t="str">
            <v>DOTTED LINE, 4", TYPE A125</v>
          </cell>
          <cell r="G6540">
            <v>0</v>
          </cell>
        </row>
        <row r="6541">
          <cell r="A6541" t="str">
            <v>647E20810</v>
          </cell>
          <cell r="C6541" t="str">
            <v>FT</v>
          </cell>
          <cell r="D6541" t="str">
            <v>DOTTED LINE, 4", TYPE B90</v>
          </cell>
          <cell r="G6541">
            <v>0</v>
          </cell>
        </row>
        <row r="6542">
          <cell r="A6542" t="str">
            <v>647E20812</v>
          </cell>
          <cell r="C6542" t="str">
            <v>FT</v>
          </cell>
          <cell r="D6542" t="str">
            <v>DOTTED LINE, 4", TYPE B125</v>
          </cell>
          <cell r="G6542">
            <v>0</v>
          </cell>
        </row>
        <row r="6543">
          <cell r="A6543" t="str">
            <v>647E20880</v>
          </cell>
          <cell r="C6543" t="str">
            <v>FT</v>
          </cell>
          <cell r="D6543" t="str">
            <v>DOTTED LINE, 12", TYPE A90</v>
          </cell>
          <cell r="G6543">
            <v>0</v>
          </cell>
        </row>
        <row r="6544">
          <cell r="A6544" t="str">
            <v>647E20882</v>
          </cell>
          <cell r="C6544" t="str">
            <v>FT</v>
          </cell>
          <cell r="D6544" t="str">
            <v>DOTTED LINE, 12", TYPE A125</v>
          </cell>
          <cell r="G6544">
            <v>0</v>
          </cell>
        </row>
        <row r="6545">
          <cell r="A6545" t="str">
            <v>647E20890</v>
          </cell>
          <cell r="C6545" t="str">
            <v>FT</v>
          </cell>
          <cell r="D6545" t="str">
            <v>DOTTED LINE, 12", TYPE B90</v>
          </cell>
          <cell r="G6545">
            <v>0</v>
          </cell>
        </row>
        <row r="6546">
          <cell r="A6546" t="str">
            <v>647E20892</v>
          </cell>
          <cell r="C6546" t="str">
            <v>FT</v>
          </cell>
          <cell r="D6546" t="str">
            <v>DOTTED LINE, 12", TYPE B125</v>
          </cell>
          <cell r="G6546">
            <v>0</v>
          </cell>
        </row>
        <row r="6547">
          <cell r="A6547" t="str">
            <v>647E20900</v>
          </cell>
          <cell r="C6547" t="str">
            <v>EACH</v>
          </cell>
          <cell r="D6547" t="str">
            <v>BIKE LANE SYMBOL MARKING, TYPE A90</v>
          </cell>
          <cell r="G6547">
            <v>0</v>
          </cell>
        </row>
        <row r="6548">
          <cell r="A6548" t="str">
            <v>647E20902</v>
          </cell>
          <cell r="C6548" t="str">
            <v>EACH</v>
          </cell>
          <cell r="D6548" t="str">
            <v>BIKE LANE SYMBOL MARKING, TYPE A125</v>
          </cell>
          <cell r="G6548">
            <v>0</v>
          </cell>
        </row>
        <row r="6549">
          <cell r="A6549" t="str">
            <v>647E20910</v>
          </cell>
          <cell r="C6549" t="str">
            <v>EACH</v>
          </cell>
          <cell r="D6549" t="str">
            <v>BIKE LANE SYMBOL MARKING, TYPE B90</v>
          </cell>
          <cell r="G6549">
            <v>0</v>
          </cell>
        </row>
        <row r="6550">
          <cell r="A6550" t="str">
            <v>647E20912</v>
          </cell>
          <cell r="C6550" t="str">
            <v>EACH</v>
          </cell>
          <cell r="D6550" t="str">
            <v>BIKE LANE SYMBOL MARKING, TYPE B125</v>
          </cell>
          <cell r="G6550">
            <v>0</v>
          </cell>
        </row>
        <row r="6551">
          <cell r="A6551" t="str">
            <v>647E20930</v>
          </cell>
          <cell r="C6551" t="str">
            <v>EACH</v>
          </cell>
          <cell r="D6551" t="str">
            <v>SHARED LANE MARKING, TYPE A90</v>
          </cell>
          <cell r="G6551">
            <v>0</v>
          </cell>
        </row>
        <row r="6552">
          <cell r="A6552" t="str">
            <v>647E20932</v>
          </cell>
          <cell r="C6552" t="str">
            <v>EACH</v>
          </cell>
          <cell r="D6552" t="str">
            <v>SHARED LANE MARKING, TYPE A125</v>
          </cell>
          <cell r="G6552">
            <v>0</v>
          </cell>
        </row>
        <row r="6553">
          <cell r="A6553" t="str">
            <v>647E20940</v>
          </cell>
          <cell r="C6553" t="str">
            <v>EACH</v>
          </cell>
          <cell r="D6553" t="str">
            <v>SHARED LANE MARKING, TYPE B90</v>
          </cell>
          <cell r="G6553">
            <v>0</v>
          </cell>
        </row>
        <row r="6554">
          <cell r="A6554" t="str">
            <v>647E20942</v>
          </cell>
          <cell r="C6554" t="str">
            <v>EACH</v>
          </cell>
          <cell r="D6554" t="str">
            <v>SHARED LANE MARKING, TYPE B125</v>
          </cell>
          <cell r="G6554">
            <v>0</v>
          </cell>
        </row>
        <row r="6555">
          <cell r="A6555" t="str">
            <v>647E20960</v>
          </cell>
          <cell r="C6555" t="str">
            <v>FT</v>
          </cell>
          <cell r="D6555" t="str">
            <v>YIELD LINE, TYPE A90</v>
          </cell>
          <cell r="G6555">
            <v>0</v>
          </cell>
        </row>
        <row r="6556">
          <cell r="A6556" t="str">
            <v>647E20962</v>
          </cell>
          <cell r="C6556" t="str">
            <v>FT</v>
          </cell>
          <cell r="D6556" t="str">
            <v>YIELD LINE, TYPE A125</v>
          </cell>
          <cell r="G6556">
            <v>0</v>
          </cell>
        </row>
        <row r="6557">
          <cell r="A6557" t="str">
            <v>647E20970</v>
          </cell>
          <cell r="C6557" t="str">
            <v>FT</v>
          </cell>
          <cell r="D6557" t="str">
            <v>YIELD LINE, TYPE B90</v>
          </cell>
          <cell r="G6557">
            <v>0</v>
          </cell>
        </row>
        <row r="6558">
          <cell r="A6558" t="str">
            <v>647E20972</v>
          </cell>
          <cell r="C6558" t="str">
            <v>FT</v>
          </cell>
          <cell r="D6558" t="str">
            <v>YIELD LINE, TYPE B125</v>
          </cell>
          <cell r="G6558">
            <v>0</v>
          </cell>
        </row>
        <row r="6559">
          <cell r="A6559" t="str">
            <v>647E50000</v>
          </cell>
          <cell r="C6559" t="str">
            <v>FT</v>
          </cell>
          <cell r="D6559" t="str">
            <v>REMOVAL OF PAVEMENT MARKING</v>
          </cell>
          <cell r="G6559">
            <v>0</v>
          </cell>
        </row>
        <row r="6560">
          <cell r="A6560" t="str">
            <v>647E50010</v>
          </cell>
          <cell r="C6560" t="str">
            <v>EACH</v>
          </cell>
          <cell r="D6560" t="str">
            <v>REMOVAL OF PAVEMENT MARKING</v>
          </cell>
          <cell r="G6560">
            <v>0</v>
          </cell>
        </row>
        <row r="6561">
          <cell r="A6561" t="str">
            <v>647E50020</v>
          </cell>
          <cell r="C6561" t="str">
            <v>SF</v>
          </cell>
          <cell r="D6561" t="str">
            <v>REMOVAL OF PAVEMENT MARKING</v>
          </cell>
          <cell r="G6561">
            <v>0</v>
          </cell>
        </row>
        <row r="6562">
          <cell r="A6562" t="str">
            <v>647E50100</v>
          </cell>
          <cell r="C6562" t="str">
            <v>EACH</v>
          </cell>
          <cell r="D6562" t="str">
            <v>PAVEMENT MARKING, MISC.:</v>
          </cell>
          <cell r="F6562" t="str">
            <v>ADD SUPPLEMENTAL DESCRIPTION</v>
          </cell>
          <cell r="G6562">
            <v>1</v>
          </cell>
        </row>
        <row r="6563">
          <cell r="A6563" t="str">
            <v>647E50110</v>
          </cell>
          <cell r="C6563" t="str">
            <v>SF</v>
          </cell>
          <cell r="D6563" t="str">
            <v>PAVEMENT MARKING, MISC.:</v>
          </cell>
          <cell r="F6563" t="str">
            <v>ADD SUPPLEMENTAL DESCRIPTION</v>
          </cell>
          <cell r="G6563">
            <v>1</v>
          </cell>
        </row>
        <row r="6564">
          <cell r="A6564" t="str">
            <v>647E50120</v>
          </cell>
          <cell r="C6564" t="str">
            <v>FT</v>
          </cell>
          <cell r="D6564" t="str">
            <v>PAVEMENT MARKING, MISC.:</v>
          </cell>
          <cell r="F6564" t="str">
            <v>ADD SUPPLEMENTAL DESCRIPTION</v>
          </cell>
          <cell r="G6564">
            <v>1</v>
          </cell>
        </row>
        <row r="6565">
          <cell r="A6565" t="str">
            <v>647E50130</v>
          </cell>
          <cell r="C6565" t="str">
            <v>MILE</v>
          </cell>
          <cell r="D6565" t="str">
            <v>PAVEMENT MARKING, MISC.:</v>
          </cell>
          <cell r="F6565" t="str">
            <v>ADD SUPPLEMENTAL DESCRIPTION</v>
          </cell>
          <cell r="G6565">
            <v>1</v>
          </cell>
        </row>
        <row r="6566">
          <cell r="A6566" t="str">
            <v>647E60000</v>
          </cell>
          <cell r="C6566" t="str">
            <v>SF</v>
          </cell>
          <cell r="D6566" t="str">
            <v>GREEN COLORED PAVEMENT FOR BIKE LANES,TYPE A90</v>
          </cell>
          <cell r="G6566">
            <v>0</v>
          </cell>
        </row>
        <row r="6567">
          <cell r="A6567" t="str">
            <v>647E60010</v>
          </cell>
          <cell r="C6567" t="str">
            <v>SF</v>
          </cell>
          <cell r="D6567" t="str">
            <v>GREEN COLORED PAVEMENT FOR BIKE LANES,TYPE A125</v>
          </cell>
          <cell r="G6567">
            <v>0</v>
          </cell>
        </row>
        <row r="6568">
          <cell r="A6568" t="str">
            <v>647E60020</v>
          </cell>
          <cell r="C6568" t="str">
            <v>SF</v>
          </cell>
          <cell r="D6568" t="str">
            <v>GREEN COLORED PAVEMENT FOR BIKE LANES,TYPE B90</v>
          </cell>
          <cell r="G6568">
            <v>0</v>
          </cell>
        </row>
        <row r="6569">
          <cell r="A6569" t="str">
            <v>647E60030</v>
          </cell>
          <cell r="C6569" t="str">
            <v>SF</v>
          </cell>
          <cell r="D6569" t="str">
            <v>GREEN COLORED PAVEMENT FOR BIKE LANES,TYPE B125</v>
          </cell>
          <cell r="G6569">
            <v>0</v>
          </cell>
        </row>
        <row r="6570">
          <cell r="A6570" t="str">
            <v>648E00100</v>
          </cell>
          <cell r="C6570" t="str">
            <v>MILE</v>
          </cell>
          <cell r="D6570" t="str">
            <v>EDGE LINE, 4"</v>
          </cell>
          <cell r="G6570">
            <v>0</v>
          </cell>
        </row>
        <row r="6571">
          <cell r="A6571" t="str">
            <v>648E00101</v>
          </cell>
          <cell r="C6571" t="str">
            <v>MILE</v>
          </cell>
          <cell r="D6571" t="str">
            <v>EDGE LINE, 4", AS PER PLAN</v>
          </cell>
          <cell r="G6571">
            <v>0</v>
          </cell>
        </row>
        <row r="6572">
          <cell r="A6572" t="str">
            <v>648E00104</v>
          </cell>
          <cell r="C6572" t="str">
            <v>MILE</v>
          </cell>
          <cell r="D6572" t="str">
            <v>EDGE LINE, 6"</v>
          </cell>
          <cell r="G6572">
            <v>0</v>
          </cell>
        </row>
        <row r="6573">
          <cell r="A6573" t="str">
            <v>648E00200</v>
          </cell>
          <cell r="C6573" t="str">
            <v>MILE</v>
          </cell>
          <cell r="D6573" t="str">
            <v>LANE LINE, 4"</v>
          </cell>
          <cell r="G6573">
            <v>0</v>
          </cell>
        </row>
        <row r="6574">
          <cell r="A6574" t="str">
            <v>648E00201</v>
          </cell>
          <cell r="C6574" t="str">
            <v>MILE</v>
          </cell>
          <cell r="D6574" t="str">
            <v>LANE LINE, 4", AS PER PLAN</v>
          </cell>
          <cell r="G6574">
            <v>0</v>
          </cell>
        </row>
        <row r="6575">
          <cell r="A6575" t="str">
            <v>648E00204</v>
          </cell>
          <cell r="C6575" t="str">
            <v>MILE</v>
          </cell>
          <cell r="D6575" t="str">
            <v>LANE LINE, 6"</v>
          </cell>
          <cell r="G6575">
            <v>0</v>
          </cell>
        </row>
        <row r="6576">
          <cell r="A6576" t="str">
            <v>648E00205</v>
          </cell>
          <cell r="C6576" t="str">
            <v>MILE</v>
          </cell>
          <cell r="D6576" t="str">
            <v>LANE LINE, 6", AS PER PLAN</v>
          </cell>
          <cell r="G6576">
            <v>0</v>
          </cell>
        </row>
        <row r="6577">
          <cell r="A6577" t="str">
            <v>648E00300</v>
          </cell>
          <cell r="C6577" t="str">
            <v>MILE</v>
          </cell>
          <cell r="D6577" t="str">
            <v>CENTER LINE</v>
          </cell>
          <cell r="G6577">
            <v>0</v>
          </cell>
        </row>
        <row r="6578">
          <cell r="A6578" t="str">
            <v>648E00301</v>
          </cell>
          <cell r="C6578" t="str">
            <v>MILE</v>
          </cell>
          <cell r="D6578" t="str">
            <v>CENTER LINE, AS PER PLAN</v>
          </cell>
          <cell r="G6578">
            <v>0</v>
          </cell>
        </row>
        <row r="6579">
          <cell r="A6579" t="str">
            <v>648E00400</v>
          </cell>
          <cell r="C6579" t="str">
            <v>FT</v>
          </cell>
          <cell r="D6579" t="str">
            <v>CHANNELIZING LINE, 8"</v>
          </cell>
          <cell r="G6579">
            <v>0</v>
          </cell>
        </row>
        <row r="6580">
          <cell r="A6580" t="str">
            <v>648E00401</v>
          </cell>
          <cell r="C6580" t="str">
            <v>FT</v>
          </cell>
          <cell r="D6580" t="str">
            <v>CHANNELIZING LINE, 8", AS PER PLAN</v>
          </cell>
          <cell r="G6580">
            <v>0</v>
          </cell>
        </row>
        <row r="6581">
          <cell r="A6581" t="str">
            <v>648E00404</v>
          </cell>
          <cell r="C6581" t="str">
            <v>FT</v>
          </cell>
          <cell r="D6581" t="str">
            <v>CHANNELIZING LINE, 12"</v>
          </cell>
          <cell r="G6581">
            <v>0</v>
          </cell>
        </row>
        <row r="6582">
          <cell r="A6582" t="str">
            <v>648E00405</v>
          </cell>
          <cell r="C6582" t="str">
            <v>FT</v>
          </cell>
          <cell r="D6582" t="str">
            <v>CHANNELIZING LINE, 12", AS PER PLAN</v>
          </cell>
          <cell r="G6582">
            <v>0</v>
          </cell>
        </row>
        <row r="6583">
          <cell r="A6583" t="str">
            <v>648E01500</v>
          </cell>
          <cell r="C6583" t="str">
            <v>FT</v>
          </cell>
          <cell r="D6583" t="str">
            <v>DOTTED LINE, 4"</v>
          </cell>
          <cell r="G6583">
            <v>0</v>
          </cell>
        </row>
        <row r="6584">
          <cell r="A6584" t="str">
            <v>648E01501</v>
          </cell>
          <cell r="C6584" t="str">
            <v>FT</v>
          </cell>
          <cell r="D6584" t="str">
            <v>DOTTED LINE, 4", AS PER PLAN</v>
          </cell>
          <cell r="G6584">
            <v>0</v>
          </cell>
        </row>
        <row r="6585">
          <cell r="A6585" t="str">
            <v>648E01502</v>
          </cell>
          <cell r="C6585" t="str">
            <v>FT</v>
          </cell>
          <cell r="D6585" t="str">
            <v>DOTTED LINE, 5"</v>
          </cell>
          <cell r="G6585">
            <v>0</v>
          </cell>
        </row>
        <row r="6586">
          <cell r="A6586" t="str">
            <v>648E01503</v>
          </cell>
          <cell r="C6586" t="str">
            <v>FT</v>
          </cell>
          <cell r="D6586" t="str">
            <v>DOTTED LINE, 5", AS PER PLAN</v>
          </cell>
          <cell r="G6586">
            <v>0</v>
          </cell>
        </row>
        <row r="6587">
          <cell r="A6587" t="str">
            <v>648E01510</v>
          </cell>
          <cell r="C6587" t="str">
            <v>FT</v>
          </cell>
          <cell r="D6587" t="str">
            <v>DOTTED LINE, 6"</v>
          </cell>
          <cell r="G6587">
            <v>0</v>
          </cell>
        </row>
        <row r="6588">
          <cell r="A6588" t="str">
            <v>648E01511</v>
          </cell>
          <cell r="C6588" t="str">
            <v>FT</v>
          </cell>
          <cell r="D6588" t="str">
            <v>DOTTED LINE, 6", AS PER PLAN</v>
          </cell>
          <cell r="G6588">
            <v>0</v>
          </cell>
        </row>
        <row r="6589">
          <cell r="A6589" t="str">
            <v>648E01514</v>
          </cell>
          <cell r="C6589" t="str">
            <v>FT</v>
          </cell>
          <cell r="D6589" t="str">
            <v>DOTTED LINE, 8"</v>
          </cell>
          <cell r="G6589">
            <v>0</v>
          </cell>
        </row>
        <row r="6590">
          <cell r="A6590" t="str">
            <v>648E01515</v>
          </cell>
          <cell r="C6590" t="str">
            <v>FT</v>
          </cell>
          <cell r="D6590" t="str">
            <v>DOTTED LINE, 8", AS PER PLAN</v>
          </cell>
          <cell r="G6590">
            <v>0</v>
          </cell>
        </row>
        <row r="6591">
          <cell r="A6591" t="str">
            <v>648E01520</v>
          </cell>
          <cell r="C6591" t="str">
            <v>FT</v>
          </cell>
          <cell r="D6591" t="str">
            <v>DOTTED LINE, 12"</v>
          </cell>
          <cell r="G6591">
            <v>0</v>
          </cell>
        </row>
        <row r="6592">
          <cell r="A6592" t="str">
            <v>648E01521</v>
          </cell>
          <cell r="C6592" t="str">
            <v>FT</v>
          </cell>
          <cell r="D6592" t="str">
            <v>DOTTED LINE, 12", AS PER PLAN</v>
          </cell>
          <cell r="G6592">
            <v>0</v>
          </cell>
        </row>
        <row r="6593">
          <cell r="A6593" t="str">
            <v>648E20000</v>
          </cell>
          <cell r="C6593" t="str">
            <v>LS</v>
          </cell>
          <cell r="D6593" t="str">
            <v>TWO - WAY RADIO EQUIPMENT</v>
          </cell>
          <cell r="G6593">
            <v>0</v>
          </cell>
        </row>
        <row r="6594">
          <cell r="A6594" t="str">
            <v>648E30000</v>
          </cell>
          <cell r="C6594" t="str">
            <v>FT</v>
          </cell>
          <cell r="D6594" t="str">
            <v>REMOVAL OF PAVEMENT MARKING</v>
          </cell>
          <cell r="G6594">
            <v>0</v>
          </cell>
        </row>
        <row r="6595">
          <cell r="A6595" t="str">
            <v>648E30010</v>
          </cell>
          <cell r="C6595" t="str">
            <v>SF</v>
          </cell>
          <cell r="D6595" t="str">
            <v>REMOVAL OF PAVEMENT MARKING</v>
          </cell>
          <cell r="G6595">
            <v>0</v>
          </cell>
        </row>
        <row r="6596">
          <cell r="A6596" t="str">
            <v>648E30020</v>
          </cell>
          <cell r="C6596" t="str">
            <v>EACH</v>
          </cell>
          <cell r="D6596" t="str">
            <v>REMOVAL OF PAVEMENT MARKING</v>
          </cell>
          <cell r="G6596">
            <v>0</v>
          </cell>
        </row>
        <row r="6597">
          <cell r="A6597" t="str">
            <v>648E30030</v>
          </cell>
          <cell r="C6597" t="str">
            <v>MILE</v>
          </cell>
          <cell r="D6597" t="str">
            <v>REMOVAL OF PAVEMENT MARKING</v>
          </cell>
          <cell r="G6597">
            <v>0</v>
          </cell>
        </row>
        <row r="6598">
          <cell r="A6598" t="str">
            <v>648E60000</v>
          </cell>
          <cell r="C6598" t="str">
            <v>SF</v>
          </cell>
          <cell r="D6598" t="str">
            <v>GREEN COLORED PAVEMENT FOR BIKE LANES</v>
          </cell>
          <cell r="G6598">
            <v>0</v>
          </cell>
        </row>
        <row r="6599">
          <cell r="A6599" t="str">
            <v>651E10000</v>
          </cell>
          <cell r="C6599" t="str">
            <v>CY</v>
          </cell>
          <cell r="D6599" t="str">
            <v>TOPSOIL STOCKPILED</v>
          </cell>
          <cell r="G6599">
            <v>0</v>
          </cell>
        </row>
        <row r="6600">
          <cell r="A6600" t="str">
            <v>651E10001</v>
          </cell>
          <cell r="C6600" t="str">
            <v>CY</v>
          </cell>
          <cell r="D6600" t="str">
            <v>TOPSOIL STOCKPILED, AS PER PLAN</v>
          </cell>
          <cell r="G6600">
            <v>0</v>
          </cell>
        </row>
        <row r="6601">
          <cell r="A6601" t="str">
            <v>652E10000</v>
          </cell>
          <cell r="C6601" t="str">
            <v>CY</v>
          </cell>
          <cell r="D6601" t="str">
            <v>PLACING STOCKPILED TOPSOIL</v>
          </cell>
          <cell r="G6601">
            <v>0</v>
          </cell>
        </row>
        <row r="6602">
          <cell r="A6602" t="str">
            <v>652E10001</v>
          </cell>
          <cell r="C6602" t="str">
            <v>CY</v>
          </cell>
          <cell r="D6602" t="str">
            <v>PLACING STOCKPILED TOPSOIL, AS PER PLAN</v>
          </cell>
          <cell r="G6602">
            <v>0</v>
          </cell>
        </row>
        <row r="6603">
          <cell r="A6603" t="str">
            <v>653E10000</v>
          </cell>
          <cell r="C6603" t="str">
            <v>CY</v>
          </cell>
          <cell r="D6603" t="str">
            <v>TOPSOIL FURNISHED AND PLACED</v>
          </cell>
          <cell r="G6603">
            <v>0</v>
          </cell>
        </row>
        <row r="6604">
          <cell r="A6604" t="str">
            <v>653E10001</v>
          </cell>
          <cell r="C6604" t="str">
            <v>CY</v>
          </cell>
          <cell r="D6604" t="str">
            <v>TOPSOIL FURNISHED AND PLACED, AS PER PLAN</v>
          </cell>
          <cell r="G6604">
            <v>0</v>
          </cell>
        </row>
        <row r="6605">
          <cell r="A6605" t="str">
            <v>654E10000</v>
          </cell>
          <cell r="C6605" t="str">
            <v>MSF</v>
          </cell>
          <cell r="D6605" t="str">
            <v>RENOVATING EXISTING SOIL</v>
          </cell>
          <cell r="G6605">
            <v>0</v>
          </cell>
        </row>
        <row r="6606">
          <cell r="A6606" t="str">
            <v>654E10001</v>
          </cell>
          <cell r="C6606" t="str">
            <v>MSF</v>
          </cell>
          <cell r="D6606" t="str">
            <v>RENOVATING EXISTING SOIL, AS PER PLAN</v>
          </cell>
          <cell r="G6606">
            <v>0</v>
          </cell>
        </row>
        <row r="6607">
          <cell r="A6607" t="str">
            <v>654E11000</v>
          </cell>
          <cell r="C6607" t="str">
            <v>TON</v>
          </cell>
          <cell r="D6607" t="str">
            <v>COMMERCIAL FERTILIZER</v>
          </cell>
          <cell r="G6607">
            <v>0</v>
          </cell>
        </row>
        <row r="6608">
          <cell r="A6608" t="str">
            <v>654E11001</v>
          </cell>
          <cell r="C6608" t="str">
            <v>TON</v>
          </cell>
          <cell r="D6608" t="str">
            <v>COMMERCIAL FERTILIZER, AS PER PLAN</v>
          </cell>
          <cell r="G6608">
            <v>0</v>
          </cell>
        </row>
        <row r="6609">
          <cell r="A6609" t="str">
            <v>656E10000</v>
          </cell>
          <cell r="C6609" t="str">
            <v>MSF</v>
          </cell>
          <cell r="D6609" t="str">
            <v>ROADSIDE CLEANUP</v>
          </cell>
          <cell r="G6609">
            <v>0</v>
          </cell>
        </row>
        <row r="6610">
          <cell r="A6610" t="str">
            <v>656E10001</v>
          </cell>
          <cell r="C6610" t="str">
            <v>MSF</v>
          </cell>
          <cell r="D6610" t="str">
            <v>ROADSIDE CLEANUP, AS PER PLAN</v>
          </cell>
          <cell r="G6610">
            <v>0</v>
          </cell>
        </row>
        <row r="6611">
          <cell r="A6611" t="str">
            <v>657E10000</v>
          </cell>
          <cell r="C6611" t="str">
            <v>SY</v>
          </cell>
          <cell r="D6611" t="str">
            <v>RIPRAP FOR TREE PROTECTION</v>
          </cell>
          <cell r="G6611">
            <v>0</v>
          </cell>
        </row>
        <row r="6612">
          <cell r="A6612" t="str">
            <v>657E10001</v>
          </cell>
          <cell r="C6612" t="str">
            <v>SY</v>
          </cell>
          <cell r="D6612" t="str">
            <v>RIPRAP FOR TREE PROTECTION, AS PER PLAN</v>
          </cell>
          <cell r="G6612">
            <v>0</v>
          </cell>
        </row>
        <row r="6613">
          <cell r="A6613" t="str">
            <v>657E98000</v>
          </cell>
          <cell r="C6613" t="str">
            <v>SY</v>
          </cell>
          <cell r="D6613" t="str">
            <v>RIPRAP, MISC.:</v>
          </cell>
          <cell r="F6613" t="str">
            <v>ADD SUPPLEMENTAL DESCRIPTION</v>
          </cell>
          <cell r="G6613">
            <v>1</v>
          </cell>
        </row>
        <row r="6614">
          <cell r="A6614" t="str">
            <v>658E10000</v>
          </cell>
          <cell r="C6614" t="str">
            <v>CY</v>
          </cell>
          <cell r="D6614" t="str">
            <v>TREE ROOT AERATION</v>
          </cell>
          <cell r="G6614">
            <v>0</v>
          </cell>
        </row>
        <row r="6615">
          <cell r="A6615" t="str">
            <v>658E10001</v>
          </cell>
          <cell r="C6615" t="str">
            <v>CY</v>
          </cell>
          <cell r="D6615" t="str">
            <v>TREE ROOT AERATION, AS PER PLAN</v>
          </cell>
          <cell r="G6615">
            <v>0</v>
          </cell>
        </row>
        <row r="6616">
          <cell r="A6616" t="str">
            <v>659E00100</v>
          </cell>
          <cell r="C6616" t="str">
            <v>EACH</v>
          </cell>
          <cell r="D6616" t="str">
            <v>SOIL ANALYSIS TEST</v>
          </cell>
          <cell r="G6616">
            <v>0</v>
          </cell>
        </row>
        <row r="6617">
          <cell r="A6617" t="str">
            <v>659E00300</v>
          </cell>
          <cell r="C6617" t="str">
            <v>CY</v>
          </cell>
          <cell r="D6617" t="str">
            <v>TOPSOIL</v>
          </cell>
          <cell r="G6617">
            <v>0</v>
          </cell>
        </row>
        <row r="6618">
          <cell r="A6618" t="str">
            <v>659E00301</v>
          </cell>
          <cell r="C6618" t="str">
            <v>CY</v>
          </cell>
          <cell r="D6618" t="str">
            <v>TOPSOIL, AS PER PLAN</v>
          </cell>
          <cell r="G6618">
            <v>0</v>
          </cell>
        </row>
        <row r="6619">
          <cell r="A6619" t="str">
            <v>659E00500</v>
          </cell>
          <cell r="C6619" t="str">
            <v>SY</v>
          </cell>
          <cell r="D6619" t="str">
            <v>SEEDING AND MULCHING, CLASS 1</v>
          </cell>
          <cell r="G6619">
            <v>0</v>
          </cell>
        </row>
        <row r="6620">
          <cell r="A6620" t="str">
            <v>659E00501</v>
          </cell>
          <cell r="C6620" t="str">
            <v>SY</v>
          </cell>
          <cell r="D6620" t="str">
            <v>SEEDING AND MULCHING, CLASS 1, AS PER PLAN</v>
          </cell>
          <cell r="G6620">
            <v>0</v>
          </cell>
        </row>
        <row r="6621">
          <cell r="A6621" t="str">
            <v>659E00510</v>
          </cell>
          <cell r="C6621" t="str">
            <v>SY</v>
          </cell>
          <cell r="D6621" t="str">
            <v>SEEDING AND MULCHING, CLASS 2</v>
          </cell>
          <cell r="G6621">
            <v>0</v>
          </cell>
        </row>
        <row r="6622">
          <cell r="A6622" t="str">
            <v>659E00511</v>
          </cell>
          <cell r="C6622" t="str">
            <v>SY</v>
          </cell>
          <cell r="D6622" t="str">
            <v>SEEDING AND MULCHING, CLASS 2, AS PER PLAN</v>
          </cell>
          <cell r="G6622">
            <v>0</v>
          </cell>
        </row>
        <row r="6623">
          <cell r="A6623" t="str">
            <v>659E00520</v>
          </cell>
          <cell r="C6623" t="str">
            <v>SY</v>
          </cell>
          <cell r="D6623" t="str">
            <v>SEEDING AND MULCHING, CLASS 3A</v>
          </cell>
          <cell r="G6623">
            <v>0</v>
          </cell>
        </row>
        <row r="6624">
          <cell r="A6624" t="str">
            <v>659E00530</v>
          </cell>
          <cell r="C6624" t="str">
            <v>SY</v>
          </cell>
          <cell r="D6624" t="str">
            <v>SEEDING AND MULCHING, CLASS 3B</v>
          </cell>
          <cell r="G6624">
            <v>0</v>
          </cell>
        </row>
        <row r="6625">
          <cell r="A6625" t="str">
            <v>659E00531</v>
          </cell>
          <cell r="C6625" t="str">
            <v>SY</v>
          </cell>
          <cell r="D6625" t="str">
            <v>SEEDING AND MULCHING, CLASS 3B, AS PER PLAN</v>
          </cell>
          <cell r="G6625">
            <v>0</v>
          </cell>
        </row>
        <row r="6626">
          <cell r="A6626" t="str">
            <v>659E00540</v>
          </cell>
          <cell r="C6626" t="str">
            <v>SY</v>
          </cell>
          <cell r="D6626" t="str">
            <v>SEEDING AND MULCHING, CLASS 3C</v>
          </cell>
          <cell r="G6626">
            <v>0</v>
          </cell>
        </row>
        <row r="6627">
          <cell r="A6627" t="str">
            <v>659E00541</v>
          </cell>
          <cell r="C6627" t="str">
            <v>SY</v>
          </cell>
          <cell r="D6627" t="str">
            <v>SEEDING AND MULCHING, CLASS 3C, AS PER PLAN</v>
          </cell>
          <cell r="G6627">
            <v>0</v>
          </cell>
        </row>
        <row r="6628">
          <cell r="A6628" t="str">
            <v>659E00550</v>
          </cell>
          <cell r="C6628" t="str">
            <v>SY</v>
          </cell>
          <cell r="D6628" t="str">
            <v>SEEDING AND MULCHING, CLASS 4A</v>
          </cell>
          <cell r="G6628">
            <v>0</v>
          </cell>
        </row>
        <row r="6629">
          <cell r="A6629" t="str">
            <v>659E00551</v>
          </cell>
          <cell r="C6629" t="str">
            <v>SY</v>
          </cell>
          <cell r="D6629" t="str">
            <v>SEEDING AND MULCHING, CLASS 4A, AS PER PLAN</v>
          </cell>
          <cell r="G6629">
            <v>0</v>
          </cell>
        </row>
        <row r="6630">
          <cell r="A6630" t="str">
            <v>659E00560</v>
          </cell>
          <cell r="C6630" t="str">
            <v>SY</v>
          </cell>
          <cell r="D6630" t="str">
            <v>SEEDING AND MULCHING, CLASS 4B</v>
          </cell>
          <cell r="G6630">
            <v>0</v>
          </cell>
        </row>
        <row r="6631">
          <cell r="A6631" t="str">
            <v>659E00561</v>
          </cell>
          <cell r="C6631" t="str">
            <v>SY</v>
          </cell>
          <cell r="D6631" t="str">
            <v>SEEDING AND MULCHING, CLASS 4B, AS PER PLAN</v>
          </cell>
          <cell r="G6631">
            <v>0</v>
          </cell>
        </row>
        <row r="6632">
          <cell r="A6632" t="str">
            <v>659E00570</v>
          </cell>
          <cell r="C6632" t="str">
            <v>SY</v>
          </cell>
          <cell r="D6632" t="str">
            <v>SEEDING AND MULCHING, CLASS 5A</v>
          </cell>
          <cell r="G6632">
            <v>0</v>
          </cell>
        </row>
        <row r="6633">
          <cell r="A6633" t="str">
            <v>659E00571</v>
          </cell>
          <cell r="C6633" t="str">
            <v>SY</v>
          </cell>
          <cell r="D6633" t="str">
            <v>SEEDING AND MULCHING, CLASS 5A, AS PER PLAN</v>
          </cell>
          <cell r="G6633">
            <v>0</v>
          </cell>
        </row>
        <row r="6634">
          <cell r="A6634" t="str">
            <v>659E00580</v>
          </cell>
          <cell r="C6634" t="str">
            <v>SY</v>
          </cell>
          <cell r="D6634" t="str">
            <v>SEEDING AND MULCHING, CLASS 5B</v>
          </cell>
          <cell r="G6634">
            <v>0</v>
          </cell>
        </row>
        <row r="6635">
          <cell r="A6635" t="str">
            <v>659E00581</v>
          </cell>
          <cell r="C6635" t="str">
            <v>SY</v>
          </cell>
          <cell r="D6635" t="str">
            <v>SEEDING AND MULCHING, CLASS 5B, AS PER PLAN</v>
          </cell>
          <cell r="G6635">
            <v>0</v>
          </cell>
        </row>
        <row r="6636">
          <cell r="A6636" t="str">
            <v>659E00590</v>
          </cell>
          <cell r="C6636" t="str">
            <v>SY</v>
          </cell>
          <cell r="D6636" t="str">
            <v>SEEDING AND MULCHING, CLASS 6</v>
          </cell>
          <cell r="G6636">
            <v>0</v>
          </cell>
        </row>
        <row r="6637">
          <cell r="A6637" t="str">
            <v>659E00600</v>
          </cell>
          <cell r="C6637" t="str">
            <v>SY</v>
          </cell>
          <cell r="D6637" t="str">
            <v>SEEDING AND MULCHING, CLASS 7</v>
          </cell>
          <cell r="G6637">
            <v>0</v>
          </cell>
        </row>
        <row r="6638">
          <cell r="A6638" t="str">
            <v>659E10000</v>
          </cell>
          <cell r="C6638" t="str">
            <v>SY</v>
          </cell>
          <cell r="D6638" t="str">
            <v>SEEDING AND MULCHING</v>
          </cell>
          <cell r="G6638">
            <v>0</v>
          </cell>
        </row>
        <row r="6639">
          <cell r="A6639" t="str">
            <v>659E10001</v>
          </cell>
          <cell r="C6639" t="str">
            <v>SY</v>
          </cell>
          <cell r="D6639" t="str">
            <v>SEEDING AND MULCHING, AS PER PLAN</v>
          </cell>
          <cell r="G6639">
            <v>0</v>
          </cell>
        </row>
        <row r="6640">
          <cell r="A6640" t="str">
            <v>659E10100</v>
          </cell>
          <cell r="C6640" t="str">
            <v>SY</v>
          </cell>
          <cell r="D6640" t="str">
            <v>SEEDING AND MULCHING FOR WILDLIFE</v>
          </cell>
          <cell r="G6640">
            <v>0</v>
          </cell>
        </row>
        <row r="6641">
          <cell r="A6641" t="str">
            <v>659E10101</v>
          </cell>
          <cell r="C6641" t="str">
            <v>SY</v>
          </cell>
          <cell r="D6641" t="str">
            <v>SEEDING AND MULCHING FOR WILDLIFE, AS PER PLAN</v>
          </cell>
          <cell r="G6641">
            <v>0</v>
          </cell>
        </row>
        <row r="6642">
          <cell r="A6642" t="str">
            <v>659E14000</v>
          </cell>
          <cell r="C6642" t="str">
            <v>SY</v>
          </cell>
          <cell r="D6642" t="str">
            <v>REPAIR SEEDING AND MULCHING</v>
          </cell>
          <cell r="G6642">
            <v>0</v>
          </cell>
        </row>
        <row r="6643">
          <cell r="A6643" t="str">
            <v>659E14001</v>
          </cell>
          <cell r="C6643" t="str">
            <v>SY</v>
          </cell>
          <cell r="D6643" t="str">
            <v>REPAIR SEEDING AND MULCHING, AS PER PLAN</v>
          </cell>
          <cell r="G6643">
            <v>0</v>
          </cell>
        </row>
        <row r="6644">
          <cell r="A6644" t="str">
            <v>659E15000</v>
          </cell>
          <cell r="C6644" t="str">
            <v>SY</v>
          </cell>
          <cell r="D6644" t="str">
            <v>INTER-SEEDING</v>
          </cell>
          <cell r="G6644">
            <v>0</v>
          </cell>
        </row>
        <row r="6645">
          <cell r="A6645" t="str">
            <v>659E15001</v>
          </cell>
          <cell r="C6645" t="str">
            <v>SY</v>
          </cell>
          <cell r="D6645" t="str">
            <v>INTER-SEEDING, AS PER PLAN</v>
          </cell>
          <cell r="G6645">
            <v>0</v>
          </cell>
        </row>
        <row r="6646">
          <cell r="A6646" t="str">
            <v>659E20000</v>
          </cell>
          <cell r="C6646" t="str">
            <v>TON</v>
          </cell>
          <cell r="D6646" t="str">
            <v>COMMERCIAL FERTILIZER</v>
          </cell>
          <cell r="G6646">
            <v>0</v>
          </cell>
        </row>
        <row r="6647">
          <cell r="A6647" t="str">
            <v>659E20001</v>
          </cell>
          <cell r="C6647" t="str">
            <v>TON</v>
          </cell>
          <cell r="D6647" t="str">
            <v>COMMERCIAL FERTILIZER, AS PER PLAN</v>
          </cell>
          <cell r="G6647">
            <v>0</v>
          </cell>
        </row>
        <row r="6648">
          <cell r="A6648" t="str">
            <v>659E31000</v>
          </cell>
          <cell r="C6648" t="str">
            <v>ACRE</v>
          </cell>
          <cell r="D6648" t="str">
            <v>LIME</v>
          </cell>
          <cell r="G6648">
            <v>0</v>
          </cell>
        </row>
        <row r="6649">
          <cell r="A6649" t="str">
            <v>659E31001</v>
          </cell>
          <cell r="C6649" t="str">
            <v>ACRE</v>
          </cell>
          <cell r="D6649" t="str">
            <v>LIME, AS PER PLAN</v>
          </cell>
          <cell r="G6649">
            <v>0</v>
          </cell>
        </row>
        <row r="6650">
          <cell r="A6650" t="str">
            <v>659E35000</v>
          </cell>
          <cell r="C6650" t="str">
            <v>MGAL</v>
          </cell>
          <cell r="D6650" t="str">
            <v>WATER</v>
          </cell>
          <cell r="G6650">
            <v>0</v>
          </cell>
        </row>
        <row r="6651">
          <cell r="A6651" t="str">
            <v>659E35001</v>
          </cell>
          <cell r="C6651" t="str">
            <v>MGAL</v>
          </cell>
          <cell r="D6651" t="str">
            <v>WATER, AS PER PLAN</v>
          </cell>
          <cell r="G6651">
            <v>0</v>
          </cell>
        </row>
        <row r="6652">
          <cell r="A6652" t="str">
            <v>659E40000</v>
          </cell>
          <cell r="C6652" t="str">
            <v>MSF</v>
          </cell>
          <cell r="D6652" t="str">
            <v>MOWING</v>
          </cell>
          <cell r="G6652">
            <v>0</v>
          </cell>
        </row>
        <row r="6653">
          <cell r="A6653" t="str">
            <v>659E40001</v>
          </cell>
          <cell r="C6653" t="str">
            <v>MSF</v>
          </cell>
          <cell r="D6653" t="str">
            <v>MOWING, AS PER PLAN</v>
          </cell>
          <cell r="G6653">
            <v>0</v>
          </cell>
        </row>
        <row r="6654">
          <cell r="A6654" t="str">
            <v>659E98000</v>
          </cell>
          <cell r="C6654" t="str">
            <v>SY</v>
          </cell>
          <cell r="D6654" t="str">
            <v>SEEDING, MISC.:</v>
          </cell>
          <cell r="F6654" t="str">
            <v>ADD SUPPLEMENTAL DESCRIPTION</v>
          </cell>
          <cell r="G6654">
            <v>1</v>
          </cell>
        </row>
        <row r="6655">
          <cell r="A6655" t="str">
            <v>659E98700</v>
          </cell>
          <cell r="C6655" t="str">
            <v>LS</v>
          </cell>
          <cell r="D6655" t="str">
            <v>SEEDING, MISC.:</v>
          </cell>
          <cell r="F6655" t="str">
            <v>ADD SUPPLEMENTAL DESCRIPTION</v>
          </cell>
          <cell r="G6655">
            <v>1</v>
          </cell>
        </row>
        <row r="6656">
          <cell r="A6656" t="str">
            <v>659E99000</v>
          </cell>
          <cell r="B6656" t="str">
            <v>Y</v>
          </cell>
          <cell r="C6656" t="str">
            <v>LS</v>
          </cell>
          <cell r="D6656" t="str">
            <v>SPECIAL - PERMANENT EROSION CONTROL</v>
          </cell>
          <cell r="F6656" t="str">
            <v>DESIGN BUILD PROJECTS ONLY</v>
          </cell>
          <cell r="G6656">
            <v>0</v>
          </cell>
        </row>
        <row r="6657">
          <cell r="A6657" t="str">
            <v>660E20000</v>
          </cell>
          <cell r="C6657" t="str">
            <v>SY</v>
          </cell>
          <cell r="D6657" t="str">
            <v>SODDING REINFORCED</v>
          </cell>
          <cell r="G6657">
            <v>0</v>
          </cell>
        </row>
        <row r="6658">
          <cell r="A6658" t="str">
            <v>660E20001</v>
          </cell>
          <cell r="C6658" t="str">
            <v>SY</v>
          </cell>
          <cell r="D6658" t="str">
            <v>SODDING REINFORCED, AS PER PLAN</v>
          </cell>
          <cell r="G6658">
            <v>0</v>
          </cell>
        </row>
        <row r="6659">
          <cell r="A6659" t="str">
            <v>660E25000</v>
          </cell>
          <cell r="C6659" t="str">
            <v>SY</v>
          </cell>
          <cell r="D6659" t="str">
            <v>SODDING STAKED</v>
          </cell>
          <cell r="G6659">
            <v>0</v>
          </cell>
        </row>
        <row r="6660">
          <cell r="A6660" t="str">
            <v>660E25001</v>
          </cell>
          <cell r="C6660" t="str">
            <v>SY</v>
          </cell>
          <cell r="D6660" t="str">
            <v>SODDING STAKED, AS PER PLAN</v>
          </cell>
          <cell r="G6660">
            <v>0</v>
          </cell>
        </row>
        <row r="6661">
          <cell r="A6661" t="str">
            <v>660E30000</v>
          </cell>
          <cell r="C6661" t="str">
            <v>SY</v>
          </cell>
          <cell r="D6661" t="str">
            <v>SODDING UNSTAKED</v>
          </cell>
          <cell r="G6661">
            <v>0</v>
          </cell>
        </row>
        <row r="6662">
          <cell r="A6662" t="str">
            <v>660E30001</v>
          </cell>
          <cell r="C6662" t="str">
            <v>SY</v>
          </cell>
          <cell r="D6662" t="str">
            <v>SODDING UNSTAKED, AS PER PLAN</v>
          </cell>
          <cell r="G6662">
            <v>0</v>
          </cell>
        </row>
        <row r="6663">
          <cell r="A6663" t="str">
            <v>661E00100</v>
          </cell>
          <cell r="C6663" t="str">
            <v>EACH</v>
          </cell>
          <cell r="D6663" t="str">
            <v>TREE SEEDLING</v>
          </cell>
          <cell r="F6663" t="str">
            <v>SPECIFY TYPE</v>
          </cell>
          <cell r="G6663">
            <v>1</v>
          </cell>
        </row>
        <row r="6664">
          <cell r="A6664" t="str">
            <v>661E00101</v>
          </cell>
          <cell r="C6664" t="str">
            <v>EACH</v>
          </cell>
          <cell r="D6664" t="str">
            <v>TREE SEEDLING, AS PER PLAN</v>
          </cell>
          <cell r="F6664" t="str">
            <v>SPECIFY TYPE</v>
          </cell>
          <cell r="G6664">
            <v>1</v>
          </cell>
        </row>
        <row r="6665">
          <cell r="A6665" t="str">
            <v>661E00500</v>
          </cell>
          <cell r="C6665" t="str">
            <v>CY</v>
          </cell>
          <cell r="D6665" t="str">
            <v>MULCH</v>
          </cell>
          <cell r="G6665">
            <v>0</v>
          </cell>
        </row>
        <row r="6666">
          <cell r="A6666" t="str">
            <v>661E00501</v>
          </cell>
          <cell r="C6666" t="str">
            <v>CY</v>
          </cell>
          <cell r="D6666" t="str">
            <v>MULCH, AS PER PLAN</v>
          </cell>
          <cell r="G6666">
            <v>0</v>
          </cell>
        </row>
        <row r="6667">
          <cell r="A6667" t="str">
            <v>661E10000</v>
          </cell>
          <cell r="C6667" t="str">
            <v>EACH</v>
          </cell>
          <cell r="D6667" t="str">
            <v>GROUNDCOVER AND VINES, 1 YEAR, CUTTING</v>
          </cell>
          <cell r="F6667" t="str">
            <v>SPECIFY TYPE</v>
          </cell>
          <cell r="G6667">
            <v>1</v>
          </cell>
        </row>
        <row r="6668">
          <cell r="A6668" t="str">
            <v>661E10500</v>
          </cell>
          <cell r="C6668" t="str">
            <v>EACH</v>
          </cell>
          <cell r="D6668" t="str">
            <v>GROUNDCOVER AND VINES, 1 YEAR, BUNDLE</v>
          </cell>
          <cell r="F6668" t="str">
            <v>SPECIFY TYPE</v>
          </cell>
          <cell r="G6668">
            <v>1</v>
          </cell>
        </row>
        <row r="6669">
          <cell r="A6669" t="str">
            <v>661E11000</v>
          </cell>
          <cell r="C6669" t="str">
            <v>EACH</v>
          </cell>
          <cell r="D6669" t="str">
            <v>GROUNDCOVER AND VINES, 1 YEAR, CLUMP</v>
          </cell>
          <cell r="F6669" t="str">
            <v>SPECIFY TYPE</v>
          </cell>
          <cell r="G6669">
            <v>1</v>
          </cell>
        </row>
        <row r="6670">
          <cell r="A6670" t="str">
            <v>661E11001</v>
          </cell>
          <cell r="C6670" t="str">
            <v>EACH</v>
          </cell>
          <cell r="D6670" t="str">
            <v>GROUNDCOVER AND VINES, 1 YEAR, CLUMP, AS PER PLAN</v>
          </cell>
          <cell r="F6670" t="str">
            <v>SPECIFY TYPE</v>
          </cell>
          <cell r="G6670">
            <v>1</v>
          </cell>
        </row>
        <row r="6671">
          <cell r="A6671" t="str">
            <v>661E11500</v>
          </cell>
          <cell r="C6671" t="str">
            <v>EACH</v>
          </cell>
          <cell r="D6671" t="str">
            <v>GROUNDCOVER AND VINES, 1 YEAR, CROWN</v>
          </cell>
          <cell r="F6671" t="str">
            <v>SPECIFY TYPE</v>
          </cell>
          <cell r="G6671">
            <v>1</v>
          </cell>
        </row>
        <row r="6672">
          <cell r="A6672" t="str">
            <v>661E12000</v>
          </cell>
          <cell r="C6672" t="str">
            <v>EACH</v>
          </cell>
          <cell r="D6672" t="str">
            <v>GROUNDCOVER AND VINES, 1 YEAR, POTTED</v>
          </cell>
          <cell r="F6672" t="str">
            <v>SPECIFY TYPE</v>
          </cell>
          <cell r="G6672">
            <v>1</v>
          </cell>
        </row>
        <row r="6673">
          <cell r="A6673" t="str">
            <v>661E12100</v>
          </cell>
          <cell r="C6673" t="str">
            <v>EACH</v>
          </cell>
          <cell r="D6673" t="str">
            <v>GROUND COVER AND VINES, 1 YEAR, FLAT</v>
          </cell>
          <cell r="F6673" t="str">
            <v>SPECIFY TYPE</v>
          </cell>
          <cell r="G6673">
            <v>1</v>
          </cell>
        </row>
        <row r="6674">
          <cell r="A6674" t="str">
            <v>661E12500</v>
          </cell>
          <cell r="C6674" t="str">
            <v>EACH</v>
          </cell>
          <cell r="D6674" t="str">
            <v>GROUNDCOVER AND VINES, 2 YEAR, CLUMP</v>
          </cell>
          <cell r="F6674" t="str">
            <v>SPECIFY TYPE</v>
          </cell>
          <cell r="G6674">
            <v>1</v>
          </cell>
        </row>
        <row r="6675">
          <cell r="A6675" t="str">
            <v>661E13000</v>
          </cell>
          <cell r="C6675" t="str">
            <v>EACH</v>
          </cell>
          <cell r="D6675" t="str">
            <v>GROUNDCOVER AND VINES, 2 YEAR, POTTED</v>
          </cell>
          <cell r="F6675" t="str">
            <v>SPECIFY TYPE</v>
          </cell>
          <cell r="G6675">
            <v>1</v>
          </cell>
        </row>
        <row r="6676">
          <cell r="A6676" t="str">
            <v>661E14000</v>
          </cell>
          <cell r="C6676" t="str">
            <v>EACH</v>
          </cell>
          <cell r="D6676" t="str">
            <v>PERENNIALS</v>
          </cell>
          <cell r="F6676" t="str">
            <v>SPECIFY TYPE</v>
          </cell>
          <cell r="G6676">
            <v>1</v>
          </cell>
        </row>
        <row r="6677">
          <cell r="A6677" t="str">
            <v>661E14001</v>
          </cell>
          <cell r="C6677" t="str">
            <v>EACH</v>
          </cell>
          <cell r="D6677" t="str">
            <v>PERENNIALS, AS PER PLAN</v>
          </cell>
          <cell r="F6677" t="str">
            <v>SPECIFY TYPE</v>
          </cell>
          <cell r="G6677">
            <v>1</v>
          </cell>
        </row>
        <row r="6678">
          <cell r="A6678" t="str">
            <v>661E19000</v>
          </cell>
          <cell r="C6678" t="str">
            <v>EACH</v>
          </cell>
          <cell r="D6678" t="str">
            <v>DECIDUOUS SHRUB, 12"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661E19001</v>
          </cell>
          <cell r="C6679" t="str">
            <v>EACH</v>
          </cell>
          <cell r="D6679" t="str">
            <v>DECIDUOUS SHRUB, 12"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661E20000</v>
          </cell>
          <cell r="C6680" t="str">
            <v>EACH</v>
          </cell>
          <cell r="D6680" t="str">
            <v>DECIDUOUS SHRUB, 15"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661E20001</v>
          </cell>
          <cell r="C6681" t="str">
            <v>EACH</v>
          </cell>
          <cell r="D6681" t="str">
            <v>DECIDUOUS SHRUB, 15"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661E20020</v>
          </cell>
          <cell r="C6682" t="str">
            <v>EACH</v>
          </cell>
          <cell r="D6682" t="str">
            <v>DECIDUOUS SHRUB, 18" HEIGHT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661E20021</v>
          </cell>
          <cell r="C6683" t="str">
            <v>EACH</v>
          </cell>
          <cell r="D6683" t="str">
            <v>DECIDUOUS SHRUB, 18" HEIGHT,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661E20040</v>
          </cell>
          <cell r="C6684" t="str">
            <v>EACH</v>
          </cell>
          <cell r="D6684" t="str">
            <v>DECIDUOUS SHRUB, 2' HEIGHT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661E20041</v>
          </cell>
          <cell r="C6685" t="str">
            <v>EACH</v>
          </cell>
          <cell r="D6685" t="str">
            <v>DECIDUOUS SHRUB, 2' HEIGHT,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661E20060</v>
          </cell>
          <cell r="C6686" t="str">
            <v>EACH</v>
          </cell>
          <cell r="D6686" t="str">
            <v>DECIDUOUS SHRUB, 3' HEIGHT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661E20061</v>
          </cell>
          <cell r="C6687" t="str">
            <v>EACH</v>
          </cell>
          <cell r="D6687" t="str">
            <v>DECIDUOUS SHRUB, 3' HEIGHT,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661E20070</v>
          </cell>
          <cell r="C6688" t="str">
            <v>EACH</v>
          </cell>
          <cell r="D6688" t="str">
            <v>DECIDUOUS SHRUB, 30" HEIGHT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661E20071</v>
          </cell>
          <cell r="C6689" t="str">
            <v>EACH</v>
          </cell>
          <cell r="D6689" t="str">
            <v>DECIDUOUS SHRUB, 30" HEIGHT,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661E20080</v>
          </cell>
          <cell r="C6690" t="str">
            <v>EACH</v>
          </cell>
          <cell r="D6690" t="str">
            <v>DECIDUOUS SHRUB, 4' HEIGHT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661E20081</v>
          </cell>
          <cell r="C6691" t="str">
            <v>EACH</v>
          </cell>
          <cell r="D6691" t="str">
            <v>DECIDUOUS SHRUB, 4' HEIGHT,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661E20100</v>
          </cell>
          <cell r="C6692" t="str">
            <v>EACH</v>
          </cell>
          <cell r="D6692" t="str">
            <v>DECIDUOUS SHRUB, 5' HEIGHT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661E20101</v>
          </cell>
          <cell r="C6693" t="str">
            <v>EACH</v>
          </cell>
          <cell r="D6693" t="str">
            <v>DECIDUOUS SHRUB, 5' HEIGHT,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661E20110</v>
          </cell>
          <cell r="C6694" t="str">
            <v>EACH</v>
          </cell>
          <cell r="D6694" t="str">
            <v>DECIDUOUS SHRUB, 6' HEIGHT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661E20111</v>
          </cell>
          <cell r="C6695" t="str">
            <v>EACH</v>
          </cell>
          <cell r="D6695" t="str">
            <v>DECIDUOUS SHRUB, 6' HEIGHT,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661E30000</v>
          </cell>
          <cell r="C6696" t="str">
            <v>EACH</v>
          </cell>
          <cell r="D6696" t="str">
            <v>EVERGREEN SHRUB, 12" HEIGHT</v>
          </cell>
          <cell r="F6696" t="str">
            <v>SPECIFY TYPE AND CONDITION</v>
          </cell>
          <cell r="G6696">
            <v>1</v>
          </cell>
        </row>
        <row r="6697">
          <cell r="A6697" t="str">
            <v>661E30001</v>
          </cell>
          <cell r="C6697" t="str">
            <v>EACH</v>
          </cell>
          <cell r="D6697" t="str">
            <v>EVERGREEN SHRUB, 12" HEIGHT, AS PER PLAN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661E30020</v>
          </cell>
          <cell r="C6698" t="str">
            <v>EACH</v>
          </cell>
          <cell r="D6698" t="str">
            <v>EVERGREEN SHRUB, 15"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661E30040</v>
          </cell>
          <cell r="C6699" t="str">
            <v>EACH</v>
          </cell>
          <cell r="D6699" t="str">
            <v>EVERGREEN SHRUB, 18"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661E30041</v>
          </cell>
          <cell r="C6700" t="str">
            <v>EACH</v>
          </cell>
          <cell r="D6700" t="str">
            <v>EVERGREEN SHRUB, 18" HEIGHT, AS PER PLAN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661E30060</v>
          </cell>
          <cell r="C6701" t="str">
            <v>EACH</v>
          </cell>
          <cell r="D6701" t="str">
            <v>EVERGREEN SHRUB, 2'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661E30061</v>
          </cell>
          <cell r="C6702" t="str">
            <v>EACH</v>
          </cell>
          <cell r="D6702" t="str">
            <v>EVERGREEN SHRUB, 2'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661E30070</v>
          </cell>
          <cell r="C6703" t="str">
            <v>EACH</v>
          </cell>
          <cell r="D6703" t="str">
            <v>EVERGREEN SHRUB, 2.5'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661E30071</v>
          </cell>
          <cell r="C6704" t="str">
            <v>EACH</v>
          </cell>
          <cell r="D6704" t="str">
            <v>EVERGREEN SHRUB, 2.5'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661E30080</v>
          </cell>
          <cell r="C6705" t="str">
            <v>EACH</v>
          </cell>
          <cell r="D6705" t="str">
            <v>EVERGREEN SHRUB, 3'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661E30081</v>
          </cell>
          <cell r="C6706" t="str">
            <v>EACH</v>
          </cell>
          <cell r="D6706" t="str">
            <v>EVERGREEN SHRUB, 3'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661E30100</v>
          </cell>
          <cell r="C6707" t="str">
            <v>EACH</v>
          </cell>
          <cell r="D6707" t="str">
            <v>EVERGREEN SHRUB, 4'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661E30101</v>
          </cell>
          <cell r="C6708" t="str">
            <v>EACH</v>
          </cell>
          <cell r="D6708" t="str">
            <v>EVERGREEN SHRUB, 4'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661E30110</v>
          </cell>
          <cell r="C6709" t="str">
            <v>EACH</v>
          </cell>
          <cell r="D6709" t="str">
            <v>EVERGREEN SHRUB, 5'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661E30111</v>
          </cell>
          <cell r="C6710" t="str">
            <v>EACH</v>
          </cell>
          <cell r="D6710" t="str">
            <v>EVERGREEN SHRUB, 5'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661E30120</v>
          </cell>
          <cell r="C6711" t="str">
            <v>EACH</v>
          </cell>
          <cell r="D6711" t="str">
            <v>EVERGREEN SHRUB, 6' HEIGHT</v>
          </cell>
          <cell r="F6711" t="str">
            <v>SPECIFY TYPE AND CONDITION</v>
          </cell>
          <cell r="G6711">
            <v>1</v>
          </cell>
        </row>
        <row r="6712">
          <cell r="A6712" t="str">
            <v>661E30121</v>
          </cell>
          <cell r="C6712" t="str">
            <v>EACH</v>
          </cell>
          <cell r="D6712" t="str">
            <v>EVERGREEN SHRUB, 6' HEIGHT, AS PER PLAN</v>
          </cell>
          <cell r="F6712" t="str">
            <v>SPECIFY TYPE AND CONDITION</v>
          </cell>
          <cell r="G6712">
            <v>1</v>
          </cell>
        </row>
        <row r="6713">
          <cell r="A6713" t="str">
            <v>661E31000</v>
          </cell>
          <cell r="C6713" t="str">
            <v>GAL</v>
          </cell>
          <cell r="D6713" t="str">
            <v>LANDSCAPE WATERING</v>
          </cell>
          <cell r="G6713">
            <v>0</v>
          </cell>
        </row>
        <row r="6714">
          <cell r="A6714" t="str">
            <v>661E31001</v>
          </cell>
          <cell r="C6714" t="str">
            <v>GAL</v>
          </cell>
          <cell r="D6714" t="str">
            <v>LANDSCAPE WATERING, AS PER PLAN</v>
          </cell>
          <cell r="G6714">
            <v>0</v>
          </cell>
        </row>
        <row r="6715">
          <cell r="A6715" t="str">
            <v>661E40000</v>
          </cell>
          <cell r="C6715" t="str">
            <v>EACH</v>
          </cell>
          <cell r="D6715" t="str">
            <v>DECIDUOUS TREE, 5' HEIGHT</v>
          </cell>
          <cell r="F6715" t="str">
            <v>SPECIFY TYPE AND CONDITION</v>
          </cell>
          <cell r="G6715">
            <v>1</v>
          </cell>
        </row>
        <row r="6716">
          <cell r="A6716" t="str">
            <v>661E40001</v>
          </cell>
          <cell r="C6716" t="str">
            <v>EACH</v>
          </cell>
          <cell r="D6716" t="str">
            <v>DECIDUOUS TREE, 5' HEIGHT, AS PER PLAN</v>
          </cell>
          <cell r="F6716" t="str">
            <v>SPECIFY TYPE AND CONDITION</v>
          </cell>
          <cell r="G6716">
            <v>1</v>
          </cell>
        </row>
        <row r="6717">
          <cell r="A6717" t="str">
            <v>661E40020</v>
          </cell>
          <cell r="C6717" t="str">
            <v>EACH</v>
          </cell>
          <cell r="D6717" t="str">
            <v>DECIDUOUS TREE, 6' HEIGHT</v>
          </cell>
          <cell r="F6717" t="str">
            <v>SPECIFY TYPE AND CONDITION</v>
          </cell>
          <cell r="G6717">
            <v>1</v>
          </cell>
        </row>
        <row r="6718">
          <cell r="A6718" t="str">
            <v>661E40021</v>
          </cell>
          <cell r="C6718" t="str">
            <v>EACH</v>
          </cell>
          <cell r="D6718" t="str">
            <v>DECIDUOUS TREE, 6' HEIGHT, AS PER PLAN</v>
          </cell>
          <cell r="F6718" t="str">
            <v>SPECIFY TYPE AND CONDITION</v>
          </cell>
          <cell r="G6718">
            <v>1</v>
          </cell>
        </row>
        <row r="6719">
          <cell r="A6719" t="str">
            <v>661E40040</v>
          </cell>
          <cell r="C6719" t="str">
            <v>EACH</v>
          </cell>
          <cell r="D6719" t="str">
            <v>DECIDUOUS TREE, 1" CALIPER</v>
          </cell>
          <cell r="F6719" t="str">
            <v>SPECIFY TYPE AND CONDITION</v>
          </cell>
          <cell r="G6719">
            <v>1</v>
          </cell>
        </row>
        <row r="6720">
          <cell r="A6720" t="str">
            <v>661E40041</v>
          </cell>
          <cell r="C6720" t="str">
            <v>EACH</v>
          </cell>
          <cell r="D6720" t="str">
            <v>DECIDUOUS TREE, 1" CALIPER, AS PER PLAN</v>
          </cell>
          <cell r="F6720" t="str">
            <v>SPECIFY TYPE AND CONDITION</v>
          </cell>
          <cell r="G6720">
            <v>1</v>
          </cell>
        </row>
        <row r="6721">
          <cell r="A6721" t="str">
            <v>661E40060</v>
          </cell>
          <cell r="C6721" t="str">
            <v>EACH</v>
          </cell>
          <cell r="D6721" t="str">
            <v>DECIDUOUS TREE, 1-1/2" CALIPER</v>
          </cell>
          <cell r="F6721" t="str">
            <v>SPECIFY TYPE AND CONDITION</v>
          </cell>
          <cell r="G6721">
            <v>1</v>
          </cell>
        </row>
        <row r="6722">
          <cell r="A6722" t="str">
            <v>661E40061</v>
          </cell>
          <cell r="C6722" t="str">
            <v>EACH</v>
          </cell>
          <cell r="D6722" t="str">
            <v>DECIDUOUS TREE, 1-1/2" CALIPER, AS PER PLAN</v>
          </cell>
          <cell r="F6722" t="str">
            <v>SPECIFY TYPE AND CONDITION</v>
          </cell>
          <cell r="G6722">
            <v>1</v>
          </cell>
        </row>
        <row r="6723">
          <cell r="A6723" t="str">
            <v>661E40080</v>
          </cell>
          <cell r="C6723" t="str">
            <v>EACH</v>
          </cell>
          <cell r="D6723" t="str">
            <v>DECIDUOUS TREE, 2" CALIPER</v>
          </cell>
          <cell r="F6723" t="str">
            <v>SPECIFY TYPE AND CONDITION</v>
          </cell>
          <cell r="G6723">
            <v>1</v>
          </cell>
        </row>
        <row r="6724">
          <cell r="A6724" t="str">
            <v>661E40081</v>
          </cell>
          <cell r="C6724" t="str">
            <v>EACH</v>
          </cell>
          <cell r="D6724" t="str">
            <v>DECIDUOUS TREE, 2" CALIPER, AS PER PLAN</v>
          </cell>
          <cell r="F6724" t="str">
            <v>SPECIFY TYPE AND CONDITION</v>
          </cell>
          <cell r="G6724">
            <v>1</v>
          </cell>
        </row>
        <row r="6725">
          <cell r="A6725" t="str">
            <v>661E40100</v>
          </cell>
          <cell r="C6725" t="str">
            <v>EACH</v>
          </cell>
          <cell r="D6725" t="str">
            <v>DECIDUOUS TREE, 2-1/2" CALIPER</v>
          </cell>
          <cell r="F6725" t="str">
            <v>SPECIFY TYPE AND CONDITION</v>
          </cell>
          <cell r="G6725">
            <v>1</v>
          </cell>
        </row>
        <row r="6726">
          <cell r="A6726" t="str">
            <v>661E40101</v>
          </cell>
          <cell r="C6726" t="str">
            <v>EACH</v>
          </cell>
          <cell r="D6726" t="str">
            <v>DECIDUOUS TREE, 2-1/2" CALIPER, AS PER PLAN</v>
          </cell>
          <cell r="F6726" t="str">
            <v>SPECIFY TYPE AND CONDITION</v>
          </cell>
          <cell r="G6726">
            <v>1</v>
          </cell>
        </row>
        <row r="6727">
          <cell r="A6727" t="str">
            <v>661E40120</v>
          </cell>
          <cell r="C6727" t="str">
            <v>EACH</v>
          </cell>
          <cell r="D6727" t="str">
            <v>DECIDUOUS TREE, 3" CALIPER</v>
          </cell>
          <cell r="F6727" t="str">
            <v>SPECIFY TYPE AND CONDITION</v>
          </cell>
          <cell r="G6727">
            <v>1</v>
          </cell>
        </row>
        <row r="6728">
          <cell r="A6728" t="str">
            <v>661E40121</v>
          </cell>
          <cell r="C6728" t="str">
            <v>EACH</v>
          </cell>
          <cell r="D6728" t="str">
            <v>DECIDUOUS TREE, 3" CALIPER, AS PER PLAN</v>
          </cell>
          <cell r="F6728" t="str">
            <v>SPECIFY TYPE AND CONDITION</v>
          </cell>
          <cell r="G6728">
            <v>1</v>
          </cell>
        </row>
        <row r="6729">
          <cell r="A6729" t="str">
            <v>661E40140</v>
          </cell>
          <cell r="C6729" t="str">
            <v>EACH</v>
          </cell>
          <cell r="D6729" t="str">
            <v>DECIDUOUS TREE, 4" CALIPER</v>
          </cell>
          <cell r="F6729" t="str">
            <v>SPECIFY TYPE AND CONDITION</v>
          </cell>
          <cell r="G6729">
            <v>1</v>
          </cell>
        </row>
        <row r="6730">
          <cell r="A6730" t="str">
            <v>661E40141</v>
          </cell>
          <cell r="C6730" t="str">
            <v>EACH</v>
          </cell>
          <cell r="D6730" t="str">
            <v>DECIDUOUS TREE, 4" CALIPER, AS PER PLAN</v>
          </cell>
          <cell r="F6730" t="str">
            <v>SPECIFY TYPE AND CONDITION</v>
          </cell>
          <cell r="G6730">
            <v>1</v>
          </cell>
        </row>
        <row r="6731">
          <cell r="A6731" t="str">
            <v>661E40160</v>
          </cell>
          <cell r="C6731" t="str">
            <v>EACH</v>
          </cell>
          <cell r="D6731" t="str">
            <v>DECIDUOUS TREE, 5" CALIPER</v>
          </cell>
          <cell r="F6731" t="str">
            <v>SPECIFY TYPE AND CONDITION</v>
          </cell>
          <cell r="G6731">
            <v>1</v>
          </cell>
        </row>
        <row r="6732">
          <cell r="A6732" t="str">
            <v>661E40161</v>
          </cell>
          <cell r="C6732" t="str">
            <v>EACH</v>
          </cell>
          <cell r="D6732" t="str">
            <v>DECIDUOUS TREE, 5" CALIPER, AS PER PLAN</v>
          </cell>
          <cell r="F6732" t="str">
            <v>SPECIFY TYPE AND CONDITION</v>
          </cell>
          <cell r="G6732">
            <v>1</v>
          </cell>
        </row>
        <row r="6733">
          <cell r="A6733" t="str">
            <v>661E50000</v>
          </cell>
          <cell r="C6733" t="str">
            <v>EACH</v>
          </cell>
          <cell r="D6733" t="str">
            <v>EVERGREEN TREE, 3 YEAR, BARE ROOT SEEDLING</v>
          </cell>
          <cell r="F6733" t="str">
            <v>SPECIFY TYPE</v>
          </cell>
          <cell r="G6733">
            <v>1</v>
          </cell>
        </row>
        <row r="6734">
          <cell r="A6734" t="str">
            <v>661E50020</v>
          </cell>
          <cell r="C6734" t="str">
            <v>EACH</v>
          </cell>
          <cell r="D6734" t="str">
            <v>EVERGREEN TREE, 1' HEIGHT</v>
          </cell>
          <cell r="F6734" t="str">
            <v>SPECIFY TYPE AND CONDITION</v>
          </cell>
          <cell r="G6734">
            <v>1</v>
          </cell>
        </row>
        <row r="6735">
          <cell r="A6735" t="str">
            <v>661E50040</v>
          </cell>
          <cell r="C6735" t="str">
            <v>EACH</v>
          </cell>
          <cell r="D6735" t="str">
            <v>EVERGREEN TREE, 2' HEIGHT</v>
          </cell>
          <cell r="F6735" t="str">
            <v>SPECIFY TYPE AND CONDITION</v>
          </cell>
          <cell r="G6735">
            <v>1</v>
          </cell>
        </row>
        <row r="6736">
          <cell r="A6736" t="str">
            <v>661E50060</v>
          </cell>
          <cell r="C6736" t="str">
            <v>EACH</v>
          </cell>
          <cell r="D6736" t="str">
            <v>EVERGREEN TREE, 3' HEIGHT</v>
          </cell>
          <cell r="F6736" t="str">
            <v>SPECIFY TYPE AND CONDITION</v>
          </cell>
          <cell r="G6736">
            <v>1</v>
          </cell>
        </row>
        <row r="6737">
          <cell r="A6737" t="str">
            <v>661E50080</v>
          </cell>
          <cell r="C6737" t="str">
            <v>EACH</v>
          </cell>
          <cell r="D6737" t="str">
            <v>EVERGREEN TREE, 4' HEIGHT</v>
          </cell>
          <cell r="F6737" t="str">
            <v>SPECIFY TYPE AND CONDITION</v>
          </cell>
          <cell r="G6737">
            <v>1</v>
          </cell>
        </row>
        <row r="6738">
          <cell r="A6738" t="str">
            <v>661E50100</v>
          </cell>
          <cell r="C6738" t="str">
            <v>EACH</v>
          </cell>
          <cell r="D6738" t="str">
            <v>EVERGREEN TREE, 5' HEIGHT</v>
          </cell>
          <cell r="F6738" t="str">
            <v>SPECIFY TYPE AND CONDITION</v>
          </cell>
          <cell r="G6738">
            <v>1</v>
          </cell>
        </row>
        <row r="6739">
          <cell r="A6739" t="str">
            <v>661E50101</v>
          </cell>
          <cell r="C6739" t="str">
            <v>EACH</v>
          </cell>
          <cell r="D6739" t="str">
            <v>EVERGREEN TREE, 5' HEIGHT, AS PER PLAN</v>
          </cell>
          <cell r="F6739" t="str">
            <v>SPECIFY TYPE AND CONDITION</v>
          </cell>
          <cell r="G6739">
            <v>1</v>
          </cell>
        </row>
        <row r="6740">
          <cell r="A6740" t="str">
            <v>661E50120</v>
          </cell>
          <cell r="C6740" t="str">
            <v>EACH</v>
          </cell>
          <cell r="D6740" t="str">
            <v>EVERGREEN TREE, 6' HEIGHT</v>
          </cell>
          <cell r="F6740" t="str">
            <v>SPECIFY TYPE AND CONDITION</v>
          </cell>
          <cell r="G6740">
            <v>1</v>
          </cell>
        </row>
        <row r="6741">
          <cell r="A6741" t="str">
            <v>661E50121</v>
          </cell>
          <cell r="C6741" t="str">
            <v>EACH</v>
          </cell>
          <cell r="D6741" t="str">
            <v>EVERGREEN TREE, 6' HEIGHT, AS PER PLAN</v>
          </cell>
          <cell r="F6741" t="str">
            <v>SPECIFY TYPE AND CONDITION</v>
          </cell>
          <cell r="G6741">
            <v>1</v>
          </cell>
        </row>
        <row r="6742">
          <cell r="A6742" t="str">
            <v>661E50140</v>
          </cell>
          <cell r="C6742" t="str">
            <v>EACH</v>
          </cell>
          <cell r="D6742" t="str">
            <v>EVERGREEN TREE, 7' HEIGHT</v>
          </cell>
          <cell r="F6742" t="str">
            <v>SPECIFY TYPE AND CONDITION</v>
          </cell>
          <cell r="G6742">
            <v>1</v>
          </cell>
        </row>
        <row r="6743">
          <cell r="A6743" t="str">
            <v>661E50141</v>
          </cell>
          <cell r="C6743" t="str">
            <v>EACH</v>
          </cell>
          <cell r="D6743" t="str">
            <v>EVERGREEN TREE, 7' HEIGHT, AS PER PLAN</v>
          </cell>
          <cell r="F6743" t="str">
            <v>SPECIFY TYPE AND CONDITION</v>
          </cell>
          <cell r="G6743">
            <v>1</v>
          </cell>
        </row>
        <row r="6744">
          <cell r="A6744" t="str">
            <v>661E50160</v>
          </cell>
          <cell r="C6744" t="str">
            <v>EACH</v>
          </cell>
          <cell r="D6744" t="str">
            <v>EVERGREEN TREE, 8' HEIGHT</v>
          </cell>
          <cell r="F6744" t="str">
            <v>SPECIFY TYPE AND CONDITION</v>
          </cell>
          <cell r="G6744">
            <v>1</v>
          </cell>
        </row>
        <row r="6745">
          <cell r="A6745" t="str">
            <v>661E50161</v>
          </cell>
          <cell r="C6745" t="str">
            <v>EACH</v>
          </cell>
          <cell r="D6745" t="str">
            <v>EVERGREEN TREE, 8' HEIGHT, AS PER PLAN</v>
          </cell>
          <cell r="F6745" t="str">
            <v>SPECIFY TYPE AND CONDITION</v>
          </cell>
          <cell r="G6745">
            <v>1</v>
          </cell>
        </row>
        <row r="6746">
          <cell r="A6746" t="str">
            <v>661E50170</v>
          </cell>
          <cell r="C6746" t="str">
            <v>EACH</v>
          </cell>
          <cell r="D6746" t="str">
            <v>EVERGREEN TREE, 10' HEIGHT</v>
          </cell>
          <cell r="F6746" t="str">
            <v>SPECIFY TYPE AND CONDITION</v>
          </cell>
          <cell r="G6746">
            <v>1</v>
          </cell>
        </row>
        <row r="6747">
          <cell r="A6747" t="str">
            <v>661E50171</v>
          </cell>
          <cell r="C6747" t="str">
            <v>EACH</v>
          </cell>
          <cell r="D6747" t="str">
            <v>EVERGREEN TREE, 10' HEIGHT, AS PER PLAN</v>
          </cell>
          <cell r="F6747" t="str">
            <v>SPECIFY TYPE AND CONDITION</v>
          </cell>
          <cell r="G6747">
            <v>1</v>
          </cell>
        </row>
        <row r="6748">
          <cell r="A6748" t="str">
            <v>661E99000</v>
          </cell>
          <cell r="B6748" t="str">
            <v>Y</v>
          </cell>
          <cell r="C6748" t="str">
            <v>LS</v>
          </cell>
          <cell r="D6748" t="str">
            <v>SPECIAL - LANDSCAPING</v>
          </cell>
          <cell r="F6748" t="str">
            <v>DESIGN BUILD PROJECTS ONLY</v>
          </cell>
          <cell r="G6748">
            <v>0</v>
          </cell>
        </row>
        <row r="6749">
          <cell r="A6749" t="str">
            <v>661E99900</v>
          </cell>
          <cell r="C6749" t="str">
            <v>EACH</v>
          </cell>
          <cell r="D6749" t="str">
            <v>PLANTING, MISC.:</v>
          </cell>
          <cell r="F6749" t="str">
            <v>ADD SUPPLEMENTAL DESCRIPTION</v>
          </cell>
          <cell r="G6749">
            <v>1</v>
          </cell>
        </row>
        <row r="6750">
          <cell r="A6750" t="str">
            <v>661E99910</v>
          </cell>
          <cell r="C6750" t="str">
            <v>ACRE</v>
          </cell>
          <cell r="D6750" t="str">
            <v>PLANTING, MISC.:</v>
          </cell>
          <cell r="F6750" t="str">
            <v>ADD SUPPLEMENTAL DESCRIPTION</v>
          </cell>
          <cell r="G6750">
            <v>1</v>
          </cell>
        </row>
        <row r="6751">
          <cell r="A6751" t="str">
            <v>661E99920</v>
          </cell>
          <cell r="C6751" t="str">
            <v>SF</v>
          </cell>
          <cell r="D6751" t="str">
            <v>PLANTING, MISC.:</v>
          </cell>
          <cell r="F6751" t="str">
            <v>ADD SUPPLEMENTAL DESCRIPTION</v>
          </cell>
          <cell r="G6751">
            <v>1</v>
          </cell>
        </row>
        <row r="6752">
          <cell r="A6752" t="str">
            <v>661E99930</v>
          </cell>
          <cell r="C6752" t="str">
            <v>SY</v>
          </cell>
          <cell r="D6752" t="str">
            <v>PLANTING, MISC.:</v>
          </cell>
          <cell r="F6752" t="str">
            <v>ADD SUPPLEMENTAL DESCRIPTION</v>
          </cell>
          <cell r="G6752">
            <v>1</v>
          </cell>
        </row>
        <row r="6753">
          <cell r="A6753" t="str">
            <v>661E99940</v>
          </cell>
          <cell r="C6753" t="str">
            <v>LS</v>
          </cell>
          <cell r="D6753" t="str">
            <v>PLANTING, MISC.:</v>
          </cell>
          <cell r="F6753" t="str">
            <v>ADD SUPPLEMENTAL DESCRIPTION</v>
          </cell>
          <cell r="G6753">
            <v>1</v>
          </cell>
        </row>
        <row r="6754">
          <cell r="A6754" t="str">
            <v>661E99950</v>
          </cell>
          <cell r="C6754" t="str">
            <v>FT</v>
          </cell>
          <cell r="D6754" t="str">
            <v>PLANTING, MISC.:</v>
          </cell>
          <cell r="F6754" t="str">
            <v>ADD SUPPLEMENTAL DESCRIPTION</v>
          </cell>
          <cell r="G6754">
            <v>1</v>
          </cell>
        </row>
        <row r="6755">
          <cell r="A6755" t="str">
            <v>662E30000</v>
          </cell>
          <cell r="C6755" t="str">
            <v>MGAL</v>
          </cell>
          <cell r="D6755" t="str">
            <v>LANDSCAPE WATERING</v>
          </cell>
          <cell r="G6755">
            <v>0</v>
          </cell>
        </row>
        <row r="6756">
          <cell r="A6756" t="str">
            <v>662E30001</v>
          </cell>
          <cell r="C6756" t="str">
            <v>MGAL</v>
          </cell>
          <cell r="D6756" t="str">
            <v>LANDSCAPE WATERING, AS PER PLAN</v>
          </cell>
          <cell r="G6756">
            <v>0</v>
          </cell>
        </row>
        <row r="6757">
          <cell r="A6757" t="str">
            <v>662E30100</v>
          </cell>
          <cell r="C6757" t="str">
            <v>LS</v>
          </cell>
          <cell r="D6757" t="str">
            <v>LANDSCAPE WATERING</v>
          </cell>
          <cell r="G6757">
            <v>0</v>
          </cell>
        </row>
        <row r="6758">
          <cell r="A6758" t="str">
            <v>662E31000</v>
          </cell>
          <cell r="C6758" t="str">
            <v>GAL</v>
          </cell>
          <cell r="D6758" t="str">
            <v>LANDSCAPE WATERING</v>
          </cell>
          <cell r="G6758">
            <v>0</v>
          </cell>
        </row>
        <row r="6759">
          <cell r="A6759" t="str">
            <v>662E31001</v>
          </cell>
          <cell r="C6759" t="str">
            <v>GAL</v>
          </cell>
          <cell r="D6759" t="str">
            <v>LANDSCAPE WATERING, AS PER PLAN</v>
          </cell>
          <cell r="G6759">
            <v>0</v>
          </cell>
        </row>
        <row r="6760">
          <cell r="A6760" t="str">
            <v>662E98000</v>
          </cell>
          <cell r="C6760" t="str">
            <v>EACH</v>
          </cell>
          <cell r="D6760" t="str">
            <v>LANDSCAPE WATERING, MISC.:</v>
          </cell>
          <cell r="F6760" t="str">
            <v>ADD SUPPLEMENTAL DESCRIPTION</v>
          </cell>
          <cell r="G6760">
            <v>1</v>
          </cell>
        </row>
        <row r="6761">
          <cell r="A6761" t="str">
            <v>666E09000</v>
          </cell>
          <cell r="C6761" t="str">
            <v>EACH</v>
          </cell>
          <cell r="D6761" t="str">
            <v>PRUNING EXISTING TREE, 3 TO 8-INCH DIAMETER</v>
          </cell>
          <cell r="G6761">
            <v>0</v>
          </cell>
        </row>
        <row r="6762">
          <cell r="A6762" t="str">
            <v>666E09001</v>
          </cell>
          <cell r="C6762" t="str">
            <v>EACH</v>
          </cell>
          <cell r="D6762" t="str">
            <v>PRUNING EXISTING TREE, 3 TO 8-INCH DIAMETER, AS PER PLAN</v>
          </cell>
          <cell r="G6762">
            <v>0</v>
          </cell>
        </row>
        <row r="6763">
          <cell r="A6763" t="str">
            <v>666E10000</v>
          </cell>
          <cell r="C6763" t="str">
            <v>EACH</v>
          </cell>
          <cell r="D6763" t="str">
            <v>PRUNING EXISTING TREE, 8 TO 16-INCH DIAMETER</v>
          </cell>
          <cell r="G6763">
            <v>0</v>
          </cell>
        </row>
        <row r="6764">
          <cell r="A6764" t="str">
            <v>666E10001</v>
          </cell>
          <cell r="C6764" t="str">
            <v>EACH</v>
          </cell>
          <cell r="D6764" t="str">
            <v>PRUNING EXISTING TREE, 8 TO 16-INCH DIAMETER, AS PER PLAN</v>
          </cell>
          <cell r="G6764">
            <v>0</v>
          </cell>
        </row>
        <row r="6765">
          <cell r="A6765" t="str">
            <v>666E10010</v>
          </cell>
          <cell r="C6765" t="str">
            <v>EACH</v>
          </cell>
          <cell r="D6765" t="str">
            <v>PRUNING EXISTING TREE, 16 TO 24-INCH DIAMETER</v>
          </cell>
          <cell r="G6765">
            <v>0</v>
          </cell>
        </row>
        <row r="6766">
          <cell r="A6766" t="str">
            <v>666E10011</v>
          </cell>
          <cell r="C6766" t="str">
            <v>EACH</v>
          </cell>
          <cell r="D6766" t="str">
            <v>PRUNING EXISTING TREE, 16 TO 24-INCH DIAMETER, AS PER PLAN</v>
          </cell>
          <cell r="G6766">
            <v>0</v>
          </cell>
        </row>
        <row r="6767">
          <cell r="A6767" t="str">
            <v>666E10020</v>
          </cell>
          <cell r="C6767" t="str">
            <v>EACH</v>
          </cell>
          <cell r="D6767" t="str">
            <v>PRUNING EXISTING TREE, 24 TO 36-INCH DIAMETER</v>
          </cell>
          <cell r="G6767">
            <v>0</v>
          </cell>
        </row>
        <row r="6768">
          <cell r="A6768" t="str">
            <v>666E10021</v>
          </cell>
          <cell r="C6768" t="str">
            <v>EACH</v>
          </cell>
          <cell r="D6768" t="str">
            <v>PRUNING EXISTING TREE, 24 TO 36-INCH DIAMETER, AS PER PLAN</v>
          </cell>
          <cell r="G6768">
            <v>0</v>
          </cell>
        </row>
        <row r="6769">
          <cell r="A6769" t="str">
            <v>666E10030</v>
          </cell>
          <cell r="C6769" t="str">
            <v>EACH</v>
          </cell>
          <cell r="D6769" t="str">
            <v>PRUNING EXISTING TREE, 36 INCH DIAMETER AND OVER</v>
          </cell>
          <cell r="G6769">
            <v>0</v>
          </cell>
        </row>
        <row r="6770">
          <cell r="A6770" t="str">
            <v>666E10031</v>
          </cell>
          <cell r="C6770" t="str">
            <v>EACH</v>
          </cell>
          <cell r="D6770" t="str">
            <v>PRUNING EXISTING TREE, 36 INCH DIAMETER AND OVER, AS PER PLAN</v>
          </cell>
          <cell r="G6770">
            <v>0</v>
          </cell>
        </row>
        <row r="6771">
          <cell r="A6771" t="str">
            <v>670E00200</v>
          </cell>
          <cell r="C6771" t="str">
            <v>SY</v>
          </cell>
          <cell r="D6771" t="str">
            <v>VEGETATED SWALE EROSION PROTECTION</v>
          </cell>
          <cell r="G6771">
            <v>0</v>
          </cell>
        </row>
        <row r="6772">
          <cell r="A6772" t="str">
            <v>670E00500</v>
          </cell>
          <cell r="C6772" t="str">
            <v>SY</v>
          </cell>
          <cell r="D6772" t="str">
            <v>SLOPE EROSION PROTECTION</v>
          </cell>
          <cell r="G6772">
            <v>0</v>
          </cell>
        </row>
        <row r="6773">
          <cell r="A6773" t="str">
            <v>670E00501</v>
          </cell>
          <cell r="C6773" t="str">
            <v>SY</v>
          </cell>
          <cell r="D6773" t="str">
            <v>SLOPE EROSION PROTECTION, AS PER PLAN</v>
          </cell>
          <cell r="G6773">
            <v>0</v>
          </cell>
        </row>
        <row r="6774">
          <cell r="A6774" t="str">
            <v>670E00510</v>
          </cell>
          <cell r="C6774" t="str">
            <v>SY</v>
          </cell>
          <cell r="D6774" t="str">
            <v>SLOPE EROSION PROTECTION MAT, TYPE A</v>
          </cell>
          <cell r="G6774">
            <v>0</v>
          </cell>
        </row>
        <row r="6775">
          <cell r="A6775" t="str">
            <v>670E00520</v>
          </cell>
          <cell r="C6775" t="str">
            <v>SY</v>
          </cell>
          <cell r="D6775" t="str">
            <v>SLOPE EROSION PROTECTION MAT, TYPE B</v>
          </cell>
          <cell r="G6775">
            <v>0</v>
          </cell>
        </row>
        <row r="6776">
          <cell r="A6776" t="str">
            <v>670E00530</v>
          </cell>
          <cell r="C6776" t="str">
            <v>SY</v>
          </cell>
          <cell r="D6776" t="str">
            <v>SLOPE EROSION PROTECTION MAT, TYPE C</v>
          </cell>
          <cell r="G6776">
            <v>0</v>
          </cell>
        </row>
        <row r="6777">
          <cell r="A6777" t="str">
            <v>670E00540</v>
          </cell>
          <cell r="C6777" t="str">
            <v>SY</v>
          </cell>
          <cell r="D6777" t="str">
            <v>SLOPE EROSION PROTECTION MAT, TYPE D</v>
          </cell>
          <cell r="G6777">
            <v>0</v>
          </cell>
        </row>
        <row r="6778">
          <cell r="A6778" t="str">
            <v>670E00550</v>
          </cell>
          <cell r="C6778" t="str">
            <v>SY</v>
          </cell>
          <cell r="D6778" t="str">
            <v>SLOPE EROSION PROTECTION MAT, TYPE E</v>
          </cell>
          <cell r="G6778">
            <v>0</v>
          </cell>
        </row>
        <row r="6779">
          <cell r="A6779" t="str">
            <v>670E00551</v>
          </cell>
          <cell r="C6779" t="str">
            <v>SY</v>
          </cell>
          <cell r="D6779" t="str">
            <v>SLOPE EROSION PROTECTION MAT, TYPE E, AS PER PLAN</v>
          </cell>
          <cell r="G6779">
            <v>0</v>
          </cell>
        </row>
        <row r="6780">
          <cell r="A6780" t="str">
            <v>670E00560</v>
          </cell>
          <cell r="C6780" t="str">
            <v>SY</v>
          </cell>
          <cell r="D6780" t="str">
            <v>SLOPE EROSION PROTECTION MAT, TYPE F</v>
          </cell>
          <cell r="G6780">
            <v>0</v>
          </cell>
        </row>
        <row r="6781">
          <cell r="A6781" t="str">
            <v>670E00570</v>
          </cell>
          <cell r="C6781" t="str">
            <v>SY</v>
          </cell>
          <cell r="D6781" t="str">
            <v>SLOPE EROSION PROTECTION MAT, TYPE G</v>
          </cell>
          <cell r="G6781">
            <v>0</v>
          </cell>
        </row>
        <row r="6782">
          <cell r="A6782" t="str">
            <v>670E00700</v>
          </cell>
          <cell r="C6782" t="str">
            <v>SY</v>
          </cell>
          <cell r="D6782" t="str">
            <v>DITCH EROSION PROTECTION</v>
          </cell>
          <cell r="G6782">
            <v>0</v>
          </cell>
        </row>
        <row r="6783">
          <cell r="A6783" t="str">
            <v>670E00701</v>
          </cell>
          <cell r="C6783" t="str">
            <v>SY</v>
          </cell>
          <cell r="D6783" t="str">
            <v>DITCH EROSION PROTECTION, AS PER PLAN</v>
          </cell>
          <cell r="G6783">
            <v>0</v>
          </cell>
        </row>
        <row r="6784">
          <cell r="A6784" t="str">
            <v>670E00710</v>
          </cell>
          <cell r="C6784" t="str">
            <v>SY</v>
          </cell>
          <cell r="D6784" t="str">
            <v>DITCH EROSION PROTECTION MAT, TYPE A</v>
          </cell>
          <cell r="G6784">
            <v>0</v>
          </cell>
        </row>
        <row r="6785">
          <cell r="A6785" t="str">
            <v>670E00720</v>
          </cell>
          <cell r="C6785" t="str">
            <v>SY</v>
          </cell>
          <cell r="D6785" t="str">
            <v>DITCH EROSION PROTECTION MAT, TYPE B</v>
          </cell>
          <cell r="G6785">
            <v>0</v>
          </cell>
        </row>
        <row r="6786">
          <cell r="A6786" t="str">
            <v>670E00730</v>
          </cell>
          <cell r="C6786" t="str">
            <v>SY</v>
          </cell>
          <cell r="D6786" t="str">
            <v>DITCH EROSION PROTECTION MAT, TYPE C</v>
          </cell>
          <cell r="G6786">
            <v>0</v>
          </cell>
        </row>
        <row r="6787">
          <cell r="A6787" t="str">
            <v>670E00750</v>
          </cell>
          <cell r="C6787" t="str">
            <v>SY</v>
          </cell>
          <cell r="D6787" t="str">
            <v>DITCH EROSION PROTECTION MAT, TYPE E</v>
          </cell>
          <cell r="G6787">
            <v>0</v>
          </cell>
        </row>
        <row r="6788">
          <cell r="A6788" t="str">
            <v>670E00760</v>
          </cell>
          <cell r="C6788" t="str">
            <v>SY</v>
          </cell>
          <cell r="D6788" t="str">
            <v>DITCH EROSION PROTECTION MAT, TYPE F</v>
          </cell>
          <cell r="G6788">
            <v>0</v>
          </cell>
        </row>
        <row r="6789">
          <cell r="A6789" t="str">
            <v>670E00770</v>
          </cell>
          <cell r="C6789" t="str">
            <v>SY</v>
          </cell>
          <cell r="D6789" t="str">
            <v>DITCH EROSION PROTECTION MAT, TYPE G</v>
          </cell>
          <cell r="G6789">
            <v>0</v>
          </cell>
        </row>
        <row r="6790">
          <cell r="A6790" t="str">
            <v>671E14000</v>
          </cell>
          <cell r="C6790" t="str">
            <v>SY</v>
          </cell>
          <cell r="D6790" t="str">
            <v>EROSION CONTROL MAT</v>
          </cell>
          <cell r="G6790">
            <v>0</v>
          </cell>
        </row>
        <row r="6791">
          <cell r="A6791" t="str">
            <v>671E15000</v>
          </cell>
          <cell r="C6791" t="str">
            <v>SY</v>
          </cell>
          <cell r="D6791" t="str">
            <v>EROSION CONTROL MAT, TYPE A</v>
          </cell>
          <cell r="G6791">
            <v>0</v>
          </cell>
        </row>
        <row r="6792">
          <cell r="A6792" t="str">
            <v>671E15010</v>
          </cell>
          <cell r="C6792" t="str">
            <v>SY</v>
          </cell>
          <cell r="D6792" t="str">
            <v>EROSION CONTROL MAT, TYPE B</v>
          </cell>
          <cell r="G6792">
            <v>0</v>
          </cell>
        </row>
        <row r="6793">
          <cell r="A6793" t="str">
            <v>671E15020</v>
          </cell>
          <cell r="C6793" t="str">
            <v>SY</v>
          </cell>
          <cell r="D6793" t="str">
            <v>EROSION CONTROL MAT, TYPE C</v>
          </cell>
          <cell r="G6793">
            <v>0</v>
          </cell>
        </row>
        <row r="6794">
          <cell r="A6794" t="str">
            <v>671E15030</v>
          </cell>
          <cell r="C6794" t="str">
            <v>SY</v>
          </cell>
          <cell r="D6794" t="str">
            <v>EROSION CONTROL MAT, TYPE D</v>
          </cell>
          <cell r="G6794">
            <v>0</v>
          </cell>
        </row>
        <row r="6795">
          <cell r="A6795" t="str">
            <v>671E15040</v>
          </cell>
          <cell r="C6795" t="str">
            <v>SY</v>
          </cell>
          <cell r="D6795" t="str">
            <v>EROSION CONTROL MAT, TYPE E</v>
          </cell>
          <cell r="G6795">
            <v>0</v>
          </cell>
        </row>
        <row r="6796">
          <cell r="A6796" t="str">
            <v>671E15050</v>
          </cell>
          <cell r="C6796" t="str">
            <v>SY</v>
          </cell>
          <cell r="D6796" t="str">
            <v>EROSION CONTROL MAT, TYPE F</v>
          </cell>
          <cell r="G6796">
            <v>0</v>
          </cell>
        </row>
        <row r="6797">
          <cell r="A6797" t="str">
            <v>671E15060</v>
          </cell>
          <cell r="C6797" t="str">
            <v>SY</v>
          </cell>
          <cell r="D6797" t="str">
            <v>EROSION CONTROL MAT, TYPE G</v>
          </cell>
          <cell r="G6797">
            <v>0</v>
          </cell>
        </row>
        <row r="6798">
          <cell r="A6798" t="str">
            <v>671E15070</v>
          </cell>
          <cell r="C6798" t="str">
            <v>SY</v>
          </cell>
          <cell r="D6798" t="str">
            <v>EROSION CONTROL MAT, TYPE H</v>
          </cell>
          <cell r="G6798">
            <v>0</v>
          </cell>
        </row>
        <row r="6799">
          <cell r="A6799" t="str">
            <v>671E15080</v>
          </cell>
          <cell r="C6799" t="str">
            <v>SY</v>
          </cell>
          <cell r="D6799" t="str">
            <v>EROSION CONTROL MAT, TYPE I</v>
          </cell>
          <cell r="G6799">
            <v>0</v>
          </cell>
        </row>
        <row r="6800">
          <cell r="A6800" t="str">
            <v>680E05000</v>
          </cell>
          <cell r="B6800" t="str">
            <v>Y</v>
          </cell>
          <cell r="C6800" t="str">
            <v>LS</v>
          </cell>
          <cell r="D6800" t="str">
            <v>SPECIAL - SITE RESTORATION</v>
          </cell>
          <cell r="G6800">
            <v>0</v>
          </cell>
        </row>
        <row r="6801">
          <cell r="A6801" t="str">
            <v>680E10400</v>
          </cell>
          <cell r="B6801" t="str">
            <v>Y</v>
          </cell>
          <cell r="C6801" t="str">
            <v>EACH</v>
          </cell>
          <cell r="D6801" t="str">
            <v>SPECIAL - MOTORIST SERVICES BUILDING, MSB-4</v>
          </cell>
          <cell r="F6801" t="str">
            <v>GENERAL ONLY</v>
          </cell>
          <cell r="G6801">
            <v>0</v>
          </cell>
        </row>
        <row r="6802">
          <cell r="A6802" t="str">
            <v>680E10850</v>
          </cell>
          <cell r="B6802" t="str">
            <v>Y</v>
          </cell>
          <cell r="C6802" t="str">
            <v>EACH</v>
          </cell>
          <cell r="D6802" t="str">
            <v>SPECIAL - MOTORIST SERVICES BUILDING</v>
          </cell>
          <cell r="F6802" t="str">
            <v>NO ELEC/PLBG</v>
          </cell>
          <cell r="G6802">
            <v>0</v>
          </cell>
        </row>
        <row r="6803">
          <cell r="A6803" t="str">
            <v>680E11000</v>
          </cell>
          <cell r="B6803" t="str">
            <v>Y</v>
          </cell>
          <cell r="C6803" t="str">
            <v>EACH</v>
          </cell>
          <cell r="D6803" t="str">
            <v>SPECIAL - SHELTER HOUSE</v>
          </cell>
          <cell r="F6803" t="str">
            <v>GENERAL ONLY</v>
          </cell>
          <cell r="G6803">
            <v>0</v>
          </cell>
        </row>
        <row r="6804">
          <cell r="A6804" t="str">
            <v>680E11304</v>
          </cell>
          <cell r="B6804" t="str">
            <v>Y</v>
          </cell>
          <cell r="C6804" t="str">
            <v>EACH</v>
          </cell>
          <cell r="D6804" t="str">
            <v>SPECIAL - COMPLETE WASTEWATER TREATMENT SYSTEM, 5,000 GALLON</v>
          </cell>
          <cell r="F6804" t="str">
            <v>GENERAL ONLY</v>
          </cell>
          <cell r="G6804">
            <v>0</v>
          </cell>
        </row>
        <row r="6805">
          <cell r="A6805" t="str">
            <v>680E11308</v>
          </cell>
          <cell r="B6805" t="str">
            <v>Y</v>
          </cell>
          <cell r="C6805" t="str">
            <v>EACH</v>
          </cell>
          <cell r="D6805" t="str">
            <v>SPECIAL - COMPLETE WASTEWATER TREATMENT SYSTEM, 7,000 GALLON</v>
          </cell>
          <cell r="F6805" t="str">
            <v>GENERAL ONLY</v>
          </cell>
          <cell r="G6805">
            <v>0</v>
          </cell>
        </row>
        <row r="6806">
          <cell r="A6806" t="str">
            <v>680E11404</v>
          </cell>
          <cell r="B6806" t="str">
            <v>Y</v>
          </cell>
          <cell r="C6806" t="str">
            <v>EACH</v>
          </cell>
          <cell r="D6806" t="str">
            <v>SPECIAL - COMPLETE WASTEWATER TREATMENT SYSTEM, 10,000 GALLON</v>
          </cell>
          <cell r="F6806" t="str">
            <v>GENERAL ONLY</v>
          </cell>
          <cell r="G6806">
            <v>0</v>
          </cell>
        </row>
        <row r="6807">
          <cell r="A6807" t="str">
            <v>680E11510</v>
          </cell>
          <cell r="B6807" t="str">
            <v>Y</v>
          </cell>
          <cell r="C6807" t="str">
            <v>EACH</v>
          </cell>
          <cell r="D6807" t="str">
            <v>SPECIAL - COMPLETE WASTEWATER TREATMENT SYSTEM, 30,000 GALLON</v>
          </cell>
          <cell r="F6807" t="str">
            <v>GENERAL ONLY</v>
          </cell>
          <cell r="G6807">
            <v>0</v>
          </cell>
        </row>
        <row r="6808">
          <cell r="A6808" t="str">
            <v>680E12000</v>
          </cell>
          <cell r="B6808" t="str">
            <v>Y</v>
          </cell>
          <cell r="C6808" t="str">
            <v>EACH</v>
          </cell>
          <cell r="D6808" t="str">
            <v>SPECIAL - WATER RESERVOIR ASSEMBLY</v>
          </cell>
          <cell r="F6808" t="str">
            <v>GENERAL ONLY</v>
          </cell>
          <cell r="G6808">
            <v>0</v>
          </cell>
        </row>
        <row r="6809">
          <cell r="A6809" t="str">
            <v>680E12500</v>
          </cell>
          <cell r="B6809" t="str">
            <v>Y</v>
          </cell>
          <cell r="C6809" t="str">
            <v>FT</v>
          </cell>
          <cell r="D6809" t="str">
            <v>SPECIAL - SNOW FENCE - TREE PROTECTION</v>
          </cell>
          <cell r="G6809">
            <v>0</v>
          </cell>
        </row>
        <row r="6810">
          <cell r="A6810" t="str">
            <v>680E13000</v>
          </cell>
          <cell r="B6810" t="str">
            <v>Y</v>
          </cell>
          <cell r="C6810" t="str">
            <v>EACH</v>
          </cell>
          <cell r="D6810" t="str">
            <v>SPECIAL - PICNIC TABLE</v>
          </cell>
          <cell r="G6810">
            <v>0</v>
          </cell>
        </row>
        <row r="6811">
          <cell r="A6811" t="str">
            <v>680E14000</v>
          </cell>
          <cell r="B6811" t="str">
            <v>Y</v>
          </cell>
          <cell r="C6811" t="str">
            <v>EACH</v>
          </cell>
          <cell r="D6811" t="str">
            <v>SPECIAL - PICNIC TABLE AND SLAB</v>
          </cell>
          <cell r="G6811">
            <v>0</v>
          </cell>
        </row>
        <row r="6812">
          <cell r="A6812" t="str">
            <v>680E14500</v>
          </cell>
          <cell r="B6812" t="str">
            <v>Y</v>
          </cell>
          <cell r="C6812" t="str">
            <v>EACH</v>
          </cell>
          <cell r="D6812" t="str">
            <v>SPECIAL - CHARCOAL GRILL AND SERVING TABLE (WITH SLAB)</v>
          </cell>
          <cell r="G6812">
            <v>0</v>
          </cell>
        </row>
        <row r="6813">
          <cell r="A6813" t="str">
            <v>680E14550</v>
          </cell>
          <cell r="B6813" t="str">
            <v>Y</v>
          </cell>
          <cell r="C6813" t="str">
            <v>EACH</v>
          </cell>
          <cell r="D6813" t="str">
            <v>SPECIAL - TRASH RECEPTACLE</v>
          </cell>
          <cell r="G6813">
            <v>0</v>
          </cell>
        </row>
        <row r="6814">
          <cell r="A6814" t="str">
            <v>680E15000</v>
          </cell>
          <cell r="B6814" t="str">
            <v>Y</v>
          </cell>
          <cell r="C6814" t="str">
            <v>EACH</v>
          </cell>
          <cell r="D6814" t="str">
            <v>SPECIAL - WASTE RECEPTACLE SLEEVE</v>
          </cell>
          <cell r="G6814">
            <v>0</v>
          </cell>
        </row>
        <row r="6815">
          <cell r="A6815" t="str">
            <v>680E15500</v>
          </cell>
          <cell r="B6815" t="str">
            <v>Y</v>
          </cell>
          <cell r="C6815" t="str">
            <v>EACH</v>
          </cell>
          <cell r="D6815" t="str">
            <v>SPECIAL - WASTE RECEPTACLE SLAB</v>
          </cell>
          <cell r="G6815">
            <v>0</v>
          </cell>
        </row>
        <row r="6816">
          <cell r="A6816" t="str">
            <v>680E15502</v>
          </cell>
          <cell r="B6816" t="str">
            <v>Y</v>
          </cell>
          <cell r="C6816" t="str">
            <v>EACH</v>
          </cell>
          <cell r="D6816" t="str">
            <v>SPECIAL - WASTE RECEPTACLE SLEEVE AND SLAB</v>
          </cell>
          <cell r="G6816">
            <v>0</v>
          </cell>
        </row>
        <row r="6817">
          <cell r="A6817" t="str">
            <v>680E16400</v>
          </cell>
          <cell r="B6817" t="str">
            <v>Y</v>
          </cell>
          <cell r="C6817" t="str">
            <v>EACH</v>
          </cell>
          <cell r="D6817" t="str">
            <v>SPECIAL - 5' WOOD BENCH</v>
          </cell>
          <cell r="G6817">
            <v>0</v>
          </cell>
        </row>
        <row r="6818">
          <cell r="A6818" t="str">
            <v>680E16500</v>
          </cell>
          <cell r="B6818" t="str">
            <v>Y</v>
          </cell>
          <cell r="C6818" t="str">
            <v>EACH</v>
          </cell>
          <cell r="D6818" t="str">
            <v>SPECIAL - 6' WOOD BENCH</v>
          </cell>
          <cell r="G6818">
            <v>0</v>
          </cell>
        </row>
        <row r="6819">
          <cell r="A6819" t="str">
            <v>680E17000</v>
          </cell>
          <cell r="B6819" t="str">
            <v>Y</v>
          </cell>
          <cell r="C6819" t="str">
            <v>EACH</v>
          </cell>
          <cell r="D6819" t="str">
            <v>SPECIAL - 8' WOOD BENCH</v>
          </cell>
          <cell r="G6819">
            <v>0</v>
          </cell>
        </row>
        <row r="6820">
          <cell r="A6820" t="str">
            <v>680E18050</v>
          </cell>
          <cell r="B6820" t="str">
            <v>Y</v>
          </cell>
          <cell r="C6820" t="str">
            <v>EACH</v>
          </cell>
          <cell r="D6820" t="str">
            <v>SPECIAL - WOOD CHAIR</v>
          </cell>
          <cell r="G6820">
            <v>0</v>
          </cell>
        </row>
        <row r="6821">
          <cell r="A6821" t="str">
            <v>680E18100</v>
          </cell>
          <cell r="B6821" t="str">
            <v>Y</v>
          </cell>
          <cell r="C6821" t="str">
            <v>EACH</v>
          </cell>
          <cell r="D6821" t="str">
            <v>SPECIAL - STACKING CHAIR</v>
          </cell>
          <cell r="G6821">
            <v>0</v>
          </cell>
        </row>
        <row r="6822">
          <cell r="A6822" t="str">
            <v>680E18200</v>
          </cell>
          <cell r="B6822" t="str">
            <v>Y</v>
          </cell>
          <cell r="C6822" t="str">
            <v>EACH</v>
          </cell>
          <cell r="D6822" t="str">
            <v>SPECIAL - FOLDING LEG TABLE</v>
          </cell>
          <cell r="G6822">
            <v>0</v>
          </cell>
        </row>
        <row r="6823">
          <cell r="A6823" t="str">
            <v>680E19200</v>
          </cell>
          <cell r="B6823" t="str">
            <v>Y</v>
          </cell>
          <cell r="C6823" t="str">
            <v>EACH</v>
          </cell>
          <cell r="D6823" t="str">
            <v>SPECIAL - LIFT STATION</v>
          </cell>
          <cell r="F6823" t="str">
            <v>GENERAL ONLY</v>
          </cell>
          <cell r="G6823">
            <v>0</v>
          </cell>
        </row>
        <row r="6824">
          <cell r="A6824" t="str">
            <v>680E20400</v>
          </cell>
          <cell r="B6824" t="str">
            <v>Y</v>
          </cell>
          <cell r="C6824" t="str">
            <v>EACH</v>
          </cell>
          <cell r="D6824" t="str">
            <v>SPECIAL - MOTORIST SERVICES BUILDING, MSB-4</v>
          </cell>
          <cell r="F6824" t="str">
            <v>PLUMBING ONLY</v>
          </cell>
          <cell r="G6824">
            <v>0</v>
          </cell>
        </row>
        <row r="6825">
          <cell r="A6825" t="str">
            <v>680E20800</v>
          </cell>
          <cell r="B6825" t="str">
            <v>Y</v>
          </cell>
          <cell r="C6825" t="str">
            <v>EACH</v>
          </cell>
          <cell r="D6825" t="str">
            <v>SPECIAL - MOTORIST SERVICES BUILDING</v>
          </cell>
          <cell r="F6825" t="str">
            <v>PLUMBING ONLY</v>
          </cell>
          <cell r="G6825">
            <v>0</v>
          </cell>
        </row>
        <row r="6826">
          <cell r="A6826" t="str">
            <v>680E21000</v>
          </cell>
          <cell r="B6826" t="str">
            <v>Y</v>
          </cell>
          <cell r="C6826" t="str">
            <v>EACH</v>
          </cell>
          <cell r="D6826" t="str">
            <v>SPECIAL - WATER WELL ASSEMBLY</v>
          </cell>
          <cell r="F6826" t="str">
            <v>PLUMBING ONLY</v>
          </cell>
          <cell r="G6826">
            <v>0</v>
          </cell>
        </row>
        <row r="6827">
          <cell r="A6827" t="str">
            <v>680E21500</v>
          </cell>
          <cell r="B6827" t="str">
            <v>Y</v>
          </cell>
          <cell r="C6827" t="str">
            <v>EACH</v>
          </cell>
          <cell r="D6827" t="str">
            <v>SPECIAL - WATER SYSTEM HYPOCHLORINATOR</v>
          </cell>
          <cell r="F6827" t="str">
            <v>PLUMBING ONLY</v>
          </cell>
          <cell r="G6827">
            <v>0</v>
          </cell>
        </row>
        <row r="6828">
          <cell r="A6828" t="str">
            <v>680E22000</v>
          </cell>
          <cell r="B6828" t="str">
            <v>Y</v>
          </cell>
          <cell r="C6828" t="str">
            <v>EACH</v>
          </cell>
          <cell r="D6828" t="str">
            <v>SPECIAL - WATER RESERVOIR ASSEMBLY</v>
          </cell>
          <cell r="F6828" t="str">
            <v>PLUMBING ONLY</v>
          </cell>
          <cell r="G6828">
            <v>0</v>
          </cell>
        </row>
        <row r="6829">
          <cell r="A6829" t="str">
            <v>680E23000</v>
          </cell>
          <cell r="B6829" t="str">
            <v>Y</v>
          </cell>
          <cell r="C6829" t="str">
            <v>FT</v>
          </cell>
          <cell r="D6829" t="str">
            <v>SPECIAL - COLD WATER SERVICE TO WASTE TREATMENT PLANT</v>
          </cell>
          <cell r="G6829">
            <v>0</v>
          </cell>
        </row>
        <row r="6830">
          <cell r="A6830" t="str">
            <v>680E23400</v>
          </cell>
          <cell r="B6830" t="str">
            <v>Y</v>
          </cell>
          <cell r="C6830" t="str">
            <v>EACH</v>
          </cell>
          <cell r="D6830" t="str">
            <v>SPECIAL - COLD WATER SERVICE FOR MOTORIST SERVICES BUILDING MSB-4</v>
          </cell>
          <cell r="G6830">
            <v>0</v>
          </cell>
        </row>
        <row r="6831">
          <cell r="A6831" t="str">
            <v>680E30400</v>
          </cell>
          <cell r="B6831" t="str">
            <v>Y</v>
          </cell>
          <cell r="C6831" t="str">
            <v>EACH</v>
          </cell>
          <cell r="D6831" t="str">
            <v>SPECIAL - MOTORIST SERVICES BUILDING, MSB-4</v>
          </cell>
          <cell r="F6831" t="str">
            <v>HEATING &amp; VENTILATING ONLY</v>
          </cell>
          <cell r="G6831">
            <v>0</v>
          </cell>
        </row>
        <row r="6832">
          <cell r="A6832" t="str">
            <v>680E39800</v>
          </cell>
          <cell r="B6832" t="str">
            <v>Y</v>
          </cell>
          <cell r="C6832" t="str">
            <v>EACH</v>
          </cell>
          <cell r="D6832" t="str">
            <v>SPECIAL - TOURIST INFORMATION CENTER</v>
          </cell>
          <cell r="F6832" t="str">
            <v>HEATING &amp; VENTILATING ONLY</v>
          </cell>
          <cell r="G6832">
            <v>0</v>
          </cell>
        </row>
        <row r="6833">
          <cell r="A6833" t="str">
            <v>680E40400</v>
          </cell>
          <cell r="B6833" t="str">
            <v>Y</v>
          </cell>
          <cell r="C6833" t="str">
            <v>EACH</v>
          </cell>
          <cell r="D6833" t="str">
            <v>SPECIAL - MOTORIST SERVICES BUILDING, MSB-4</v>
          </cell>
          <cell r="F6833" t="str">
            <v>ELECTRICAL ONLY</v>
          </cell>
          <cell r="G6833">
            <v>0</v>
          </cell>
        </row>
        <row r="6834">
          <cell r="A6834" t="str">
            <v>680E41000</v>
          </cell>
          <cell r="B6834" t="str">
            <v>Y</v>
          </cell>
          <cell r="C6834" t="str">
            <v>EACH</v>
          </cell>
          <cell r="D6834" t="str">
            <v>SPECIAL - WATER WELL ASSEMBLY</v>
          </cell>
          <cell r="F6834" t="str">
            <v>ELECTRICAL ONLY</v>
          </cell>
          <cell r="G6834">
            <v>0</v>
          </cell>
        </row>
        <row r="6835">
          <cell r="A6835" t="str">
            <v>680E41300</v>
          </cell>
          <cell r="B6835" t="str">
            <v>Y</v>
          </cell>
          <cell r="C6835" t="str">
            <v>EACH</v>
          </cell>
          <cell r="D6835" t="str">
            <v>SPECIAL - COMPLETE WASTE TREATMENT SYSTEM</v>
          </cell>
          <cell r="F6835" t="str">
            <v>ELECTRICAL ONLY</v>
          </cell>
          <cell r="G6835">
            <v>0</v>
          </cell>
        </row>
        <row r="6836">
          <cell r="A6836" t="str">
            <v>680E41500</v>
          </cell>
          <cell r="B6836" t="str">
            <v>Y</v>
          </cell>
          <cell r="C6836" t="str">
            <v>EACH</v>
          </cell>
          <cell r="D6836" t="str">
            <v>SPECIAL - WATER SYSTEM HYPOCHLORINATOR</v>
          </cell>
          <cell r="F6836" t="str">
            <v>ELECTRICAL ONLY</v>
          </cell>
          <cell r="G6836">
            <v>0</v>
          </cell>
        </row>
        <row r="6837">
          <cell r="A6837" t="str">
            <v>680E42000</v>
          </cell>
          <cell r="B6837" t="str">
            <v>Y</v>
          </cell>
          <cell r="C6837" t="str">
            <v>EACH</v>
          </cell>
          <cell r="D6837" t="str">
            <v>SPECIAL - WATER RESERVOIR ASSEMBLY</v>
          </cell>
          <cell r="F6837" t="str">
            <v>ELECTRICAL ONLY</v>
          </cell>
          <cell r="G6837">
            <v>0</v>
          </cell>
        </row>
        <row r="6838">
          <cell r="A6838" t="str">
            <v>680E43100</v>
          </cell>
          <cell r="B6838" t="str">
            <v>Y</v>
          </cell>
          <cell r="C6838" t="str">
            <v>EACH</v>
          </cell>
          <cell r="D6838" t="str">
            <v>SPECIAL - COMPLETE IRRIGATION SYSTEM</v>
          </cell>
          <cell r="G6838">
            <v>0</v>
          </cell>
        </row>
        <row r="6839">
          <cell r="A6839" t="str">
            <v>680E43400</v>
          </cell>
          <cell r="B6839" t="str">
            <v>Y</v>
          </cell>
          <cell r="C6839" t="str">
            <v>EACH</v>
          </cell>
          <cell r="D6839" t="str">
            <v>SPECIAL - CHARCOAL GRILL AND SERVING TABLE REMOVED</v>
          </cell>
          <cell r="G6839">
            <v>0</v>
          </cell>
        </row>
        <row r="6840">
          <cell r="A6840" t="str">
            <v>680E43900</v>
          </cell>
          <cell r="B6840" t="str">
            <v>Y</v>
          </cell>
          <cell r="C6840" t="str">
            <v>FT</v>
          </cell>
          <cell r="D6840" t="str">
            <v>SPECIAL - CAST IRON SOIL PIPE (SV) WITH FLEXIBLE JOINTS</v>
          </cell>
          <cell r="G6840">
            <v>0</v>
          </cell>
        </row>
        <row r="6841">
          <cell r="A6841" t="str">
            <v>680E44300</v>
          </cell>
          <cell r="B6841" t="str">
            <v>Y</v>
          </cell>
          <cell r="C6841" t="str">
            <v>FT</v>
          </cell>
          <cell r="D6841" t="str">
            <v>SPECIAL - 2" FORCE MAIN</v>
          </cell>
          <cell r="G6841">
            <v>0</v>
          </cell>
        </row>
        <row r="6842">
          <cell r="A6842" t="str">
            <v>680E44304</v>
          </cell>
          <cell r="B6842" t="str">
            <v>Y</v>
          </cell>
          <cell r="C6842" t="str">
            <v>LF</v>
          </cell>
          <cell r="D6842" t="str">
            <v>SPECIAL - 3" FORCE MAIN</v>
          </cell>
          <cell r="G6842">
            <v>0</v>
          </cell>
        </row>
        <row r="6843">
          <cell r="A6843" t="str">
            <v>680E44310</v>
          </cell>
          <cell r="B6843" t="str">
            <v>Y</v>
          </cell>
          <cell r="C6843" t="str">
            <v>FT</v>
          </cell>
          <cell r="D6843" t="str">
            <v>SPECIAL - 4" FORCE MAIN</v>
          </cell>
          <cell r="G6843">
            <v>0</v>
          </cell>
        </row>
        <row r="6844">
          <cell r="A6844" t="str">
            <v>680E44400</v>
          </cell>
          <cell r="B6844" t="str">
            <v>Y</v>
          </cell>
          <cell r="C6844" t="str">
            <v>FT</v>
          </cell>
          <cell r="D6844" t="str">
            <v>SPECIAL - PVC FORCE MAIN PIPE AND FITTINGS</v>
          </cell>
          <cell r="G6844">
            <v>0</v>
          </cell>
        </row>
        <row r="6845">
          <cell r="A6845" t="str">
            <v>680E44600</v>
          </cell>
          <cell r="B6845" t="str">
            <v>Y</v>
          </cell>
          <cell r="C6845" t="str">
            <v>FT</v>
          </cell>
          <cell r="D6845" t="str">
            <v>SPECIAL - COLD WATER SERVICE TO BOX HYDRANT</v>
          </cell>
          <cell r="G6845">
            <v>0</v>
          </cell>
        </row>
        <row r="6846">
          <cell r="A6846" t="str">
            <v>680E44700</v>
          </cell>
          <cell r="B6846" t="str">
            <v>Y</v>
          </cell>
          <cell r="C6846" t="str">
            <v>EACH</v>
          </cell>
          <cell r="D6846" t="str">
            <v>SPECIAL - TELEPHONE SERVICE</v>
          </cell>
          <cell r="G6846">
            <v>0</v>
          </cell>
        </row>
        <row r="6847">
          <cell r="A6847" t="str">
            <v>680E49200</v>
          </cell>
          <cell r="B6847" t="str">
            <v>Y</v>
          </cell>
          <cell r="C6847" t="str">
            <v>EACH</v>
          </cell>
          <cell r="D6847" t="str">
            <v>SPECIAL - LIFT STATION</v>
          </cell>
          <cell r="F6847" t="str">
            <v>ELECTRICAL ONLY</v>
          </cell>
          <cell r="G6847">
            <v>0</v>
          </cell>
        </row>
        <row r="6848">
          <cell r="A6848" t="str">
            <v>690E11500</v>
          </cell>
          <cell r="B6848" t="str">
            <v>Y</v>
          </cell>
          <cell r="C6848" t="str">
            <v>EACH</v>
          </cell>
          <cell r="D6848" t="str">
            <v>SPECIAL - IRON PIN</v>
          </cell>
          <cell r="G6848">
            <v>0</v>
          </cell>
        </row>
        <row r="6849">
          <cell r="A6849" t="str">
            <v>690E12000</v>
          </cell>
          <cell r="B6849" t="str">
            <v>Y</v>
          </cell>
          <cell r="C6849" t="str">
            <v>SY</v>
          </cell>
          <cell r="D6849" t="str">
            <v>SPECIAL - FILTER FABRIC</v>
          </cell>
          <cell r="G6849">
            <v>0</v>
          </cell>
        </row>
        <row r="6850">
          <cell r="A6850" t="str">
            <v>690E12010</v>
          </cell>
          <cell r="B6850" t="str">
            <v>Y</v>
          </cell>
          <cell r="C6850" t="str">
            <v>SY</v>
          </cell>
          <cell r="D6850" t="str">
            <v>SPECIAL - GEOTEXTILE FABRIC</v>
          </cell>
          <cell r="G6850">
            <v>0</v>
          </cell>
        </row>
        <row r="6851">
          <cell r="A6851" t="str">
            <v>690E12020</v>
          </cell>
          <cell r="B6851" t="str">
            <v>Y</v>
          </cell>
          <cell r="C6851" t="str">
            <v>SY</v>
          </cell>
          <cell r="D6851" t="str">
            <v>SPECIAL - GEOGRID</v>
          </cell>
          <cell r="G6851">
            <v>0</v>
          </cell>
        </row>
        <row r="6852">
          <cell r="A6852" t="str">
            <v>690E12030</v>
          </cell>
          <cell r="B6852" t="str">
            <v>Y</v>
          </cell>
          <cell r="C6852" t="str">
            <v>SY</v>
          </cell>
          <cell r="D6852" t="str">
            <v>SPECIAL - PAVEMENT REINFORCING FABRIC</v>
          </cell>
          <cell r="G6852">
            <v>0</v>
          </cell>
        </row>
        <row r="6853">
          <cell r="A6853" t="str">
            <v>690E12040</v>
          </cell>
          <cell r="B6853" t="str">
            <v>Y</v>
          </cell>
          <cell r="C6853" t="str">
            <v>SY</v>
          </cell>
          <cell r="D6853" t="str">
            <v>SPECIAL - PAVEMENT CRACK AND JOINT REINFORCING FABRIC</v>
          </cell>
          <cell r="G6853">
            <v>0</v>
          </cell>
        </row>
        <row r="6854">
          <cell r="A6854" t="str">
            <v>690E12050</v>
          </cell>
          <cell r="B6854" t="str">
            <v>Y</v>
          </cell>
          <cell r="C6854" t="str">
            <v>SY</v>
          </cell>
          <cell r="D6854" t="str">
            <v>SPECIAL - REINFORCED MESH FOR TRANSVERSE AND/OR LONGITUDINAL JOINTS AND CRACKS</v>
          </cell>
          <cell r="G6854">
            <v>0</v>
          </cell>
        </row>
        <row r="6855">
          <cell r="A6855" t="str">
            <v>690E12060</v>
          </cell>
          <cell r="B6855" t="str">
            <v>Y</v>
          </cell>
          <cell r="C6855" t="str">
            <v>SY</v>
          </cell>
          <cell r="D6855" t="str">
            <v>SPECIAL - PAVEMENT OVERLAY FABRIC COMPOSITE</v>
          </cell>
          <cell r="G6855">
            <v>0</v>
          </cell>
        </row>
        <row r="6856">
          <cell r="A6856" t="str">
            <v>690E12100</v>
          </cell>
          <cell r="B6856" t="str">
            <v>Y</v>
          </cell>
          <cell r="C6856" t="str">
            <v>SY</v>
          </cell>
          <cell r="D6856" t="str">
            <v>SPECIAL - ASPHALT CONCRETE PAVEMENT SURFACE HEATER RECYCLING</v>
          </cell>
          <cell r="G6856">
            <v>0</v>
          </cell>
        </row>
        <row r="6857">
          <cell r="A6857" t="str">
            <v>690E12150</v>
          </cell>
          <cell r="B6857" t="str">
            <v>Y</v>
          </cell>
          <cell r="C6857" t="str">
            <v>GAL</v>
          </cell>
          <cell r="D6857" t="str">
            <v>SPECIAL - ASPHALT REJUVENATING AGENT</v>
          </cell>
          <cell r="G6857">
            <v>0</v>
          </cell>
        </row>
        <row r="6858">
          <cell r="A6858" t="str">
            <v>690E12160</v>
          </cell>
          <cell r="B6858" t="str">
            <v>Y</v>
          </cell>
          <cell r="C6858" t="str">
            <v>LS</v>
          </cell>
          <cell r="D6858" t="str">
            <v>SPECIAL - TESTING</v>
          </cell>
          <cell r="G6858">
            <v>0</v>
          </cell>
        </row>
        <row r="6859">
          <cell r="A6859" t="str">
            <v>690E12200</v>
          </cell>
          <cell r="B6859" t="str">
            <v>Y</v>
          </cell>
          <cell r="C6859" t="str">
            <v>SY</v>
          </cell>
          <cell r="D6859" t="str">
            <v>SPECIAL - PAVING MAT</v>
          </cell>
          <cell r="G6859">
            <v>0</v>
          </cell>
        </row>
        <row r="6860">
          <cell r="A6860" t="str">
            <v>690E12500</v>
          </cell>
          <cell r="B6860" t="str">
            <v>Y</v>
          </cell>
          <cell r="C6860" t="str">
            <v>SY</v>
          </cell>
          <cell r="D6860" t="str">
            <v>SPECIAL - NOVACHIP</v>
          </cell>
          <cell r="G6860">
            <v>0</v>
          </cell>
        </row>
        <row r="6861">
          <cell r="A6861" t="str">
            <v>690E13000</v>
          </cell>
          <cell r="B6861" t="str">
            <v>Y</v>
          </cell>
          <cell r="C6861" t="str">
            <v>FT</v>
          </cell>
          <cell r="D6861" t="str">
            <v>SPECIAL - RUMBLE STRIPS</v>
          </cell>
          <cell r="G6861">
            <v>0</v>
          </cell>
        </row>
        <row r="6862">
          <cell r="A6862" t="str">
            <v>690E14010</v>
          </cell>
          <cell r="B6862" t="str">
            <v>Y</v>
          </cell>
          <cell r="C6862" t="str">
            <v>EACH</v>
          </cell>
          <cell r="D6862" t="str">
            <v>SPECIAL - PIEZO WEIGH-IN-MOTION DATA COLLECTION SYSTEM</v>
          </cell>
          <cell r="G6862">
            <v>0</v>
          </cell>
        </row>
        <row r="6863">
          <cell r="A6863" t="str">
            <v>690E20000</v>
          </cell>
          <cell r="B6863" t="str">
            <v>Y</v>
          </cell>
          <cell r="C6863" t="str">
            <v>LS</v>
          </cell>
          <cell r="D6863" t="str">
            <v>SPECIAL - AUTOMATIC TRAFFIC RECORDER</v>
          </cell>
          <cell r="F6863" t="str">
            <v>DESIGN BUILD PROJECTS ONLY</v>
          </cell>
          <cell r="G6863">
            <v>0</v>
          </cell>
        </row>
        <row r="6864">
          <cell r="A6864" t="str">
            <v>690E20010</v>
          </cell>
          <cell r="B6864" t="str">
            <v>Y</v>
          </cell>
          <cell r="C6864" t="str">
            <v>LS</v>
          </cell>
          <cell r="D6864" t="str">
            <v>SPECIAL - AS-BUILT CONSTRUCTION PLANS</v>
          </cell>
          <cell r="F6864" t="str">
            <v>DESIGN BUILD PROJECTS ONLY</v>
          </cell>
          <cell r="G6864">
            <v>0</v>
          </cell>
        </row>
        <row r="6865">
          <cell r="A6865" t="str">
            <v>690E20020</v>
          </cell>
          <cell r="B6865" t="str">
            <v>Y</v>
          </cell>
          <cell r="C6865" t="str">
            <v>LS</v>
          </cell>
          <cell r="D6865" t="str">
            <v>SPECIAL - FIELD SURVEYS</v>
          </cell>
          <cell r="F6865" t="str">
            <v>DESIGN BUILD PROJECTS ONLY</v>
          </cell>
          <cell r="G6865">
            <v>0</v>
          </cell>
        </row>
        <row r="6866">
          <cell r="A6866" t="str">
            <v>690E20030</v>
          </cell>
          <cell r="B6866" t="str">
            <v>Y</v>
          </cell>
          <cell r="C6866" t="str">
            <v>LS</v>
          </cell>
          <cell r="D6866" t="str">
            <v>SPECIAL - UTILITY COORDINATION AND RELOCATION</v>
          </cell>
          <cell r="F6866" t="str">
            <v>DESIGN BUILD PROJECTS ONLY</v>
          </cell>
          <cell r="G6866">
            <v>0</v>
          </cell>
        </row>
        <row r="6867">
          <cell r="A6867" t="str">
            <v>690E20040</v>
          </cell>
          <cell r="B6867" t="str">
            <v>Y</v>
          </cell>
          <cell r="C6867" t="str">
            <v>LS</v>
          </cell>
          <cell r="D6867" t="str">
            <v>SPECIAL - PRELIMINARY DESIGN</v>
          </cell>
          <cell r="F6867" t="str">
            <v>DESIGN BUILD PROJECTS ONLY</v>
          </cell>
          <cell r="G6867">
            <v>0</v>
          </cell>
        </row>
        <row r="6868">
          <cell r="A6868" t="str">
            <v>690E20050</v>
          </cell>
          <cell r="B6868" t="str">
            <v>Y</v>
          </cell>
          <cell r="C6868" t="str">
            <v>LS</v>
          </cell>
          <cell r="D6868" t="str">
            <v>SPECIAL - FINAL DESIGN</v>
          </cell>
          <cell r="F6868" t="str">
            <v>DESIGN BUILD PROJECTS ONLY</v>
          </cell>
          <cell r="G6868">
            <v>0</v>
          </cell>
        </row>
        <row r="6869">
          <cell r="A6869" t="str">
            <v>690E20080</v>
          </cell>
          <cell r="B6869" t="str">
            <v>Y</v>
          </cell>
          <cell r="C6869" t="str">
            <v>LS</v>
          </cell>
          <cell r="D6869" t="str">
            <v>SPECIAL - SUBSURFACE INVESTIGATIONS</v>
          </cell>
          <cell r="F6869" t="str">
            <v>DESIGN BUILD PROJECTS ONLY</v>
          </cell>
          <cell r="G6869">
            <v>0</v>
          </cell>
        </row>
        <row r="6870">
          <cell r="A6870" t="str">
            <v>690E20220</v>
          </cell>
          <cell r="B6870" t="str">
            <v>Y</v>
          </cell>
          <cell r="C6870" t="str">
            <v>LS</v>
          </cell>
          <cell r="D6870" t="str">
            <v>SPECIAL - CONSTRUCTION PLANS</v>
          </cell>
          <cell r="F6870" t="str">
            <v>DESIGN BUILD PROJECTS ONLY</v>
          </cell>
          <cell r="G6870">
            <v>0</v>
          </cell>
        </row>
        <row r="6871">
          <cell r="A6871" t="str">
            <v>690E20240</v>
          </cell>
          <cell r="B6871" t="str">
            <v>Y</v>
          </cell>
          <cell r="C6871" t="str">
            <v>LS</v>
          </cell>
          <cell r="D6871" t="str">
            <v>SPECIAL - ROADWAY</v>
          </cell>
          <cell r="F6871" t="str">
            <v>DESIGN BUILD PROJECTS ONLY</v>
          </cell>
          <cell r="G6871">
            <v>0</v>
          </cell>
        </row>
        <row r="6872">
          <cell r="A6872" t="str">
            <v>690E20250</v>
          </cell>
          <cell r="B6872" t="str">
            <v>Y</v>
          </cell>
          <cell r="C6872" t="str">
            <v>LS</v>
          </cell>
          <cell r="D6872" t="str">
            <v>SPECIAL - MISCELLANEOUS PAVEMENT FOR DESIGN BUILD</v>
          </cell>
          <cell r="F6872" t="str">
            <v>DESIGN BUILD PROJECTS ONLY</v>
          </cell>
          <cell r="G6872">
            <v>0</v>
          </cell>
        </row>
        <row r="6873">
          <cell r="A6873" t="str">
            <v>690E20260</v>
          </cell>
          <cell r="B6873" t="str">
            <v>Y</v>
          </cell>
          <cell r="C6873" t="str">
            <v>LS</v>
          </cell>
          <cell r="D6873" t="str">
            <v>SPECIAL - TRAFFIC SURVEILLANCE</v>
          </cell>
          <cell r="F6873" t="str">
            <v>DESIGN BUILD PROJECTS ONLY</v>
          </cell>
          <cell r="G6873">
            <v>0</v>
          </cell>
        </row>
        <row r="6874">
          <cell r="A6874" t="str">
            <v>690E21000</v>
          </cell>
          <cell r="C6874" t="str">
            <v>LS</v>
          </cell>
          <cell r="D6874" t="str">
            <v>SPECIAL -</v>
          </cell>
          <cell r="F6874" t="str">
            <v>DESIGN BUILD PROJECTS ONLY</v>
          </cell>
          <cell r="G6874">
            <v>1</v>
          </cell>
        </row>
        <row r="6875">
          <cell r="A6875" t="str">
            <v>690E50000</v>
          </cell>
          <cell r="B6875" t="str">
            <v>Y</v>
          </cell>
          <cell r="C6875" t="str">
            <v>EACH</v>
          </cell>
          <cell r="D6875" t="str">
            <v>SPECIAL - MAILBOX SUPPORT</v>
          </cell>
          <cell r="G6875">
            <v>0</v>
          </cell>
        </row>
        <row r="6876">
          <cell r="A6876" t="str">
            <v>690E50100</v>
          </cell>
          <cell r="B6876" t="str">
            <v>Y</v>
          </cell>
          <cell r="C6876" t="str">
            <v>EACH</v>
          </cell>
          <cell r="D6876" t="str">
            <v>SPECIAL - MAILBOX SUPPORT SYSTEM, SINGLE</v>
          </cell>
          <cell r="G6876">
            <v>0</v>
          </cell>
        </row>
        <row r="6877">
          <cell r="A6877" t="str">
            <v>690E50200</v>
          </cell>
          <cell r="B6877" t="str">
            <v>Y</v>
          </cell>
          <cell r="C6877" t="str">
            <v>EACH</v>
          </cell>
          <cell r="D6877" t="str">
            <v>SPECIAL - MAILBOX SUPPORT SYSTEM, DOUBLE</v>
          </cell>
          <cell r="G6877">
            <v>0</v>
          </cell>
        </row>
        <row r="6878">
          <cell r="A6878" t="str">
            <v>690E50300</v>
          </cell>
          <cell r="B6878" t="str">
            <v>Y</v>
          </cell>
          <cell r="C6878" t="str">
            <v>EACH</v>
          </cell>
          <cell r="D6878" t="str">
            <v>SPECIAL - MAILBOX SUPPORT SYSTEM, MULTIPLE</v>
          </cell>
          <cell r="G6878">
            <v>0</v>
          </cell>
        </row>
        <row r="6879">
          <cell r="A6879" t="str">
            <v>690E50350</v>
          </cell>
          <cell r="B6879" t="str">
            <v>Y</v>
          </cell>
          <cell r="C6879" t="str">
            <v>EACH</v>
          </cell>
          <cell r="D6879" t="str">
            <v>SPECIAL - MAILBOX REMOVED AND RESET</v>
          </cell>
          <cell r="G6879">
            <v>0</v>
          </cell>
        </row>
        <row r="6880">
          <cell r="A6880" t="str">
            <v>690E50500</v>
          </cell>
          <cell r="B6880" t="str">
            <v>Y</v>
          </cell>
          <cell r="C6880" t="str">
            <v>EACH</v>
          </cell>
          <cell r="D6880" t="str">
            <v>SPECIAL - CONCRETE PARKING BLOCK</v>
          </cell>
          <cell r="G6880">
            <v>0</v>
          </cell>
        </row>
        <row r="6881">
          <cell r="A6881" t="str">
            <v>690E50560</v>
          </cell>
          <cell r="B6881" t="str">
            <v>Y</v>
          </cell>
          <cell r="C6881" t="str">
            <v>EACH</v>
          </cell>
          <cell r="D6881" t="str">
            <v>SPECIAL - BICYCLE RACK</v>
          </cell>
          <cell r="G6881">
            <v>0</v>
          </cell>
        </row>
        <row r="6882">
          <cell r="A6882" t="str">
            <v>690E50600</v>
          </cell>
          <cell r="B6882" t="str">
            <v>Y</v>
          </cell>
          <cell r="C6882" t="str">
            <v>EACH</v>
          </cell>
          <cell r="D6882" t="str">
            <v>SPECIAL - BOLLARD</v>
          </cell>
          <cell r="G6882">
            <v>0</v>
          </cell>
        </row>
        <row r="6883">
          <cell r="A6883" t="str">
            <v>690E50610</v>
          </cell>
          <cell r="B6883" t="str">
            <v>Y</v>
          </cell>
          <cell r="C6883" t="str">
            <v>EACH</v>
          </cell>
          <cell r="D6883" t="str">
            <v>SPECIAL - BOLLARD, HINGED</v>
          </cell>
          <cell r="G6883">
            <v>0</v>
          </cell>
        </row>
        <row r="6884">
          <cell r="A6884" t="str">
            <v>690E60000</v>
          </cell>
          <cell r="B6884" t="str">
            <v>Y</v>
          </cell>
          <cell r="C6884" t="str">
            <v>CY</v>
          </cell>
          <cell r="D6884" t="str">
            <v>SPECIAL - BERM REPAIR, FLEXIBLE</v>
          </cell>
          <cell r="G6884">
            <v>0</v>
          </cell>
        </row>
        <row r="6885">
          <cell r="A6885" t="str">
            <v>690E65000</v>
          </cell>
          <cell r="B6885" t="str">
            <v>Y</v>
          </cell>
          <cell r="C6885" t="str">
            <v>TON</v>
          </cell>
          <cell r="D6885" t="str">
            <v>SPECIAL - WORK INVOLVING NON-REGULATED MATERIALS</v>
          </cell>
          <cell r="G6885">
            <v>0</v>
          </cell>
        </row>
        <row r="6886">
          <cell r="A6886" t="str">
            <v>690E65002</v>
          </cell>
          <cell r="B6886" t="str">
            <v>Y</v>
          </cell>
          <cell r="C6886" t="str">
            <v>TON</v>
          </cell>
          <cell r="D6886" t="str">
            <v>SPECIAL - WORK INVOLVING HAZARDOUS WASTE</v>
          </cell>
          <cell r="G6886">
            <v>0</v>
          </cell>
        </row>
        <row r="6887">
          <cell r="A6887" t="str">
            <v>690E65010</v>
          </cell>
          <cell r="B6887" t="str">
            <v>Y</v>
          </cell>
          <cell r="C6887" t="str">
            <v>TON</v>
          </cell>
          <cell r="D6887" t="str">
            <v>SPECIAL - WORK INVOLVING SOLID WASTE</v>
          </cell>
          <cell r="G6887">
            <v>0</v>
          </cell>
        </row>
        <row r="6888">
          <cell r="A6888" t="str">
            <v>690E65016</v>
          </cell>
          <cell r="B6888" t="str">
            <v>Y</v>
          </cell>
          <cell r="C6888" t="str">
            <v>TON</v>
          </cell>
          <cell r="D6888" t="str">
            <v>SPECIAL - WORK INVOLVING PETROLEUM CONTAMINATED SOIL</v>
          </cell>
          <cell r="G6888">
            <v>0</v>
          </cell>
        </row>
        <row r="6889">
          <cell r="A6889" t="str">
            <v>690E65018</v>
          </cell>
          <cell r="B6889" t="str">
            <v>Y</v>
          </cell>
          <cell r="C6889" t="str">
            <v>TON</v>
          </cell>
          <cell r="D6889" t="str">
            <v>SPECIAL - WORK INVOLVING PCB/TSCA WASTE</v>
          </cell>
          <cell r="G6889">
            <v>0</v>
          </cell>
        </row>
        <row r="6890">
          <cell r="A6890" t="str">
            <v>690E65020</v>
          </cell>
          <cell r="B6890" t="str">
            <v>Y</v>
          </cell>
          <cell r="C6890" t="str">
            <v>GAL</v>
          </cell>
          <cell r="D6890" t="str">
            <v>SPECIAL - WORK INVOLVING WATER</v>
          </cell>
          <cell r="G6890">
            <v>0</v>
          </cell>
        </row>
        <row r="6891">
          <cell r="A6891" t="str">
            <v>690E65022</v>
          </cell>
          <cell r="B6891" t="str">
            <v>Y</v>
          </cell>
          <cell r="C6891" t="str">
            <v>GAL</v>
          </cell>
          <cell r="D6891" t="str">
            <v>SPECIAL - WORK INVOLVING NON-REGULATED WATER</v>
          </cell>
          <cell r="G6891">
            <v>0</v>
          </cell>
        </row>
        <row r="6892">
          <cell r="A6892" t="str">
            <v>690E65024</v>
          </cell>
          <cell r="B6892" t="str">
            <v>Y</v>
          </cell>
          <cell r="C6892" t="str">
            <v>GAL</v>
          </cell>
          <cell r="D6892" t="str">
            <v>SPECIAL - WORK INVOLVING REGULATED WATER</v>
          </cell>
          <cell r="G6892">
            <v>0</v>
          </cell>
        </row>
        <row r="6893">
          <cell r="A6893" t="str">
            <v>690E65030</v>
          </cell>
          <cell r="B6893" t="str">
            <v>Y</v>
          </cell>
          <cell r="C6893" t="str">
            <v>EACH</v>
          </cell>
          <cell r="D6893" t="str">
            <v>SPECIAL - DRUM REMOVED</v>
          </cell>
          <cell r="G6893">
            <v>0</v>
          </cell>
        </row>
        <row r="6894">
          <cell r="A6894" t="str">
            <v>690E65034</v>
          </cell>
          <cell r="B6894" t="str">
            <v>Y</v>
          </cell>
          <cell r="C6894" t="str">
            <v>EACH</v>
          </cell>
          <cell r="D6894" t="str">
            <v>SPECIAL - DRUMS CONTAINING SOLID WASTE</v>
          </cell>
          <cell r="G6894">
            <v>0</v>
          </cell>
        </row>
        <row r="6895">
          <cell r="A6895" t="str">
            <v>690E65038</v>
          </cell>
          <cell r="B6895" t="str">
            <v>Y</v>
          </cell>
          <cell r="C6895" t="str">
            <v>EACH</v>
          </cell>
          <cell r="D6895" t="str">
            <v>SPECIAL - DRUMS CONTAINING HAZARDOUS WASTE</v>
          </cell>
          <cell r="G6895">
            <v>0</v>
          </cell>
        </row>
        <row r="6896">
          <cell r="A6896" t="str">
            <v>690E65100</v>
          </cell>
          <cell r="B6896" t="str">
            <v>Y</v>
          </cell>
          <cell r="C6896" t="str">
            <v>TON</v>
          </cell>
          <cell r="D6896" t="str">
            <v>SPECIAL - WORK INVOLVING CONSTRUCTION DEBRIS</v>
          </cell>
          <cell r="G6896">
            <v>0</v>
          </cell>
        </row>
        <row r="6897">
          <cell r="A6897" t="str">
            <v>690E65200</v>
          </cell>
          <cell r="B6897" t="str">
            <v>Y</v>
          </cell>
          <cell r="C6897" t="str">
            <v>TON</v>
          </cell>
          <cell r="D6897" t="str">
            <v>SPECIAL - WORK INVOLVING FIELD SCREENED MATERIALS</v>
          </cell>
          <cell r="G6897">
            <v>0</v>
          </cell>
        </row>
        <row r="6898">
          <cell r="A6898" t="str">
            <v>690E65300</v>
          </cell>
          <cell r="B6898" t="str">
            <v>Y</v>
          </cell>
          <cell r="C6898" t="str">
            <v>EACH</v>
          </cell>
          <cell r="D6898" t="str">
            <v>SPECIAL - GROUND WATER MONITORING WELL ABANDONMENT</v>
          </cell>
          <cell r="G6898">
            <v>0</v>
          </cell>
        </row>
        <row r="6899">
          <cell r="A6899" t="str">
            <v>690E65310</v>
          </cell>
          <cell r="B6899" t="str">
            <v>Y</v>
          </cell>
          <cell r="C6899" t="str">
            <v>EACH</v>
          </cell>
          <cell r="D6899" t="str">
            <v>SPECIAL - GROUND WATER MONITORING WELL RECONSTRUCTION</v>
          </cell>
          <cell r="G6899">
            <v>0</v>
          </cell>
        </row>
        <row r="6900">
          <cell r="A6900" t="str">
            <v>690E65350</v>
          </cell>
          <cell r="B6900" t="str">
            <v>Y</v>
          </cell>
          <cell r="C6900" t="str">
            <v>LS</v>
          </cell>
          <cell r="D6900" t="str">
            <v>SPECIAL - REGULATED MATERIALS REMOVAL AND DISPOSAL</v>
          </cell>
          <cell r="G6900">
            <v>0</v>
          </cell>
        </row>
        <row r="6901">
          <cell r="A6901" t="str">
            <v>690E65400</v>
          </cell>
          <cell r="B6901" t="str">
            <v>Y</v>
          </cell>
          <cell r="C6901" t="str">
            <v>EACH</v>
          </cell>
          <cell r="D6901" t="str">
            <v>SPECIAL - OIL SPILL KIT</v>
          </cell>
          <cell r="G6901">
            <v>0</v>
          </cell>
        </row>
        <row r="6902">
          <cell r="A6902" t="str">
            <v>690E70000</v>
          </cell>
          <cell r="B6902" t="str">
            <v>Y</v>
          </cell>
          <cell r="C6902" t="str">
            <v>LS</v>
          </cell>
          <cell r="D6902" t="str">
            <v>SPECIAL - ENVIRONMENTAL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690E70010</v>
          </cell>
          <cell r="B6903" t="str">
            <v>Y</v>
          </cell>
          <cell r="C6903" t="str">
            <v>EACH</v>
          </cell>
          <cell r="D6903" t="str">
            <v>SPECIAL - ENVIRONMENTAL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690E70020</v>
          </cell>
          <cell r="B6904" t="str">
            <v>Y</v>
          </cell>
          <cell r="C6904" t="str">
            <v>TON</v>
          </cell>
          <cell r="D6904" t="str">
            <v>SPECIAL - ENVIRONMENTAL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690E70030</v>
          </cell>
          <cell r="B6905" t="str">
            <v>Y</v>
          </cell>
          <cell r="C6905" t="str">
            <v>CY</v>
          </cell>
          <cell r="D6905" t="str">
            <v>SPECIAL - ENVIRONMENTAL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690E70040</v>
          </cell>
          <cell r="B6906" t="str">
            <v>Y</v>
          </cell>
          <cell r="C6906" t="str">
            <v>LB</v>
          </cell>
          <cell r="D6906" t="str">
            <v>SPECIAL - ENVIRONMENTAL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690E70090</v>
          </cell>
          <cell r="B6907" t="str">
            <v>Y</v>
          </cell>
          <cell r="C6907" t="str">
            <v>GAL</v>
          </cell>
          <cell r="D6907" t="str">
            <v>SPECIAL - ENVIRONMENTAL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690E70100</v>
          </cell>
          <cell r="B6908" t="str">
            <v>Y</v>
          </cell>
          <cell r="C6908" t="str">
            <v>SF</v>
          </cell>
          <cell r="D6908" t="str">
            <v>SPECIAL - ASBESTOS ABATEMENT</v>
          </cell>
          <cell r="F6908" t="str">
            <v>ADD SUPPLEMENTAL DESCRIPTION</v>
          </cell>
          <cell r="G6908">
            <v>1</v>
          </cell>
        </row>
        <row r="6909">
          <cell r="A6909" t="str">
            <v>690E70120</v>
          </cell>
          <cell r="B6909" t="str">
            <v>Y</v>
          </cell>
          <cell r="C6909" t="str">
            <v>FT</v>
          </cell>
          <cell r="D6909" t="str">
            <v>SPECIAL - ASBESTOS ABATEMENT</v>
          </cell>
          <cell r="F6909" t="str">
            <v>ADD SUPPLEMENTAL DESCRIPTION</v>
          </cell>
          <cell r="G6909">
            <v>1</v>
          </cell>
        </row>
        <row r="6910">
          <cell r="A6910" t="str">
            <v>690E70140</v>
          </cell>
          <cell r="B6910" t="str">
            <v>Y</v>
          </cell>
          <cell r="C6910" t="str">
            <v>CF</v>
          </cell>
          <cell r="D6910" t="str">
            <v>SPECIAL - ASBESTOS ABATEMENT</v>
          </cell>
          <cell r="F6910" t="str">
            <v>ADD SUPPLEMENTAL DESCRIPTION</v>
          </cell>
          <cell r="G6910">
            <v>1</v>
          </cell>
        </row>
        <row r="6911">
          <cell r="A6911" t="str">
            <v>690E70160</v>
          </cell>
          <cell r="B6911" t="str">
            <v>Y</v>
          </cell>
          <cell r="C6911" t="str">
            <v>TON</v>
          </cell>
          <cell r="D6911" t="str">
            <v>SPECIAL - ASBESTOS ABATEMENT</v>
          </cell>
          <cell r="F6911" t="str">
            <v>ADD SUPPLEMENTAL DESCRIPTION</v>
          </cell>
          <cell r="G6911">
            <v>1</v>
          </cell>
        </row>
        <row r="6912">
          <cell r="A6912" t="str">
            <v>690E71000</v>
          </cell>
          <cell r="B6912" t="str">
            <v>Y</v>
          </cell>
          <cell r="C6912" t="str">
            <v>LS</v>
          </cell>
          <cell r="D6912" t="str">
            <v>SPECIAL - ASBESTOS ABATEMENT</v>
          </cell>
          <cell r="F6912" t="str">
            <v>ADD SUPPLEMENTAL DESCRIPTION</v>
          </cell>
          <cell r="G6912">
            <v>1</v>
          </cell>
        </row>
        <row r="6913">
          <cell r="A6913" t="str">
            <v>690E71050</v>
          </cell>
          <cell r="B6913" t="str">
            <v>Y</v>
          </cell>
          <cell r="C6913" t="str">
            <v>EACH</v>
          </cell>
          <cell r="D6913" t="str">
            <v>SPECIAL - ASBESTOS INSPECTION</v>
          </cell>
          <cell r="G6913">
            <v>0</v>
          </cell>
        </row>
        <row r="6914">
          <cell r="A6914" t="str">
            <v>690E72000</v>
          </cell>
          <cell r="B6914" t="str">
            <v>Y</v>
          </cell>
          <cell r="C6914" t="str">
            <v>LS</v>
          </cell>
          <cell r="D6914" t="str">
            <v>SPECIAL - ASBESTOS NOTIFICATION</v>
          </cell>
          <cell r="G6914">
            <v>0</v>
          </cell>
        </row>
        <row r="6915">
          <cell r="A6915" t="str">
            <v>690E75000</v>
          </cell>
          <cell r="B6915" t="str">
            <v>Y</v>
          </cell>
          <cell r="C6915" t="str">
            <v>LS</v>
          </cell>
          <cell r="D6915" t="str">
            <v>SPECIAL - WETLAND MITIGATION</v>
          </cell>
          <cell r="G6915">
            <v>0</v>
          </cell>
        </row>
        <row r="6916">
          <cell r="A6916" t="str">
            <v>690E76000</v>
          </cell>
          <cell r="B6916" t="str">
            <v>Y</v>
          </cell>
          <cell r="C6916" t="str">
            <v>FT</v>
          </cell>
          <cell r="D6916" t="str">
            <v>SPECIAL - 8" COMPOST FILTER SOCK FOR PERIMETER CONTROL</v>
          </cell>
          <cell r="G6916">
            <v>0</v>
          </cell>
        </row>
        <row r="6917">
          <cell r="A6917" t="str">
            <v>690E76002</v>
          </cell>
          <cell r="B6917" t="str">
            <v>Y</v>
          </cell>
          <cell r="C6917" t="str">
            <v>FT</v>
          </cell>
          <cell r="D6917" t="str">
            <v>SPECIAL - 12" COMPOST FILTER SOCK FOR PERIMETER CONTROL</v>
          </cell>
          <cell r="G6917">
            <v>0</v>
          </cell>
        </row>
        <row r="6918">
          <cell r="A6918" t="str">
            <v>690E76010</v>
          </cell>
          <cell r="B6918" t="str">
            <v>Y</v>
          </cell>
          <cell r="C6918" t="str">
            <v>FT</v>
          </cell>
          <cell r="D6918" t="str">
            <v>SPECIAL - 8" COMPOST FILTER SOCK FOR DITCH CHECKS</v>
          </cell>
          <cell r="G6918">
            <v>0</v>
          </cell>
        </row>
        <row r="6919">
          <cell r="A6919" t="str">
            <v>690E76012</v>
          </cell>
          <cell r="B6919" t="str">
            <v>Y</v>
          </cell>
          <cell r="C6919" t="str">
            <v>FT</v>
          </cell>
          <cell r="D6919" t="str">
            <v>SPECIAL - 12" COMPOST FILTER SOCK FOR DITCH CHECKS</v>
          </cell>
          <cell r="G6919">
            <v>0</v>
          </cell>
        </row>
        <row r="6920">
          <cell r="A6920" t="str">
            <v>690E76020</v>
          </cell>
          <cell r="B6920" t="str">
            <v>Y</v>
          </cell>
          <cell r="C6920" t="str">
            <v>FT</v>
          </cell>
          <cell r="D6920" t="str">
            <v>SPECIAL - 8" COMPOST FILTER SOCK FOR INLET PROTECTION</v>
          </cell>
          <cell r="G6920">
            <v>0</v>
          </cell>
        </row>
        <row r="6921">
          <cell r="A6921" t="str">
            <v>690E76022</v>
          </cell>
          <cell r="B6921" t="str">
            <v>Y</v>
          </cell>
          <cell r="C6921" t="str">
            <v>FT</v>
          </cell>
          <cell r="D6921" t="str">
            <v>SPECIAL - 12" COMPOST FILTER SOCK FOR INLET PROTECTION</v>
          </cell>
          <cell r="G6921">
            <v>0</v>
          </cell>
        </row>
        <row r="6922">
          <cell r="A6922" t="str">
            <v>690E76032</v>
          </cell>
          <cell r="B6922" t="str">
            <v>Y</v>
          </cell>
          <cell r="C6922" t="str">
            <v>FT</v>
          </cell>
          <cell r="D6922" t="str">
            <v>SPECIAL - 12" COMPOST FILTER SOCK FOR RUNOFF DIVERSION DIKE</v>
          </cell>
          <cell r="G6922">
            <v>0</v>
          </cell>
        </row>
        <row r="6923">
          <cell r="A6923" t="str">
            <v>690E91000</v>
          </cell>
          <cell r="B6923" t="str">
            <v>Y</v>
          </cell>
          <cell r="C6923" t="str">
            <v>LS</v>
          </cell>
          <cell r="D6923" t="str">
            <v>SPECIAL - AS-BUILT CONSTRUCTION PLANS</v>
          </cell>
          <cell r="G6923">
            <v>0</v>
          </cell>
        </row>
        <row r="6924">
          <cell r="A6924" t="str">
            <v>690E98000</v>
          </cell>
          <cell r="C6924" t="str">
            <v>EACH</v>
          </cell>
          <cell r="D6924" t="str">
            <v>SPECIAL -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690E98100</v>
          </cell>
          <cell r="C6925" t="str">
            <v>FT</v>
          </cell>
          <cell r="D6925" t="str">
            <v>SPECIAL -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690E98200</v>
          </cell>
          <cell r="C6926" t="str">
            <v>SF</v>
          </cell>
          <cell r="D6926" t="str">
            <v>SPECIAL -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690E98300</v>
          </cell>
          <cell r="C6927" t="str">
            <v>SY</v>
          </cell>
          <cell r="D6927" t="str">
            <v>SPECIAL -</v>
          </cell>
          <cell r="F6927" t="str">
            <v>ADD SUPPLEMENTAL DESCRIPTION</v>
          </cell>
          <cell r="G6927">
            <v>1</v>
          </cell>
        </row>
        <row r="6928">
          <cell r="A6928" t="str">
            <v>690E98400</v>
          </cell>
          <cell r="C6928" t="str">
            <v>LS</v>
          </cell>
          <cell r="D6928" t="str">
            <v>SPECIAL -</v>
          </cell>
          <cell r="F6928" t="str">
            <v>ADD SUPPLEMENTAL DESCRIPTION</v>
          </cell>
          <cell r="G6928">
            <v>1</v>
          </cell>
        </row>
        <row r="6929">
          <cell r="A6929" t="str">
            <v>690E98500</v>
          </cell>
          <cell r="C6929" t="str">
            <v>MILE</v>
          </cell>
          <cell r="D6929" t="str">
            <v>SPECIAL -</v>
          </cell>
          <cell r="F6929" t="str">
            <v>ADD SUPPLEMENTAL DESCRIPTION</v>
          </cell>
          <cell r="G6929">
            <v>1</v>
          </cell>
        </row>
        <row r="6930">
          <cell r="A6930" t="str">
            <v>690E98600</v>
          </cell>
          <cell r="C6930" t="str">
            <v>HOUR</v>
          </cell>
          <cell r="D6930" t="str">
            <v>SPECIAL -</v>
          </cell>
          <cell r="F6930" t="str">
            <v>ADD SUPPLEMENTAL DESCRIPTION</v>
          </cell>
          <cell r="G6930">
            <v>1</v>
          </cell>
        </row>
        <row r="6931">
          <cell r="A6931" t="str">
            <v>690E98700</v>
          </cell>
          <cell r="C6931" t="str">
            <v>CY</v>
          </cell>
          <cell r="D6931" t="str">
            <v>SPECIAL -</v>
          </cell>
          <cell r="F6931" t="str">
            <v>ADD SUPPLEMENTAL DESCRIPTION</v>
          </cell>
          <cell r="G6931">
            <v>1</v>
          </cell>
        </row>
        <row r="6932">
          <cell r="A6932" t="str">
            <v>690E98800</v>
          </cell>
          <cell r="C6932" t="str">
            <v>TON</v>
          </cell>
          <cell r="D6932" t="str">
            <v>SPECIAL -</v>
          </cell>
          <cell r="F6932" t="str">
            <v>ADD SUPPLEMENTAL DESCRIPTION</v>
          </cell>
          <cell r="G6932">
            <v>1</v>
          </cell>
        </row>
        <row r="6933">
          <cell r="A6933" t="str">
            <v>690E98900</v>
          </cell>
          <cell r="C6933" t="str">
            <v>GAL</v>
          </cell>
          <cell r="D6933" t="str">
            <v>SPECIAL -</v>
          </cell>
          <cell r="F6933" t="str">
            <v>ADD SUPPLEMENTAL DESCRIPTION</v>
          </cell>
          <cell r="G6933">
            <v>1</v>
          </cell>
        </row>
        <row r="6934">
          <cell r="A6934" t="str">
            <v>690E99000</v>
          </cell>
          <cell r="C6934" t="str">
            <v>ACRE</v>
          </cell>
          <cell r="D6934" t="str">
            <v>SPECIAL -</v>
          </cell>
          <cell r="F6934" t="str">
            <v>ADD SUPPLEMENTAL DESCRIPTION</v>
          </cell>
          <cell r="G6934">
            <v>1</v>
          </cell>
        </row>
        <row r="6935">
          <cell r="A6935" t="str">
            <v>690E99100</v>
          </cell>
          <cell r="C6935" t="str">
            <v>STA</v>
          </cell>
          <cell r="D6935" t="str">
            <v>SPECIAL -</v>
          </cell>
          <cell r="F6935" t="str">
            <v>ADD SUPPLEMENTAL DESCRIPTION</v>
          </cell>
          <cell r="G6935">
            <v>1</v>
          </cell>
        </row>
        <row r="6936">
          <cell r="A6936" t="str">
            <v>690E99200</v>
          </cell>
          <cell r="C6936" t="str">
            <v>CF</v>
          </cell>
          <cell r="D6936" t="str">
            <v>SPECIAL -</v>
          </cell>
          <cell r="F6936" t="str">
            <v>ADD SUPPLEMENTAL DESCRIPTION</v>
          </cell>
          <cell r="G6936">
            <v>1</v>
          </cell>
        </row>
        <row r="6937">
          <cell r="A6937" t="str">
            <v>690E99300</v>
          </cell>
          <cell r="C6937" t="str">
            <v>MGAL</v>
          </cell>
          <cell r="D6937" t="str">
            <v>SPECIAL -</v>
          </cell>
          <cell r="F6937" t="str">
            <v>ADD SUPPLEMENTAL DESCRIPTION</v>
          </cell>
          <cell r="G6937">
            <v>1</v>
          </cell>
        </row>
        <row r="6938">
          <cell r="A6938" t="str">
            <v>690E99400</v>
          </cell>
          <cell r="C6938" t="str">
            <v>LB</v>
          </cell>
          <cell r="D6938" t="str">
            <v>SPECIAL -</v>
          </cell>
          <cell r="F6938" t="str">
            <v>ADD SUPPLEMENTAL DESCRIPTION</v>
          </cell>
          <cell r="G6938">
            <v>1</v>
          </cell>
        </row>
        <row r="6939">
          <cell r="A6939" t="str">
            <v>690E99500</v>
          </cell>
          <cell r="C6939" t="str">
            <v>DAY</v>
          </cell>
          <cell r="D6939" t="str">
            <v>SPECIAL -</v>
          </cell>
          <cell r="F6939" t="str">
            <v>ADD SUPPLEMENTAL DESCRIPTION</v>
          </cell>
          <cell r="G6939">
            <v>1</v>
          </cell>
        </row>
        <row r="6940">
          <cell r="A6940" t="str">
            <v>690E99550</v>
          </cell>
          <cell r="C6940" t="str">
            <v>MNTH</v>
          </cell>
          <cell r="D6940" t="str">
            <v>SPECIAL -</v>
          </cell>
          <cell r="F6940" t="str">
            <v>ADD SUPPLEMENTAL DESCRIPTION</v>
          </cell>
          <cell r="G6940">
            <v>1</v>
          </cell>
        </row>
        <row r="6941">
          <cell r="A6941" t="str">
            <v>690E99600</v>
          </cell>
          <cell r="C6941" t="str">
            <v>MSF</v>
          </cell>
          <cell r="D6941" t="str">
            <v>SPECIAL -</v>
          </cell>
          <cell r="F6941" t="str">
            <v>ADD SUPPLEMENTAL DESCRIPTION</v>
          </cell>
          <cell r="G6941">
            <v>1</v>
          </cell>
        </row>
        <row r="6942">
          <cell r="A6942" t="str">
            <v>690E99700</v>
          </cell>
          <cell r="C6942" t="str">
            <v>SET</v>
          </cell>
          <cell r="D6942" t="str">
            <v>SPECIAL -</v>
          </cell>
          <cell r="F6942" t="str">
            <v>ADD SUPPLEMENTAL DESCRIPTION</v>
          </cell>
          <cell r="G6942">
            <v>1</v>
          </cell>
        </row>
        <row r="6943">
          <cell r="A6943" t="str">
            <v>690E99800</v>
          </cell>
          <cell r="C6943" t="str">
            <v>DLR</v>
          </cell>
          <cell r="D6943" t="str">
            <v>SPECIAL -</v>
          </cell>
          <cell r="F6943" t="str">
            <v>ADD SUPPLEMENTAL DESCRIPTION</v>
          </cell>
          <cell r="G6943">
            <v>1</v>
          </cell>
        </row>
        <row r="6944">
          <cell r="A6944" t="str">
            <v>690E99900</v>
          </cell>
          <cell r="C6944" t="str">
            <v>MBF</v>
          </cell>
          <cell r="D6944" t="str">
            <v>SPECIAL -</v>
          </cell>
          <cell r="F6944" t="str">
            <v>ADD SUPPLEMENTAL DESCRIPTION</v>
          </cell>
          <cell r="G6944">
            <v>1</v>
          </cell>
        </row>
        <row r="6945">
          <cell r="A6945" t="str">
            <v>691E00500</v>
          </cell>
          <cell r="B6945" t="str">
            <v>Y</v>
          </cell>
          <cell r="C6945" t="str">
            <v>SY</v>
          </cell>
          <cell r="D6945" t="str">
            <v>SPECIAL - HERBICIDE FOR WEED CONTROL</v>
          </cell>
          <cell r="G6945">
            <v>0</v>
          </cell>
        </row>
        <row r="6946">
          <cell r="A6946" t="str">
            <v>691E10000</v>
          </cell>
          <cell r="B6946" t="str">
            <v>Y</v>
          </cell>
          <cell r="C6946" t="str">
            <v>ACRE</v>
          </cell>
          <cell r="D6946" t="str">
            <v>SPECIAL - HERBICIDAL SPRAYING, WEED AND BRUSH CONTROL FROM ROAD</v>
          </cell>
          <cell r="F6946" t="str">
            <v>CHECK UNIT OF MEASURE</v>
          </cell>
          <cell r="G6946">
            <v>0</v>
          </cell>
        </row>
        <row r="6947">
          <cell r="A6947" t="str">
            <v>691E10100</v>
          </cell>
          <cell r="B6947" t="str">
            <v>Y</v>
          </cell>
          <cell r="C6947" t="str">
            <v>ACRE</v>
          </cell>
          <cell r="D6947" t="str">
            <v>SPECIAL - HERBICIDAL SPRAYING, WEED AND BRUSH CONTROL OFF ROAD</v>
          </cell>
          <cell r="F6947" t="str">
            <v>CHECK UNIT OF MEASURE</v>
          </cell>
          <cell r="G6947">
            <v>0</v>
          </cell>
        </row>
        <row r="6948">
          <cell r="A6948" t="str">
            <v>691E10200</v>
          </cell>
          <cell r="B6948" t="str">
            <v>Y</v>
          </cell>
          <cell r="C6948" t="str">
            <v>MILE</v>
          </cell>
          <cell r="D6948" t="str">
            <v>SPECIAL - HERBICIDAL SPRAYING, WEED AND BRUSH CONTROL FROM ROAD</v>
          </cell>
          <cell r="F6948" t="str">
            <v>CHECK UNIT OF MEASURE</v>
          </cell>
          <cell r="G6948">
            <v>0</v>
          </cell>
        </row>
        <row r="6949">
          <cell r="A6949" t="str">
            <v>691E20000</v>
          </cell>
          <cell r="B6949" t="str">
            <v>Y</v>
          </cell>
          <cell r="C6949" t="str">
            <v>GAL</v>
          </cell>
          <cell r="D6949" t="str">
            <v>SPECIAL - HERBICIDAL SPRAYING, WEED AND BRUSH CONTROL FROM ROAD</v>
          </cell>
          <cell r="F6949" t="str">
            <v>CHECK UNIT OF MEASURE</v>
          </cell>
          <cell r="G6949">
            <v>0</v>
          </cell>
        </row>
        <row r="6950">
          <cell r="A6950" t="str">
            <v>691E20100</v>
          </cell>
          <cell r="B6950" t="str">
            <v>Y</v>
          </cell>
          <cell r="C6950" t="str">
            <v>GAL</v>
          </cell>
          <cell r="D6950" t="str">
            <v>SPECIAL - HERBICIDAL SPRAYING, WEED AND BRUSH CONTROL OFF ROAD</v>
          </cell>
          <cell r="F6950" t="str">
            <v>CHECK UNIT OF MEASURE</v>
          </cell>
          <cell r="G6950">
            <v>0</v>
          </cell>
        </row>
        <row r="6951">
          <cell r="A6951" t="str">
            <v>691E30000</v>
          </cell>
          <cell r="B6951" t="str">
            <v>Y</v>
          </cell>
          <cell r="C6951" t="str">
            <v>FT</v>
          </cell>
          <cell r="D6951" t="str">
            <v>SPECIAL - HERBICIDAL SPRAYING, NON SELECTIVE VEGETATION CONTROL, GUARDRAIL, SIGNS AND DELINEATORS</v>
          </cell>
          <cell r="F6951" t="str">
            <v>CHECK UNIT OF MEASURE</v>
          </cell>
          <cell r="G6951">
            <v>0</v>
          </cell>
        </row>
        <row r="6952">
          <cell r="A6952" t="str">
            <v>691E40000</v>
          </cell>
          <cell r="B6952" t="str">
            <v>Y</v>
          </cell>
          <cell r="C6952" t="str">
            <v>MILE</v>
          </cell>
          <cell r="D6952" t="str">
            <v>SPECIAL - HERBICIDAL SPRAYING, CATTAIL CONTROL</v>
          </cell>
          <cell r="F6952" t="str">
            <v>CHECK UNIT OF MEASURE</v>
          </cell>
          <cell r="G6952">
            <v>0</v>
          </cell>
        </row>
        <row r="6953">
          <cell r="A6953" t="str">
            <v>691E41000</v>
          </cell>
          <cell r="B6953" t="str">
            <v>Y</v>
          </cell>
          <cell r="C6953" t="str">
            <v>MILE</v>
          </cell>
          <cell r="D6953" t="str">
            <v>SPECIAL - HERBICIDAL SPRAYING</v>
          </cell>
          <cell r="F6953" t="str">
            <v>CHECK UNIT OF MEASURE</v>
          </cell>
          <cell r="G6953">
            <v>0</v>
          </cell>
        </row>
        <row r="6954">
          <cell r="A6954" t="str">
            <v>691E41200</v>
          </cell>
          <cell r="B6954" t="str">
            <v>Y</v>
          </cell>
          <cell r="C6954" t="str">
            <v>LB</v>
          </cell>
          <cell r="D6954" t="str">
            <v>SPECIAL - HERBICIDAL SPRAYING</v>
          </cell>
          <cell r="F6954" t="str">
            <v>CHECK UNIT OF MEASURE</v>
          </cell>
          <cell r="G6954">
            <v>0</v>
          </cell>
        </row>
        <row r="6955">
          <cell r="A6955" t="str">
            <v>691E41900</v>
          </cell>
          <cell r="B6955" t="str">
            <v>Y</v>
          </cell>
          <cell r="C6955" t="str">
            <v>MILE</v>
          </cell>
          <cell r="D6955" t="str">
            <v>SPECIAL - HERBICIDAL SPRAYING, GUARDRAIL</v>
          </cell>
          <cell r="F6955" t="str">
            <v>CHECK UNIT OF MEASURE</v>
          </cell>
          <cell r="G6955">
            <v>0</v>
          </cell>
        </row>
        <row r="6956">
          <cell r="A6956" t="str">
            <v>691E42000</v>
          </cell>
          <cell r="B6956" t="str">
            <v>Y</v>
          </cell>
          <cell r="C6956" t="str">
            <v>MILE</v>
          </cell>
          <cell r="D6956" t="str">
            <v>SPECIAL - HERBICIDAL SPRAYING, NON SELECTIVE VEGETATION CONTROL, GUARDRAIL, SIGNS AND DELINEATORS</v>
          </cell>
          <cell r="F6956" t="str">
            <v>CHECK UNIT OF MEASURE</v>
          </cell>
          <cell r="G6956">
            <v>0</v>
          </cell>
        </row>
        <row r="6957">
          <cell r="A6957" t="str">
            <v>691E42500</v>
          </cell>
          <cell r="B6957" t="str">
            <v>Y</v>
          </cell>
          <cell r="C6957" t="str">
            <v>EACH</v>
          </cell>
          <cell r="D6957" t="str">
            <v>SPECIAL - HERBICIDAL SPRAYING, DELINEATOR, SIGNPOST, LIGHTPOLE AND/OR THEIR FOUNDATIONS</v>
          </cell>
          <cell r="F6957" t="str">
            <v>CHECK UNIT OF MEASURE</v>
          </cell>
          <cell r="G6957">
            <v>0</v>
          </cell>
        </row>
        <row r="6958">
          <cell r="A6958" t="str">
            <v>691E50000</v>
          </cell>
          <cell r="B6958" t="str">
            <v>Y</v>
          </cell>
          <cell r="C6958" t="str">
            <v>GAL</v>
          </cell>
          <cell r="D6958" t="str">
            <v>SPECIAL - HERBICIDAL SPRAYING, BRUSH CONTROL FROM ROAD</v>
          </cell>
          <cell r="F6958" t="str">
            <v>CHECK UNIT OF MEASURE</v>
          </cell>
          <cell r="G6958">
            <v>0</v>
          </cell>
        </row>
        <row r="6959">
          <cell r="A6959" t="str">
            <v>691E50100</v>
          </cell>
          <cell r="B6959" t="str">
            <v>Y</v>
          </cell>
          <cell r="C6959" t="str">
            <v>MILE</v>
          </cell>
          <cell r="D6959" t="str">
            <v>SPECIAL - HERBICIDAL SPRAYING, RIGHT-OF-WAY FENCE</v>
          </cell>
          <cell r="F6959" t="str">
            <v>CHECK UNIT OF MEASURE</v>
          </cell>
          <cell r="G6959">
            <v>0</v>
          </cell>
        </row>
        <row r="6960">
          <cell r="A6960" t="str">
            <v>691E60000</v>
          </cell>
          <cell r="B6960" t="str">
            <v>Y</v>
          </cell>
          <cell r="C6960" t="str">
            <v>GAL</v>
          </cell>
          <cell r="D6960" t="str">
            <v>SPECIAL - HERBICIDAL SPRAYING</v>
          </cell>
          <cell r="F6960" t="str">
            <v>ADD SUPPLEMENTAL DESCRIPTION</v>
          </cell>
          <cell r="G6960">
            <v>1</v>
          </cell>
        </row>
        <row r="6961">
          <cell r="A6961" t="str">
            <v>691E60100</v>
          </cell>
          <cell r="B6961" t="str">
            <v>Y</v>
          </cell>
          <cell r="C6961" t="str">
            <v>ACRE</v>
          </cell>
          <cell r="D6961" t="str">
            <v>SPECIAL - HERBICIDAL SPRAYING</v>
          </cell>
          <cell r="F6961" t="str">
            <v>ADD SUPPLEMENTAL DESCRIPTION</v>
          </cell>
          <cell r="G6961">
            <v>1</v>
          </cell>
        </row>
        <row r="6962">
          <cell r="A6962" t="str">
            <v>691E60200</v>
          </cell>
          <cell r="B6962" t="str">
            <v>Y</v>
          </cell>
          <cell r="C6962" t="str">
            <v>SY</v>
          </cell>
          <cell r="D6962" t="str">
            <v>SPECIAL - HERBICIDAL SPRAYING</v>
          </cell>
          <cell r="F6962" t="str">
            <v>ADD SUPPLEMENTAL DESCRIPTION</v>
          </cell>
          <cell r="G6962">
            <v>1</v>
          </cell>
        </row>
        <row r="6963">
          <cell r="A6963" t="str">
            <v>691E60300</v>
          </cell>
          <cell r="B6963" t="str">
            <v>Y</v>
          </cell>
          <cell r="C6963" t="str">
            <v>MILE</v>
          </cell>
          <cell r="D6963" t="str">
            <v>SPECIAL - HERBICIDAL SPRAYING</v>
          </cell>
          <cell r="F6963" t="str">
            <v>ADD SUPPLEMENTAL DESCRIPTION</v>
          </cell>
          <cell r="G6963">
            <v>1</v>
          </cell>
        </row>
        <row r="6964">
          <cell r="A6964" t="str">
            <v>692E10000</v>
          </cell>
          <cell r="B6964" t="str">
            <v>Y</v>
          </cell>
          <cell r="C6964" t="str">
            <v>MILE</v>
          </cell>
          <cell r="D6964" t="str">
            <v>SPECIAL - FIRST MOWING</v>
          </cell>
          <cell r="F6964" t="str">
            <v>CHECK UNIT OF MEASURE</v>
          </cell>
          <cell r="G6964">
            <v>0</v>
          </cell>
        </row>
        <row r="6965">
          <cell r="A6965" t="str">
            <v>692E10100</v>
          </cell>
          <cell r="B6965" t="str">
            <v>Y</v>
          </cell>
          <cell r="C6965" t="str">
            <v>ACRE</v>
          </cell>
          <cell r="D6965" t="str">
            <v>SPECIAL - FIRST MOWING</v>
          </cell>
          <cell r="F6965" t="str">
            <v>CHECK UNIT OF MEASURE</v>
          </cell>
          <cell r="G6965">
            <v>0</v>
          </cell>
        </row>
        <row r="6966">
          <cell r="A6966" t="str">
            <v>692E10200</v>
          </cell>
          <cell r="B6966" t="str">
            <v>Y</v>
          </cell>
          <cell r="C6966" t="str">
            <v>LS</v>
          </cell>
          <cell r="D6966" t="str">
            <v>SPECIAL - FIRST MOWING</v>
          </cell>
          <cell r="F6966" t="str">
            <v>CHECK UNIT OF MEASURE</v>
          </cell>
          <cell r="G6966">
            <v>0</v>
          </cell>
        </row>
        <row r="6967">
          <cell r="A6967" t="str">
            <v>692E10300</v>
          </cell>
          <cell r="B6967" t="str">
            <v>Y</v>
          </cell>
          <cell r="C6967" t="str">
            <v>MSF</v>
          </cell>
          <cell r="D6967" t="str">
            <v>SPECIAL - FIRST MOWING</v>
          </cell>
          <cell r="F6967" t="str">
            <v>CHECK UNIT OF MEASURE</v>
          </cell>
          <cell r="G6967">
            <v>0</v>
          </cell>
        </row>
        <row r="6968">
          <cell r="A6968" t="str">
            <v>692E20000</v>
          </cell>
          <cell r="B6968" t="str">
            <v>Y</v>
          </cell>
          <cell r="C6968" t="str">
            <v>MILE</v>
          </cell>
          <cell r="D6968" t="str">
            <v>SPECIAL - SECOND MOWING</v>
          </cell>
          <cell r="F6968" t="str">
            <v>CHECK UNIT OF MEASURE</v>
          </cell>
          <cell r="G6968">
            <v>0</v>
          </cell>
        </row>
        <row r="6969">
          <cell r="A6969" t="str">
            <v>692E20100</v>
          </cell>
          <cell r="B6969" t="str">
            <v>Y</v>
          </cell>
          <cell r="C6969" t="str">
            <v>ACRE</v>
          </cell>
          <cell r="D6969" t="str">
            <v>SPECIAL - SECOND MOWING</v>
          </cell>
          <cell r="F6969" t="str">
            <v>CHECK UNIT OF MEASURE</v>
          </cell>
          <cell r="G6969">
            <v>0</v>
          </cell>
        </row>
        <row r="6970">
          <cell r="A6970" t="str">
            <v>692E20200</v>
          </cell>
          <cell r="B6970" t="str">
            <v>Y</v>
          </cell>
          <cell r="C6970" t="str">
            <v>LS</v>
          </cell>
          <cell r="D6970" t="str">
            <v>SPECIAL - SECOND MOWING</v>
          </cell>
          <cell r="F6970" t="str">
            <v>CHECK UNIT OF MEASURE</v>
          </cell>
          <cell r="G6970">
            <v>0</v>
          </cell>
        </row>
        <row r="6971">
          <cell r="A6971" t="str">
            <v>692E20300</v>
          </cell>
          <cell r="B6971" t="str">
            <v>Y</v>
          </cell>
          <cell r="C6971" t="str">
            <v>MSF</v>
          </cell>
          <cell r="D6971" t="str">
            <v>SPECIAL - SECOND MOWING</v>
          </cell>
          <cell r="F6971" t="str">
            <v>CHECK UNIT OF MEASURE</v>
          </cell>
          <cell r="G6971">
            <v>0</v>
          </cell>
        </row>
        <row r="6972">
          <cell r="A6972" t="str">
            <v>692E30000</v>
          </cell>
          <cell r="B6972" t="str">
            <v>Y</v>
          </cell>
          <cell r="C6972" t="str">
            <v>MILE</v>
          </cell>
          <cell r="D6972" t="str">
            <v>SPECIAL - THIRD MOWING</v>
          </cell>
          <cell r="F6972" t="str">
            <v>CHECK UNIT OF MEASURE</v>
          </cell>
          <cell r="G6972">
            <v>0</v>
          </cell>
        </row>
        <row r="6973">
          <cell r="A6973" t="str">
            <v>692E30100</v>
          </cell>
          <cell r="B6973" t="str">
            <v>Y</v>
          </cell>
          <cell r="C6973" t="str">
            <v>ACRE</v>
          </cell>
          <cell r="D6973" t="str">
            <v>SPECIAL - THIRD MOWING</v>
          </cell>
          <cell r="F6973" t="str">
            <v>CHECK UNIT OF MEASURE</v>
          </cell>
          <cell r="G6973">
            <v>0</v>
          </cell>
        </row>
        <row r="6974">
          <cell r="A6974" t="str">
            <v>692E30200</v>
          </cell>
          <cell r="B6974" t="str">
            <v>Y</v>
          </cell>
          <cell r="C6974" t="str">
            <v>LS</v>
          </cell>
          <cell r="D6974" t="str">
            <v>SPECIAL - THIRD MOWING</v>
          </cell>
          <cell r="F6974" t="str">
            <v>CHECK UNIT OF MEASURE</v>
          </cell>
          <cell r="G6974">
            <v>0</v>
          </cell>
        </row>
        <row r="6975">
          <cell r="A6975" t="str">
            <v>692E30220</v>
          </cell>
          <cell r="B6975" t="str">
            <v>Y</v>
          </cell>
          <cell r="C6975" t="str">
            <v>MSF</v>
          </cell>
          <cell r="D6975" t="str">
            <v>SPECIAL - THIRD MOWING</v>
          </cell>
          <cell r="F6975" t="str">
            <v>CHECK UNIT OF MEASURE</v>
          </cell>
          <cell r="G6975">
            <v>0</v>
          </cell>
        </row>
        <row r="6976">
          <cell r="A6976" t="str">
            <v>692E30250</v>
          </cell>
          <cell r="B6976" t="str">
            <v>Y</v>
          </cell>
          <cell r="C6976" t="str">
            <v>MILE</v>
          </cell>
          <cell r="D6976" t="str">
            <v>SPECIAL - FOURTH MOWING</v>
          </cell>
          <cell r="F6976" t="str">
            <v>CHECK UNIT OF MEASURE</v>
          </cell>
          <cell r="G6976">
            <v>0</v>
          </cell>
        </row>
        <row r="6977">
          <cell r="A6977" t="str">
            <v>692E30260</v>
          </cell>
          <cell r="B6977" t="str">
            <v>Y</v>
          </cell>
          <cell r="C6977" t="str">
            <v>LS</v>
          </cell>
          <cell r="D6977" t="str">
            <v>SPECIAL - FOURTH MOWING</v>
          </cell>
          <cell r="F6977" t="str">
            <v>CHECK UNIT OF MEASURE</v>
          </cell>
          <cell r="G6977">
            <v>0</v>
          </cell>
        </row>
        <row r="6978">
          <cell r="A6978" t="str">
            <v>692E30270</v>
          </cell>
          <cell r="B6978" t="str">
            <v>Y</v>
          </cell>
          <cell r="C6978" t="str">
            <v>ACRE</v>
          </cell>
          <cell r="D6978" t="str">
            <v>SPECIAL - FOURTH MOWING</v>
          </cell>
          <cell r="F6978" t="str">
            <v>CHECK UNIT OF MEASURE</v>
          </cell>
          <cell r="G6978">
            <v>0</v>
          </cell>
        </row>
        <row r="6979">
          <cell r="A6979" t="str">
            <v>692E30280</v>
          </cell>
          <cell r="B6979" t="str">
            <v>Y</v>
          </cell>
          <cell r="C6979" t="str">
            <v>MILE</v>
          </cell>
          <cell r="D6979" t="str">
            <v>SPECIAL - FIFTH MOWING</v>
          </cell>
          <cell r="F6979" t="str">
            <v>CHECK UNIT OF MEASURE</v>
          </cell>
          <cell r="G6979">
            <v>0</v>
          </cell>
        </row>
        <row r="6980">
          <cell r="A6980" t="str">
            <v>692E30284</v>
          </cell>
          <cell r="B6980" t="str">
            <v>Y</v>
          </cell>
          <cell r="C6980" t="str">
            <v>ACRE</v>
          </cell>
          <cell r="D6980" t="str">
            <v>SPECIAL - FIFTH MOWING</v>
          </cell>
          <cell r="F6980" t="str">
            <v>CHECK UNIT OF MEASURE</v>
          </cell>
          <cell r="G6980">
            <v>0</v>
          </cell>
        </row>
        <row r="6981">
          <cell r="A6981" t="str">
            <v>692E30290</v>
          </cell>
          <cell r="B6981" t="str">
            <v>Y</v>
          </cell>
          <cell r="C6981" t="str">
            <v>MILE</v>
          </cell>
          <cell r="D6981" t="str">
            <v>SPECIAL - SIXTH MOWING</v>
          </cell>
          <cell r="F6981" t="str">
            <v>CHECK UNIT OF MEASURE</v>
          </cell>
          <cell r="G6981">
            <v>0</v>
          </cell>
        </row>
        <row r="6982">
          <cell r="A6982" t="str">
            <v>692E30294</v>
          </cell>
          <cell r="B6982" t="str">
            <v>Y</v>
          </cell>
          <cell r="C6982" t="str">
            <v>ACRE</v>
          </cell>
          <cell r="D6982" t="str">
            <v>SPECIAL - SIXTH MOWING</v>
          </cell>
          <cell r="F6982" t="str">
            <v>CHECK UNIT OF MEASURE</v>
          </cell>
          <cell r="G6982">
            <v>0</v>
          </cell>
        </row>
        <row r="6983">
          <cell r="A6983" t="str">
            <v>692E30300</v>
          </cell>
          <cell r="B6983" t="str">
            <v>Y</v>
          </cell>
          <cell r="C6983" t="str">
            <v>MILE</v>
          </cell>
          <cell r="D6983" t="str">
            <v>SPECIAL - SEVENTH MOWING</v>
          </cell>
          <cell r="F6983" t="str">
            <v>CHECK UNIT OF MEASURE</v>
          </cell>
          <cell r="G6983">
            <v>0</v>
          </cell>
        </row>
        <row r="6984">
          <cell r="A6984" t="str">
            <v>692E30304</v>
          </cell>
          <cell r="B6984" t="str">
            <v>Y</v>
          </cell>
          <cell r="C6984" t="str">
            <v>ACRE</v>
          </cell>
          <cell r="D6984" t="str">
            <v>SPECIAL - SEVENTH MOWING</v>
          </cell>
          <cell r="F6984" t="str">
            <v>CHECK UNIT OF MEASURE</v>
          </cell>
          <cell r="G6984">
            <v>0</v>
          </cell>
        </row>
        <row r="6985">
          <cell r="A6985" t="str">
            <v>692E30310</v>
          </cell>
          <cell r="B6985" t="str">
            <v>Y</v>
          </cell>
          <cell r="C6985" t="str">
            <v>LIMI</v>
          </cell>
          <cell r="D6985" t="str">
            <v>SPECIAL - EIGHTH MOWING</v>
          </cell>
          <cell r="F6985" t="str">
            <v>CHECK UNIT OF MEASURE</v>
          </cell>
          <cell r="G6985">
            <v>0</v>
          </cell>
        </row>
        <row r="6986">
          <cell r="A6986" t="str">
            <v>692E30314</v>
          </cell>
          <cell r="B6986" t="str">
            <v>Y</v>
          </cell>
          <cell r="C6986" t="str">
            <v>ACRE</v>
          </cell>
          <cell r="D6986" t="str">
            <v>SPECIAL - EIGHTH MOWING</v>
          </cell>
          <cell r="F6986" t="str">
            <v>CHECK UNIT OF MEASURE</v>
          </cell>
          <cell r="G6986">
            <v>0</v>
          </cell>
        </row>
        <row r="6987">
          <cell r="A6987" t="str">
            <v>692E30324</v>
          </cell>
          <cell r="B6987" t="str">
            <v>Y</v>
          </cell>
          <cell r="C6987" t="str">
            <v>ACRE</v>
          </cell>
          <cell r="D6987" t="str">
            <v>SPECIAL - NINETH MOWING</v>
          </cell>
          <cell r="F6987" t="str">
            <v>CHECK UNIT OF MEASURE</v>
          </cell>
          <cell r="G6987">
            <v>0</v>
          </cell>
        </row>
        <row r="6988">
          <cell r="A6988" t="str">
            <v>692E30334</v>
          </cell>
          <cell r="B6988" t="str">
            <v>Y</v>
          </cell>
          <cell r="C6988" t="str">
            <v>ACRE</v>
          </cell>
          <cell r="D6988" t="str">
            <v>SPECIAL - TENTH MOWING</v>
          </cell>
          <cell r="F6988" t="str">
            <v>CHECK UNIT OF MEASURE</v>
          </cell>
          <cell r="G6988">
            <v>0</v>
          </cell>
        </row>
        <row r="6989">
          <cell r="A6989" t="str">
            <v>692E30400</v>
          </cell>
          <cell r="B6989" t="str">
            <v>Y</v>
          </cell>
          <cell r="C6989" t="str">
            <v>ACRE</v>
          </cell>
          <cell r="D6989" t="str">
            <v>SPECIAL - MOWBACK</v>
          </cell>
          <cell r="G6989">
            <v>0</v>
          </cell>
        </row>
        <row r="6990">
          <cell r="A6990" t="str">
            <v>692E30440</v>
          </cell>
          <cell r="B6990" t="str">
            <v>Y</v>
          </cell>
          <cell r="C6990" t="str">
            <v>MILE</v>
          </cell>
          <cell r="D6990" t="str">
            <v>SPECIAL - MOWBACK - FIRST MOWING</v>
          </cell>
          <cell r="G6990">
            <v>0</v>
          </cell>
        </row>
        <row r="6991">
          <cell r="A6991" t="str">
            <v>692E30450</v>
          </cell>
          <cell r="B6991" t="str">
            <v>Y</v>
          </cell>
          <cell r="C6991" t="str">
            <v>MILE</v>
          </cell>
          <cell r="D6991" t="str">
            <v>SPECIAL - MOWBACK - SECOND MOWING</v>
          </cell>
          <cell r="G6991">
            <v>0</v>
          </cell>
        </row>
        <row r="6992">
          <cell r="A6992" t="str">
            <v>692E35000</v>
          </cell>
          <cell r="B6992" t="str">
            <v>Y</v>
          </cell>
          <cell r="C6992" t="str">
            <v>MILE</v>
          </cell>
          <cell r="D6992" t="str">
            <v>SPECIAL - MOWING</v>
          </cell>
          <cell r="F6992" t="str">
            <v>ADD SUPPLEMENTAL DESCRIPTION</v>
          </cell>
          <cell r="G6992">
            <v>1</v>
          </cell>
        </row>
        <row r="6993">
          <cell r="A6993" t="str">
            <v>692E35500</v>
          </cell>
          <cell r="B6993" t="str">
            <v>Y</v>
          </cell>
          <cell r="C6993" t="str">
            <v>ACRE</v>
          </cell>
          <cell r="D6993" t="str">
            <v>SPECIAL - MOWING</v>
          </cell>
          <cell r="F6993" t="str">
            <v>ADD SUPPLEMENTAL DESCRIPTION</v>
          </cell>
          <cell r="G6993">
            <v>1</v>
          </cell>
        </row>
        <row r="6994">
          <cell r="A6994" t="str">
            <v>692E36000</v>
          </cell>
          <cell r="B6994" t="str">
            <v>Y</v>
          </cell>
          <cell r="C6994" t="str">
            <v>EACH</v>
          </cell>
          <cell r="D6994" t="str">
            <v>SPECIAL - MOWING</v>
          </cell>
          <cell r="F6994" t="str">
            <v>ADD SUPPLEMENTAL DESCRIPTION</v>
          </cell>
          <cell r="G6994">
            <v>1</v>
          </cell>
        </row>
        <row r="6995">
          <cell r="A6995" t="str">
            <v>692E37000</v>
          </cell>
          <cell r="B6995" t="str">
            <v>Y</v>
          </cell>
          <cell r="C6995" t="str">
            <v>LS</v>
          </cell>
          <cell r="D6995" t="str">
            <v>SPECIAL - MOWING</v>
          </cell>
          <cell r="F6995" t="str">
            <v>ADD SUPPLEMENTAL DESCRIPTION</v>
          </cell>
          <cell r="G6995">
            <v>1</v>
          </cell>
        </row>
        <row r="6996">
          <cell r="A6996" t="str">
            <v>803E45000</v>
          </cell>
          <cell r="C6996" t="str">
            <v>CY</v>
          </cell>
          <cell r="D6996" t="str">
            <v>RUBBERIZED OPEN GRADED ASPHALT FRICTION COURSE</v>
          </cell>
          <cell r="G6996">
            <v>0</v>
          </cell>
        </row>
        <row r="6997">
          <cell r="A6997" t="str">
            <v>803E45001</v>
          </cell>
          <cell r="C6997" t="str">
            <v>CY</v>
          </cell>
          <cell r="D6997" t="str">
            <v>RUBBERIZED OPEN GRADED ASPHALT FRICTION COURSE, AS PER PLAN</v>
          </cell>
          <cell r="G6997">
            <v>0</v>
          </cell>
        </row>
        <row r="6998">
          <cell r="A6998" t="str">
            <v>804E15000</v>
          </cell>
          <cell r="C6998" t="str">
            <v>FT</v>
          </cell>
          <cell r="D6998" t="str">
            <v>FIBER OPTIC CABLE, 18 FIBER</v>
          </cell>
          <cell r="G6998">
            <v>0</v>
          </cell>
        </row>
        <row r="6999">
          <cell r="A6999" t="str">
            <v>804E15010</v>
          </cell>
          <cell r="C6999" t="str">
            <v>FT</v>
          </cell>
          <cell r="D6999" t="str">
            <v>FIBER OPTIC CABLE, 24 FIBER</v>
          </cell>
          <cell r="G6999">
            <v>0</v>
          </cell>
        </row>
        <row r="7000">
          <cell r="A7000" t="str">
            <v>804E15011</v>
          </cell>
          <cell r="C7000" t="str">
            <v>FT</v>
          </cell>
          <cell r="D7000" t="str">
            <v>FIBER OPTIC CABLE, 24 FIBER, AS PER PLAN</v>
          </cell>
          <cell r="G7000">
            <v>0</v>
          </cell>
        </row>
        <row r="7001">
          <cell r="A7001" t="str">
            <v>804E15020</v>
          </cell>
          <cell r="C7001" t="str">
            <v>FT</v>
          </cell>
          <cell r="D7001" t="str">
            <v>FIBER OPTIC CABLE, 48 FIBER</v>
          </cell>
          <cell r="G7001">
            <v>0</v>
          </cell>
        </row>
        <row r="7002">
          <cell r="A7002" t="str">
            <v>804E15021</v>
          </cell>
          <cell r="C7002" t="str">
            <v>FT</v>
          </cell>
          <cell r="D7002" t="str">
            <v>FIBER OPTIC CABLE, 48 FIBER, AS PER PLAN</v>
          </cell>
          <cell r="G7002">
            <v>0</v>
          </cell>
        </row>
        <row r="7003">
          <cell r="A7003" t="str">
            <v>804E15030</v>
          </cell>
          <cell r="C7003" t="str">
            <v>FT</v>
          </cell>
          <cell r="D7003" t="str">
            <v>FIBER OPTIC CABLE, 72 FIBER</v>
          </cell>
          <cell r="G7003">
            <v>0</v>
          </cell>
        </row>
        <row r="7004">
          <cell r="A7004" t="str">
            <v>804E15031</v>
          </cell>
          <cell r="C7004" t="str">
            <v>FT</v>
          </cell>
          <cell r="D7004" t="str">
            <v>FIBER OPTIC CABLE, 72 FIBER, AS PER PLAN</v>
          </cell>
          <cell r="G7004">
            <v>0</v>
          </cell>
        </row>
        <row r="7005">
          <cell r="A7005" t="str">
            <v>804E15040</v>
          </cell>
          <cell r="C7005" t="str">
            <v>FT</v>
          </cell>
          <cell r="D7005" t="str">
            <v>FIBER OPTIC CABLE, 144 FIBER</v>
          </cell>
          <cell r="G7005">
            <v>0</v>
          </cell>
        </row>
        <row r="7006">
          <cell r="A7006" t="str">
            <v>804E15050</v>
          </cell>
          <cell r="C7006" t="str">
            <v>FT</v>
          </cell>
          <cell r="D7006" t="str">
            <v>FIBER OPTIC CABLE, 288 FIBER</v>
          </cell>
          <cell r="G7006">
            <v>0</v>
          </cell>
        </row>
        <row r="7007">
          <cell r="A7007" t="str">
            <v>804E19001</v>
          </cell>
          <cell r="C7007" t="str">
            <v>FT</v>
          </cell>
          <cell r="D7007" t="str">
            <v>FIBER OPTIC CABLE, HYBRID, SM / MM</v>
          </cell>
          <cell r="G7007">
            <v>0</v>
          </cell>
        </row>
        <row r="7008">
          <cell r="A7008" t="str">
            <v>804E19080</v>
          </cell>
          <cell r="C7008" t="str">
            <v>FT</v>
          </cell>
          <cell r="D7008" t="str">
            <v>FIBER OPTIC CABLE, ARMORED, 12 FIBER</v>
          </cell>
          <cell r="G7008">
            <v>0</v>
          </cell>
        </row>
        <row r="7009">
          <cell r="A7009" t="str">
            <v>804E20000</v>
          </cell>
          <cell r="C7009" t="str">
            <v>FT</v>
          </cell>
          <cell r="D7009" t="str">
            <v>FIBER OPTIC CABLE, 18 FIBER</v>
          </cell>
          <cell r="G7009">
            <v>0</v>
          </cell>
        </row>
        <row r="7010">
          <cell r="A7010" t="str">
            <v>804E20010</v>
          </cell>
          <cell r="C7010" t="str">
            <v>FT</v>
          </cell>
          <cell r="D7010" t="str">
            <v>FIBER OPTIC CABLE, ARMORED, 18 FIBER</v>
          </cell>
          <cell r="G7010">
            <v>0</v>
          </cell>
        </row>
        <row r="7011">
          <cell r="A7011" t="str">
            <v>804E20011</v>
          </cell>
          <cell r="C7011" t="str">
            <v>FT</v>
          </cell>
          <cell r="D7011" t="str">
            <v>FIBER OPTIC CABLE, ARMORED, 18 FIBER, AS PER PLAN</v>
          </cell>
          <cell r="G7011">
            <v>0</v>
          </cell>
        </row>
        <row r="7012">
          <cell r="A7012" t="str">
            <v>804E20020</v>
          </cell>
          <cell r="C7012" t="str">
            <v>FT</v>
          </cell>
          <cell r="D7012" t="str">
            <v>FIBER OPTIC CABLE, INTEGRAL MESSENGER WIRE, 18 FIBER</v>
          </cell>
          <cell r="G7012">
            <v>0</v>
          </cell>
        </row>
        <row r="7013">
          <cell r="A7013" t="str">
            <v>804E20034</v>
          </cell>
          <cell r="C7013" t="str">
            <v>FT</v>
          </cell>
          <cell r="D7013" t="str">
            <v>FIBER OPTIC CABLE, ARMORED, 24 FIBER</v>
          </cell>
          <cell r="G7013">
            <v>0</v>
          </cell>
        </row>
        <row r="7014">
          <cell r="A7014" t="str">
            <v>804E20035</v>
          </cell>
          <cell r="C7014" t="str">
            <v>FT</v>
          </cell>
          <cell r="D7014" t="str">
            <v>FIBER OPTIC CABLE, ARMORED, 24 FIBER, AS PER PLAN</v>
          </cell>
          <cell r="G7014">
            <v>0</v>
          </cell>
        </row>
        <row r="7015">
          <cell r="A7015" t="str">
            <v>804E20044</v>
          </cell>
          <cell r="C7015" t="str">
            <v>FT</v>
          </cell>
          <cell r="D7015" t="str">
            <v>FIBER OPTIC CABLE, ARMORED, 36 FIBER</v>
          </cell>
          <cell r="G7015">
            <v>0</v>
          </cell>
        </row>
        <row r="7016">
          <cell r="A7016" t="str">
            <v>804E20050</v>
          </cell>
          <cell r="C7016" t="str">
            <v>FT</v>
          </cell>
          <cell r="D7016" t="str">
            <v>FIBER OPTIC CABLE, ARMORED, 48 FIBER</v>
          </cell>
          <cell r="G7016">
            <v>0</v>
          </cell>
        </row>
        <row r="7017">
          <cell r="A7017" t="str">
            <v>804E20051</v>
          </cell>
          <cell r="C7017" t="str">
            <v>FT</v>
          </cell>
          <cell r="D7017" t="str">
            <v>FIBER OPTIC CABLE, ARMORED, 48 FIBER, AS PER PLAN</v>
          </cell>
          <cell r="G7017">
            <v>0</v>
          </cell>
        </row>
        <row r="7018">
          <cell r="A7018" t="str">
            <v>804E20056</v>
          </cell>
          <cell r="C7018" t="str">
            <v>FT</v>
          </cell>
          <cell r="D7018" t="str">
            <v>FIBER OPTIC CABLE, ARMORED, 60 FIBER</v>
          </cell>
          <cell r="G7018">
            <v>0</v>
          </cell>
        </row>
        <row r="7019">
          <cell r="A7019" t="str">
            <v>804E20110</v>
          </cell>
          <cell r="C7019" t="str">
            <v>FT</v>
          </cell>
          <cell r="D7019" t="str">
            <v>FIBER OPTIC CABLE, ARMORED, 108 FIBER</v>
          </cell>
          <cell r="G7019">
            <v>0</v>
          </cell>
        </row>
        <row r="7020">
          <cell r="A7020" t="str">
            <v>804E20114</v>
          </cell>
          <cell r="C7020" t="str">
            <v>FT</v>
          </cell>
          <cell r="D7020" t="str">
            <v>FIBER OPTIC CABLE, ARMORED, 144 FIBER</v>
          </cell>
          <cell r="G7020">
            <v>0</v>
          </cell>
        </row>
        <row r="7021">
          <cell r="A7021" t="str">
            <v>804E20220</v>
          </cell>
          <cell r="C7021" t="str">
            <v>FT</v>
          </cell>
          <cell r="D7021" t="str">
            <v>FIBER OPTIC CABLE, ARMORED, INTEGRAL MESSENGER, 12 FIBER</v>
          </cell>
          <cell r="G7021">
            <v>0</v>
          </cell>
        </row>
        <row r="7022">
          <cell r="A7022" t="str">
            <v>804E20240</v>
          </cell>
          <cell r="C7022" t="str">
            <v>FT</v>
          </cell>
          <cell r="D7022" t="str">
            <v>FIBER OPTIC CABLE, ARMORED, INTEGRAL MESSENGER, 24 FIBER</v>
          </cell>
          <cell r="G7022">
            <v>0</v>
          </cell>
        </row>
        <row r="7023">
          <cell r="A7023" t="str">
            <v>804E20260</v>
          </cell>
          <cell r="C7023" t="str">
            <v>FT</v>
          </cell>
          <cell r="D7023" t="str">
            <v>FIBER OPTIC CABLE, ARMORED, INTEGRAL MESSENGER, 48 FIBER</v>
          </cell>
          <cell r="G7023">
            <v>0</v>
          </cell>
        </row>
        <row r="7024">
          <cell r="A7024" t="str">
            <v>804E20266</v>
          </cell>
          <cell r="C7024" t="str">
            <v>FT</v>
          </cell>
          <cell r="D7024" t="str">
            <v>FIBER OPTIC CABLE, ARMORED, INTEGRAL MESSENGER, 36 FIBER</v>
          </cell>
          <cell r="G7024">
            <v>0</v>
          </cell>
        </row>
        <row r="7025">
          <cell r="A7025" t="str">
            <v>804E20280</v>
          </cell>
          <cell r="C7025" t="str">
            <v>FT</v>
          </cell>
          <cell r="D7025" t="str">
            <v>FIBER OPTIC CABLE, ARMORED, INTEGRAL MESSENGER, 144 FIBER</v>
          </cell>
          <cell r="G7025">
            <v>0</v>
          </cell>
        </row>
        <row r="7026">
          <cell r="A7026" t="str">
            <v>804E21000</v>
          </cell>
          <cell r="C7026" t="str">
            <v>FT</v>
          </cell>
          <cell r="D7026" t="str">
            <v>FIBER OPTIC CABLE, AIRBLOWN/PUSHABLE, 12 FIBER</v>
          </cell>
          <cell r="G7026">
            <v>0</v>
          </cell>
        </row>
        <row r="7027">
          <cell r="A7027" t="str">
            <v>804E21010</v>
          </cell>
          <cell r="C7027" t="str">
            <v>FT</v>
          </cell>
          <cell r="D7027" t="str">
            <v>FIBER OPTIC CABLE, AIRBLOWN/PUSHABLE, 24 FIBER</v>
          </cell>
          <cell r="G7027">
            <v>0</v>
          </cell>
        </row>
        <row r="7028">
          <cell r="A7028" t="str">
            <v>804E21020</v>
          </cell>
          <cell r="C7028" t="str">
            <v>FT</v>
          </cell>
          <cell r="D7028" t="str">
            <v>FIBER OPTIC CABLE, AIRBLOWN/PUSHABLE, 48 FIBER</v>
          </cell>
          <cell r="G7028">
            <v>0</v>
          </cell>
        </row>
        <row r="7029">
          <cell r="A7029" t="str">
            <v>804E21030</v>
          </cell>
          <cell r="C7029" t="str">
            <v>FT</v>
          </cell>
          <cell r="D7029" t="str">
            <v>FIBER OPTIC CABLE, AIRBLOWN/PUSHABLE, 72 FIBER</v>
          </cell>
          <cell r="G7029">
            <v>0</v>
          </cell>
        </row>
        <row r="7030">
          <cell r="A7030" t="str">
            <v>804E21040</v>
          </cell>
          <cell r="C7030" t="str">
            <v>FT</v>
          </cell>
          <cell r="D7030" t="str">
            <v>FIBER OPTIC CABLE, AIRBLOWN/PUSHABLE, 144 FIBER</v>
          </cell>
          <cell r="G7030">
            <v>0</v>
          </cell>
        </row>
        <row r="7031">
          <cell r="A7031" t="str">
            <v>804E21050</v>
          </cell>
          <cell r="C7031" t="str">
            <v>FT</v>
          </cell>
          <cell r="D7031" t="str">
            <v>FIBER OPTIC CABLE, AIRBLOWN/PUSHABLE, 288 FIBER</v>
          </cell>
          <cell r="G7031">
            <v>0</v>
          </cell>
        </row>
        <row r="7032">
          <cell r="A7032" t="str">
            <v>804E21060</v>
          </cell>
          <cell r="C7032" t="str">
            <v>FT</v>
          </cell>
          <cell r="D7032" t="str">
            <v>FIBER OPTIC CABLE, AIRBLOWN/PUSHABLE, 432 FIBER</v>
          </cell>
          <cell r="G7032">
            <v>0</v>
          </cell>
        </row>
        <row r="7033">
          <cell r="A7033" t="str">
            <v>804E22100</v>
          </cell>
          <cell r="C7033" t="str">
            <v>FT</v>
          </cell>
          <cell r="D7033" t="str">
            <v>MICRO-DUCT PATHWAY, 1 CELL PATHWAY</v>
          </cell>
          <cell r="G7033">
            <v>0</v>
          </cell>
        </row>
        <row r="7034">
          <cell r="A7034" t="str">
            <v>804E22200</v>
          </cell>
          <cell r="C7034" t="str">
            <v>FT</v>
          </cell>
          <cell r="D7034" t="str">
            <v>MICRO-DUCT PATHWAY, 2 CELL PATHWAY</v>
          </cell>
          <cell r="G7034">
            <v>0</v>
          </cell>
        </row>
        <row r="7035">
          <cell r="A7035" t="str">
            <v>804E22400</v>
          </cell>
          <cell r="C7035" t="str">
            <v>FT</v>
          </cell>
          <cell r="D7035" t="str">
            <v>MICRO-DUCT PATHWAY, 4 CELL PATHWAY</v>
          </cell>
          <cell r="G7035">
            <v>0</v>
          </cell>
        </row>
        <row r="7036">
          <cell r="A7036" t="str">
            <v>804E22700</v>
          </cell>
          <cell r="C7036" t="str">
            <v>FT</v>
          </cell>
          <cell r="D7036" t="str">
            <v>MICRO-DUCT PATHWAY, 7 CELL PATHWAY</v>
          </cell>
          <cell r="G7036">
            <v>0</v>
          </cell>
        </row>
        <row r="7037">
          <cell r="A7037" t="str">
            <v>804E29990</v>
          </cell>
          <cell r="C7037" t="str">
            <v>EACH</v>
          </cell>
          <cell r="D7037" t="str">
            <v>FAN-OUT KIT, 2 FIBER</v>
          </cell>
          <cell r="G7037">
            <v>0</v>
          </cell>
        </row>
        <row r="7038">
          <cell r="A7038" t="str">
            <v>804E30000</v>
          </cell>
          <cell r="C7038" t="str">
            <v>EACH</v>
          </cell>
          <cell r="D7038" t="str">
            <v>FAN-OUT KIT, 6 FIBER</v>
          </cell>
          <cell r="G7038">
            <v>0</v>
          </cell>
        </row>
        <row r="7039">
          <cell r="A7039" t="str">
            <v>804E30001</v>
          </cell>
          <cell r="C7039" t="str">
            <v>EACH</v>
          </cell>
          <cell r="D7039" t="str">
            <v>FAN-OUT KIT, 6 FIBER, AS PER PLAN</v>
          </cell>
          <cell r="G7039">
            <v>0</v>
          </cell>
        </row>
        <row r="7040">
          <cell r="A7040" t="str">
            <v>804E30010</v>
          </cell>
          <cell r="C7040" t="str">
            <v>EACH</v>
          </cell>
          <cell r="D7040" t="str">
            <v>FAN-OUT KIT, 12 FIBER</v>
          </cell>
          <cell r="G7040">
            <v>0</v>
          </cell>
        </row>
        <row r="7041">
          <cell r="A7041" t="str">
            <v>804E30011</v>
          </cell>
          <cell r="C7041" t="str">
            <v>EACH</v>
          </cell>
          <cell r="D7041" t="str">
            <v>FAN-OUT KIT, 12 FIBER, AS PER PLAN</v>
          </cell>
          <cell r="G7041">
            <v>0</v>
          </cell>
        </row>
        <row r="7042">
          <cell r="A7042" t="str">
            <v>804E31990</v>
          </cell>
          <cell r="C7042" t="str">
            <v>EACH</v>
          </cell>
          <cell r="D7042" t="str">
            <v>DROP CABLE, 2 FIBER</v>
          </cell>
          <cell r="G7042">
            <v>0</v>
          </cell>
        </row>
        <row r="7043">
          <cell r="A7043" t="str">
            <v>804E32000</v>
          </cell>
          <cell r="C7043" t="str">
            <v>EACH</v>
          </cell>
          <cell r="D7043" t="str">
            <v>DROP CABLE, 6 FIBER</v>
          </cell>
          <cell r="G7043">
            <v>0</v>
          </cell>
        </row>
        <row r="7044">
          <cell r="A7044" t="str">
            <v>804E32001</v>
          </cell>
          <cell r="C7044" t="str">
            <v>EACH</v>
          </cell>
          <cell r="D7044" t="str">
            <v>DROP CABLE, 6 FIBER, AS PER PLAN</v>
          </cell>
          <cell r="G7044">
            <v>0</v>
          </cell>
        </row>
        <row r="7045">
          <cell r="A7045" t="str">
            <v>804E32010</v>
          </cell>
          <cell r="C7045" t="str">
            <v>EACH</v>
          </cell>
          <cell r="D7045" t="str">
            <v>DROP CABLE, 12 FIBER</v>
          </cell>
          <cell r="G7045">
            <v>0</v>
          </cell>
        </row>
        <row r="7046">
          <cell r="A7046" t="str">
            <v>804E32011</v>
          </cell>
          <cell r="C7046" t="str">
            <v>EACH</v>
          </cell>
          <cell r="D7046" t="str">
            <v>DROP CABLE, 12 FIBER, AS PER PLAN</v>
          </cell>
          <cell r="G7046">
            <v>0</v>
          </cell>
        </row>
        <row r="7047">
          <cell r="A7047" t="str">
            <v>804E32020</v>
          </cell>
          <cell r="C7047" t="str">
            <v>FT</v>
          </cell>
          <cell r="D7047" t="str">
            <v>DROP CABLE, 6 FIBER</v>
          </cell>
          <cell r="G7047">
            <v>0</v>
          </cell>
        </row>
        <row r="7048">
          <cell r="A7048" t="str">
            <v>804E32021</v>
          </cell>
          <cell r="C7048" t="str">
            <v>FT</v>
          </cell>
          <cell r="D7048" t="str">
            <v>DROP CABLE, 6 FIBER, AS PER PLAN</v>
          </cell>
          <cell r="G7048">
            <v>0</v>
          </cell>
        </row>
        <row r="7049">
          <cell r="A7049" t="str">
            <v>804E32040</v>
          </cell>
          <cell r="C7049" t="str">
            <v>FT</v>
          </cell>
          <cell r="D7049" t="str">
            <v>DROP CABLE, 12 FIBER</v>
          </cell>
          <cell r="G7049">
            <v>0</v>
          </cell>
        </row>
        <row r="7050">
          <cell r="A7050" t="str">
            <v>804E32060</v>
          </cell>
          <cell r="C7050" t="str">
            <v>FT</v>
          </cell>
          <cell r="D7050" t="str">
            <v>DROP CABLE, 24 FIBER</v>
          </cell>
          <cell r="F7050" t="str">
            <v>CHECK UNIT OF MEASURE</v>
          </cell>
          <cell r="G7050">
            <v>0</v>
          </cell>
        </row>
        <row r="7051">
          <cell r="A7051" t="str">
            <v>804E32990</v>
          </cell>
          <cell r="C7051" t="str">
            <v>EACH</v>
          </cell>
          <cell r="D7051" t="str">
            <v>FIBER OPTIC PATCH CORD, 2 FIBER</v>
          </cell>
          <cell r="G7051">
            <v>0</v>
          </cell>
        </row>
        <row r="7052">
          <cell r="A7052" t="str">
            <v>804E33000</v>
          </cell>
          <cell r="C7052" t="str">
            <v>EACH</v>
          </cell>
          <cell r="D7052" t="str">
            <v>FIBER OPTIC PATCH CORD, 4 FIBER</v>
          </cell>
          <cell r="G7052">
            <v>0</v>
          </cell>
        </row>
        <row r="7053">
          <cell r="A7053" t="str">
            <v>804E33001</v>
          </cell>
          <cell r="C7053" t="str">
            <v>EACH</v>
          </cell>
          <cell r="D7053" t="str">
            <v>FIBER OPTIC PATCH CORD, 4 FIBER, AS PER PLAN</v>
          </cell>
          <cell r="G7053">
            <v>0</v>
          </cell>
        </row>
        <row r="7054">
          <cell r="A7054" t="str">
            <v>804E33990</v>
          </cell>
          <cell r="C7054" t="str">
            <v>EACH</v>
          </cell>
          <cell r="D7054" t="str">
            <v>FIBER OPTIC PATCH CORD, 1 FIBER</v>
          </cell>
          <cell r="G7054">
            <v>0</v>
          </cell>
        </row>
        <row r="7055">
          <cell r="A7055" t="str">
            <v>804E33991</v>
          </cell>
          <cell r="C7055" t="str">
            <v>EACH</v>
          </cell>
          <cell r="D7055" t="str">
            <v>FIBER OPTIC PATCH CORD, 1 FIBER, AS PER PLAN</v>
          </cell>
          <cell r="G7055">
            <v>0</v>
          </cell>
        </row>
        <row r="7056">
          <cell r="A7056" t="str">
            <v>804E33996</v>
          </cell>
          <cell r="C7056" t="str">
            <v>EACH</v>
          </cell>
          <cell r="D7056" t="str">
            <v>FIBER TERMINATION PANEL, 2 FIBER</v>
          </cell>
          <cell r="G7056">
            <v>0</v>
          </cell>
        </row>
        <row r="7057">
          <cell r="A7057" t="str">
            <v>804E34000</v>
          </cell>
          <cell r="C7057" t="str">
            <v>EACH</v>
          </cell>
          <cell r="D7057" t="str">
            <v>FIBER TERMINATION PANEL, 6 FIBER</v>
          </cell>
          <cell r="G7057">
            <v>0</v>
          </cell>
        </row>
        <row r="7058">
          <cell r="A7058" t="str">
            <v>804E34001</v>
          </cell>
          <cell r="C7058" t="str">
            <v>EACH</v>
          </cell>
          <cell r="D7058" t="str">
            <v>FIBER TERMINATION PANEL, 6 FIBER, AS PER PLAN</v>
          </cell>
          <cell r="G7058">
            <v>0</v>
          </cell>
        </row>
        <row r="7059">
          <cell r="A7059" t="str">
            <v>804E34012</v>
          </cell>
          <cell r="C7059" t="str">
            <v>EACH</v>
          </cell>
          <cell r="D7059" t="str">
            <v>FIBER TERMINATION PANEL, 12 FIBER</v>
          </cell>
          <cell r="G7059">
            <v>0</v>
          </cell>
        </row>
        <row r="7060">
          <cell r="A7060" t="str">
            <v>804E34013</v>
          </cell>
          <cell r="C7060" t="str">
            <v>EACH</v>
          </cell>
          <cell r="D7060" t="str">
            <v>FIBER TERMINATION PANEL, 12 FIBER, AS PER PLAN</v>
          </cell>
          <cell r="G7060">
            <v>0</v>
          </cell>
        </row>
        <row r="7061">
          <cell r="A7061" t="str">
            <v>804E34022</v>
          </cell>
          <cell r="C7061" t="str">
            <v>EACH</v>
          </cell>
          <cell r="D7061" t="str">
            <v>FIBER TERMINATION PANEL, 24 FIBER</v>
          </cell>
          <cell r="G7061">
            <v>0</v>
          </cell>
        </row>
        <row r="7062">
          <cell r="A7062" t="str">
            <v>804E34023</v>
          </cell>
          <cell r="C7062" t="str">
            <v>EACH</v>
          </cell>
          <cell r="D7062" t="str">
            <v>FIBER TERMINATION PANEL, 24 FIBER, AS PER PLAN</v>
          </cell>
          <cell r="G7062">
            <v>0</v>
          </cell>
        </row>
        <row r="7063">
          <cell r="A7063" t="str">
            <v>804E34026</v>
          </cell>
          <cell r="C7063" t="str">
            <v>EACH</v>
          </cell>
          <cell r="D7063" t="str">
            <v>FIBER TERMINATION PANEL, 36 FIBER</v>
          </cell>
          <cell r="G7063">
            <v>0</v>
          </cell>
        </row>
        <row r="7064">
          <cell r="A7064" t="str">
            <v>804E34030</v>
          </cell>
          <cell r="C7064" t="str">
            <v>EACH</v>
          </cell>
          <cell r="D7064" t="str">
            <v>FIBER TERMINATION PANEL, 48 FIBER</v>
          </cell>
          <cell r="G7064">
            <v>0</v>
          </cell>
        </row>
        <row r="7065">
          <cell r="A7065" t="str">
            <v>804E34031</v>
          </cell>
          <cell r="C7065" t="str">
            <v>EACH</v>
          </cell>
          <cell r="D7065" t="str">
            <v>FIBER TERMINATION PANEL, 48 FIBER, AS PER PLAN</v>
          </cell>
          <cell r="G7065">
            <v>0</v>
          </cell>
        </row>
        <row r="7066">
          <cell r="A7066" t="str">
            <v>804E34042</v>
          </cell>
          <cell r="C7066" t="str">
            <v>EACH</v>
          </cell>
          <cell r="D7066" t="str">
            <v>FIBER TERMINATION PANEL, 72 FIBER</v>
          </cell>
          <cell r="G7066">
            <v>0</v>
          </cell>
        </row>
        <row r="7067">
          <cell r="A7067" t="str">
            <v>804E34062</v>
          </cell>
          <cell r="C7067" t="str">
            <v>EACH</v>
          </cell>
          <cell r="D7067" t="str">
            <v>FIBER TERMINATION PANEL, 144 FIBER</v>
          </cell>
          <cell r="G7067">
            <v>0</v>
          </cell>
        </row>
        <row r="7068">
          <cell r="A7068" t="str">
            <v>804E34082</v>
          </cell>
          <cell r="C7068" t="str">
            <v>EACH</v>
          </cell>
          <cell r="D7068" t="str">
            <v>FIBER TERMINATION PANEL, 288 FIBER</v>
          </cell>
          <cell r="G7068">
            <v>0</v>
          </cell>
        </row>
        <row r="7069">
          <cell r="A7069" t="str">
            <v>804E35000</v>
          </cell>
          <cell r="C7069" t="str">
            <v>EACH</v>
          </cell>
          <cell r="D7069" t="str">
            <v>FUSION SPLICE</v>
          </cell>
          <cell r="G7069">
            <v>0</v>
          </cell>
        </row>
        <row r="7070">
          <cell r="A7070" t="str">
            <v>804E35001</v>
          </cell>
          <cell r="C7070" t="str">
            <v>EACH</v>
          </cell>
          <cell r="D7070" t="str">
            <v>FUSION SPLICE, AS PER PLAN</v>
          </cell>
          <cell r="G7070">
            <v>0</v>
          </cell>
        </row>
        <row r="7071">
          <cell r="A7071" t="str">
            <v>804E35010</v>
          </cell>
          <cell r="C7071" t="str">
            <v>EACH</v>
          </cell>
          <cell r="D7071" t="str">
            <v>FIBER OPTIC FUSION SPLICER</v>
          </cell>
          <cell r="G7071">
            <v>0</v>
          </cell>
        </row>
        <row r="7072">
          <cell r="A7072" t="str">
            <v>804E36000</v>
          </cell>
          <cell r="C7072" t="str">
            <v>EACH</v>
          </cell>
          <cell r="D7072" t="str">
            <v>SLACK INSTALLATION</v>
          </cell>
          <cell r="G7072">
            <v>0</v>
          </cell>
        </row>
        <row r="7073">
          <cell r="A7073" t="str">
            <v>804E36001</v>
          </cell>
          <cell r="C7073" t="str">
            <v>EACH</v>
          </cell>
          <cell r="D7073" t="str">
            <v>SLACK INSTALLATION, AS PER PLAN</v>
          </cell>
          <cell r="G7073">
            <v>0</v>
          </cell>
        </row>
        <row r="7074">
          <cell r="A7074" t="str">
            <v>804E37000</v>
          </cell>
          <cell r="C7074" t="str">
            <v>EACH</v>
          </cell>
          <cell r="D7074" t="str">
            <v>SPLICE ENCLOSURE, BUTT STYLE</v>
          </cell>
          <cell r="G7074">
            <v>0</v>
          </cell>
        </row>
        <row r="7075">
          <cell r="A7075" t="str">
            <v>804E37001</v>
          </cell>
          <cell r="C7075" t="str">
            <v>EACH</v>
          </cell>
          <cell r="D7075" t="str">
            <v>SPLICE ENCLOSURE, AS PER PLAN</v>
          </cell>
          <cell r="G7075">
            <v>0</v>
          </cell>
        </row>
        <row r="7076">
          <cell r="A7076" t="str">
            <v>804E37002</v>
          </cell>
          <cell r="C7076" t="str">
            <v>EACH</v>
          </cell>
          <cell r="D7076" t="str">
            <v>SPLICE ENCLOSURE, IN-LINE</v>
          </cell>
          <cell r="G7076">
            <v>0</v>
          </cell>
        </row>
        <row r="7077">
          <cell r="A7077" t="str">
            <v>804E37500</v>
          </cell>
          <cell r="C7077" t="str">
            <v>EACH</v>
          </cell>
          <cell r="D7077" t="str">
            <v>FIBER OPTIC CONNECTOR</v>
          </cell>
          <cell r="G7077">
            <v>0</v>
          </cell>
        </row>
        <row r="7078">
          <cell r="A7078" t="str">
            <v>804E37501</v>
          </cell>
          <cell r="C7078" t="str">
            <v>EACH</v>
          </cell>
          <cell r="D7078" t="str">
            <v>FIBER OPTIC CONNECTOR, AS PER PLAN</v>
          </cell>
          <cell r="G7078">
            <v>0</v>
          </cell>
        </row>
        <row r="7079">
          <cell r="A7079" t="str">
            <v>804E37700</v>
          </cell>
          <cell r="C7079" t="str">
            <v>LS</v>
          </cell>
          <cell r="D7079" t="str">
            <v>FIBER OPTIC CABLE TESTING</v>
          </cell>
          <cell r="G7079">
            <v>0</v>
          </cell>
        </row>
        <row r="7080">
          <cell r="A7080" t="str">
            <v>804E37701</v>
          </cell>
          <cell r="C7080" t="str">
            <v>LS</v>
          </cell>
          <cell r="D7080" t="str">
            <v>FIBER OPTIC CABLE TESTING, AS PER PLAN</v>
          </cell>
          <cell r="G7080">
            <v>0</v>
          </cell>
        </row>
        <row r="7081">
          <cell r="A7081" t="str">
            <v>804E37800</v>
          </cell>
          <cell r="C7081" t="str">
            <v>LS</v>
          </cell>
          <cell r="D7081" t="str">
            <v>FIBER OPTIC TRAINING</v>
          </cell>
          <cell r="G7081">
            <v>0</v>
          </cell>
        </row>
        <row r="7082">
          <cell r="A7082" t="str">
            <v>804E38000</v>
          </cell>
          <cell r="C7082" t="str">
            <v>EACH</v>
          </cell>
          <cell r="D7082" t="str">
            <v>FIBER OPTIC CABLE MODEM</v>
          </cell>
          <cell r="G7082">
            <v>0</v>
          </cell>
        </row>
        <row r="7083">
          <cell r="A7083" t="str">
            <v>804E38001</v>
          </cell>
          <cell r="C7083" t="str">
            <v>EACH</v>
          </cell>
          <cell r="D7083" t="str">
            <v>FIBER OPTIC CABLE MODEM, AS PER PLAN</v>
          </cell>
          <cell r="G7083">
            <v>0</v>
          </cell>
        </row>
        <row r="7084">
          <cell r="A7084" t="str">
            <v>804E38100</v>
          </cell>
          <cell r="C7084" t="str">
            <v>EACH</v>
          </cell>
          <cell r="D7084" t="str">
            <v>FIBER OPTIC CABLE MEDIA CONVERTER, ETHERNET</v>
          </cell>
          <cell r="G7084">
            <v>0</v>
          </cell>
        </row>
        <row r="7085">
          <cell r="A7085" t="str">
            <v>804E38101</v>
          </cell>
          <cell r="C7085" t="str">
            <v>EACH</v>
          </cell>
          <cell r="D7085" t="str">
            <v>FIBER OPTIC CABLE MEDIA CONVERTER, ETHERNET, AS PER PLAN</v>
          </cell>
          <cell r="G7085">
            <v>0</v>
          </cell>
        </row>
        <row r="7086">
          <cell r="A7086" t="str">
            <v>804E38150</v>
          </cell>
          <cell r="C7086" t="str">
            <v>EACH</v>
          </cell>
          <cell r="D7086" t="str">
            <v>FIBER OPTIC CABLE MEDIA CONVERTER, SERIAL</v>
          </cell>
          <cell r="G7086">
            <v>0</v>
          </cell>
        </row>
        <row r="7087">
          <cell r="A7087" t="str">
            <v>804E38151</v>
          </cell>
          <cell r="C7087" t="str">
            <v>EACH</v>
          </cell>
          <cell r="D7087" t="str">
            <v>FIBER OPTIC CABLE MEDIA CONVERTER, SERIAL, AS PER PLAN</v>
          </cell>
          <cell r="G7087">
            <v>0</v>
          </cell>
        </row>
        <row r="7088">
          <cell r="A7088" t="str">
            <v>804E39000</v>
          </cell>
          <cell r="C7088" t="str">
            <v>EACH</v>
          </cell>
          <cell r="D7088" t="str">
            <v>FIBER OPTIC OPTICAL TIME DOMAIN REFLECTOMETER (OTDR)</v>
          </cell>
          <cell r="G7088">
            <v>0</v>
          </cell>
        </row>
        <row r="7089">
          <cell r="A7089" t="str">
            <v>804E39100</v>
          </cell>
          <cell r="C7089" t="str">
            <v>EACH</v>
          </cell>
          <cell r="D7089" t="str">
            <v>FIBER OPTIC CLEAVER</v>
          </cell>
          <cell r="G7089">
            <v>0</v>
          </cell>
        </row>
        <row r="7090">
          <cell r="A7090" t="str">
            <v>804E39200</v>
          </cell>
          <cell r="C7090" t="str">
            <v>EACH</v>
          </cell>
          <cell r="D7090" t="str">
            <v>FIBER OPTIC POWER METER</v>
          </cell>
          <cell r="G7090">
            <v>0</v>
          </cell>
        </row>
        <row r="7091">
          <cell r="A7091" t="str">
            <v>804E39300</v>
          </cell>
          <cell r="C7091" t="str">
            <v>EACH</v>
          </cell>
          <cell r="D7091" t="str">
            <v>FIBER OPTIC VISUAL FAULT LOCATOR</v>
          </cell>
          <cell r="G7091">
            <v>0</v>
          </cell>
        </row>
        <row r="7092">
          <cell r="A7092" t="str">
            <v>804E98000</v>
          </cell>
          <cell r="C7092" t="str">
            <v>FT</v>
          </cell>
          <cell r="D7092" t="str">
            <v>FIBER OPTIC CABLE, MISC.:</v>
          </cell>
          <cell r="F7092" t="str">
            <v>ADD SUPPLEMENTAL DESCRIPTION</v>
          </cell>
          <cell r="G7092">
            <v>1</v>
          </cell>
        </row>
        <row r="7093">
          <cell r="A7093" t="str">
            <v>804E98100</v>
          </cell>
          <cell r="C7093" t="str">
            <v>EACH</v>
          </cell>
          <cell r="D7093" t="str">
            <v>FIBER OPTIC CABLE, MISC.:</v>
          </cell>
          <cell r="F7093" t="str">
            <v>ADD SUPPLEMENTAL DESCRIPTION</v>
          </cell>
          <cell r="G7093">
            <v>1</v>
          </cell>
        </row>
        <row r="7094">
          <cell r="A7094" t="str">
            <v>804E99000</v>
          </cell>
          <cell r="B7094" t="str">
            <v>Y</v>
          </cell>
          <cell r="C7094" t="str">
            <v>LS</v>
          </cell>
          <cell r="D7094" t="str">
            <v>SPECIAL - FIBER OPTIC CABLE AND COMPONENTS</v>
          </cell>
          <cell r="F7094" t="str">
            <v>DESIGN BUILD PROJECTS ONLY</v>
          </cell>
          <cell r="G7094">
            <v>0</v>
          </cell>
        </row>
        <row r="7095">
          <cell r="A7095" t="str">
            <v>805E00100</v>
          </cell>
          <cell r="C7095" t="str">
            <v>EACH</v>
          </cell>
          <cell r="D7095" t="str">
            <v>GLOBAL POSITIONING SYSTEM CLOCK ASSEMBLY</v>
          </cell>
          <cell r="G7095">
            <v>0</v>
          </cell>
        </row>
        <row r="7096">
          <cell r="A7096" t="str">
            <v>805E00101</v>
          </cell>
          <cell r="C7096" t="str">
            <v>EACH</v>
          </cell>
          <cell r="D7096" t="str">
            <v>GLOBAL POSITIONING SYSTEM CLOCK ASSEMBLY, AS PER PLAN</v>
          </cell>
          <cell r="G7096">
            <v>0</v>
          </cell>
        </row>
        <row r="7097">
          <cell r="A7097" t="str">
            <v>806E00100</v>
          </cell>
          <cell r="C7097" t="str">
            <v>CY</v>
          </cell>
          <cell r="D7097" t="str">
            <v>ASPHALT CONCRETE SURFACE COURSE, 12.5MM, TYPE A</v>
          </cell>
          <cell r="G7097">
            <v>0</v>
          </cell>
        </row>
        <row r="7098">
          <cell r="A7098" t="str">
            <v>806E00101</v>
          </cell>
          <cell r="C7098" t="str">
            <v>CY</v>
          </cell>
          <cell r="D7098" t="str">
            <v>ASPHALT CONCRETE SURFACE COURSE, 12.5MM, TYPE A, AS PER PLAN</v>
          </cell>
          <cell r="G7098">
            <v>0</v>
          </cell>
        </row>
        <row r="7099">
          <cell r="A7099" t="str">
            <v>806E00200</v>
          </cell>
          <cell r="C7099" t="str">
            <v>CY</v>
          </cell>
          <cell r="D7099" t="str">
            <v>ASPHALT CONCRETE SURFACE COURSE, 12.5MM, TYPE B</v>
          </cell>
          <cell r="G7099">
            <v>0</v>
          </cell>
        </row>
        <row r="7100">
          <cell r="A7100" t="str">
            <v>806E00201</v>
          </cell>
          <cell r="C7100" t="str">
            <v>CY</v>
          </cell>
          <cell r="D7100" t="str">
            <v>ASPHALT CONCRETE SURFACE COURSE, 12.5MM, TYPE B, AS PER PLAN</v>
          </cell>
          <cell r="G7100">
            <v>0</v>
          </cell>
        </row>
        <row r="7101">
          <cell r="A7101" t="str">
            <v>806E10100</v>
          </cell>
          <cell r="C7101" t="str">
            <v>CY</v>
          </cell>
          <cell r="D7101" t="str">
            <v>ASPHALT CONCRETE SURFACE COURSE, 9.5MM, TYPE A</v>
          </cell>
          <cell r="G7101">
            <v>0</v>
          </cell>
        </row>
        <row r="7102">
          <cell r="A7102" t="str">
            <v>806E10200</v>
          </cell>
          <cell r="C7102" t="str">
            <v>CY</v>
          </cell>
          <cell r="D7102" t="str">
            <v>ASPHALT CONCRETE SURFACE COURSE, 9.5MM, TYPE B</v>
          </cell>
          <cell r="G7102">
            <v>0</v>
          </cell>
        </row>
        <row r="7103">
          <cell r="A7103" t="str">
            <v>808E18700</v>
          </cell>
          <cell r="C7103" t="str">
            <v>SNMT</v>
          </cell>
          <cell r="D7103" t="str">
            <v>DIGITAL SPEED LIMIT (DSL) SIGN ASSEMBLY</v>
          </cell>
          <cell r="G7103">
            <v>0</v>
          </cell>
        </row>
        <row r="7104">
          <cell r="A7104" t="str">
            <v>809E60000</v>
          </cell>
          <cell r="C7104" t="str">
            <v>EACH</v>
          </cell>
          <cell r="D7104" t="str">
            <v>CCTV IP-CAMERA SYSTEM, DOME-TYPE</v>
          </cell>
          <cell r="G7104">
            <v>0</v>
          </cell>
        </row>
        <row r="7105">
          <cell r="A7105" t="str">
            <v>809E60001</v>
          </cell>
          <cell r="C7105" t="str">
            <v>EACH</v>
          </cell>
          <cell r="D7105" t="str">
            <v>CCTV IP-CAMERA SYSTEM, DOME-TYPE, AS PER PLAN</v>
          </cell>
          <cell r="G7105">
            <v>0</v>
          </cell>
        </row>
        <row r="7106">
          <cell r="A7106" t="str">
            <v>809E60010</v>
          </cell>
          <cell r="C7106" t="str">
            <v>EACH</v>
          </cell>
          <cell r="D7106" t="str">
            <v>CCTV IP-CAMERA SYSTEM, TYPE HD, WALL/TUNNEL</v>
          </cell>
          <cell r="G7106">
            <v>0</v>
          </cell>
        </row>
        <row r="7107">
          <cell r="A7107" t="str">
            <v>809E60020</v>
          </cell>
          <cell r="C7107" t="str">
            <v>DAY</v>
          </cell>
          <cell r="D7107" t="str">
            <v>CCTV IP-CAMERA SYSTEM, PORTABLE</v>
          </cell>
          <cell r="F7107" t="str">
            <v>CHECK UNIT OF MEASURE</v>
          </cell>
          <cell r="G7107">
            <v>0</v>
          </cell>
        </row>
        <row r="7108">
          <cell r="A7108" t="str">
            <v>809E60030</v>
          </cell>
          <cell r="C7108" t="str">
            <v>EACH</v>
          </cell>
          <cell r="D7108" t="str">
            <v>CCTV IP-CAMERA SYSTEM, ENHANCED</v>
          </cell>
          <cell r="G7108">
            <v>0</v>
          </cell>
        </row>
        <row r="7109">
          <cell r="A7109" t="str">
            <v>809E61000</v>
          </cell>
          <cell r="C7109" t="str">
            <v>EACH</v>
          </cell>
          <cell r="D7109" t="str">
            <v>CCTV CONCRETE POLE WITH LOWERING UNIT, 70 FEET</v>
          </cell>
          <cell r="G7109">
            <v>0</v>
          </cell>
        </row>
        <row r="7110">
          <cell r="A7110" t="str">
            <v>809E61002</v>
          </cell>
          <cell r="C7110" t="str">
            <v>EACH</v>
          </cell>
          <cell r="D7110" t="str">
            <v>CCTV CONCRETE POLE, 70 FEET</v>
          </cell>
          <cell r="G7110">
            <v>0</v>
          </cell>
        </row>
        <row r="7111">
          <cell r="A7111" t="str">
            <v>809E61010</v>
          </cell>
          <cell r="C7111" t="str">
            <v>EACH</v>
          </cell>
          <cell r="D7111" t="str">
            <v>CCTV CONCRETE POLE WITH LOWERING UNIT, 50 FEET</v>
          </cell>
          <cell r="G7111">
            <v>0</v>
          </cell>
        </row>
        <row r="7112">
          <cell r="A7112" t="str">
            <v>809E61012</v>
          </cell>
          <cell r="C7112" t="str">
            <v>EACH</v>
          </cell>
          <cell r="D7112" t="str">
            <v>CCTV CONCRETE POLE, 50 FEET</v>
          </cell>
          <cell r="G7112">
            <v>0</v>
          </cell>
        </row>
        <row r="7113">
          <cell r="A7113" t="str">
            <v>809E61090</v>
          </cell>
          <cell r="C7113" t="str">
            <v>EACH</v>
          </cell>
          <cell r="D7113" t="str">
            <v>CCTV LOWERING UNIT</v>
          </cell>
          <cell r="G7113">
            <v>0</v>
          </cell>
        </row>
        <row r="7114">
          <cell r="A7114" t="str">
            <v>809E63000</v>
          </cell>
          <cell r="C7114" t="str">
            <v>EACH</v>
          </cell>
          <cell r="D7114" t="str">
            <v>DYNAMIC MESSAGE SIGN (DMS), FULL-SIZE WALK-IN</v>
          </cell>
          <cell r="G7114">
            <v>0</v>
          </cell>
        </row>
        <row r="7115">
          <cell r="A7115" t="str">
            <v>809E63001</v>
          </cell>
          <cell r="C7115" t="str">
            <v>EACH</v>
          </cell>
          <cell r="D7115" t="str">
            <v>DYNAMIC MESSAGE SIGN (DMS), FULL-SIZE WALK-IN, AS PER PLAN</v>
          </cell>
          <cell r="G7115">
            <v>0</v>
          </cell>
        </row>
        <row r="7116">
          <cell r="A7116" t="str">
            <v>809E63010</v>
          </cell>
          <cell r="C7116" t="str">
            <v>EACH</v>
          </cell>
          <cell r="D7116" t="str">
            <v>DYNAMIC MESSAGE SIGN (DMS), FRONT-ACCESS</v>
          </cell>
          <cell r="G7116">
            <v>0</v>
          </cell>
        </row>
        <row r="7117">
          <cell r="A7117" t="str">
            <v>809E63020</v>
          </cell>
          <cell r="C7117" t="str">
            <v>EACH</v>
          </cell>
          <cell r="D7117" t="str">
            <v>DESTINATION DYNAMIC MESSAGE SIGN (DDMS), FREEWAY - TWO-LINE</v>
          </cell>
          <cell r="G7117">
            <v>0</v>
          </cell>
        </row>
        <row r="7118">
          <cell r="A7118" t="str">
            <v>809E63030</v>
          </cell>
          <cell r="C7118" t="str">
            <v>EACH</v>
          </cell>
          <cell r="D7118" t="str">
            <v>DESTINATION DYNAMIC MESSAGE SIGN (DDMS), FREEWAY - THREE-LINE</v>
          </cell>
          <cell r="G7118">
            <v>0</v>
          </cell>
        </row>
        <row r="7119">
          <cell r="A7119" t="str">
            <v>809E63040</v>
          </cell>
          <cell r="C7119" t="str">
            <v>EACH</v>
          </cell>
          <cell r="D7119" t="str">
            <v>DESTINATION DYNAMIC MESSAGE SIGN (DDMS), ARTERIAL - TWO-LINE</v>
          </cell>
          <cell r="G7119">
            <v>0</v>
          </cell>
        </row>
        <row r="7120">
          <cell r="A7120" t="str">
            <v>809E63050</v>
          </cell>
          <cell r="C7120" t="str">
            <v>EACH</v>
          </cell>
          <cell r="D7120" t="str">
            <v>DESTINATION DYNAMIC MESSAGE SIGN (DDMS), ARTERIAL - THREE-LINE</v>
          </cell>
          <cell r="G7120">
            <v>0</v>
          </cell>
        </row>
        <row r="7121">
          <cell r="A7121" t="str">
            <v>809E64000</v>
          </cell>
          <cell r="C7121" t="str">
            <v>EACH</v>
          </cell>
          <cell r="D7121" t="str">
            <v>HIGHWAY ADVISORY RADIO (HAR) ASSEMBLY</v>
          </cell>
          <cell r="G7121">
            <v>0</v>
          </cell>
        </row>
        <row r="7122">
          <cell r="A7122" t="str">
            <v>809E64010</v>
          </cell>
          <cell r="C7122" t="str">
            <v>EACH</v>
          </cell>
          <cell r="D7122" t="str">
            <v>HIGHWAY ADVISORY RADIO (HAR) FLASHING BEACON SYSTEM</v>
          </cell>
          <cell r="G7122">
            <v>0</v>
          </cell>
        </row>
        <row r="7123">
          <cell r="A7123" t="str">
            <v>809E64500</v>
          </cell>
          <cell r="C7123" t="str">
            <v>EACH</v>
          </cell>
          <cell r="D7123" t="str">
            <v>HIGH-SPEED ETHERNET RADIO</v>
          </cell>
          <cell r="G7123">
            <v>0</v>
          </cell>
        </row>
        <row r="7124">
          <cell r="A7124" t="str">
            <v>809E64550</v>
          </cell>
          <cell r="C7124" t="str">
            <v>FT</v>
          </cell>
          <cell r="D7124" t="str">
            <v>ETHERNET CABLE, OUTDOOR-RATED</v>
          </cell>
          <cell r="G7124">
            <v>0</v>
          </cell>
        </row>
        <row r="7125">
          <cell r="A7125" t="str">
            <v>809E65000</v>
          </cell>
          <cell r="C7125" t="str">
            <v>EACH</v>
          </cell>
          <cell r="D7125" t="str">
            <v>ITS CABINET - GROUND MOUNTED</v>
          </cell>
          <cell r="G7125">
            <v>0</v>
          </cell>
        </row>
        <row r="7126">
          <cell r="A7126" t="str">
            <v>809E65001</v>
          </cell>
          <cell r="C7126" t="str">
            <v>EACH</v>
          </cell>
          <cell r="D7126" t="str">
            <v>ITS CABINET - GROUND MOUNTED, AS PER PLAN</v>
          </cell>
          <cell r="G7126">
            <v>0</v>
          </cell>
        </row>
        <row r="7127">
          <cell r="A7127" t="str">
            <v>809E65010</v>
          </cell>
          <cell r="C7127" t="str">
            <v>EACH</v>
          </cell>
          <cell r="D7127" t="str">
            <v>ITS CABINET - POLE MOUNTED</v>
          </cell>
          <cell r="G7127">
            <v>0</v>
          </cell>
        </row>
        <row r="7128">
          <cell r="A7128" t="str">
            <v>809E65011</v>
          </cell>
          <cell r="C7128" t="str">
            <v>EACH</v>
          </cell>
          <cell r="D7128" t="str">
            <v>ITS CABINET - POLE MOUNTED, AS PER PLAN</v>
          </cell>
          <cell r="G7128">
            <v>0</v>
          </cell>
        </row>
        <row r="7129">
          <cell r="A7129" t="str">
            <v>809E65020</v>
          </cell>
          <cell r="C7129" t="str">
            <v>EACH</v>
          </cell>
          <cell r="D7129" t="str">
            <v>ITS CABINET - POWER DISTRIBUTION CABINET (PDC)</v>
          </cell>
          <cell r="G7129">
            <v>0</v>
          </cell>
        </row>
        <row r="7130">
          <cell r="A7130" t="str">
            <v>809E65030</v>
          </cell>
          <cell r="C7130" t="str">
            <v>EACH</v>
          </cell>
          <cell r="D7130" t="str">
            <v>ITS CABINET - RAMP METER</v>
          </cell>
          <cell r="G7130">
            <v>0</v>
          </cell>
        </row>
        <row r="7131">
          <cell r="A7131" t="str">
            <v>809E65040</v>
          </cell>
          <cell r="C7131" t="str">
            <v>EACH</v>
          </cell>
          <cell r="D7131" t="str">
            <v>ITS CABINET - DMS</v>
          </cell>
          <cell r="G7131">
            <v>0</v>
          </cell>
        </row>
        <row r="7132">
          <cell r="A7132" t="str">
            <v>809E65990</v>
          </cell>
          <cell r="C7132" t="str">
            <v>EACH</v>
          </cell>
          <cell r="D7132" t="str">
            <v>ITS DEVICE, MISC.:</v>
          </cell>
          <cell r="F7132" t="str">
            <v>ADD SUPPLEMENTAL DESCRIPTION</v>
          </cell>
          <cell r="G7132">
            <v>1</v>
          </cell>
        </row>
        <row r="7133">
          <cell r="A7133" t="str">
            <v>809E66000</v>
          </cell>
          <cell r="C7133" t="str">
            <v>EACH</v>
          </cell>
          <cell r="D7133" t="str">
            <v>CLOSED LOOP ARTERIAL TRAFFIC SIGNAL SYSTEM</v>
          </cell>
          <cell r="G7133">
            <v>0</v>
          </cell>
        </row>
        <row r="7134">
          <cell r="A7134" t="str">
            <v>809E66010</v>
          </cell>
          <cell r="C7134" t="str">
            <v>EACH</v>
          </cell>
          <cell r="D7134" t="str">
            <v>CENTRALLY CONTROLLED ARTERIAL TRAFFIC SIGNAL SYSTEM</v>
          </cell>
          <cell r="G7134">
            <v>0</v>
          </cell>
        </row>
        <row r="7135">
          <cell r="A7135" t="str">
            <v>809E66020</v>
          </cell>
          <cell r="C7135" t="str">
            <v>EACH</v>
          </cell>
          <cell r="D7135" t="str">
            <v>HIGHWAY RAIL / TRAFFIC SIGNAL PRE-EMPTION</v>
          </cell>
          <cell r="G7135">
            <v>0</v>
          </cell>
        </row>
        <row r="7136">
          <cell r="A7136" t="str">
            <v>809E66030</v>
          </cell>
          <cell r="C7136" t="str">
            <v>EACH</v>
          </cell>
          <cell r="D7136" t="str">
            <v>TRAFFIC SIGNAL SYSTEM WITH EMERGENCY VEHICLE PRE-EMPTION</v>
          </cell>
          <cell r="G7136">
            <v>0</v>
          </cell>
        </row>
        <row r="7137">
          <cell r="A7137" t="str">
            <v>809E66040</v>
          </cell>
          <cell r="C7137" t="str">
            <v>EACH</v>
          </cell>
          <cell r="D7137" t="str">
            <v>TRAFFIC SIGNAL SYSTEM WITH TRANSIT PRIORITY</v>
          </cell>
          <cell r="G7137">
            <v>0</v>
          </cell>
        </row>
        <row r="7138">
          <cell r="A7138" t="str">
            <v>809E66050</v>
          </cell>
          <cell r="C7138" t="str">
            <v>EACH</v>
          </cell>
          <cell r="D7138" t="str">
            <v>ADAPTIVE TRAFFIC SIGNAL CONTROL SYSTEM</v>
          </cell>
          <cell r="G7138">
            <v>0</v>
          </cell>
        </row>
        <row r="7139">
          <cell r="A7139" t="str">
            <v>809E67000</v>
          </cell>
          <cell r="C7139" t="str">
            <v>EACH</v>
          </cell>
          <cell r="D7139" t="str">
            <v>RAMP METER SYSTEM</v>
          </cell>
          <cell r="G7139">
            <v>0</v>
          </cell>
        </row>
        <row r="7140">
          <cell r="A7140" t="str">
            <v>809E67050</v>
          </cell>
          <cell r="C7140" t="str">
            <v>EACH</v>
          </cell>
          <cell r="D7140" t="str">
            <v>RAMP METER TRAINING</v>
          </cell>
          <cell r="G7140">
            <v>0</v>
          </cell>
        </row>
        <row r="7141">
          <cell r="A7141" t="str">
            <v>809E68900</v>
          </cell>
          <cell r="C7141" t="str">
            <v>EACH</v>
          </cell>
          <cell r="D7141" t="str">
            <v>SIDE-FIRED RADAR DETECTOR</v>
          </cell>
          <cell r="G7141">
            <v>0</v>
          </cell>
        </row>
        <row r="7142">
          <cell r="A7142" t="str">
            <v>809E69000</v>
          </cell>
          <cell r="C7142" t="str">
            <v>EACH</v>
          </cell>
          <cell r="D7142" t="str">
            <v>ADVANCE RADAR DETECTION</v>
          </cell>
          <cell r="G7142">
            <v>0</v>
          </cell>
        </row>
        <row r="7143">
          <cell r="A7143" t="str">
            <v>809E69001</v>
          </cell>
          <cell r="C7143" t="str">
            <v>EACH</v>
          </cell>
          <cell r="D7143" t="str">
            <v>ADVANCE RADAR DETECTION, AS PER PLAN</v>
          </cell>
          <cell r="G7143">
            <v>0</v>
          </cell>
        </row>
        <row r="7144">
          <cell r="A7144" t="str">
            <v>809E69100</v>
          </cell>
          <cell r="C7144" t="str">
            <v>EACH</v>
          </cell>
          <cell r="D7144" t="str">
            <v>STOP LINE RADAR DETECTION</v>
          </cell>
          <cell r="G7144">
            <v>0</v>
          </cell>
        </row>
        <row r="7145">
          <cell r="A7145" t="str">
            <v>809E69101</v>
          </cell>
          <cell r="C7145" t="str">
            <v>EACH</v>
          </cell>
          <cell r="D7145" t="str">
            <v>STOP LINE RADAR DETECTION, AS PER PLAN</v>
          </cell>
          <cell r="G7145">
            <v>0</v>
          </cell>
        </row>
        <row r="7146">
          <cell r="A7146" t="str">
            <v>809E69110</v>
          </cell>
          <cell r="C7146" t="str">
            <v>EACH</v>
          </cell>
          <cell r="D7146" t="str">
            <v>STOP LINE AND ADVANCE RADAR DETECTION</v>
          </cell>
          <cell r="G7146">
            <v>0</v>
          </cell>
        </row>
        <row r="7147">
          <cell r="A7147" t="str">
            <v>809E69122</v>
          </cell>
          <cell r="C7147" t="str">
            <v>EACH</v>
          </cell>
          <cell r="D7147" t="str">
            <v>ATC V6.24 CONTROLLER</v>
          </cell>
          <cell r="G7147">
            <v>0</v>
          </cell>
        </row>
        <row r="7148">
          <cell r="A7148" t="str">
            <v>809E69123</v>
          </cell>
          <cell r="C7148" t="str">
            <v>EACH</v>
          </cell>
          <cell r="D7148" t="str">
            <v>ATC V6.24 CONTROLLER, AS PER PLAN</v>
          </cell>
          <cell r="G7148">
            <v>0</v>
          </cell>
        </row>
        <row r="7149">
          <cell r="A7149" t="str">
            <v>809E69130</v>
          </cell>
          <cell r="C7149" t="str">
            <v>EACH</v>
          </cell>
          <cell r="D7149" t="str">
            <v>WRONG WAY DETECTION SYSTEM</v>
          </cell>
          <cell r="G7149">
            <v>0</v>
          </cell>
        </row>
        <row r="7150">
          <cell r="A7150" t="str">
            <v>809E70000</v>
          </cell>
          <cell r="C7150" t="str">
            <v>LS</v>
          </cell>
          <cell r="D7150" t="str">
            <v>MAINTAINING ITS DURING CONSTRUCTION</v>
          </cell>
          <cell r="G7150">
            <v>0</v>
          </cell>
        </row>
        <row r="7151">
          <cell r="A7151" t="str">
            <v>809E99000</v>
          </cell>
          <cell r="B7151" t="str">
            <v>Y</v>
          </cell>
          <cell r="C7151" t="str">
            <v>LS</v>
          </cell>
          <cell r="D7151" t="str">
            <v>SPECIAL - ITS</v>
          </cell>
          <cell r="F7151" t="str">
            <v>DESIGN BUILD PROJECTS ONLY</v>
          </cell>
          <cell r="G7151">
            <v>0</v>
          </cell>
        </row>
        <row r="7152">
          <cell r="A7152" t="str">
            <v>810E00100</v>
          </cell>
          <cell r="C7152" t="str">
            <v>EACH</v>
          </cell>
          <cell r="D7152" t="str">
            <v>VITAL INDUCTIVE LOOP PROCESSOR SYSTEM</v>
          </cell>
          <cell r="G7152">
            <v>0</v>
          </cell>
        </row>
        <row r="7153">
          <cell r="A7153" t="str">
            <v>810E00101</v>
          </cell>
          <cell r="C7153" t="str">
            <v>EACH</v>
          </cell>
          <cell r="D7153" t="str">
            <v>VITAL INDUCTIVE LOOP PROCESSOR SYSTEM, AS PER PLAN</v>
          </cell>
          <cell r="G7153">
            <v>0</v>
          </cell>
        </row>
        <row r="7154">
          <cell r="A7154" t="str">
            <v>814E00010</v>
          </cell>
          <cell r="C7154" t="str">
            <v>EACH</v>
          </cell>
          <cell r="D7154" t="str">
            <v>INTERSTATE ELONGATED ROUTE SHIELD SYMBOL MARKING, TYPE B125</v>
          </cell>
          <cell r="G7154">
            <v>0</v>
          </cell>
        </row>
        <row r="7155">
          <cell r="A7155" t="str">
            <v>814E00012</v>
          </cell>
          <cell r="C7155" t="str">
            <v>EACH</v>
          </cell>
          <cell r="D7155" t="str">
            <v>US ROUTE SHIELD SYMBOL MARKING, TYPE B125</v>
          </cell>
          <cell r="G7155">
            <v>0</v>
          </cell>
        </row>
        <row r="7156">
          <cell r="A7156" t="str">
            <v>814E00014</v>
          </cell>
          <cell r="C7156" t="str">
            <v>EACH</v>
          </cell>
          <cell r="D7156" t="str">
            <v>STATE ROUTE SHIELD SYMBOL MARKING, TYPE B125</v>
          </cell>
          <cell r="G7156">
            <v>0</v>
          </cell>
        </row>
        <row r="7157">
          <cell r="A7157" t="str">
            <v>814E00016</v>
          </cell>
          <cell r="C7157" t="str">
            <v>EACH</v>
          </cell>
          <cell r="D7157" t="str">
            <v>CARDINAL DIRECTION (NORTH, SOUTH, WEST &amp; EAST) MARKING, TYPE B125</v>
          </cell>
          <cell r="G7157">
            <v>0</v>
          </cell>
        </row>
        <row r="7158">
          <cell r="A7158" t="str">
            <v>814E00018</v>
          </cell>
          <cell r="C7158" t="str">
            <v>EACH</v>
          </cell>
          <cell r="D7158" t="str">
            <v>REMOVAL OF PAVEMENT MARKING</v>
          </cell>
          <cell r="G7158">
            <v>0</v>
          </cell>
        </row>
        <row r="7159">
          <cell r="A7159" t="str">
            <v>814E00020</v>
          </cell>
          <cell r="C7159" t="str">
            <v>SF</v>
          </cell>
          <cell r="D7159" t="str">
            <v>REMOVAL OF PAVEMENT MARKING</v>
          </cell>
          <cell r="G7159">
            <v>0</v>
          </cell>
        </row>
        <row r="7160">
          <cell r="A7160" t="str">
            <v>815E30000</v>
          </cell>
          <cell r="C7160" t="str">
            <v>EACH</v>
          </cell>
          <cell r="D7160" t="str">
            <v>SPREAD SPECTRUM RADIO</v>
          </cell>
          <cell r="G7160">
            <v>0</v>
          </cell>
        </row>
        <row r="7161">
          <cell r="A7161" t="str">
            <v>815E30001</v>
          </cell>
          <cell r="C7161" t="str">
            <v>EACH</v>
          </cell>
          <cell r="D7161" t="str">
            <v>SPREAD SPECTRUM RADIO, AS PER PLAN</v>
          </cell>
          <cell r="G7161">
            <v>0</v>
          </cell>
        </row>
        <row r="7162">
          <cell r="A7162" t="str">
            <v>815E30100</v>
          </cell>
          <cell r="C7162" t="str">
            <v>LS</v>
          </cell>
          <cell r="D7162" t="str">
            <v>TRAINING FOR SPREAD SPECTRUM RADIO</v>
          </cell>
          <cell r="G7162">
            <v>0</v>
          </cell>
        </row>
        <row r="7163">
          <cell r="A7163" t="str">
            <v>816E30000</v>
          </cell>
          <cell r="C7163" t="str">
            <v>EACH</v>
          </cell>
          <cell r="D7163" t="str">
            <v>VIDEO DETECTION SYSTEM</v>
          </cell>
          <cell r="G7163">
            <v>0</v>
          </cell>
        </row>
        <row r="7164">
          <cell r="A7164" t="str">
            <v>816E30001</v>
          </cell>
          <cell r="C7164" t="str">
            <v>EACH</v>
          </cell>
          <cell r="D7164" t="str">
            <v>VIDEO DETECTION SYSTEM, AS PER PLAN</v>
          </cell>
          <cell r="G7164">
            <v>0</v>
          </cell>
        </row>
        <row r="7165">
          <cell r="A7165" t="str">
            <v>816E30100</v>
          </cell>
          <cell r="C7165" t="str">
            <v>LS</v>
          </cell>
          <cell r="D7165" t="str">
            <v>TRAINING FOR VIDEO DETECTION SYSTEM</v>
          </cell>
          <cell r="G7165">
            <v>0</v>
          </cell>
        </row>
        <row r="7166">
          <cell r="A7166" t="str">
            <v>818E30000</v>
          </cell>
          <cell r="C7166" t="str">
            <v>EACH</v>
          </cell>
          <cell r="D7166" t="str">
            <v>PROGRAMMABLE LOGIC CONTROLLER (PLC), (BASIC OR ADVANCED)</v>
          </cell>
          <cell r="G7166">
            <v>0</v>
          </cell>
        </row>
        <row r="7167">
          <cell r="A7167" t="str">
            <v>819E10000</v>
          </cell>
          <cell r="C7167" t="str">
            <v>EACH</v>
          </cell>
          <cell r="D7167" t="str">
            <v>RAILROAD PREEMPTION INTERFACE</v>
          </cell>
          <cell r="F7167" t="str">
            <v>LOCATION REQUIRED</v>
          </cell>
          <cell r="G7167">
            <v>1</v>
          </cell>
        </row>
        <row r="7168">
          <cell r="A7168" t="str">
            <v>819E10001</v>
          </cell>
          <cell r="C7168" t="str">
            <v>EACH</v>
          </cell>
          <cell r="D7168" t="str">
            <v>RAILROAD PREEMPTION INTERFACE, AS PER PLAN</v>
          </cell>
          <cell r="F7168" t="str">
            <v>LOCATION REQUIRED</v>
          </cell>
          <cell r="G7168">
            <v>1</v>
          </cell>
        </row>
        <row r="7169">
          <cell r="A7169" t="str">
            <v>820E10001</v>
          </cell>
          <cell r="C7169" t="str">
            <v>EACH</v>
          </cell>
          <cell r="D7169" t="str">
            <v>INSTRUMENTATION ENCLOSURE, AS PER PLAN</v>
          </cell>
          <cell r="F7169" t="str">
            <v>SEE SS820 FOR SUPP DESCRIPTION</v>
          </cell>
          <cell r="G7169">
            <v>1</v>
          </cell>
        </row>
        <row r="7170">
          <cell r="A7170" t="str">
            <v>822E10000</v>
          </cell>
          <cell r="C7170" t="str">
            <v>SY</v>
          </cell>
          <cell r="D7170" t="str">
            <v>HOT IN-PLACE RECYCLING, INTERMEDIATE COURSE</v>
          </cell>
          <cell r="G7170">
            <v>0</v>
          </cell>
        </row>
        <row r="7171">
          <cell r="A7171" t="str">
            <v>823E10000</v>
          </cell>
          <cell r="C7171" t="str">
            <v>CY</v>
          </cell>
          <cell r="D7171" t="str">
            <v>ASPHALT CONCRETE SURFACE COURSE, TYPE 1, (448)</v>
          </cell>
          <cell r="G7171">
            <v>0</v>
          </cell>
        </row>
        <row r="7172">
          <cell r="A7172" t="str">
            <v>823E15000</v>
          </cell>
          <cell r="C7172" t="str">
            <v>CY</v>
          </cell>
          <cell r="D7172" t="str">
            <v>ASPHALT CONCRETE INTERMEDIATE COURSE, TYPE 1, (448)</v>
          </cell>
          <cell r="G7172">
            <v>0</v>
          </cell>
        </row>
        <row r="7173">
          <cell r="A7173" t="str">
            <v>823E20000</v>
          </cell>
          <cell r="C7173" t="str">
            <v>CY</v>
          </cell>
          <cell r="D7173" t="str">
            <v>ASPHALT CONCRETE INTERMEDIATE COURSE, TYPE 2, (448)</v>
          </cell>
          <cell r="G7173">
            <v>0</v>
          </cell>
        </row>
        <row r="7174">
          <cell r="A7174" t="str">
            <v>824E00010</v>
          </cell>
          <cell r="C7174" t="str">
            <v>LS</v>
          </cell>
          <cell r="D7174" t="str">
            <v>SYSTEM ANALYSIS</v>
          </cell>
          <cell r="G7174">
            <v>0</v>
          </cell>
        </row>
        <row r="7175">
          <cell r="A7175" t="str">
            <v>824E00011</v>
          </cell>
          <cell r="C7175" t="str">
            <v>LS</v>
          </cell>
          <cell r="D7175" t="str">
            <v>SYSTEM ANALYSIS, AS PER PLAN</v>
          </cell>
          <cell r="G7175">
            <v>0</v>
          </cell>
        </row>
        <row r="7176">
          <cell r="A7176" t="str">
            <v>826E10000</v>
          </cell>
          <cell r="C7176" t="str">
            <v>CY</v>
          </cell>
          <cell r="D7176" t="str">
            <v>ASPHALT CONCRETE SURFACE COURSE, TYPE 1, (448), FIBER TYPE A</v>
          </cell>
          <cell r="G7176">
            <v>0</v>
          </cell>
        </row>
        <row r="7177">
          <cell r="A7177" t="str">
            <v>826E10001</v>
          </cell>
          <cell r="C7177" t="str">
            <v>CY</v>
          </cell>
          <cell r="D7177" t="str">
            <v>ASPHALT CONCRETE SURFACE COURSE, TYPE 1, (448), FIBER TYPE A, AS PER PLAN</v>
          </cell>
          <cell r="G7177">
            <v>0</v>
          </cell>
        </row>
        <row r="7178">
          <cell r="A7178" t="str">
            <v>826E10020</v>
          </cell>
          <cell r="C7178" t="str">
            <v>CY</v>
          </cell>
          <cell r="D7178" t="str">
            <v>ASPHALT CONCRETE SURFACE COURSE, TYPE 1, (448), FIBER TYPE B</v>
          </cell>
          <cell r="G7178">
            <v>0</v>
          </cell>
        </row>
        <row r="7179">
          <cell r="A7179" t="str">
            <v>826E10021</v>
          </cell>
          <cell r="C7179" t="str">
            <v>CY</v>
          </cell>
          <cell r="D7179" t="str">
            <v>ASPHALT CONCRETE SURFACE COURSE, TYPE 1, (448), FIBER TYPE B, AS PER PLAN</v>
          </cell>
          <cell r="G7179">
            <v>0</v>
          </cell>
        </row>
        <row r="7180">
          <cell r="A7180" t="str">
            <v>826E10040</v>
          </cell>
          <cell r="C7180" t="str">
            <v>CY</v>
          </cell>
          <cell r="D7180" t="str">
            <v>ASPHALT CONCRETE SURFACE COURSE, TYPE 1, (448), FIBER TYPE C</v>
          </cell>
          <cell r="G7180">
            <v>0</v>
          </cell>
        </row>
        <row r="7181">
          <cell r="A7181" t="str">
            <v>826E10041</v>
          </cell>
          <cell r="C7181" t="str">
            <v>CY</v>
          </cell>
          <cell r="D7181" t="str">
            <v>ASPHALT CONCRETE SURFACE COURSE, TYPE 1, (448), FIBER TYPE C, AS PER PLAN</v>
          </cell>
          <cell r="G7181">
            <v>0</v>
          </cell>
        </row>
        <row r="7182">
          <cell r="A7182" t="str">
            <v>826E10300</v>
          </cell>
          <cell r="C7182" t="str">
            <v>CY</v>
          </cell>
          <cell r="D7182" t="str">
            <v>ASPHALT CONCRETE INTERMEDIATE COURSE, TYPE 2, (448), FIBER TYPE A</v>
          </cell>
          <cell r="G7182">
            <v>0</v>
          </cell>
        </row>
        <row r="7183">
          <cell r="A7183" t="str">
            <v>826E10301</v>
          </cell>
          <cell r="C7183" t="str">
            <v>CY</v>
          </cell>
          <cell r="D7183" t="str">
            <v>ASPHALT CONCRETE INTERMEDIATE COURSE, TYPE 2, (448), FIBER TYPE A, AS PER PLAN</v>
          </cell>
          <cell r="G7183">
            <v>0</v>
          </cell>
        </row>
        <row r="7184">
          <cell r="A7184" t="str">
            <v>826E10400</v>
          </cell>
          <cell r="C7184" t="str">
            <v>CY</v>
          </cell>
          <cell r="D7184" t="str">
            <v>ASPHALT CONCRETE INTERMEDIATE COURSE, TYPE 2, (448), FIBER TYPE B</v>
          </cell>
          <cell r="G7184">
            <v>0</v>
          </cell>
        </row>
        <row r="7185">
          <cell r="A7185" t="str">
            <v>826E10500</v>
          </cell>
          <cell r="C7185" t="str">
            <v>CY</v>
          </cell>
          <cell r="D7185" t="str">
            <v>ASPHALT CONCRETE INTERMEDIATE COURSE, TYPE 2, (448), FIBER TYPE C</v>
          </cell>
          <cell r="G7185">
            <v>0</v>
          </cell>
        </row>
        <row r="7186">
          <cell r="A7186" t="str">
            <v>826E10600</v>
          </cell>
          <cell r="C7186" t="str">
            <v>CY</v>
          </cell>
          <cell r="D7186" t="str">
            <v>ASPHALT CONCRETE SURFACE COURSE, 442 12.5MM, (448), FIBER TYPE A</v>
          </cell>
          <cell r="G7186">
            <v>0</v>
          </cell>
        </row>
        <row r="7187">
          <cell r="A7187" t="str">
            <v>826E10620</v>
          </cell>
          <cell r="C7187" t="str">
            <v>CY</v>
          </cell>
          <cell r="D7187" t="str">
            <v>ASPHALT CONCRETE SURFACE COURSE, 442 12.5MM, (448), FIBER TYPE B</v>
          </cell>
          <cell r="G7187">
            <v>0</v>
          </cell>
        </row>
        <row r="7188">
          <cell r="A7188" t="str">
            <v>826E10640</v>
          </cell>
          <cell r="C7188" t="str">
            <v>CY</v>
          </cell>
          <cell r="D7188" t="str">
            <v>ASPHALT CONCRETE SURFACE COURSE, 442 12.5MM, (448), FIBER TYPE C</v>
          </cell>
          <cell r="G7188">
            <v>0</v>
          </cell>
        </row>
        <row r="7189">
          <cell r="A7189" t="str">
            <v>826E10700</v>
          </cell>
          <cell r="C7189" t="str">
            <v>CY</v>
          </cell>
          <cell r="D7189" t="str">
            <v>ASPHALT CONCRETE INTERMEDIATE COURSE, 442 19MM, (448), FIBER TYPE A</v>
          </cell>
          <cell r="G7189">
            <v>0</v>
          </cell>
        </row>
        <row r="7190">
          <cell r="A7190" t="str">
            <v>826E10720</v>
          </cell>
          <cell r="C7190" t="str">
            <v>CY</v>
          </cell>
          <cell r="D7190" t="str">
            <v>ASPHALT CONCRETE INTERMEDIATE COURSE, 442 19MM, (448), FIBER TYPE B</v>
          </cell>
          <cell r="G7190">
            <v>0</v>
          </cell>
        </row>
        <row r="7191">
          <cell r="A7191" t="str">
            <v>826E10740</v>
          </cell>
          <cell r="C7191" t="str">
            <v>CY</v>
          </cell>
          <cell r="D7191" t="str">
            <v>ASPHALT CONCRETE INTERMEDIATE COURSE, 442 19MM, (448), FIBER TYPE C</v>
          </cell>
          <cell r="G7191">
            <v>0</v>
          </cell>
        </row>
        <row r="7192">
          <cell r="A7192" t="str">
            <v>826E20000</v>
          </cell>
          <cell r="C7192" t="str">
            <v>CY</v>
          </cell>
          <cell r="D7192" t="str">
            <v>ASPHALT CONCRETE, MISC.:</v>
          </cell>
          <cell r="F7192" t="str">
            <v>ADD SUPPLEMENTAL DESCRIPTION</v>
          </cell>
          <cell r="G7192">
            <v>1</v>
          </cell>
        </row>
        <row r="7193">
          <cell r="A7193" t="str">
            <v>828E00100</v>
          </cell>
          <cell r="C7193" t="str">
            <v>EACH</v>
          </cell>
          <cell r="D7193" t="str">
            <v>LED BLANKOUT SIGN</v>
          </cell>
          <cell r="F7193" t="str">
            <v>SPECIFY TYPE AND SIZE</v>
          </cell>
          <cell r="G7193">
            <v>1</v>
          </cell>
        </row>
        <row r="7194">
          <cell r="A7194" t="str">
            <v>828E00110</v>
          </cell>
          <cell r="C7194" t="str">
            <v>EACH</v>
          </cell>
          <cell r="D7194" t="str">
            <v>LED BLANKOUT SIGN, (MMU/CMU COMPATIBLE)</v>
          </cell>
          <cell r="F7194" t="str">
            <v>SPECIFY TYPE AND SIZE</v>
          </cell>
          <cell r="G7194">
            <v>1</v>
          </cell>
        </row>
        <row r="7195">
          <cell r="A7195" t="str">
            <v>829E00100</v>
          </cell>
          <cell r="C7195" t="str">
            <v>SNMT</v>
          </cell>
          <cell r="D7195" t="str">
            <v>WORK ZONE EGRESS WARNING SYSTEM</v>
          </cell>
          <cell r="G7195">
            <v>0</v>
          </cell>
        </row>
        <row r="7196">
          <cell r="A7196" t="str">
            <v>831E00100</v>
          </cell>
          <cell r="C7196" t="str">
            <v>FT</v>
          </cell>
          <cell r="D7196" t="str">
            <v>LONGITUDINAL CHANNELIZING DEVICE</v>
          </cell>
          <cell r="G7196">
            <v>0</v>
          </cell>
        </row>
        <row r="7197">
          <cell r="A7197" t="str">
            <v>831E00500</v>
          </cell>
          <cell r="C7197" t="str">
            <v>FT</v>
          </cell>
          <cell r="D7197" t="str">
            <v>REMOVAL OF LONGITUDINAL CHANNELIZING DEVICE</v>
          </cell>
          <cell r="G7197">
            <v>0</v>
          </cell>
        </row>
        <row r="7198">
          <cell r="A7198" t="str">
            <v>831E00510</v>
          </cell>
          <cell r="C7198" t="str">
            <v>EACH</v>
          </cell>
          <cell r="D7198" t="str">
            <v>REMOVAL OF LONGITUDINAL CHANNELIZING DEVICE</v>
          </cell>
          <cell r="G7198">
            <v>0</v>
          </cell>
        </row>
        <row r="7199">
          <cell r="A7199" t="str">
            <v>832E15000</v>
          </cell>
          <cell r="C7199" t="str">
            <v>LS</v>
          </cell>
          <cell r="D7199" t="str">
            <v>STORM WATER POLLUTION PREVENTION PLAN</v>
          </cell>
          <cell r="G7199">
            <v>0</v>
          </cell>
        </row>
        <row r="7200">
          <cell r="A7200" t="str">
            <v>832E15001</v>
          </cell>
          <cell r="C7200" t="str">
            <v>LS</v>
          </cell>
          <cell r="D7200" t="str">
            <v>STORM WATER POLLUTION PREVENTION PLAN, AS PER PLAN</v>
          </cell>
          <cell r="G7200">
            <v>0</v>
          </cell>
        </row>
        <row r="7201">
          <cell r="A7201" t="str">
            <v>832E15002</v>
          </cell>
          <cell r="C7201" t="str">
            <v>LS</v>
          </cell>
          <cell r="D7201" t="str">
            <v>STORM WATER POLLUTION PREVENTION INSPECTIONS</v>
          </cell>
          <cell r="G7201">
            <v>0</v>
          </cell>
        </row>
        <row r="7202">
          <cell r="A7202" t="str">
            <v>832E15010</v>
          </cell>
          <cell r="C7202" t="str">
            <v>LS</v>
          </cell>
          <cell r="D7202" t="str">
            <v>STORM WATER POLLUTION PREVENTION INSPECTION SOFTWARE</v>
          </cell>
          <cell r="G7202">
            <v>0</v>
          </cell>
        </row>
        <row r="7203">
          <cell r="A7203" t="str">
            <v>832E30000</v>
          </cell>
          <cell r="C7203" t="str">
            <v>EACH</v>
          </cell>
          <cell r="D7203" t="str">
            <v>EROSION CONTROL</v>
          </cell>
          <cell r="G7203">
            <v>0</v>
          </cell>
        </row>
        <row r="7204">
          <cell r="A7204" t="str">
            <v>832E30001</v>
          </cell>
          <cell r="C7204" t="str">
            <v>EACH</v>
          </cell>
          <cell r="D7204" t="str">
            <v>EROSION CONTROL, AS PER PLAN</v>
          </cell>
          <cell r="G7204">
            <v>0</v>
          </cell>
        </row>
        <row r="7205">
          <cell r="A7205" t="str">
            <v>832E99100</v>
          </cell>
          <cell r="B7205" t="str">
            <v>Y</v>
          </cell>
          <cell r="C7205" t="str">
            <v>EACH</v>
          </cell>
          <cell r="D7205" t="str">
            <v>SPECIAL - CONSTRUCTION EROSION CONTROL</v>
          </cell>
          <cell r="F7205" t="str">
            <v>DESIGN BUILD PROJECTS ONLY</v>
          </cell>
          <cell r="G7205">
            <v>0</v>
          </cell>
        </row>
        <row r="7206">
          <cell r="A7206" t="str">
            <v>833E10000</v>
          </cell>
          <cell r="C7206" t="str">
            <v>FT</v>
          </cell>
          <cell r="D7206" t="str">
            <v>CONDUIT RENEWAL USING SPRAY APPLIED STRUCTURAL LINER, ROUND CONDUIT</v>
          </cell>
          <cell r="F7206" t="str">
            <v>SPECIFY SIZE (___" DIAMETER)</v>
          </cell>
          <cell r="G7206">
            <v>1</v>
          </cell>
        </row>
        <row r="7207">
          <cell r="A7207" t="str">
            <v>833E10001</v>
          </cell>
          <cell r="C7207" t="str">
            <v>FT</v>
          </cell>
          <cell r="D7207" t="str">
            <v>CONDUIT RENEWAL USING SPRAY APPLIED STRUCTURAL LINER, ROUND CONDUIT, AS PER PLAN</v>
          </cell>
          <cell r="F7207" t="str">
            <v>SPECIFY SIZE (___" DIAMETER)</v>
          </cell>
          <cell r="G7207">
            <v>1</v>
          </cell>
        </row>
        <row r="7208">
          <cell r="A7208" t="str">
            <v>833E11000</v>
          </cell>
          <cell r="C7208" t="str">
            <v>FT</v>
          </cell>
          <cell r="D7208" t="str">
            <v>CONDUIT RENEWAL USING SPRAY APPLIED STRUCTURAL LINER, ELLIPTICAL CONDUIT</v>
          </cell>
          <cell r="F7208" t="str">
            <v>SPECIFY SIZE (RISE X SPAN)</v>
          </cell>
          <cell r="G7208">
            <v>1</v>
          </cell>
        </row>
        <row r="7209">
          <cell r="A7209" t="str">
            <v>833E12000</v>
          </cell>
          <cell r="C7209" t="str">
            <v>FT</v>
          </cell>
          <cell r="D7209" t="str">
            <v>CONDUIT RENEWAL USING SPRAY APPLIED STRUCTURAL LINER, ARCH</v>
          </cell>
          <cell r="F7209" t="str">
            <v>SPECIFY SIZE (SPAN X RISE)</v>
          </cell>
          <cell r="G7209">
            <v>1</v>
          </cell>
        </row>
        <row r="7210">
          <cell r="A7210" t="str">
            <v>833E12001</v>
          </cell>
          <cell r="C7210" t="str">
            <v>FT</v>
          </cell>
          <cell r="D7210" t="str">
            <v>CONDUIT RENEWAL USING SPRAY APPLIED STRUCTURAL LINER, ARCH, AS PER PLAN</v>
          </cell>
          <cell r="F7210" t="str">
            <v>SPECIFY SIZE (SPAN X RISE)</v>
          </cell>
          <cell r="G7210">
            <v>1</v>
          </cell>
        </row>
        <row r="7211">
          <cell r="A7211" t="str">
            <v>834E10000</v>
          </cell>
          <cell r="C7211" t="str">
            <v>FT</v>
          </cell>
          <cell r="D7211" t="str">
            <v>CONDUIT RENEWAL USING RESIN BASED LINER</v>
          </cell>
          <cell r="F7211" t="str">
            <v>SPECIFY SIZE (___" DIAMETER)</v>
          </cell>
          <cell r="G7211">
            <v>1</v>
          </cell>
        </row>
        <row r="7212">
          <cell r="A7212" t="str">
            <v>834E10001</v>
          </cell>
          <cell r="C7212" t="str">
            <v>FT</v>
          </cell>
          <cell r="D7212" t="str">
            <v>CONDUIT RENEWAL USING RESIN BASED LINER, AS PER PLAN</v>
          </cell>
          <cell r="F7212" t="str">
            <v>SPECIFY SIZE (___" DIAMETER)</v>
          </cell>
          <cell r="G7212">
            <v>1</v>
          </cell>
        </row>
        <row r="7213">
          <cell r="A7213" t="str">
            <v>834E11000</v>
          </cell>
          <cell r="C7213" t="str">
            <v>SF</v>
          </cell>
          <cell r="D7213" t="str">
            <v>CONDUIT RENEWAL USING RESIN BASED LINER</v>
          </cell>
          <cell r="G7213">
            <v>0</v>
          </cell>
        </row>
        <row r="7214">
          <cell r="A7214" t="str">
            <v>834E11001</v>
          </cell>
          <cell r="C7214" t="str">
            <v>SF</v>
          </cell>
          <cell r="D7214" t="str">
            <v>CONDUIT RENEWAL USING RESIN BASED LINER, AS PER PLAN</v>
          </cell>
          <cell r="G7214">
            <v>0</v>
          </cell>
        </row>
        <row r="7215">
          <cell r="A7215" t="str">
            <v>836E10000</v>
          </cell>
          <cell r="C7215" t="str">
            <v>SY</v>
          </cell>
          <cell r="D7215" t="str">
            <v>SEEDING AND EROSION CONTROL WITH TURF REINFORCING MAT, TYPE 1</v>
          </cell>
          <cell r="G7215">
            <v>0</v>
          </cell>
        </row>
        <row r="7216">
          <cell r="A7216" t="str">
            <v>836E10020</v>
          </cell>
          <cell r="C7216" t="str">
            <v>SY</v>
          </cell>
          <cell r="D7216" t="str">
            <v>SEEDING AND EROSION CONTROL WITH TURF REINFORCING MAT, TYPE 2</v>
          </cell>
          <cell r="G7216">
            <v>0</v>
          </cell>
        </row>
        <row r="7217">
          <cell r="A7217" t="str">
            <v>836E10030</v>
          </cell>
          <cell r="C7217" t="str">
            <v>SY</v>
          </cell>
          <cell r="D7217" t="str">
            <v>SEEDING AND EROSION CONTROL WITH TURF REINFORCING MAT, TYPE 3</v>
          </cell>
          <cell r="G7217">
            <v>0</v>
          </cell>
        </row>
        <row r="7218">
          <cell r="A7218" t="str">
            <v>836E10040</v>
          </cell>
          <cell r="C7218" t="str">
            <v>SY</v>
          </cell>
          <cell r="D7218" t="str">
            <v>SEEDING AND EROSION CONTROL WITH TURF REINFORCING MAT, TYPE 4</v>
          </cell>
          <cell r="G7218">
            <v>0</v>
          </cell>
        </row>
        <row r="7219">
          <cell r="A7219" t="str">
            <v>836E20000</v>
          </cell>
          <cell r="C7219" t="str">
            <v>SY</v>
          </cell>
          <cell r="D7219" t="str">
            <v>SEEDING AND EROSION CONTROL WITH TURF REINFORCING MAT, TYPE 1, WITHOUT SOIL FILLING</v>
          </cell>
          <cell r="G7219">
            <v>0</v>
          </cell>
        </row>
        <row r="7220">
          <cell r="A7220" t="str">
            <v>836E20020</v>
          </cell>
          <cell r="C7220" t="str">
            <v>SY</v>
          </cell>
          <cell r="D7220" t="str">
            <v>SEEDING AND EROSION CONTROL WITH TURF REINFORCING MAT, TYPE 2, WITHOUT SOIL FILLING</v>
          </cell>
          <cell r="G7220">
            <v>0</v>
          </cell>
        </row>
        <row r="7221">
          <cell r="A7221" t="str">
            <v>836E20030</v>
          </cell>
          <cell r="C7221" t="str">
            <v>SY</v>
          </cell>
          <cell r="D7221" t="str">
            <v>SEEDING AND EROSION CONTROL WITH TURF REINFORCING MAT, TYPE 3, WITHOUT SOIL FILLING</v>
          </cell>
          <cell r="G7221">
            <v>0</v>
          </cell>
        </row>
        <row r="7222">
          <cell r="A7222" t="str">
            <v>836E20040</v>
          </cell>
          <cell r="C7222" t="str">
            <v>SY</v>
          </cell>
          <cell r="D7222" t="str">
            <v>SEEDING AND EROSION CONTROL WITH TURF REINFORCING MAT, TYPE 4, WITHOUT SOIL FILLING</v>
          </cell>
          <cell r="G7222">
            <v>0</v>
          </cell>
        </row>
        <row r="7223">
          <cell r="A7223" t="str">
            <v>837E10000</v>
          </cell>
          <cell r="C7223" t="str">
            <v>FT</v>
          </cell>
          <cell r="D7223" t="str">
            <v>LINER PIPE</v>
          </cell>
          <cell r="F7223" t="str">
            <v>SPECIFY SIZE AND TYPE</v>
          </cell>
          <cell r="G7223">
            <v>1</v>
          </cell>
        </row>
        <row r="7224">
          <cell r="A7224" t="str">
            <v>837E10001</v>
          </cell>
          <cell r="C7224" t="str">
            <v>FT</v>
          </cell>
          <cell r="D7224" t="str">
            <v>LINER PIPE, AS PER PLAN</v>
          </cell>
          <cell r="F7224" t="str">
            <v>SPECIFY SIZE AND TYPE</v>
          </cell>
          <cell r="G7224">
            <v>1</v>
          </cell>
        </row>
        <row r="7225">
          <cell r="A7225" t="str">
            <v>837E21000</v>
          </cell>
          <cell r="C7225" t="str">
            <v>FT</v>
          </cell>
          <cell r="D7225" t="str">
            <v>BACKFILL FOR LINER PIPE</v>
          </cell>
          <cell r="G7225">
            <v>0</v>
          </cell>
        </row>
        <row r="7226">
          <cell r="A7226" t="str">
            <v>837E21001</v>
          </cell>
          <cell r="C7226" t="str">
            <v>FT</v>
          </cell>
          <cell r="D7226" t="str">
            <v>BACKFILL FOR LINER PIPE, AS PER PLAN</v>
          </cell>
          <cell r="G7226">
            <v>0</v>
          </cell>
        </row>
        <row r="7227">
          <cell r="A7227" t="str">
            <v>838E20700</v>
          </cell>
          <cell r="C7227" t="str">
            <v>CY</v>
          </cell>
          <cell r="D7227" t="str">
            <v>GABIONS</v>
          </cell>
          <cell r="G7227">
            <v>0</v>
          </cell>
        </row>
        <row r="7228">
          <cell r="A7228" t="str">
            <v>838E20701</v>
          </cell>
          <cell r="C7228" t="str">
            <v>CY</v>
          </cell>
          <cell r="D7228" t="str">
            <v>GABIONS, AS PER PLAN</v>
          </cell>
          <cell r="G7228">
            <v>0</v>
          </cell>
        </row>
        <row r="7229">
          <cell r="A7229" t="str">
            <v>838E20750</v>
          </cell>
          <cell r="C7229" t="str">
            <v>CY</v>
          </cell>
          <cell r="D7229" t="str">
            <v>GABIONS WITH ADDITIONAL COATING</v>
          </cell>
          <cell r="G7229">
            <v>0</v>
          </cell>
        </row>
        <row r="7230">
          <cell r="A7230" t="str">
            <v>838E20751</v>
          </cell>
          <cell r="C7230" t="str">
            <v>CY</v>
          </cell>
          <cell r="D7230" t="str">
            <v>GABIONS WITH ADDITIONAL COATING, AS PER PLAN</v>
          </cell>
          <cell r="G7230">
            <v>0</v>
          </cell>
        </row>
        <row r="7231">
          <cell r="A7231" t="str">
            <v>839E30000</v>
          </cell>
          <cell r="C7231" t="str">
            <v>FT</v>
          </cell>
          <cell r="D7231" t="str">
            <v>TRENCH DRAIN WITH STANDARD GRATE</v>
          </cell>
          <cell r="G7231">
            <v>0</v>
          </cell>
        </row>
        <row r="7232">
          <cell r="A7232" t="str">
            <v>839E30001</v>
          </cell>
          <cell r="C7232" t="str">
            <v>FT</v>
          </cell>
          <cell r="D7232" t="str">
            <v>TRENCH DRAIN WITH STANDARD GRATE, AS PER PLAN</v>
          </cell>
          <cell r="G7232">
            <v>0</v>
          </cell>
        </row>
        <row r="7233">
          <cell r="A7233" t="str">
            <v>839E30100</v>
          </cell>
          <cell r="C7233" t="str">
            <v>FT</v>
          </cell>
          <cell r="D7233" t="str">
            <v>TRENCH DRAIN WITH PEDESTRIAN GRATE</v>
          </cell>
          <cell r="G7233">
            <v>0</v>
          </cell>
        </row>
        <row r="7234">
          <cell r="A7234" t="str">
            <v>840E20000</v>
          </cell>
          <cell r="C7234" t="str">
            <v>SF</v>
          </cell>
          <cell r="D7234" t="str">
            <v>MECHANICALLY STABILIZED EARTH WALL</v>
          </cell>
          <cell r="G7234">
            <v>0</v>
          </cell>
        </row>
        <row r="7235">
          <cell r="A7235" t="str">
            <v>840E20001</v>
          </cell>
          <cell r="C7235" t="str">
            <v>SF</v>
          </cell>
          <cell r="D7235" t="str">
            <v>MECHANICALLY STABILIZED EARTH WALL, AS PER PLAN</v>
          </cell>
          <cell r="G7235">
            <v>0</v>
          </cell>
        </row>
        <row r="7236">
          <cell r="A7236" t="str">
            <v>840E21000</v>
          </cell>
          <cell r="C7236" t="str">
            <v>CY</v>
          </cell>
          <cell r="D7236" t="str">
            <v>WALL EXCAVATION</v>
          </cell>
          <cell r="G7236">
            <v>0</v>
          </cell>
        </row>
        <row r="7237">
          <cell r="A7237" t="str">
            <v>840E21001</v>
          </cell>
          <cell r="C7237" t="str">
            <v>CY</v>
          </cell>
          <cell r="D7237" t="str">
            <v>WALL EXCAVATION, AS PER PLAN</v>
          </cell>
          <cell r="G7237">
            <v>0</v>
          </cell>
        </row>
        <row r="7238">
          <cell r="A7238" t="str">
            <v>840E22000</v>
          </cell>
          <cell r="C7238" t="str">
            <v>SY</v>
          </cell>
          <cell r="D7238" t="str">
            <v>FOUNDATION PREPARATION</v>
          </cell>
          <cell r="G7238">
            <v>0</v>
          </cell>
        </row>
        <row r="7239">
          <cell r="A7239" t="str">
            <v>840E22001</v>
          </cell>
          <cell r="C7239" t="str">
            <v>SY</v>
          </cell>
          <cell r="D7239" t="str">
            <v>FOUNDATION PREPARATION, AS PER PLAN</v>
          </cell>
          <cell r="G7239">
            <v>0</v>
          </cell>
        </row>
        <row r="7240">
          <cell r="A7240" t="str">
            <v>840E23000</v>
          </cell>
          <cell r="C7240" t="str">
            <v>CY</v>
          </cell>
          <cell r="D7240" t="str">
            <v>SELECT GRANULAR BACKFILL</v>
          </cell>
          <cell r="G7240">
            <v>0</v>
          </cell>
        </row>
        <row r="7241">
          <cell r="A7241" t="str">
            <v>840E23001</v>
          </cell>
          <cell r="C7241" t="str">
            <v>CY</v>
          </cell>
          <cell r="D7241" t="str">
            <v>SELECT GRANULAR BACKFILL, AS PER PLAN</v>
          </cell>
          <cell r="G7241">
            <v>0</v>
          </cell>
        </row>
        <row r="7242">
          <cell r="A7242" t="str">
            <v>840E23050</v>
          </cell>
          <cell r="C7242" t="str">
            <v>CY</v>
          </cell>
          <cell r="D7242" t="str">
            <v>NATURAL SOIL</v>
          </cell>
          <cell r="G7242">
            <v>0</v>
          </cell>
        </row>
        <row r="7243">
          <cell r="A7243" t="str">
            <v>840E25010</v>
          </cell>
          <cell r="C7243" t="str">
            <v>FT</v>
          </cell>
          <cell r="D7243" t="str">
            <v>6" DRAINAGE PIPE, PERFORATED</v>
          </cell>
          <cell r="G7243">
            <v>0</v>
          </cell>
        </row>
        <row r="7244">
          <cell r="A7244" t="str">
            <v>840E25020</v>
          </cell>
          <cell r="C7244" t="str">
            <v>FT</v>
          </cell>
          <cell r="D7244" t="str">
            <v>6" DRAINAGE PIPE, NON-PERFORATED</v>
          </cell>
          <cell r="G7244">
            <v>0</v>
          </cell>
        </row>
        <row r="7245">
          <cell r="A7245" t="str">
            <v>840E26000</v>
          </cell>
          <cell r="C7245" t="str">
            <v>FT</v>
          </cell>
          <cell r="D7245" t="str">
            <v>CONCRETE COPING</v>
          </cell>
          <cell r="G7245">
            <v>0</v>
          </cell>
        </row>
        <row r="7246">
          <cell r="A7246" t="str">
            <v>840E26001</v>
          </cell>
          <cell r="C7246" t="str">
            <v>FT</v>
          </cell>
          <cell r="D7246" t="str">
            <v>CONCRETE COPING, AS PER PLAN</v>
          </cell>
          <cell r="G7246">
            <v>0</v>
          </cell>
        </row>
        <row r="7247">
          <cell r="A7247" t="str">
            <v>840E26050</v>
          </cell>
          <cell r="C7247" t="str">
            <v>SF</v>
          </cell>
          <cell r="D7247" t="str">
            <v>AESTHETIC SURFACE TREATMENT</v>
          </cell>
          <cell r="G7247">
            <v>0</v>
          </cell>
        </row>
        <row r="7248">
          <cell r="A7248" t="str">
            <v>840E27000</v>
          </cell>
          <cell r="C7248" t="str">
            <v>DAY</v>
          </cell>
          <cell r="D7248" t="str">
            <v>ON-SITE ASSISTANCE</v>
          </cell>
          <cell r="G7248">
            <v>0</v>
          </cell>
        </row>
        <row r="7249">
          <cell r="A7249" t="str">
            <v>840E28000</v>
          </cell>
          <cell r="C7249" t="str">
            <v>LS</v>
          </cell>
          <cell r="D7249" t="str">
            <v>SGB INSPECTION AND COMPACTION TESTING</v>
          </cell>
          <cell r="G7249">
            <v>0</v>
          </cell>
        </row>
        <row r="7250">
          <cell r="A7250" t="str">
            <v>841E10000</v>
          </cell>
          <cell r="C7250" t="str">
            <v>FT</v>
          </cell>
          <cell r="D7250" t="str">
            <v>SPIRAL WOUND RENEWAL SYSTEM, ROUND CONDUIT</v>
          </cell>
          <cell r="F7250" t="str">
            <v>SPECIFY SIZE</v>
          </cell>
          <cell r="G7250">
            <v>1</v>
          </cell>
        </row>
        <row r="7251">
          <cell r="A7251" t="str">
            <v>841E10001</v>
          </cell>
          <cell r="C7251" t="str">
            <v>FT</v>
          </cell>
          <cell r="D7251" t="str">
            <v>SPIRAL WOUND RENEWAL SYSTEM, ROUND CONDUIT, AS PER PLAN</v>
          </cell>
          <cell r="F7251" t="str">
            <v>SPECIFY SIZE</v>
          </cell>
          <cell r="G7251">
            <v>1</v>
          </cell>
        </row>
        <row r="7252">
          <cell r="A7252" t="str">
            <v>841E11000</v>
          </cell>
          <cell r="C7252" t="str">
            <v>FT</v>
          </cell>
          <cell r="D7252" t="str">
            <v>SPIRAL WOUND RENEWAL SYSTEM, ELLIPTICAL CONDUIT</v>
          </cell>
          <cell r="F7252" t="str">
            <v>SPECIFY SIZE (RISE X SPAN)</v>
          </cell>
          <cell r="G7252">
            <v>1</v>
          </cell>
        </row>
        <row r="7253">
          <cell r="A7253" t="str">
            <v>841E11001</v>
          </cell>
          <cell r="C7253" t="str">
            <v>FT</v>
          </cell>
          <cell r="D7253" t="str">
            <v>SPIRAL WOUND RENEWAL SYSTEM, ELLIPTICAL CONDUIT, AS PER PLAN</v>
          </cell>
          <cell r="F7253" t="str">
            <v>SPECIFY SIZE (RISE X SPAN)</v>
          </cell>
          <cell r="G7253">
            <v>1</v>
          </cell>
        </row>
        <row r="7254">
          <cell r="A7254" t="str">
            <v>841E12000</v>
          </cell>
          <cell r="C7254" t="str">
            <v>FT</v>
          </cell>
          <cell r="D7254" t="str">
            <v>SPIRAL WOUND RENEWAL SYSTEM, BOX</v>
          </cell>
          <cell r="F7254" t="str">
            <v>SPECIFY SIZE (RISE X SPAN)</v>
          </cell>
          <cell r="G7254">
            <v>1</v>
          </cell>
        </row>
        <row r="7255">
          <cell r="A7255" t="str">
            <v>841E12001</v>
          </cell>
          <cell r="C7255" t="str">
            <v>FT</v>
          </cell>
          <cell r="D7255" t="str">
            <v>SPIRAL WOUND RENEWAL SYSTEM, BOX, AS PER PLAN</v>
          </cell>
          <cell r="F7255" t="str">
            <v>SPECIFY SIZE (RISE X SPAN)</v>
          </cell>
          <cell r="G7255">
            <v>1</v>
          </cell>
        </row>
        <row r="7256">
          <cell r="A7256" t="str">
            <v>841E13000</v>
          </cell>
          <cell r="C7256" t="str">
            <v>FT</v>
          </cell>
          <cell r="D7256" t="str">
            <v>SPIRAL WOUND RENEWAL SYSTEM, ARCH</v>
          </cell>
          <cell r="F7256" t="str">
            <v>SPECIFY SPAN X RISE OR SIZE</v>
          </cell>
          <cell r="G7256">
            <v>1</v>
          </cell>
        </row>
        <row r="7257">
          <cell r="A7257" t="str">
            <v>841E13001</v>
          </cell>
          <cell r="C7257" t="str">
            <v>FT</v>
          </cell>
          <cell r="D7257" t="str">
            <v>SPIRAL WOUND RENEWAL SYSTEM, ARCH, AS PER PLAN</v>
          </cell>
          <cell r="F7257" t="str">
            <v>SPECIFY SPAN X RISE OR SIZE</v>
          </cell>
          <cell r="G7257">
            <v>1</v>
          </cell>
        </row>
        <row r="7258">
          <cell r="A7258" t="str">
            <v>842E10000</v>
          </cell>
          <cell r="C7258" t="str">
            <v>LB</v>
          </cell>
          <cell r="D7258" t="str">
            <v>CORRECTING ELEVATION OF CONCRETE APPROACH SLABS WITH HIGH DENSITY POLYURETHANE</v>
          </cell>
          <cell r="G7258">
            <v>0</v>
          </cell>
        </row>
        <row r="7259">
          <cell r="A7259" t="str">
            <v>843E50000</v>
          </cell>
          <cell r="C7259" t="str">
            <v>SF</v>
          </cell>
          <cell r="D7259" t="str">
            <v>PATCHING CONCRETE STRUCTURES WITH TROWELABLE MORTAR</v>
          </cell>
          <cell r="G7259">
            <v>0</v>
          </cell>
        </row>
        <row r="7260">
          <cell r="A7260" t="str">
            <v>843E50001</v>
          </cell>
          <cell r="C7260" t="str">
            <v>SF</v>
          </cell>
          <cell r="D7260" t="str">
            <v>PATCHING CONCRETE STRUCTURES WITH TROWELABLE MORTAR, AS PER PLAN</v>
          </cell>
          <cell r="G7260">
            <v>0</v>
          </cell>
        </row>
        <row r="7261">
          <cell r="A7261" t="str">
            <v>844E10000</v>
          </cell>
          <cell r="C7261" t="str">
            <v>SF</v>
          </cell>
          <cell r="D7261" t="str">
            <v>CONCRETE PATCHING WITH GALVANIC ANODE PROTECTION</v>
          </cell>
          <cell r="G7261">
            <v>0</v>
          </cell>
        </row>
        <row r="7262">
          <cell r="A7262" t="str">
            <v>844E10001</v>
          </cell>
          <cell r="C7262" t="str">
            <v>SF</v>
          </cell>
          <cell r="D7262" t="str">
            <v>CONCRETE PATCHING WITH GALVANIC ANODE PROTECTION, AS PER PLAN</v>
          </cell>
          <cell r="G7262">
            <v>0</v>
          </cell>
        </row>
        <row r="7263">
          <cell r="A7263" t="str">
            <v>845E60000</v>
          </cell>
          <cell r="C7263" t="str">
            <v>SF</v>
          </cell>
          <cell r="D7263" t="str">
            <v>SURFACE PREPARATION OF EXISTING STRUCTURAL STEEL</v>
          </cell>
          <cell r="G7263">
            <v>0</v>
          </cell>
        </row>
        <row r="7264">
          <cell r="A7264" t="str">
            <v>845E60020</v>
          </cell>
          <cell r="C7264" t="str">
            <v>LS</v>
          </cell>
          <cell r="D7264" t="str">
            <v>SURFACE PREPARATION OF EXISTING STRUCTURAL STEEL</v>
          </cell>
          <cell r="G7264">
            <v>0</v>
          </cell>
        </row>
        <row r="7265">
          <cell r="A7265" t="str">
            <v>845E61000</v>
          </cell>
          <cell r="C7265" t="str">
            <v>MNHR</v>
          </cell>
          <cell r="D7265" t="str">
            <v>GRINDING FINS, TEARS, SLIVERS ON EXISTING STRUCTURAL STEEL</v>
          </cell>
          <cell r="G7265">
            <v>0</v>
          </cell>
        </row>
        <row r="7266">
          <cell r="A7266" t="str">
            <v>845E62000</v>
          </cell>
          <cell r="C7266" t="str">
            <v>SF</v>
          </cell>
          <cell r="D7266" t="str">
            <v>FIELD METALLIZING OF EXISTING STRUCTURAL STEEL</v>
          </cell>
          <cell r="G7266">
            <v>0</v>
          </cell>
        </row>
        <row r="7267">
          <cell r="A7267" t="str">
            <v>845E62020</v>
          </cell>
          <cell r="C7267" t="str">
            <v>LS</v>
          </cell>
          <cell r="D7267" t="str">
            <v>FIELD METALLIZING OF EXISTING STRUCTURAL STEEL</v>
          </cell>
          <cell r="G7267">
            <v>0</v>
          </cell>
        </row>
        <row r="7268">
          <cell r="A7268" t="str">
            <v>845E98000</v>
          </cell>
          <cell r="C7268" t="str">
            <v>SF</v>
          </cell>
          <cell r="D7268" t="str">
            <v>FIELD METALLIZING, MISC.:</v>
          </cell>
          <cell r="F7268" t="str">
            <v>ADD SUPPLEMENTAL DESCRIPTION</v>
          </cell>
          <cell r="G7268">
            <v>1</v>
          </cell>
        </row>
        <row r="7269">
          <cell r="A7269" t="str">
            <v>846E00110</v>
          </cell>
          <cell r="C7269" t="str">
            <v>CF</v>
          </cell>
          <cell r="D7269" t="str">
            <v>POLYMER MODIFIED ASPHALT EXPANSION JOINT SYSTEM</v>
          </cell>
          <cell r="G7269">
            <v>0</v>
          </cell>
        </row>
        <row r="7270">
          <cell r="A7270" t="str">
            <v>846E00111</v>
          </cell>
          <cell r="C7270" t="str">
            <v>CF</v>
          </cell>
          <cell r="D7270" t="str">
            <v>POLYMER MODIFIED ASPHALT EXPANSION JOINT SYSTEM, AS PER PLAN</v>
          </cell>
          <cell r="G7270">
            <v>0</v>
          </cell>
        </row>
        <row r="7271">
          <cell r="A7271" t="str">
            <v>847E10000</v>
          </cell>
          <cell r="C7271" t="str">
            <v>SY</v>
          </cell>
          <cell r="D7271" t="str">
            <v>MICRO SILICA MODIFIED CONCRETE OVERLAY</v>
          </cell>
          <cell r="F7271" t="str">
            <v>SPECIFY THICKNESS</v>
          </cell>
          <cell r="G7271">
            <v>1</v>
          </cell>
        </row>
        <row r="7272">
          <cell r="A7272" t="str">
            <v>847E10001</v>
          </cell>
          <cell r="C7272" t="str">
            <v>SY</v>
          </cell>
          <cell r="D7272" t="str">
            <v>MICRO SILICA MODIFIED CONCRETE OVERLAY, AS PER PLAN</v>
          </cell>
          <cell r="G7272">
            <v>0</v>
          </cell>
        </row>
        <row r="7273">
          <cell r="A7273" t="str">
            <v>847E10100</v>
          </cell>
          <cell r="C7273" t="str">
            <v>SY</v>
          </cell>
          <cell r="D7273" t="str">
            <v>LATEX MODIFIED CONCRETE OVERLAY</v>
          </cell>
          <cell r="F7273" t="str">
            <v>SPECIFY THICKNESS</v>
          </cell>
          <cell r="G7273">
            <v>1</v>
          </cell>
        </row>
        <row r="7274">
          <cell r="A7274" t="str">
            <v>847E10101</v>
          </cell>
          <cell r="C7274" t="str">
            <v>SY</v>
          </cell>
          <cell r="D7274" t="str">
            <v>LATEX MODIFIED CONCRETE OVERLAY, AS PER PLAN</v>
          </cell>
          <cell r="F7274" t="str">
            <v>SPECIFY THICKNESS</v>
          </cell>
          <cell r="G7274">
            <v>1</v>
          </cell>
        </row>
        <row r="7275">
          <cell r="A7275" t="str">
            <v>847E10200</v>
          </cell>
          <cell r="C7275" t="str">
            <v>SY</v>
          </cell>
          <cell r="D7275" t="str">
            <v>SUPERPLASTICIZED DENSE CONCRETE OVERLAY</v>
          </cell>
          <cell r="F7275" t="str">
            <v>SPECIFY THICKNESS</v>
          </cell>
          <cell r="G7275">
            <v>1</v>
          </cell>
        </row>
        <row r="7276">
          <cell r="A7276" t="str">
            <v>847E10201</v>
          </cell>
          <cell r="C7276" t="str">
            <v>SY</v>
          </cell>
          <cell r="D7276" t="str">
            <v>SUPERPLASTICIZED DENSE CONCRETE OVERLAY, AS PER PLAN</v>
          </cell>
          <cell r="F7276" t="str">
            <v>SPECIFY THICKNESS</v>
          </cell>
          <cell r="G7276">
            <v>1</v>
          </cell>
        </row>
        <row r="7277">
          <cell r="A7277" t="str">
            <v>847E20000</v>
          </cell>
          <cell r="C7277" t="str">
            <v>CY</v>
          </cell>
          <cell r="D7277" t="str">
            <v>MICRO SILICA MODIFIED CONCRETE OVERLAY (VARIABLE THICKNESS), MATERIAL ONLY</v>
          </cell>
          <cell r="G7277">
            <v>0</v>
          </cell>
        </row>
        <row r="7278">
          <cell r="A7278" t="str">
            <v>847E20001</v>
          </cell>
          <cell r="C7278" t="str">
            <v>CY</v>
          </cell>
          <cell r="D7278" t="str">
            <v>MICRO SILICA MODIFIED CONCRETE OVERLAY (VARIABLE THICKNESS), MATERIAL ONLY, AS PER PLAN</v>
          </cell>
          <cell r="G7278">
            <v>0</v>
          </cell>
        </row>
        <row r="7279">
          <cell r="A7279" t="str">
            <v>847E20100</v>
          </cell>
          <cell r="C7279" t="str">
            <v>CY</v>
          </cell>
          <cell r="D7279" t="str">
            <v>LATEX MODIFIED CONCRETE OVERLAY (VARIABLE THICKNESS), MATERIAL ONLY</v>
          </cell>
          <cell r="G7279">
            <v>0</v>
          </cell>
        </row>
        <row r="7280">
          <cell r="A7280" t="str">
            <v>847E20101</v>
          </cell>
          <cell r="C7280" t="str">
            <v>CY</v>
          </cell>
          <cell r="D7280" t="str">
            <v>LATEX MODIFIED CONCRETE OVERLAY (VARIABLE THICKNESS), MATERIAL ONLY, AS PER PLAN</v>
          </cell>
          <cell r="G7280">
            <v>0</v>
          </cell>
        </row>
        <row r="7281">
          <cell r="A7281" t="str">
            <v>847E20200</v>
          </cell>
          <cell r="C7281" t="str">
            <v>CY</v>
          </cell>
          <cell r="D7281" t="str">
            <v>SUPERPLASTICIZED DENSE CONCRETE OVERLAY (VARIABLE THICKNESS), MATERIAL ONLY</v>
          </cell>
          <cell r="G7281">
            <v>0</v>
          </cell>
        </row>
        <row r="7282">
          <cell r="A7282" t="str">
            <v>847E20201</v>
          </cell>
          <cell r="C7282" t="str">
            <v>CY</v>
          </cell>
          <cell r="D7282" t="str">
            <v>SUPERPLASTICIZED DENSE CONCRETE OVERLAY (VARIABLE THICKNESS), MATERIAL ONLY, AS PER PLAN</v>
          </cell>
          <cell r="G7282">
            <v>0</v>
          </cell>
        </row>
        <row r="7283">
          <cell r="A7283" t="str">
            <v>847E30000</v>
          </cell>
          <cell r="C7283" t="str">
            <v>LS</v>
          </cell>
          <cell r="D7283" t="str">
            <v>TEST SLAB</v>
          </cell>
          <cell r="G7283">
            <v>0</v>
          </cell>
        </row>
        <row r="7284">
          <cell r="A7284" t="str">
            <v>847E30200</v>
          </cell>
          <cell r="C7284" t="str">
            <v>CY</v>
          </cell>
          <cell r="D7284" t="str">
            <v>FULL DEPTH REPAIR</v>
          </cell>
          <cell r="G7284">
            <v>0</v>
          </cell>
        </row>
        <row r="7285">
          <cell r="A7285" t="str">
            <v>847E30201</v>
          </cell>
          <cell r="C7285" t="str">
            <v>CY</v>
          </cell>
          <cell r="D7285" t="str">
            <v>FULL DEPTH REPAIR, AS PER PLAN</v>
          </cell>
          <cell r="G7285">
            <v>0</v>
          </cell>
        </row>
        <row r="7286">
          <cell r="A7286" t="str">
            <v>847E30300</v>
          </cell>
          <cell r="C7286" t="str">
            <v>SY</v>
          </cell>
          <cell r="D7286" t="str">
            <v>WEARING COURSE REMOVED, ASPHALT</v>
          </cell>
          <cell r="G7286">
            <v>0</v>
          </cell>
        </row>
        <row r="7287">
          <cell r="A7287" t="str">
            <v>847E30301</v>
          </cell>
          <cell r="C7287" t="str">
            <v>SY</v>
          </cell>
          <cell r="D7287" t="str">
            <v>WEARING COURSE REMOVED, ASPHALT, AS PER PLAN</v>
          </cell>
          <cell r="G7287">
            <v>0</v>
          </cell>
        </row>
        <row r="7288">
          <cell r="A7288" t="str">
            <v>847E30400</v>
          </cell>
          <cell r="C7288" t="str">
            <v>SY</v>
          </cell>
          <cell r="D7288" t="str">
            <v>EXISTING CONCRETE OVERLAY REMOVED</v>
          </cell>
          <cell r="F7288" t="str">
            <v>SPECIFY NOMINAL THICKNESS</v>
          </cell>
          <cell r="G7288">
            <v>1</v>
          </cell>
        </row>
        <row r="7289">
          <cell r="A7289" t="str">
            <v>847E30401</v>
          </cell>
          <cell r="C7289" t="str">
            <v>SY</v>
          </cell>
          <cell r="D7289" t="str">
            <v>EXISTING CONCRETE OVERLAY REMOVED, AS PER PLAN</v>
          </cell>
          <cell r="F7289" t="str">
            <v>SPECIFY NOMINAL THICKNESS</v>
          </cell>
          <cell r="G7289">
            <v>1</v>
          </cell>
        </row>
        <row r="7290">
          <cell r="A7290" t="str">
            <v>847E50000</v>
          </cell>
          <cell r="C7290" t="str">
            <v>SY</v>
          </cell>
          <cell r="D7290" t="str">
            <v>HAND CHIPPING</v>
          </cell>
          <cell r="G7290">
            <v>0</v>
          </cell>
        </row>
        <row r="7291">
          <cell r="A7291" t="str">
            <v>848E10000</v>
          </cell>
          <cell r="C7291" t="str">
            <v>SY</v>
          </cell>
          <cell r="D7291" t="str">
            <v>MICRO SILICA MODIFIED CONCRETE OVERLAY USING HYDRODEMOLITION</v>
          </cell>
          <cell r="F7291" t="str">
            <v>SPECIFY THICKNESS</v>
          </cell>
          <cell r="G7291">
            <v>1</v>
          </cell>
        </row>
        <row r="7292">
          <cell r="A7292" t="str">
            <v>848E10001</v>
          </cell>
          <cell r="C7292" t="str">
            <v>SY</v>
          </cell>
          <cell r="D7292" t="str">
            <v>MICRO SILICA MODIFIED CONCRETE OVERLAY USING HYDRODEMOLITION, AS PER PLAN</v>
          </cell>
          <cell r="F7292" t="str">
            <v>SPECIFY THICKNESS</v>
          </cell>
          <cell r="G7292">
            <v>1</v>
          </cell>
        </row>
        <row r="7293">
          <cell r="A7293" t="str">
            <v>848E10100</v>
          </cell>
          <cell r="C7293" t="str">
            <v>SY</v>
          </cell>
          <cell r="D7293" t="str">
            <v>LATEX MODIFIED CONCRETE OVERLAY USING HYDRODEMOLITION</v>
          </cell>
          <cell r="F7293" t="str">
            <v>SPECIFY THICKNESS</v>
          </cell>
          <cell r="G7293">
            <v>1</v>
          </cell>
        </row>
        <row r="7294">
          <cell r="A7294" t="str">
            <v>848E10101</v>
          </cell>
          <cell r="C7294" t="str">
            <v>SY</v>
          </cell>
          <cell r="D7294" t="str">
            <v>LATEX MODIFIED CONCRETE OVERLAY USING HYDRODEMOLITION, AS PER PLAN</v>
          </cell>
          <cell r="F7294" t="str">
            <v>SPECIFY THICKNESS</v>
          </cell>
          <cell r="G7294">
            <v>1</v>
          </cell>
        </row>
        <row r="7295">
          <cell r="A7295" t="str">
            <v>848E10200</v>
          </cell>
          <cell r="C7295" t="str">
            <v>SY</v>
          </cell>
          <cell r="D7295" t="str">
            <v>SUPERPLASTICIZED DENSE CONCRETE OVERLAY USING HYDRODEMOLITION</v>
          </cell>
          <cell r="F7295" t="str">
            <v>SPECIFY THICKNESS</v>
          </cell>
          <cell r="G7295">
            <v>1</v>
          </cell>
        </row>
        <row r="7296">
          <cell r="A7296" t="str">
            <v>848E10201</v>
          </cell>
          <cell r="C7296" t="str">
            <v>SY</v>
          </cell>
          <cell r="D7296" t="str">
            <v>SUPERPLASTICIZED DENSE CONCRETE OVERLAY USING HYDRODEMOLITION, AS PER PLAN</v>
          </cell>
          <cell r="F7296" t="str">
            <v>SPECIFY THICKNESS</v>
          </cell>
          <cell r="G7296">
            <v>1</v>
          </cell>
        </row>
        <row r="7297">
          <cell r="A7297" t="str">
            <v>848E20000</v>
          </cell>
          <cell r="C7297" t="str">
            <v>SY</v>
          </cell>
          <cell r="D7297" t="str">
            <v>SURFACE PREPARATION USING HYDRODEMOLITION</v>
          </cell>
          <cell r="G7297">
            <v>0</v>
          </cell>
        </row>
        <row r="7298">
          <cell r="A7298" t="str">
            <v>848E20001</v>
          </cell>
          <cell r="C7298" t="str">
            <v>SY</v>
          </cell>
          <cell r="D7298" t="str">
            <v>SURFACE PREPARATION USING HYDRODEMOLITION, AS PER PLAN</v>
          </cell>
          <cell r="G7298">
            <v>0</v>
          </cell>
        </row>
        <row r="7299">
          <cell r="A7299" t="str">
            <v>848E30000</v>
          </cell>
          <cell r="C7299" t="str">
            <v>CY</v>
          </cell>
          <cell r="D7299" t="str">
            <v>MICRO SILICA MODIFIED CONCRETE OVERLAY (VARIABLE THICKNESS), MATERIAL ONLY</v>
          </cell>
          <cell r="G7299">
            <v>0</v>
          </cell>
        </row>
        <row r="7300">
          <cell r="A7300" t="str">
            <v>848E30001</v>
          </cell>
          <cell r="C7300" t="str">
            <v>CY</v>
          </cell>
          <cell r="D7300" t="str">
            <v>MICRO SILICA MODIFIED CONCRETE OVERLAY (VARIABLE THICKNESS), MATERIAL ONLY, AS PER PLAN</v>
          </cell>
          <cell r="G7300">
            <v>0</v>
          </cell>
        </row>
        <row r="7301">
          <cell r="A7301" t="str">
            <v>848E30100</v>
          </cell>
          <cell r="C7301" t="str">
            <v>CY</v>
          </cell>
          <cell r="D7301" t="str">
            <v>LATEX MODIFIED CONCRETE OVERLAY (VARIABLE THICKNESS), MATERIAL ONLY</v>
          </cell>
          <cell r="G7301">
            <v>0</v>
          </cell>
        </row>
        <row r="7302">
          <cell r="A7302" t="str">
            <v>848E30101</v>
          </cell>
          <cell r="C7302" t="str">
            <v>CY</v>
          </cell>
          <cell r="D7302" t="str">
            <v>LATEX MODIFIED CONCRETE OVERLAY (VARIABLE THICKNESS), MATERIAL ONLY, AS PER PLAN</v>
          </cell>
          <cell r="G7302">
            <v>0</v>
          </cell>
        </row>
        <row r="7303">
          <cell r="A7303" t="str">
            <v>848E30200</v>
          </cell>
          <cell r="C7303" t="str">
            <v>CY</v>
          </cell>
          <cell r="D7303" t="str">
            <v>SUPERPLASTICIZED DENSE CONCRETE OVERLAY (VARIABLE THICKNESS), MATERIAL ONLY</v>
          </cell>
          <cell r="G7303">
            <v>0</v>
          </cell>
        </row>
        <row r="7304">
          <cell r="A7304" t="str">
            <v>848E30201</v>
          </cell>
          <cell r="C7304" t="str">
            <v>CY</v>
          </cell>
          <cell r="D7304" t="str">
            <v>SUPERPLASTICIZED DENSE CONCRETE OVERLAY (VARIABLE THICKNESS), MATERIAL ONLY, AS PER PLAN</v>
          </cell>
          <cell r="G7304">
            <v>0</v>
          </cell>
        </row>
        <row r="7305">
          <cell r="A7305" t="str">
            <v>848E50000</v>
          </cell>
          <cell r="C7305" t="str">
            <v>SY</v>
          </cell>
          <cell r="D7305" t="str">
            <v>HAND CHIPPING</v>
          </cell>
          <cell r="G7305">
            <v>0</v>
          </cell>
        </row>
        <row r="7306">
          <cell r="A7306" t="str">
            <v>848E50001</v>
          </cell>
          <cell r="C7306" t="str">
            <v>SY</v>
          </cell>
          <cell r="D7306" t="str">
            <v>HAND CHIPPING, AS PER PLAN</v>
          </cell>
          <cell r="G7306">
            <v>0</v>
          </cell>
        </row>
        <row r="7307">
          <cell r="A7307" t="str">
            <v>848E50100</v>
          </cell>
          <cell r="C7307" t="str">
            <v>LS</v>
          </cell>
          <cell r="D7307" t="str">
            <v>TEST SLAB</v>
          </cell>
          <cell r="G7307">
            <v>0</v>
          </cell>
        </row>
        <row r="7308">
          <cell r="A7308" t="str">
            <v>848E50101</v>
          </cell>
          <cell r="C7308" t="str">
            <v>LS</v>
          </cell>
          <cell r="D7308" t="str">
            <v>TEST SLAB, AS PER PLAN</v>
          </cell>
          <cell r="G7308">
            <v>0</v>
          </cell>
        </row>
        <row r="7309">
          <cell r="A7309" t="str">
            <v>848E50200</v>
          </cell>
          <cell r="C7309" t="str">
            <v>CY</v>
          </cell>
          <cell r="D7309" t="str">
            <v>FULL-DEPTH REPAIR</v>
          </cell>
          <cell r="G7309">
            <v>0</v>
          </cell>
        </row>
        <row r="7310">
          <cell r="A7310" t="str">
            <v>848E50201</v>
          </cell>
          <cell r="C7310" t="str">
            <v>CY</v>
          </cell>
          <cell r="D7310" t="str">
            <v>FULL DEPTH REPAIR, AS PER PLAN</v>
          </cell>
          <cell r="G7310">
            <v>0</v>
          </cell>
        </row>
        <row r="7311">
          <cell r="A7311" t="str">
            <v>848E50300</v>
          </cell>
          <cell r="C7311" t="str">
            <v>SY</v>
          </cell>
          <cell r="D7311" t="str">
            <v>WEARING COURSE REMOVED, ASPHALT</v>
          </cell>
          <cell r="G7311">
            <v>0</v>
          </cell>
        </row>
        <row r="7312">
          <cell r="A7312" t="str">
            <v>848E50301</v>
          </cell>
          <cell r="C7312" t="str">
            <v>SY</v>
          </cell>
          <cell r="D7312" t="str">
            <v>WEARING COURSE REMOVED, ASPHALT, AS PER PLAN</v>
          </cell>
          <cell r="G7312">
            <v>0</v>
          </cell>
        </row>
        <row r="7313">
          <cell r="A7313" t="str">
            <v>848E50320</v>
          </cell>
          <cell r="C7313" t="str">
            <v>SY</v>
          </cell>
          <cell r="D7313" t="str">
            <v>EXISTING CONCRETE OVERLAY REMOVED</v>
          </cell>
          <cell r="F7313" t="str">
            <v>SPECIFY THICKNESS</v>
          </cell>
          <cell r="G7313">
            <v>1</v>
          </cell>
        </row>
        <row r="7314">
          <cell r="A7314" t="str">
            <v>848E50321</v>
          </cell>
          <cell r="C7314" t="str">
            <v>SY</v>
          </cell>
          <cell r="D7314" t="str">
            <v>EXISTING CONCRETE OVERLAY REMOVED, AS PER PLAN</v>
          </cell>
          <cell r="G7314">
            <v>0</v>
          </cell>
        </row>
        <row r="7315">
          <cell r="A7315" t="str">
            <v>848E50340</v>
          </cell>
          <cell r="C7315" t="str">
            <v>SY</v>
          </cell>
          <cell r="D7315" t="str">
            <v>REMOVAL OF DEBONDED OR DETERIORATED EXISTING VARIABLE THICKNESS CONCRETE OVERLAY</v>
          </cell>
          <cell r="G7315">
            <v>0</v>
          </cell>
        </row>
        <row r="7316">
          <cell r="A7316" t="str">
            <v>848E50341</v>
          </cell>
          <cell r="C7316" t="str">
            <v>SY</v>
          </cell>
          <cell r="D7316" t="str">
            <v>REMOVAL OF DEBONDED OR DETERIORATED EXISTING VARIABLE THICKNESS CONCRETE OVERLAY, AS PER PLAN</v>
          </cell>
          <cell r="G7316">
            <v>0</v>
          </cell>
        </row>
        <row r="7317">
          <cell r="A7317" t="str">
            <v>848E90000</v>
          </cell>
          <cell r="C7317" t="str">
            <v>SY</v>
          </cell>
          <cell r="D7317" t="str">
            <v>OVERLAY, MISC.:</v>
          </cell>
          <cell r="F7317" t="str">
            <v>ADD SUPPLEMENTAL DESCRIPTION</v>
          </cell>
          <cell r="G7317">
            <v>1</v>
          </cell>
        </row>
        <row r="7318">
          <cell r="A7318" t="str">
            <v>848E91000</v>
          </cell>
          <cell r="C7318" t="str">
            <v>CY</v>
          </cell>
          <cell r="D7318" t="str">
            <v>OVERLAY, MISC.:</v>
          </cell>
          <cell r="F7318" t="str">
            <v>ADD SUPPLEMENTAL DESCRIPTION</v>
          </cell>
          <cell r="G7318">
            <v>1</v>
          </cell>
        </row>
        <row r="7319">
          <cell r="A7319" t="str">
            <v>848E99000</v>
          </cell>
          <cell r="B7319" t="str">
            <v>Y</v>
          </cell>
          <cell r="C7319" t="str">
            <v>CY</v>
          </cell>
          <cell r="D7319" t="str">
            <v>SPECIAL - CONCRETE OVERLAY, VARIABLE THICKNESS, MATERIAL ONLY</v>
          </cell>
          <cell r="F7319" t="str">
            <v>DESIGN BUILD PROJECTS ONLY</v>
          </cell>
          <cell r="G7319">
            <v>0</v>
          </cell>
        </row>
        <row r="7320">
          <cell r="A7320" t="str">
            <v>848E99100</v>
          </cell>
          <cell r="B7320" t="str">
            <v>Y</v>
          </cell>
          <cell r="C7320" t="str">
            <v>LS</v>
          </cell>
          <cell r="D7320" t="str">
            <v>SPECIAL - BRIDGE DECK CONCRETE OVERLAYS</v>
          </cell>
          <cell r="F7320" t="str">
            <v>DESIGN BUILD PROJECTS ONLY</v>
          </cell>
          <cell r="G7320">
            <v>0</v>
          </cell>
        </row>
        <row r="7321">
          <cell r="A7321" t="str">
            <v>849E10000</v>
          </cell>
          <cell r="C7321" t="str">
            <v>LS</v>
          </cell>
          <cell r="D7321" t="str">
            <v>DAMAGE ASSESSMENT</v>
          </cell>
          <cell r="G7321">
            <v>0</v>
          </cell>
        </row>
        <row r="7322">
          <cell r="A7322" t="str">
            <v>849E10001</v>
          </cell>
          <cell r="C7322" t="str">
            <v>LS</v>
          </cell>
          <cell r="D7322" t="str">
            <v>DAMAGE ASSESSMENT, AS PER PLAN</v>
          </cell>
          <cell r="G7322">
            <v>0</v>
          </cell>
        </row>
        <row r="7323">
          <cell r="A7323" t="str">
            <v>849E10500</v>
          </cell>
          <cell r="C7323" t="str">
            <v>LS</v>
          </cell>
          <cell r="D7323" t="str">
            <v>SURFACE PREPARATION</v>
          </cell>
          <cell r="G7323">
            <v>0</v>
          </cell>
        </row>
        <row r="7324">
          <cell r="A7324" t="str">
            <v>849E10600</v>
          </cell>
          <cell r="C7324" t="str">
            <v>HOUR</v>
          </cell>
          <cell r="D7324" t="str">
            <v>REPAIRING DAMAGED MEMBERS BY GRINDING</v>
          </cell>
          <cell r="G7324">
            <v>0</v>
          </cell>
        </row>
        <row r="7325">
          <cell r="A7325" t="str">
            <v>849E10700</v>
          </cell>
          <cell r="C7325" t="str">
            <v>LS</v>
          </cell>
          <cell r="D7325" t="str">
            <v>STRAIGHTENING DAMAGED MEMBERS</v>
          </cell>
          <cell r="G7325">
            <v>0</v>
          </cell>
        </row>
        <row r="7326">
          <cell r="A7326" t="str">
            <v>850E70000</v>
          </cell>
          <cell r="C7326" t="str">
            <v>SY</v>
          </cell>
          <cell r="D7326" t="str">
            <v>4" CEMENT TREATED FREE DRAINING BASE</v>
          </cell>
          <cell r="G7326">
            <v>0</v>
          </cell>
        </row>
        <row r="7327">
          <cell r="A7327" t="str">
            <v>851E40000</v>
          </cell>
          <cell r="C7327" t="str">
            <v>SY</v>
          </cell>
          <cell r="D7327" t="str">
            <v>4" ASPHALT TREATED FREE DRAINING BASE</v>
          </cell>
          <cell r="G7327">
            <v>0</v>
          </cell>
        </row>
        <row r="7328">
          <cell r="A7328" t="str">
            <v>852E10000</v>
          </cell>
          <cell r="C7328" t="str">
            <v>SY</v>
          </cell>
          <cell r="D7328" t="str">
            <v>ULTRA-THIN WHITETOPPING</v>
          </cell>
          <cell r="G7328">
            <v>0</v>
          </cell>
        </row>
        <row r="7329">
          <cell r="A7329" t="str">
            <v>855E00010</v>
          </cell>
          <cell r="C7329" t="str">
            <v>LB</v>
          </cell>
          <cell r="D7329" t="str">
            <v>POST-TENSIONING STRAND TENDON</v>
          </cell>
          <cell r="G7329">
            <v>0</v>
          </cell>
        </row>
        <row r="7330">
          <cell r="A7330" t="str">
            <v>855E00020</v>
          </cell>
          <cell r="C7330" t="str">
            <v>LB</v>
          </cell>
          <cell r="D7330" t="str">
            <v>POST-TENSIONING BAR TENDON</v>
          </cell>
          <cell r="G7330">
            <v>0</v>
          </cell>
        </row>
        <row r="7331">
          <cell r="A7331" t="str">
            <v>856E10000</v>
          </cell>
          <cell r="C7331" t="str">
            <v>CY</v>
          </cell>
          <cell r="D7331" t="str">
            <v>BRIDGE DECK WATERPROOFING ASPHALT CONCRETE</v>
          </cell>
          <cell r="G7331">
            <v>0</v>
          </cell>
        </row>
        <row r="7332">
          <cell r="A7332" t="str">
            <v>857E10000</v>
          </cell>
          <cell r="C7332" t="str">
            <v>CY</v>
          </cell>
          <cell r="D7332" t="str">
            <v>ASPHALT CONCRETE WITH GILSONITE, SURFACE COURSE, TYPE 1 (446)</v>
          </cell>
          <cell r="G7332">
            <v>0</v>
          </cell>
        </row>
        <row r="7333">
          <cell r="A7333" t="str">
            <v>857E10100</v>
          </cell>
          <cell r="C7333" t="str">
            <v>CY</v>
          </cell>
          <cell r="D7333" t="str">
            <v>ASPHALT CONCRETE WITH GILSONITE, SURFACE COURSE, TYPE 1 (448)</v>
          </cell>
          <cell r="G7333">
            <v>0</v>
          </cell>
        </row>
        <row r="7334">
          <cell r="A7334" t="str">
            <v>857E10500</v>
          </cell>
          <cell r="C7334" t="str">
            <v>CY</v>
          </cell>
          <cell r="D7334" t="str">
            <v>ASPHALT CONCRETE WITH GILSONITE, SURFACE COURSE, 12.5 MM (446)</v>
          </cell>
          <cell r="G7334">
            <v>0</v>
          </cell>
        </row>
        <row r="7335">
          <cell r="A7335" t="str">
            <v>857E10600</v>
          </cell>
          <cell r="C7335" t="str">
            <v>CY</v>
          </cell>
          <cell r="D7335" t="str">
            <v>ASPHALT CONCRETE WITH GILSONITE, SURFACE COURSE, 12.5 MM (448)</v>
          </cell>
          <cell r="G7335">
            <v>0</v>
          </cell>
        </row>
        <row r="7336">
          <cell r="A7336" t="str">
            <v>857E20000</v>
          </cell>
          <cell r="C7336" t="str">
            <v>CY</v>
          </cell>
          <cell r="D7336" t="str">
            <v>ASPHALT CONCRETE WITH GILSONITE, INTERMEDIATE COURSE, TYPE 2 (446)</v>
          </cell>
          <cell r="G7336">
            <v>0</v>
          </cell>
        </row>
        <row r="7337">
          <cell r="A7337" t="str">
            <v>857E20100</v>
          </cell>
          <cell r="C7337" t="str">
            <v>CY</v>
          </cell>
          <cell r="D7337" t="str">
            <v>ASPHALT CONCRETE WITH GILSONITE, INTERMEDIATE COURSE, TYPE 2 (448)</v>
          </cell>
          <cell r="G7337">
            <v>0</v>
          </cell>
        </row>
        <row r="7338">
          <cell r="A7338" t="str">
            <v>858E10000</v>
          </cell>
          <cell r="C7338" t="str">
            <v>SY</v>
          </cell>
          <cell r="D7338" t="str">
            <v>THIN POLYMER EPOXY OVERLAY</v>
          </cell>
          <cell r="G7338">
            <v>0</v>
          </cell>
        </row>
        <row r="7339">
          <cell r="A7339" t="str">
            <v>858E10001</v>
          </cell>
          <cell r="C7339" t="str">
            <v>SY</v>
          </cell>
          <cell r="D7339" t="str">
            <v>THIN POLYMER EPOXY OVERLAY, AS PER PLAN</v>
          </cell>
          <cell r="G7339">
            <v>0</v>
          </cell>
        </row>
        <row r="7340">
          <cell r="A7340" t="str">
            <v>859E10000</v>
          </cell>
          <cell r="C7340" t="str">
            <v>CY</v>
          </cell>
          <cell r="D7340" t="str">
            <v>ASPHALT CONCRETE WITH VERGLIMIT</v>
          </cell>
          <cell r="G7340">
            <v>0</v>
          </cell>
        </row>
        <row r="7341">
          <cell r="A7341" t="str">
            <v>859E10001</v>
          </cell>
          <cell r="C7341" t="str">
            <v>CY</v>
          </cell>
          <cell r="D7341" t="str">
            <v>ASPHALT CONCRETE WITH VERGLIMIT, AS PER PLAN</v>
          </cell>
          <cell r="G7341">
            <v>0</v>
          </cell>
        </row>
        <row r="7342">
          <cell r="A7342" t="str">
            <v>860E10000</v>
          </cell>
          <cell r="C7342" t="str">
            <v>CY</v>
          </cell>
          <cell r="D7342" t="str">
            <v>THINLAY ASPHALT CONCRETE, TYPE MED</v>
          </cell>
          <cell r="G7342">
            <v>0</v>
          </cell>
        </row>
        <row r="7343">
          <cell r="A7343" t="str">
            <v>860E10010</v>
          </cell>
          <cell r="C7343" t="str">
            <v>CY</v>
          </cell>
          <cell r="D7343" t="str">
            <v>THINLAY ASPHALT CONCRETE, TYPE LT</v>
          </cell>
          <cell r="G7343">
            <v>0</v>
          </cell>
        </row>
        <row r="7344">
          <cell r="A7344" t="str">
            <v>862E00500</v>
          </cell>
          <cell r="C7344" t="str">
            <v>HOUR</v>
          </cell>
          <cell r="D7344" t="str">
            <v>SCALING</v>
          </cell>
          <cell r="G7344">
            <v>0</v>
          </cell>
        </row>
        <row r="7345">
          <cell r="A7345" t="str">
            <v>862E00600</v>
          </cell>
          <cell r="C7345" t="str">
            <v>SY</v>
          </cell>
          <cell r="D7345" t="str">
            <v>SLOPE DRAPE</v>
          </cell>
          <cell r="G7345">
            <v>0</v>
          </cell>
        </row>
        <row r="7346">
          <cell r="A7346" t="str">
            <v>862E00601</v>
          </cell>
          <cell r="C7346" t="str">
            <v>SY</v>
          </cell>
          <cell r="D7346" t="str">
            <v>SLOPE DRAPE, AS PER PLAN</v>
          </cell>
          <cell r="G7346">
            <v>0</v>
          </cell>
        </row>
        <row r="7347">
          <cell r="A7347" t="str">
            <v>862E00610</v>
          </cell>
          <cell r="C7347" t="str">
            <v>CY</v>
          </cell>
          <cell r="D7347" t="str">
            <v>EXCAVATION</v>
          </cell>
          <cell r="G7347">
            <v>0</v>
          </cell>
        </row>
        <row r="7348">
          <cell r="A7348" t="str">
            <v>862E00611</v>
          </cell>
          <cell r="C7348" t="str">
            <v>CY</v>
          </cell>
          <cell r="D7348" t="str">
            <v>EXCAVATION, AS PER PLAN</v>
          </cell>
          <cell r="G7348">
            <v>0</v>
          </cell>
        </row>
        <row r="7349">
          <cell r="A7349" t="str">
            <v>862E00700</v>
          </cell>
          <cell r="C7349" t="str">
            <v>SF</v>
          </cell>
          <cell r="D7349" t="str">
            <v>TRIM BLASTING</v>
          </cell>
          <cell r="G7349">
            <v>0</v>
          </cell>
        </row>
        <row r="7350">
          <cell r="A7350" t="str">
            <v>862E99000</v>
          </cell>
          <cell r="C7350" t="str">
            <v>FT</v>
          </cell>
          <cell r="D7350" t="str">
            <v>ROCKFALL PROTECTION, MISC.:</v>
          </cell>
          <cell r="F7350" t="str">
            <v>ADD SUPPLEMENTAL DESCRIPTION</v>
          </cell>
          <cell r="G7350">
            <v>1</v>
          </cell>
        </row>
        <row r="7351">
          <cell r="A7351" t="str">
            <v>863E00100</v>
          </cell>
          <cell r="C7351" t="str">
            <v>SY</v>
          </cell>
          <cell r="D7351" t="str">
            <v>GEOGRID, TYPE P1</v>
          </cell>
          <cell r="G7351">
            <v>0</v>
          </cell>
        </row>
        <row r="7352">
          <cell r="A7352" t="str">
            <v>863E00200</v>
          </cell>
          <cell r="C7352" t="str">
            <v>SY</v>
          </cell>
          <cell r="D7352" t="str">
            <v>GEOGRID, TYPE P2</v>
          </cell>
          <cell r="G7352">
            <v>0</v>
          </cell>
        </row>
        <row r="7353">
          <cell r="A7353" t="str">
            <v>863E00300</v>
          </cell>
          <cell r="C7353" t="str">
            <v>SY</v>
          </cell>
          <cell r="D7353" t="str">
            <v>GEOGRID, TYPE P3</v>
          </cell>
          <cell r="G7353">
            <v>0</v>
          </cell>
        </row>
        <row r="7354">
          <cell r="A7354" t="str">
            <v>863E00400</v>
          </cell>
          <cell r="C7354" t="str">
            <v>SY</v>
          </cell>
          <cell r="D7354" t="str">
            <v>GEOGRID, TYPE P4</v>
          </cell>
          <cell r="G7354">
            <v>0</v>
          </cell>
        </row>
        <row r="7355">
          <cell r="A7355" t="str">
            <v>863E00500</v>
          </cell>
          <cell r="C7355" t="str">
            <v>SY</v>
          </cell>
          <cell r="D7355" t="str">
            <v>GEOGRID, TYPE P5</v>
          </cell>
          <cell r="G7355">
            <v>0</v>
          </cell>
        </row>
        <row r="7356">
          <cell r="A7356" t="str">
            <v>863E00600</v>
          </cell>
          <cell r="C7356" t="str">
            <v>SY</v>
          </cell>
          <cell r="D7356" t="str">
            <v>GEOGRID, TYPE S1</v>
          </cell>
          <cell r="G7356">
            <v>0</v>
          </cell>
        </row>
        <row r="7357">
          <cell r="A7357" t="str">
            <v>863E00700</v>
          </cell>
          <cell r="C7357" t="str">
            <v>SY</v>
          </cell>
          <cell r="D7357" t="str">
            <v>GEOGRID, TYPE S2</v>
          </cell>
          <cell r="G7357">
            <v>0</v>
          </cell>
        </row>
        <row r="7358">
          <cell r="A7358" t="str">
            <v>863E00800</v>
          </cell>
          <cell r="C7358" t="str">
            <v>CY</v>
          </cell>
          <cell r="D7358" t="str">
            <v>REINFORCED EMBANKMENT</v>
          </cell>
          <cell r="G7358">
            <v>0</v>
          </cell>
        </row>
        <row r="7359">
          <cell r="A7359" t="str">
            <v>863E00801</v>
          </cell>
          <cell r="C7359" t="str">
            <v>CY</v>
          </cell>
          <cell r="D7359" t="str">
            <v>REINFORCED EMBANKMENT, AS PER PLAN</v>
          </cell>
          <cell r="G7359">
            <v>0</v>
          </cell>
        </row>
        <row r="7360">
          <cell r="A7360" t="str">
            <v>866E00100</v>
          </cell>
          <cell r="C7360" t="str">
            <v>EACH</v>
          </cell>
          <cell r="D7360" t="str">
            <v>GROUND ANCHOR,</v>
          </cell>
          <cell r="F7360" t="str">
            <v>SPECIFY ___ KIP MAX. TEST LOAD</v>
          </cell>
          <cell r="G7360">
            <v>1</v>
          </cell>
        </row>
        <row r="7361">
          <cell r="A7361" t="str">
            <v>866E00101</v>
          </cell>
          <cell r="C7361" t="str">
            <v>EACH</v>
          </cell>
          <cell r="D7361" t="str">
            <v>GROUND ANCHOR, AS PER PLAN</v>
          </cell>
          <cell r="F7361" t="str">
            <v>SPECIFY ___ KIP MAX. TEST LOAD</v>
          </cell>
          <cell r="G7361">
            <v>1</v>
          </cell>
        </row>
        <row r="7362">
          <cell r="A7362" t="str">
            <v>866E00200</v>
          </cell>
          <cell r="C7362" t="str">
            <v>EACH</v>
          </cell>
          <cell r="D7362" t="str">
            <v>TEMPORARY GROUND ANCHOR</v>
          </cell>
          <cell r="F7362" t="str">
            <v>SPECIFY ___ KIP MAX. TEST LOAD</v>
          </cell>
          <cell r="G7362">
            <v>1</v>
          </cell>
        </row>
        <row r="7363">
          <cell r="A7363" t="str">
            <v>866E00300</v>
          </cell>
          <cell r="C7363" t="str">
            <v>LS</v>
          </cell>
          <cell r="D7363" t="str">
            <v>INVESTIGATIVE ANCHOR PULLOUT TESTS</v>
          </cell>
          <cell r="G7363">
            <v>0</v>
          </cell>
        </row>
        <row r="7364">
          <cell r="A7364" t="str">
            <v>866E00400</v>
          </cell>
          <cell r="C7364" t="str">
            <v>EACH</v>
          </cell>
          <cell r="D7364" t="str">
            <v>PERFORMANCE TEST</v>
          </cell>
          <cell r="G7364">
            <v>0</v>
          </cell>
        </row>
        <row r="7365">
          <cell r="A7365" t="str">
            <v>866E00500</v>
          </cell>
          <cell r="C7365" t="str">
            <v>EACH</v>
          </cell>
          <cell r="D7365" t="str">
            <v>EXTENDED CREEP TEST</v>
          </cell>
          <cell r="G7365">
            <v>0</v>
          </cell>
        </row>
        <row r="7366">
          <cell r="A7366" t="str">
            <v>866E01000</v>
          </cell>
          <cell r="C7366" t="str">
            <v>CY</v>
          </cell>
          <cell r="D7366" t="str">
            <v>PRE-GROUTING IN ROCK</v>
          </cell>
          <cell r="G7366">
            <v>0</v>
          </cell>
        </row>
        <row r="7367">
          <cell r="A7367" t="str">
            <v>866E01100</v>
          </cell>
          <cell r="C7367" t="str">
            <v>EACH</v>
          </cell>
          <cell r="D7367" t="str">
            <v>REDRILLING PRE-GROUTED HOLES IN ROCK</v>
          </cell>
          <cell r="G7367">
            <v>0</v>
          </cell>
        </row>
        <row r="7368">
          <cell r="A7368" t="str">
            <v>867E00100</v>
          </cell>
          <cell r="C7368" t="str">
            <v>LS</v>
          </cell>
          <cell r="D7368" t="str">
            <v>TEMPORARY WIRE FACED MECHANICALLY STABILIZED EARTH WALL</v>
          </cell>
          <cell r="G7368">
            <v>0</v>
          </cell>
        </row>
        <row r="7369">
          <cell r="A7369" t="str">
            <v>867E00101</v>
          </cell>
          <cell r="C7369" t="str">
            <v>LS</v>
          </cell>
          <cell r="D7369" t="str">
            <v>TEMPORARY WIRE FACED MECHANICALLY STABILIZED EARTH WALL, AS PER PLAN</v>
          </cell>
          <cell r="G7369">
            <v>0</v>
          </cell>
        </row>
        <row r="7370">
          <cell r="A7370" t="str">
            <v>869E00100</v>
          </cell>
          <cell r="C7370" t="str">
            <v>EACH</v>
          </cell>
          <cell r="D7370" t="str">
            <v>HIGH LOAD MULTI-ROTATIONAL (HLMR) BEARINGS</v>
          </cell>
          <cell r="G7370">
            <v>0</v>
          </cell>
        </row>
        <row r="7371">
          <cell r="A7371" t="str">
            <v>869E00101</v>
          </cell>
          <cell r="C7371" t="str">
            <v>EACH</v>
          </cell>
          <cell r="D7371" t="str">
            <v>HIGH LOAD MULTI-ROTATIONAL (HLMR) BEARINGS, AS PER PLAN</v>
          </cell>
          <cell r="G7371">
            <v>0</v>
          </cell>
        </row>
        <row r="7372">
          <cell r="A7372" t="str">
            <v>870E10000</v>
          </cell>
          <cell r="C7372" t="str">
            <v>SF</v>
          </cell>
          <cell r="D7372" t="str">
            <v>PREFABRICATED MODULAR RETAINING WALL</v>
          </cell>
          <cell r="G7372">
            <v>0</v>
          </cell>
        </row>
        <row r="7373">
          <cell r="A7373" t="str">
            <v>870E10001</v>
          </cell>
          <cell r="C7373" t="str">
            <v>SF</v>
          </cell>
          <cell r="D7373" t="str">
            <v>PREFABRICATED MODULAR RETAINING WALL, AS PER PLAN</v>
          </cell>
          <cell r="G7373">
            <v>0</v>
          </cell>
        </row>
        <row r="7374">
          <cell r="A7374" t="str">
            <v>870E11000</v>
          </cell>
          <cell r="C7374" t="str">
            <v>CY</v>
          </cell>
          <cell r="D7374" t="str">
            <v>WALL EXCAVATION</v>
          </cell>
          <cell r="G7374">
            <v>0</v>
          </cell>
        </row>
        <row r="7375">
          <cell r="A7375" t="str">
            <v>870E11100</v>
          </cell>
          <cell r="C7375" t="str">
            <v>CY</v>
          </cell>
          <cell r="D7375" t="str">
            <v>NATURAL SOIL</v>
          </cell>
          <cell r="G7375">
            <v>0</v>
          </cell>
        </row>
        <row r="7376">
          <cell r="A7376" t="str">
            <v>870E12000</v>
          </cell>
          <cell r="C7376" t="str">
            <v>FT</v>
          </cell>
          <cell r="D7376" t="str">
            <v>6" DRAINAGE PIPE, PERFORATED</v>
          </cell>
          <cell r="G7376">
            <v>0</v>
          </cell>
        </row>
        <row r="7377">
          <cell r="A7377" t="str">
            <v>870E12100</v>
          </cell>
          <cell r="C7377" t="str">
            <v>FT</v>
          </cell>
          <cell r="D7377" t="str">
            <v>6" DRAINAGE PIPE, NON-PERFORATED</v>
          </cell>
          <cell r="G7377">
            <v>0</v>
          </cell>
        </row>
        <row r="7378">
          <cell r="A7378" t="str">
            <v>870E12500</v>
          </cell>
          <cell r="C7378" t="str">
            <v>FT</v>
          </cell>
          <cell r="D7378" t="str">
            <v>CONCRETE COPING</v>
          </cell>
          <cell r="G7378">
            <v>0</v>
          </cell>
        </row>
        <row r="7379">
          <cell r="A7379" t="str">
            <v>870E14000</v>
          </cell>
          <cell r="C7379" t="str">
            <v>DAY</v>
          </cell>
          <cell r="D7379" t="str">
            <v>ON-SITE ASSISTANCE</v>
          </cell>
          <cell r="G7379">
            <v>0</v>
          </cell>
        </row>
        <row r="7380">
          <cell r="A7380" t="str">
            <v>870E15000</v>
          </cell>
          <cell r="C7380" t="str">
            <v>LS</v>
          </cell>
          <cell r="D7380" t="str">
            <v>PMRW INSPECTION AND COMPACTION TESTING</v>
          </cell>
          <cell r="G7380">
            <v>0</v>
          </cell>
        </row>
        <row r="7381">
          <cell r="A7381" t="str">
            <v>871E10000</v>
          </cell>
          <cell r="C7381" t="str">
            <v>CY</v>
          </cell>
          <cell r="D7381" t="str">
            <v>EMBANKMENT USING FLY ASH</v>
          </cell>
          <cell r="G7381">
            <v>0</v>
          </cell>
        </row>
        <row r="7382">
          <cell r="A7382" t="str">
            <v>871E10020</v>
          </cell>
          <cell r="C7382" t="str">
            <v>CY</v>
          </cell>
          <cell r="D7382" t="str">
            <v>EMBANKMENT USING BOTTOM ASH</v>
          </cell>
          <cell r="G7382">
            <v>0</v>
          </cell>
        </row>
        <row r="7383">
          <cell r="A7383" t="str">
            <v>871E10040</v>
          </cell>
          <cell r="C7383" t="str">
            <v>CY</v>
          </cell>
          <cell r="D7383" t="str">
            <v>EMBANKMENT USING FOUNDRY SAND</v>
          </cell>
          <cell r="G7383">
            <v>0</v>
          </cell>
        </row>
        <row r="7384">
          <cell r="A7384" t="str">
            <v>871E10060</v>
          </cell>
          <cell r="C7384" t="str">
            <v>CY</v>
          </cell>
          <cell r="D7384" t="str">
            <v>EMBANKMENT USING RECYCLED GLASS</v>
          </cell>
          <cell r="G7384">
            <v>0</v>
          </cell>
        </row>
        <row r="7385">
          <cell r="A7385" t="str">
            <v>871E10080</v>
          </cell>
          <cell r="C7385" t="str">
            <v>CY</v>
          </cell>
          <cell r="D7385" t="str">
            <v>EMBANKMENT USING TIRE SHREDS</v>
          </cell>
          <cell r="G7385">
            <v>0</v>
          </cell>
        </row>
        <row r="7386">
          <cell r="A7386" t="str">
            <v>871E10090</v>
          </cell>
          <cell r="C7386" t="str">
            <v>CY</v>
          </cell>
          <cell r="D7386" t="str">
            <v>EMBANKMENT USING PETROLEUM CONTAMINATED SOIL</v>
          </cell>
          <cell r="G7386">
            <v>0</v>
          </cell>
        </row>
        <row r="7387">
          <cell r="A7387" t="str">
            <v>871E10110</v>
          </cell>
          <cell r="C7387" t="str">
            <v>CY</v>
          </cell>
          <cell r="D7387" t="str">
            <v>EMBANKMENT USING RECYCLED MATERIALS</v>
          </cell>
          <cell r="G7387">
            <v>0</v>
          </cell>
        </row>
        <row r="7388">
          <cell r="A7388" t="str">
            <v>871E30000</v>
          </cell>
          <cell r="C7388" t="str">
            <v>LS</v>
          </cell>
          <cell r="D7388" t="str">
            <v>SOILS CONSULTANT ANALYSIS</v>
          </cell>
          <cell r="G7388">
            <v>0</v>
          </cell>
        </row>
        <row r="7389">
          <cell r="A7389" t="str">
            <v>872E10000</v>
          </cell>
          <cell r="C7389" t="str">
            <v>FT</v>
          </cell>
          <cell r="D7389" t="str">
            <v>VOID REDUCING ASPHALT MEMBRANE (VRAM)</v>
          </cell>
          <cell r="G7389">
            <v>0</v>
          </cell>
        </row>
        <row r="7390">
          <cell r="A7390" t="str">
            <v>873E10000</v>
          </cell>
          <cell r="C7390" t="str">
            <v>FT</v>
          </cell>
          <cell r="D7390" t="str">
            <v>WET REFLECTIVE REMOVABLE TAPE</v>
          </cell>
          <cell r="G7390">
            <v>0</v>
          </cell>
        </row>
        <row r="7391">
          <cell r="A7391" t="str">
            <v>873E20000</v>
          </cell>
          <cell r="C7391" t="str">
            <v>MILE</v>
          </cell>
          <cell r="D7391" t="str">
            <v>WORK ZONE LANE LINE, CLASS I</v>
          </cell>
          <cell r="G7391">
            <v>0</v>
          </cell>
        </row>
        <row r="7392">
          <cell r="A7392" t="str">
            <v>873E20500</v>
          </cell>
          <cell r="C7392" t="str">
            <v>MILE</v>
          </cell>
          <cell r="D7392" t="str">
            <v>WORK ZONE LANE LINE, CLASS II</v>
          </cell>
          <cell r="G7392">
            <v>0</v>
          </cell>
        </row>
        <row r="7393">
          <cell r="A7393" t="str">
            <v>873E21000</v>
          </cell>
          <cell r="C7393" t="str">
            <v>MILE</v>
          </cell>
          <cell r="D7393" t="str">
            <v>WORK ZONE CENTER LINE, CLASS I</v>
          </cell>
          <cell r="G7393">
            <v>0</v>
          </cell>
        </row>
        <row r="7394">
          <cell r="A7394" t="str">
            <v>873E21500</v>
          </cell>
          <cell r="C7394" t="str">
            <v>MILE</v>
          </cell>
          <cell r="D7394" t="str">
            <v>WORK ZONE CENTER LINE, CLASS II</v>
          </cell>
          <cell r="G7394">
            <v>0</v>
          </cell>
        </row>
        <row r="7395">
          <cell r="A7395" t="str">
            <v>873E22000</v>
          </cell>
          <cell r="C7395" t="str">
            <v>MILE</v>
          </cell>
          <cell r="D7395" t="str">
            <v>WORK ZONE EDGE LINE, CLASS I</v>
          </cell>
          <cell r="G7395">
            <v>0</v>
          </cell>
        </row>
        <row r="7396">
          <cell r="A7396" t="str">
            <v>873E23000</v>
          </cell>
          <cell r="C7396" t="str">
            <v>FT</v>
          </cell>
          <cell r="D7396" t="str">
            <v>WORK ZONE CHANNELIZING LINE, CLASS I</v>
          </cell>
          <cell r="G7396">
            <v>0</v>
          </cell>
        </row>
        <row r="7397">
          <cell r="A7397" t="str">
            <v>873E24000</v>
          </cell>
          <cell r="C7397" t="str">
            <v>FT</v>
          </cell>
          <cell r="D7397" t="str">
            <v>WORK ZONE GORE MARKING, CLASS II</v>
          </cell>
          <cell r="G7397">
            <v>0</v>
          </cell>
        </row>
        <row r="7398">
          <cell r="A7398" t="str">
            <v>873E25000</v>
          </cell>
          <cell r="C7398" t="str">
            <v>FT</v>
          </cell>
          <cell r="D7398" t="str">
            <v>WORK ZONE STOP LINE, CLASS I</v>
          </cell>
          <cell r="G7398">
            <v>0</v>
          </cell>
        </row>
        <row r="7399">
          <cell r="A7399" t="str">
            <v>873E26000</v>
          </cell>
          <cell r="C7399" t="str">
            <v>FT</v>
          </cell>
          <cell r="D7399" t="str">
            <v>WORK ZONE CROSSWALK LINE, CLASS I</v>
          </cell>
          <cell r="G7399">
            <v>0</v>
          </cell>
        </row>
        <row r="7400">
          <cell r="A7400" t="str">
            <v>873E27000</v>
          </cell>
          <cell r="C7400" t="str">
            <v>FT</v>
          </cell>
          <cell r="D7400" t="str">
            <v>WORK ZONE DOTTED LINE, CLASS I</v>
          </cell>
          <cell r="G7400">
            <v>0</v>
          </cell>
        </row>
        <row r="7401">
          <cell r="A7401" t="str">
            <v>874E10000</v>
          </cell>
          <cell r="C7401" t="str">
            <v>CY</v>
          </cell>
          <cell r="D7401" t="str">
            <v>ULTRATHIN BONDED ASPHALT CONCRETE</v>
          </cell>
          <cell r="G7401">
            <v>0</v>
          </cell>
        </row>
        <row r="7402">
          <cell r="A7402" t="str">
            <v>874E10001</v>
          </cell>
          <cell r="C7402" t="str">
            <v>CY</v>
          </cell>
          <cell r="D7402" t="str">
            <v>ULTRATHIN BONDED ASPHALT CONCRETE, AS PER PLAN</v>
          </cell>
          <cell r="G7402">
            <v>0</v>
          </cell>
        </row>
        <row r="7403">
          <cell r="A7403" t="str">
            <v>874E10020</v>
          </cell>
          <cell r="C7403" t="str">
            <v>CY</v>
          </cell>
          <cell r="D7403" t="str">
            <v>ULTRATHIN BONDED ASPHALT CONCRETE, WITH SUPPLEMENT 1059 WARRANTY</v>
          </cell>
          <cell r="G7403">
            <v>0</v>
          </cell>
        </row>
        <row r="7404">
          <cell r="A7404" t="str">
            <v>874E10021</v>
          </cell>
          <cell r="C7404" t="str">
            <v>CY</v>
          </cell>
          <cell r="D7404" t="str">
            <v>ULTRATHIN BONDED ASPHALT CONCRETE, WITH SUPPLEMENT 1059 WARRANTY, AS PER PLAN</v>
          </cell>
          <cell r="G7404">
            <v>0</v>
          </cell>
        </row>
        <row r="7405">
          <cell r="A7405" t="str">
            <v>875E10000</v>
          </cell>
          <cell r="C7405" t="str">
            <v>LB</v>
          </cell>
          <cell r="D7405" t="str">
            <v>LONGITUDINAL JOINT ADHESIVE</v>
          </cell>
          <cell r="G7405">
            <v>0</v>
          </cell>
        </row>
        <row r="7406">
          <cell r="A7406" t="str">
            <v>878E25000</v>
          </cell>
          <cell r="C7406" t="str">
            <v>LS</v>
          </cell>
          <cell r="D7406" t="str">
            <v>INSPECTION AND COMPACTION TESTING OF UNBOUND MATERIALS</v>
          </cell>
          <cell r="G7406">
            <v>0</v>
          </cell>
        </row>
        <row r="7407">
          <cell r="A7407" t="str">
            <v>880E10000</v>
          </cell>
          <cell r="C7407" t="str">
            <v>CY</v>
          </cell>
          <cell r="D7407" t="str">
            <v>ASPHALT CONCRETE WITH WARRANTY (5 YEARS)</v>
          </cell>
          <cell r="G7407">
            <v>0</v>
          </cell>
        </row>
        <row r="7408">
          <cell r="A7408" t="str">
            <v>880E10001</v>
          </cell>
          <cell r="C7408" t="str">
            <v>CY</v>
          </cell>
          <cell r="D7408" t="str">
            <v>ASPHALT CONCRETE WITH WARRANTY (5 YEARS), AS PER PLAN</v>
          </cell>
          <cell r="G7408">
            <v>0</v>
          </cell>
        </row>
        <row r="7409">
          <cell r="A7409" t="str">
            <v>880E15000</v>
          </cell>
          <cell r="C7409" t="str">
            <v>CY</v>
          </cell>
          <cell r="D7409" t="str">
            <v>ASPHALT CONCRETE WITH WARRANTY (7 YEARS)</v>
          </cell>
          <cell r="G7409">
            <v>0</v>
          </cell>
        </row>
        <row r="7410">
          <cell r="A7410" t="str">
            <v>880E15001</v>
          </cell>
          <cell r="C7410" t="str">
            <v>CY</v>
          </cell>
          <cell r="D7410" t="str">
            <v>ASPHALT CONCRETE WITH WARRANTY (7 YEARS), AS PER PLAN</v>
          </cell>
          <cell r="G7410">
            <v>0</v>
          </cell>
        </row>
        <row r="7411">
          <cell r="A7411" t="str">
            <v>880E99000</v>
          </cell>
          <cell r="B7411" t="str">
            <v>Y</v>
          </cell>
          <cell r="C7411" t="str">
            <v>LS</v>
          </cell>
          <cell r="D7411" t="str">
            <v>SPECIAL - ASPHALT PAVEMENT (5 YEAR WARRANTY)</v>
          </cell>
          <cell r="F7411" t="str">
            <v>DESIGN BUILD PROJECTS ONLY</v>
          </cell>
          <cell r="G7411">
            <v>0</v>
          </cell>
        </row>
        <row r="7412">
          <cell r="A7412" t="str">
            <v>880E99050</v>
          </cell>
          <cell r="B7412" t="str">
            <v>Y</v>
          </cell>
          <cell r="C7412" t="str">
            <v>LS</v>
          </cell>
          <cell r="D7412" t="str">
            <v>SPECIAL - ASPHALT PAVEMENT (7 YEAR WARRANTY)</v>
          </cell>
          <cell r="F7412" t="str">
            <v>DESIGN BUILD PROJECTS ONLY</v>
          </cell>
          <cell r="G7412">
            <v>0</v>
          </cell>
        </row>
        <row r="7413">
          <cell r="A7413" t="str">
            <v>881E10000</v>
          </cell>
          <cell r="C7413" t="str">
            <v>SY</v>
          </cell>
          <cell r="D7413" t="str">
            <v>MICROSURFACING WITH WARRANTY, SINGLE COURSE</v>
          </cell>
          <cell r="G7413">
            <v>0</v>
          </cell>
        </row>
        <row r="7414">
          <cell r="A7414" t="str">
            <v>881E10001</v>
          </cell>
          <cell r="C7414" t="str">
            <v>SY</v>
          </cell>
          <cell r="D7414" t="str">
            <v>MICROSURFACING WITH WARRANTY, SINGLE COURSE, AS PER PLAN</v>
          </cell>
          <cell r="G7414">
            <v>0</v>
          </cell>
        </row>
        <row r="7415">
          <cell r="A7415" t="str">
            <v>881E20000</v>
          </cell>
          <cell r="C7415" t="str">
            <v>SY</v>
          </cell>
          <cell r="D7415" t="str">
            <v>MICROSURFACING WITH WARRANTY, MULTIPLE COURSE</v>
          </cell>
          <cell r="G7415">
            <v>0</v>
          </cell>
        </row>
        <row r="7416">
          <cell r="A7416" t="str">
            <v>881E20001</v>
          </cell>
          <cell r="C7416" t="str">
            <v>SY</v>
          </cell>
          <cell r="D7416" t="str">
            <v>MICROSURFACING WITH WARRANTY, MULTIPLE COURSE, AS PER PLAN</v>
          </cell>
          <cell r="G7416">
            <v>0</v>
          </cell>
        </row>
        <row r="7417">
          <cell r="A7417" t="str">
            <v>882E10000</v>
          </cell>
          <cell r="C7417" t="str">
            <v>SY</v>
          </cell>
          <cell r="D7417" t="str">
            <v>SINGLE CHIP SEAL WITH TWO YEAR WARRANTY</v>
          </cell>
          <cell r="G7417">
            <v>0</v>
          </cell>
        </row>
        <row r="7418">
          <cell r="A7418" t="str">
            <v>882E10001</v>
          </cell>
          <cell r="C7418" t="str">
            <v>SY</v>
          </cell>
          <cell r="D7418" t="str">
            <v>SINGLE CHIP SEAL WITH TWO YEAR WARRANTY, AS PER PLAN</v>
          </cell>
          <cell r="G7418">
            <v>0</v>
          </cell>
        </row>
        <row r="7419">
          <cell r="A7419" t="str">
            <v>882E20000</v>
          </cell>
          <cell r="C7419" t="str">
            <v>SY</v>
          </cell>
          <cell r="D7419" t="str">
            <v>DOUBLE CHIP SEAL WITH TWO YEAR WARRANTY</v>
          </cell>
          <cell r="G7419">
            <v>0</v>
          </cell>
        </row>
        <row r="7420">
          <cell r="A7420" t="str">
            <v>882E20001</v>
          </cell>
          <cell r="C7420" t="str">
            <v>SY</v>
          </cell>
          <cell r="D7420" t="str">
            <v>DOUBLE CHIP SEAL WITH TWO YEAR WARRANTY, AS PER PLAN</v>
          </cell>
          <cell r="G7420">
            <v>0</v>
          </cell>
        </row>
        <row r="7421">
          <cell r="A7421" t="str">
            <v>882E98000</v>
          </cell>
          <cell r="C7421" t="str">
            <v>SY</v>
          </cell>
          <cell r="D7421" t="str">
            <v>CHIP SEAL, MISC.:</v>
          </cell>
          <cell r="F7421" t="str">
            <v>ADD SUPPLEMENTAL DESCRIPTION</v>
          </cell>
          <cell r="G7421">
            <v>1</v>
          </cell>
        </row>
        <row r="7422">
          <cell r="A7422" t="str">
            <v>883E00050</v>
          </cell>
          <cell r="C7422" t="str">
            <v>SF</v>
          </cell>
          <cell r="D7422" t="str">
            <v>SURFACE PREPARATION OF STRUCTURAL STEEL, WITH WARRANTY</v>
          </cell>
          <cell r="G7422">
            <v>0</v>
          </cell>
        </row>
        <row r="7423">
          <cell r="A7423" t="str">
            <v>883E00060</v>
          </cell>
          <cell r="C7423" t="str">
            <v>LS</v>
          </cell>
          <cell r="D7423" t="str">
            <v>SURFACE PREPARATION OF STRUCTURAL STEEL, WITH WARRANTY</v>
          </cell>
          <cell r="G7423">
            <v>0</v>
          </cell>
        </row>
        <row r="7424">
          <cell r="A7424" t="str">
            <v>883E00200</v>
          </cell>
          <cell r="C7424" t="str">
            <v>SF</v>
          </cell>
          <cell r="D7424" t="str">
            <v>FIELD METALLIZING OF STRUCTURAL STEEL, WITH WARRANTY</v>
          </cell>
          <cell r="G7424">
            <v>0</v>
          </cell>
        </row>
        <row r="7425">
          <cell r="A7425" t="str">
            <v>883E00210</v>
          </cell>
          <cell r="C7425" t="str">
            <v>LS</v>
          </cell>
          <cell r="D7425" t="str">
            <v>FIELD METALLIZING OF STRUCTURAL STEEL, WITH WARRANTY</v>
          </cell>
          <cell r="G7425">
            <v>0</v>
          </cell>
        </row>
        <row r="7426">
          <cell r="A7426" t="str">
            <v>883E00504</v>
          </cell>
          <cell r="C7426" t="str">
            <v>MNHR</v>
          </cell>
          <cell r="D7426" t="str">
            <v>GRINDING FINS, TEARS, SLIVERS ON STRUCTURAL STEEL</v>
          </cell>
          <cell r="G7426">
            <v>0</v>
          </cell>
        </row>
        <row r="7427">
          <cell r="A7427" t="str">
            <v>884E00500</v>
          </cell>
          <cell r="C7427" t="str">
            <v>SY</v>
          </cell>
          <cell r="D7427" t="str">
            <v>VARIABLE THICKNESS PORTLAND CEMENT CONCRETE PAVEMENT (7 YEAR WARRANTY)</v>
          </cell>
          <cell r="G7427">
            <v>0</v>
          </cell>
        </row>
        <row r="7428">
          <cell r="A7428" t="str">
            <v>884E10000</v>
          </cell>
          <cell r="C7428" t="str">
            <v>SY</v>
          </cell>
          <cell r="D7428" t="str">
            <v>8" PORTLAND CEMENT CONCRETE PAVEMENT (7 YEAR WARRANTY)</v>
          </cell>
          <cell r="G7428">
            <v>0</v>
          </cell>
        </row>
        <row r="7429">
          <cell r="A7429" t="str">
            <v>884E10050</v>
          </cell>
          <cell r="C7429" t="str">
            <v>SY</v>
          </cell>
          <cell r="D7429" t="str">
            <v>9" PORTLAND CEMENT CONCRETE PAVEMENT (7 YEAR WARRANTY)</v>
          </cell>
          <cell r="G7429">
            <v>0</v>
          </cell>
        </row>
        <row r="7430">
          <cell r="A7430" t="str">
            <v>884E10051</v>
          </cell>
          <cell r="C7430" t="str">
            <v>SY</v>
          </cell>
          <cell r="D7430" t="str">
            <v>9" PORTLAND CEMENT CONCRETE PAVEMENT (7 YEAR WARRANTY), AS PER PLAN</v>
          </cell>
          <cell r="G7430">
            <v>0</v>
          </cell>
        </row>
        <row r="7431">
          <cell r="A7431" t="str">
            <v>884E10080</v>
          </cell>
          <cell r="C7431" t="str">
            <v>SY</v>
          </cell>
          <cell r="D7431" t="str">
            <v>9.5" PORTLAND CEMENT CONCRETE PAVEMENT (7 YEAR WARRANTY)</v>
          </cell>
          <cell r="G7431">
            <v>0</v>
          </cell>
        </row>
        <row r="7432">
          <cell r="A7432" t="str">
            <v>884E10100</v>
          </cell>
          <cell r="C7432" t="str">
            <v>SY</v>
          </cell>
          <cell r="D7432" t="str">
            <v>10" PORTLAND CEMENT CONCRETE PAVEMENT (7 YEAR WARRANTY)</v>
          </cell>
          <cell r="G7432">
            <v>0</v>
          </cell>
        </row>
        <row r="7433">
          <cell r="A7433" t="str">
            <v>884E10150</v>
          </cell>
          <cell r="C7433" t="str">
            <v>SY</v>
          </cell>
          <cell r="D7433" t="str">
            <v>11" PORTLAND CEMENT CONCRETE PAVEMENT (7 YEAR WARRANTY)</v>
          </cell>
          <cell r="G7433">
            <v>0</v>
          </cell>
        </row>
        <row r="7434">
          <cell r="A7434" t="str">
            <v>884E10200</v>
          </cell>
          <cell r="C7434" t="str">
            <v>SY</v>
          </cell>
          <cell r="D7434" t="str">
            <v>12" PORTLAND CEMENT CONCRETE PAVEMENT (7 YEAR WARRANTY)</v>
          </cell>
          <cell r="G7434">
            <v>0</v>
          </cell>
        </row>
        <row r="7435">
          <cell r="A7435" t="str">
            <v>884E10201</v>
          </cell>
          <cell r="C7435" t="str">
            <v>SY</v>
          </cell>
          <cell r="D7435" t="str">
            <v>12" PORTLAND CEMENT CONCRETE PAVEMENT (7 YEAR WARRANTY), AS PER PLAN</v>
          </cell>
          <cell r="G7435">
            <v>0</v>
          </cell>
        </row>
        <row r="7436">
          <cell r="A7436" t="str">
            <v>884E10240</v>
          </cell>
          <cell r="C7436" t="str">
            <v>SY</v>
          </cell>
          <cell r="D7436" t="str">
            <v>12.5" PORTLAND CEMENT CONCRETE PAVEMENT (7 YEAR WARRANTY)</v>
          </cell>
          <cell r="G7436">
            <v>0</v>
          </cell>
        </row>
        <row r="7437">
          <cell r="A7437" t="str">
            <v>884E10250</v>
          </cell>
          <cell r="C7437" t="str">
            <v>SY</v>
          </cell>
          <cell r="D7437" t="str">
            <v>13" PORTLAND CEMENT CONCRETE PAVEMENT (7 YEAR WARRANTY)</v>
          </cell>
          <cell r="G7437">
            <v>0</v>
          </cell>
        </row>
        <row r="7438">
          <cell r="A7438" t="str">
            <v>884E10270</v>
          </cell>
          <cell r="C7438" t="str">
            <v>SY</v>
          </cell>
          <cell r="D7438" t="str">
            <v>13.5" PORTLAND CEMENT CONCRETE PAVEMENT (7 YEAR WARRANTY)</v>
          </cell>
          <cell r="G7438">
            <v>0</v>
          </cell>
        </row>
        <row r="7439">
          <cell r="A7439" t="str">
            <v>884E10300</v>
          </cell>
          <cell r="C7439" t="str">
            <v>SY</v>
          </cell>
          <cell r="D7439" t="str">
            <v>14" PORTLAND CEMENT CONCRETE PAVEMENT (7 YEAR WARRANTY)</v>
          </cell>
          <cell r="G7439">
            <v>0</v>
          </cell>
        </row>
        <row r="7440">
          <cell r="A7440" t="str">
            <v>884E10320</v>
          </cell>
          <cell r="C7440" t="str">
            <v>SY</v>
          </cell>
          <cell r="D7440" t="str">
            <v>14.5" PORTLAND CEMENT CONCRETE PAVEMENT (7 YEAR WARRANTY)</v>
          </cell>
          <cell r="G7440">
            <v>0</v>
          </cell>
        </row>
        <row r="7441">
          <cell r="A7441" t="str">
            <v>884E10321</v>
          </cell>
          <cell r="C7441" t="str">
            <v>SY</v>
          </cell>
          <cell r="D7441" t="str">
            <v>14.5" PORTLAND CEMENT CONCRETE PAVEMENT (7 YEAR WARRANTY), AS PER PLAN</v>
          </cell>
          <cell r="G7441">
            <v>0</v>
          </cell>
        </row>
        <row r="7442">
          <cell r="A7442" t="str">
            <v>884E10350</v>
          </cell>
          <cell r="C7442" t="str">
            <v>SY</v>
          </cell>
          <cell r="D7442" t="str">
            <v>15" PORTLAND CEMENT CONCRETE PAVEMENT (7 YEAR WARRANTY)</v>
          </cell>
          <cell r="G7442">
            <v>0</v>
          </cell>
        </row>
        <row r="7443">
          <cell r="A7443" t="str">
            <v>884E80000</v>
          </cell>
          <cell r="C7443" t="str">
            <v>SY</v>
          </cell>
          <cell r="D7443" t="str">
            <v>PORTLAND CEMENT CONCRETE PAVEMENT (7 YEAR WARRANTY), MISC.:</v>
          </cell>
          <cell r="F7443" t="str">
            <v>SPECIFY THICKNESS</v>
          </cell>
          <cell r="G7443">
            <v>1</v>
          </cell>
        </row>
        <row r="7444">
          <cell r="A7444" t="str">
            <v>884E99000</v>
          </cell>
          <cell r="B7444" t="str">
            <v>Y</v>
          </cell>
          <cell r="C7444" t="str">
            <v>LS</v>
          </cell>
          <cell r="D7444" t="str">
            <v>SPECIAL - PORTLAND CEMENT CONCRETE PAVEMENT (7 YEAR WARRANTY)</v>
          </cell>
          <cell r="F7444" t="str">
            <v>DESIGN BUILD PROJECTS ONLY</v>
          </cell>
          <cell r="G7444">
            <v>0</v>
          </cell>
        </row>
        <row r="7445">
          <cell r="A7445" t="str">
            <v>885E00050</v>
          </cell>
          <cell r="C7445" t="str">
            <v>SF</v>
          </cell>
          <cell r="D7445" t="str">
            <v>SURFACE PREPARATION OF EXISTING STRUCTURAL STEEL, WITH WARRANTY</v>
          </cell>
          <cell r="G7445">
            <v>0</v>
          </cell>
        </row>
        <row r="7446">
          <cell r="A7446" t="str">
            <v>885E00051</v>
          </cell>
          <cell r="C7446" t="str">
            <v>SF</v>
          </cell>
          <cell r="D7446" t="str">
            <v>SURFACE PREPARATION OF EXISTING STRUCTURAL STEEL, WITH WARRANTY, AS PER PLAN</v>
          </cell>
          <cell r="G7446">
            <v>0</v>
          </cell>
        </row>
        <row r="7447">
          <cell r="A7447" t="str">
            <v>885E00056</v>
          </cell>
          <cell r="C7447" t="str">
            <v>SF</v>
          </cell>
          <cell r="D7447" t="str">
            <v>FIELD PAINTING OF EXISTING STRUCTURAL STEEL, PRIME COAT, WITH WARRANTY</v>
          </cell>
          <cell r="G7447">
            <v>0</v>
          </cell>
        </row>
        <row r="7448">
          <cell r="A7448" t="str">
            <v>885E00057</v>
          </cell>
          <cell r="C7448" t="str">
            <v>SF</v>
          </cell>
          <cell r="D7448" t="str">
            <v>FIELD PAINTING OF EXISTING STRUCTURAL STEEL, PRIME COAT, WITH WARRANTY, AS PER PLAN</v>
          </cell>
          <cell r="G7448">
            <v>0</v>
          </cell>
        </row>
        <row r="7449">
          <cell r="A7449" t="str">
            <v>885E00060</v>
          </cell>
          <cell r="C7449" t="str">
            <v>SF</v>
          </cell>
          <cell r="D7449" t="str">
            <v>FIELD PAINTING OF EXISTING STRUCTURAL STEEL, INTERMEDIATE COAT, WITH WARRANTY</v>
          </cell>
          <cell r="G7449">
            <v>0</v>
          </cell>
        </row>
        <row r="7450">
          <cell r="A7450" t="str">
            <v>885E00061</v>
          </cell>
          <cell r="C7450" t="str">
            <v>SF</v>
          </cell>
          <cell r="D7450" t="str">
            <v>FIELD PAINTING OF EXISTING STRUCTURAL STEEL, INTERMEDIATE COAT, WITH WARRANTY, AS PER PLAN</v>
          </cell>
          <cell r="G7450">
            <v>0</v>
          </cell>
        </row>
        <row r="7451">
          <cell r="A7451" t="str">
            <v>885E00066</v>
          </cell>
          <cell r="C7451" t="str">
            <v>SF</v>
          </cell>
          <cell r="D7451" t="str">
            <v>FIELD PAINTING STRUCTURAL STEEL, FINISH COAT, WITH WARRANTY</v>
          </cell>
          <cell r="G7451">
            <v>0</v>
          </cell>
        </row>
        <row r="7452">
          <cell r="A7452" t="str">
            <v>885E00067</v>
          </cell>
          <cell r="C7452" t="str">
            <v>SF</v>
          </cell>
          <cell r="D7452" t="str">
            <v>FIELD PAINTING STRUCTURAL STEEL, FINISH COAT, WITH WARRANTY, AS PER PLAN</v>
          </cell>
          <cell r="G7452">
            <v>0</v>
          </cell>
        </row>
        <row r="7453">
          <cell r="A7453" t="str">
            <v>885E00100</v>
          </cell>
          <cell r="C7453" t="str">
            <v>LS</v>
          </cell>
          <cell r="D7453" t="str">
            <v>SURFACE PREPARATION OF EXISTING STRUCTURAL STEEL, WITH WARRANTY</v>
          </cell>
          <cell r="G7453">
            <v>0</v>
          </cell>
        </row>
        <row r="7454">
          <cell r="A7454" t="str">
            <v>885E00200</v>
          </cell>
          <cell r="C7454" t="str">
            <v>LS</v>
          </cell>
          <cell r="D7454" t="str">
            <v>FIELD PAINTING OF EXISTING STRUCTURAL STEEL, PRIME COAT, WITH WARRANTY</v>
          </cell>
          <cell r="G7454">
            <v>0</v>
          </cell>
        </row>
        <row r="7455">
          <cell r="A7455" t="str">
            <v>885E00300</v>
          </cell>
          <cell r="C7455" t="str">
            <v>LS</v>
          </cell>
          <cell r="D7455" t="str">
            <v>FIELD PAINTING STRUCTURAL STEEL, INTERMEDIATE COAT, WITH WARRANTY</v>
          </cell>
          <cell r="G7455">
            <v>0</v>
          </cell>
        </row>
        <row r="7456">
          <cell r="A7456" t="str">
            <v>885E00400</v>
          </cell>
          <cell r="C7456" t="str">
            <v>LS</v>
          </cell>
          <cell r="D7456" t="str">
            <v>FIELD PAINTING STRUCTURAL STEEL, FINISH COAT, WITH WARRANTY</v>
          </cell>
          <cell r="G7456">
            <v>0</v>
          </cell>
        </row>
        <row r="7457">
          <cell r="A7457" t="str">
            <v>885E00504</v>
          </cell>
          <cell r="C7457" t="str">
            <v>MNHR</v>
          </cell>
          <cell r="D7457" t="str">
            <v>GRINDING FINS, TEARS, SLIVERS ON EXISTING STRUCTURAL STEEL</v>
          </cell>
          <cell r="G7457">
            <v>0</v>
          </cell>
        </row>
        <row r="7458">
          <cell r="A7458" t="str">
            <v>885E00800</v>
          </cell>
          <cell r="C7458" t="str">
            <v>LB</v>
          </cell>
          <cell r="D7458" t="str">
            <v>FIELD PAINTING STRUCTURAL STEEL, INTERMEDIATE COAT, WITH WARRANTY</v>
          </cell>
          <cell r="G7458">
            <v>0</v>
          </cell>
        </row>
        <row r="7459">
          <cell r="A7459" t="str">
            <v>885E00850</v>
          </cell>
          <cell r="C7459" t="str">
            <v>LB</v>
          </cell>
          <cell r="D7459" t="str">
            <v>FIELD PAINTING STRUCTURAL STEEL, FINISH COAT, WITH WARRANTY</v>
          </cell>
          <cell r="G7459">
            <v>0</v>
          </cell>
        </row>
        <row r="7460">
          <cell r="A7460" t="str">
            <v>885E10000</v>
          </cell>
          <cell r="C7460" t="str">
            <v>EACH</v>
          </cell>
          <cell r="D7460" t="str">
            <v>FINAL INSPECTION REPAIR</v>
          </cell>
          <cell r="G7460">
            <v>0</v>
          </cell>
        </row>
        <row r="7461">
          <cell r="A7461" t="str">
            <v>885E90000</v>
          </cell>
          <cell r="C7461" t="str">
            <v>SF</v>
          </cell>
          <cell r="D7461" t="str">
            <v>FIELD PAINTING, MISC.:</v>
          </cell>
          <cell r="F7461" t="str">
            <v>ADD SUPPLEMENTAL DESCRIPTION</v>
          </cell>
          <cell r="G7461">
            <v>1</v>
          </cell>
        </row>
        <row r="7462">
          <cell r="A7462" t="str">
            <v>885E90010</v>
          </cell>
          <cell r="C7462" t="str">
            <v>LS</v>
          </cell>
          <cell r="D7462" t="str">
            <v>FIELD PAINTING, MISC.:</v>
          </cell>
          <cell r="F7462" t="str">
            <v>ADD SUPPLEMENTAL DESCRIPTION</v>
          </cell>
          <cell r="G7462">
            <v>1</v>
          </cell>
        </row>
        <row r="7463">
          <cell r="A7463" t="str">
            <v>885E90020</v>
          </cell>
          <cell r="C7463" t="str">
            <v>FT</v>
          </cell>
          <cell r="D7463" t="str">
            <v>FIELD PAINTING, MISC.:</v>
          </cell>
          <cell r="F7463" t="str">
            <v>ADD SUPPLEMENTAL DESCRIPTION</v>
          </cell>
          <cell r="G7463">
            <v>1</v>
          </cell>
        </row>
        <row r="7464">
          <cell r="A7464" t="str">
            <v>886E11000</v>
          </cell>
          <cell r="C7464" t="str">
            <v>GAL</v>
          </cell>
          <cell r="D7464" t="str">
            <v>FOG SEAL</v>
          </cell>
          <cell r="G7464">
            <v>0</v>
          </cell>
        </row>
        <row r="7465">
          <cell r="A7465" t="str">
            <v>892E10200</v>
          </cell>
          <cell r="C7465" t="str">
            <v>CY</v>
          </cell>
          <cell r="D7465" t="str">
            <v>QC/QA CONCRETE, CLASS QC2, SUPERSTRUCTURE (DECK) WITH WARRANTY</v>
          </cell>
          <cell r="G7465">
            <v>0</v>
          </cell>
        </row>
        <row r="7466">
          <cell r="A7466" t="str">
            <v>892E10201</v>
          </cell>
          <cell r="C7466" t="str">
            <v>CY</v>
          </cell>
          <cell r="D7466" t="str">
            <v>QC/QA CONCRETE, CLASS QC2, SUPERSTRUCTURE (DECK) WITH WARRANTY, AS PER PLAN</v>
          </cell>
          <cell r="G7466">
            <v>0</v>
          </cell>
        </row>
        <row r="7467">
          <cell r="A7467" t="str">
            <v>892E10400</v>
          </cell>
          <cell r="C7467" t="str">
            <v>CY</v>
          </cell>
          <cell r="D7467" t="str">
            <v>QC/QA CONCRETE, CLASS QC3, SUPERSTRUCTURE (DECK) WITH WARRANTY</v>
          </cell>
          <cell r="G7467">
            <v>0</v>
          </cell>
        </row>
        <row r="7468">
          <cell r="A7468" t="str">
            <v>892E10600</v>
          </cell>
          <cell r="C7468" t="str">
            <v>SY</v>
          </cell>
          <cell r="D7468" t="str">
            <v>QC/QA CONCRETE, CLASS QC2, SUPERSTRUCTURE (DECK) WITH WARRANTY</v>
          </cell>
          <cell r="G7468">
            <v>0</v>
          </cell>
        </row>
        <row r="7469">
          <cell r="A7469" t="str">
            <v>892E10800</v>
          </cell>
          <cell r="C7469" t="str">
            <v>SY</v>
          </cell>
          <cell r="D7469" t="str">
            <v>QC/QA CONCRETE, CLASS QC3, SUPERSTRUCTURE (DECK) WITH WARRANTY</v>
          </cell>
          <cell r="G7469">
            <v>0</v>
          </cell>
        </row>
        <row r="7470">
          <cell r="A7470" t="str">
            <v>895E10010</v>
          </cell>
          <cell r="C7470" t="str">
            <v>EACH</v>
          </cell>
          <cell r="D7470" t="str">
            <v>MANUFACTURED WATER QUALITY STRUCTURE, TYPE 1</v>
          </cell>
          <cell r="G7470">
            <v>0</v>
          </cell>
        </row>
        <row r="7471">
          <cell r="A7471" t="str">
            <v>895E10011</v>
          </cell>
          <cell r="C7471" t="str">
            <v>EACH</v>
          </cell>
          <cell r="D7471" t="str">
            <v>MANUFACTURED WATER QUALITY STRUCTURE, TYPE 1, AS PER PLAN</v>
          </cell>
          <cell r="G7471">
            <v>0</v>
          </cell>
        </row>
        <row r="7472">
          <cell r="A7472" t="str">
            <v>895E10020</v>
          </cell>
          <cell r="C7472" t="str">
            <v>EACH</v>
          </cell>
          <cell r="D7472" t="str">
            <v>MANUFACTURED WATER QUALITY STRUCTURE, TYPE 2</v>
          </cell>
          <cell r="G7472">
            <v>0</v>
          </cell>
        </row>
        <row r="7473">
          <cell r="A7473" t="str">
            <v>895E10021</v>
          </cell>
          <cell r="C7473" t="str">
            <v>EACH</v>
          </cell>
          <cell r="D7473" t="str">
            <v>MANUFACTURED WATER QUALITY STRUCTURE, TYPE 2, AS PER PLAN</v>
          </cell>
          <cell r="G7473">
            <v>0</v>
          </cell>
        </row>
        <row r="7474">
          <cell r="A7474" t="str">
            <v>895E10030</v>
          </cell>
          <cell r="C7474" t="str">
            <v>EACH</v>
          </cell>
          <cell r="D7474" t="str">
            <v>MANUFACTURED WATER QUALITY STRUCTURE, TYPE 3</v>
          </cell>
          <cell r="G7474">
            <v>0</v>
          </cell>
        </row>
        <row r="7475">
          <cell r="A7475" t="str">
            <v>895E10040</v>
          </cell>
          <cell r="C7475" t="str">
            <v>EACH</v>
          </cell>
          <cell r="D7475" t="str">
            <v>MANUFACTURED WATER QUALITY STRUCTURE, TYPE 4</v>
          </cell>
          <cell r="G7475">
            <v>0</v>
          </cell>
        </row>
        <row r="7476">
          <cell r="A7476" t="str">
            <v>896E00010</v>
          </cell>
          <cell r="C7476" t="str">
            <v>SNMT</v>
          </cell>
          <cell r="D7476" t="str">
            <v>PORTABLE NON-INTRUSIVE TRAFFIC SENSOR, CLASS I</v>
          </cell>
          <cell r="G7476">
            <v>0</v>
          </cell>
        </row>
        <row r="7477">
          <cell r="A7477" t="str">
            <v>896E00012</v>
          </cell>
          <cell r="C7477" t="str">
            <v>SNMT</v>
          </cell>
          <cell r="D7477" t="str">
            <v>PORTABLE NON-INTRUSIVE TRAFFIC SENSOR, CLASS II</v>
          </cell>
          <cell r="G7477">
            <v>0</v>
          </cell>
        </row>
        <row r="7478">
          <cell r="A7478" t="str">
            <v>896E00020</v>
          </cell>
          <cell r="C7478" t="str">
            <v>SNMT</v>
          </cell>
          <cell r="D7478" t="str">
            <v>PORTABLE CHANGEABLE MESSAGE SIGN</v>
          </cell>
          <cell r="G7478">
            <v>0</v>
          </cell>
        </row>
        <row r="7479">
          <cell r="A7479" t="str">
            <v>896E00021</v>
          </cell>
          <cell r="C7479" t="str">
            <v>SNMT</v>
          </cell>
          <cell r="D7479" t="str">
            <v>PORTABLE CHANGEABLE MESSAGE SIGN, AS PER PLAN</v>
          </cell>
          <cell r="G7479">
            <v>0</v>
          </cell>
        </row>
        <row r="7480">
          <cell r="A7480" t="str">
            <v>897E01010</v>
          </cell>
          <cell r="C7480" t="str">
            <v>SY</v>
          </cell>
          <cell r="D7480" t="str">
            <v>PAVEMENT PLANING, ASPHALT CONCRETE, CLASS A</v>
          </cell>
          <cell r="F7480" t="str">
            <v>SPECIFY DEPTH</v>
          </cell>
          <cell r="G7480">
            <v>1</v>
          </cell>
        </row>
        <row r="7481">
          <cell r="A7481" t="str">
            <v>897E01011</v>
          </cell>
          <cell r="C7481" t="str">
            <v>SY</v>
          </cell>
          <cell r="D7481" t="str">
            <v>PAVEMENT PLANING, ASPHALT CONCRETE, CLASS A, AS PER PLAN</v>
          </cell>
          <cell r="F7481" t="str">
            <v>SPECIFY DEPTH</v>
          </cell>
          <cell r="G7481">
            <v>1</v>
          </cell>
        </row>
        <row r="7482">
          <cell r="A7482" t="str">
            <v>897E01020</v>
          </cell>
          <cell r="C7482" t="str">
            <v>SY</v>
          </cell>
          <cell r="D7482" t="str">
            <v>PAVEMENT PLANING, ASPHALT CONCRETE, CLASS B</v>
          </cell>
          <cell r="F7482" t="str">
            <v>SPECIFY DEPTH</v>
          </cell>
          <cell r="G7482">
            <v>1</v>
          </cell>
        </row>
        <row r="7483">
          <cell r="A7483" t="str">
            <v>897E01021</v>
          </cell>
          <cell r="C7483" t="str">
            <v>SY</v>
          </cell>
          <cell r="D7483" t="str">
            <v>PAVEMENT PLANING, ASPHALT CONCRETE, CLASS B, AS PER PLAN</v>
          </cell>
          <cell r="F7483" t="str">
            <v>SPECIFY DEPTH</v>
          </cell>
          <cell r="G7483">
            <v>1</v>
          </cell>
        </row>
        <row r="7484">
          <cell r="A7484" t="str">
            <v>897E02000</v>
          </cell>
          <cell r="C7484" t="str">
            <v>SY</v>
          </cell>
          <cell r="D7484" t="str">
            <v>PATCHING PLANED SURFACE</v>
          </cell>
          <cell r="G7484">
            <v>0</v>
          </cell>
        </row>
        <row r="7485">
          <cell r="A7485" t="str">
            <v>897E02001</v>
          </cell>
          <cell r="C7485" t="str">
            <v>SY</v>
          </cell>
          <cell r="D7485" t="str">
            <v>PATCHING PLANED SURFACE, AS PER PLAN</v>
          </cell>
          <cell r="G7485">
            <v>0</v>
          </cell>
        </row>
        <row r="7486">
          <cell r="A7486" t="str">
            <v>900E01000</v>
          </cell>
          <cell r="C7486" t="str">
            <v>MILE</v>
          </cell>
          <cell r="D7486" t="str">
            <v>SPECIAL -</v>
          </cell>
          <cell r="F7486" t="str">
            <v>ADD SUPP DESC - RAIL ONLY</v>
          </cell>
          <cell r="G7486">
            <v>1</v>
          </cell>
        </row>
        <row r="7487">
          <cell r="A7487" t="str">
            <v>900E10000</v>
          </cell>
          <cell r="C7487" t="str">
            <v>FT</v>
          </cell>
          <cell r="D7487" t="str">
            <v>SPECIAL -</v>
          </cell>
          <cell r="F7487" t="str">
            <v>ADD SUPP DESC - RAIL ONLY</v>
          </cell>
          <cell r="G7487">
            <v>1</v>
          </cell>
        </row>
        <row r="7488">
          <cell r="A7488" t="str">
            <v>900E11000</v>
          </cell>
          <cell r="C7488" t="str">
            <v>EACH</v>
          </cell>
          <cell r="D7488" t="str">
            <v>SPECIAL -</v>
          </cell>
          <cell r="F7488" t="str">
            <v>ADD SUPP DESC - RAIL ONLY</v>
          </cell>
          <cell r="G7488">
            <v>1</v>
          </cell>
        </row>
        <row r="7489">
          <cell r="A7489" t="str">
            <v>900E12000</v>
          </cell>
          <cell r="C7489" t="str">
            <v>TKFT</v>
          </cell>
          <cell r="D7489" t="str">
            <v>SPECIAL -</v>
          </cell>
          <cell r="F7489" t="str">
            <v>ADD SUPP DESC - RAIL ONLY</v>
          </cell>
          <cell r="G7489">
            <v>1</v>
          </cell>
        </row>
        <row r="7490">
          <cell r="A7490" t="str">
            <v>900E13000</v>
          </cell>
          <cell r="C7490" t="str">
            <v>PAIR</v>
          </cell>
          <cell r="D7490" t="str">
            <v>SPECIAL -</v>
          </cell>
          <cell r="F7490" t="str">
            <v>ADD SUPP DESC - RAIL ONLY</v>
          </cell>
          <cell r="G7490">
            <v>1</v>
          </cell>
        </row>
        <row r="7491">
          <cell r="A7491" t="str">
            <v>900E14000</v>
          </cell>
          <cell r="C7491" t="str">
            <v>JT</v>
          </cell>
          <cell r="D7491" t="str">
            <v>SPECIAL -</v>
          </cell>
          <cell r="F7491" t="str">
            <v>ADD SUPP DESC - RAIL ONLY</v>
          </cell>
          <cell r="G7491">
            <v>1</v>
          </cell>
        </row>
        <row r="7492">
          <cell r="A7492" t="str">
            <v>900E15000</v>
          </cell>
          <cell r="C7492" t="str">
            <v>SET</v>
          </cell>
          <cell r="D7492" t="str">
            <v>SPECIAL -</v>
          </cell>
          <cell r="F7492" t="str">
            <v>ADD SUPP DESC - RAIL ONLY</v>
          </cell>
          <cell r="G7492">
            <v>1</v>
          </cell>
        </row>
        <row r="7493">
          <cell r="A7493" t="str">
            <v>900E16000</v>
          </cell>
          <cell r="C7493" t="str">
            <v>TON</v>
          </cell>
          <cell r="D7493" t="str">
            <v>SPECIAL -</v>
          </cell>
          <cell r="F7493" t="str">
            <v>ADD SUPP DESC - RAIL ONLY</v>
          </cell>
          <cell r="G7493">
            <v>1</v>
          </cell>
        </row>
        <row r="7494">
          <cell r="A7494" t="str">
            <v>900E17000</v>
          </cell>
          <cell r="C7494" t="str">
            <v>LS</v>
          </cell>
          <cell r="D7494" t="str">
            <v>SPECIAL -</v>
          </cell>
          <cell r="F7494" t="str">
            <v>ADD SUPP DESC - RAIL ONLY</v>
          </cell>
          <cell r="G7494">
            <v>1</v>
          </cell>
        </row>
        <row r="7495">
          <cell r="A7495" t="str">
            <v>900E19000</v>
          </cell>
          <cell r="C7495" t="str">
            <v>CY</v>
          </cell>
          <cell r="D7495" t="str">
            <v>SPECIAL -</v>
          </cell>
          <cell r="F7495" t="str">
            <v>ADD SUPP DESC - RAIL ONLY</v>
          </cell>
          <cell r="G7495">
            <v>1</v>
          </cell>
        </row>
        <row r="7496">
          <cell r="A7496" t="str">
            <v>900E20000</v>
          </cell>
          <cell r="C7496" t="str">
            <v>SY</v>
          </cell>
          <cell r="D7496" t="str">
            <v>SPECIAL -</v>
          </cell>
          <cell r="F7496" t="str">
            <v>ADD SUPP DESC - RAIL ONLY</v>
          </cell>
          <cell r="G7496">
            <v>1</v>
          </cell>
        </row>
        <row r="7497">
          <cell r="A7497" t="str">
            <v>900E21000</v>
          </cell>
          <cell r="C7497" t="str">
            <v>BNDL</v>
          </cell>
          <cell r="D7497" t="str">
            <v>SPECIAL -</v>
          </cell>
          <cell r="F7497" t="str">
            <v>ADD SUPP DESC - RAIL ONLY</v>
          </cell>
          <cell r="G7497">
            <v>1</v>
          </cell>
        </row>
        <row r="7498">
          <cell r="A7498" t="str">
            <v>900E22000</v>
          </cell>
          <cell r="C7498" t="str">
            <v>LB</v>
          </cell>
          <cell r="D7498" t="str">
            <v>SPECIAL -</v>
          </cell>
          <cell r="F7498" t="str">
            <v>ADD SUPP DESC - RAIL ONLY</v>
          </cell>
          <cell r="G7498">
            <v>1</v>
          </cell>
        </row>
        <row r="7499">
          <cell r="A7499" t="str">
            <v>950E10000</v>
          </cell>
          <cell r="B7499" t="str">
            <v>Y</v>
          </cell>
          <cell r="C7499" t="str">
            <v>LS</v>
          </cell>
          <cell r="D7499" t="str">
            <v>SPECIAL - SALT SHED DEMOLISHED</v>
          </cell>
          <cell r="G7499">
            <v>0</v>
          </cell>
        </row>
        <row r="7500">
          <cell r="A7500" t="str">
            <v>950E14000</v>
          </cell>
          <cell r="B7500" t="str">
            <v>Y</v>
          </cell>
          <cell r="C7500" t="str">
            <v>EACH</v>
          </cell>
          <cell r="D7500" t="str">
            <v>SPECIAL - SALT DOME CONSTRUCTED, 51'</v>
          </cell>
          <cell r="G7500">
            <v>0</v>
          </cell>
        </row>
        <row r="7501">
          <cell r="A7501" t="str">
            <v>950E14010</v>
          </cell>
          <cell r="B7501" t="str">
            <v>Y</v>
          </cell>
          <cell r="C7501" t="str">
            <v>EACH</v>
          </cell>
          <cell r="D7501" t="str">
            <v>SPECIAL - SALT DOME CONSTRUCTED, 56'</v>
          </cell>
          <cell r="G7501">
            <v>0</v>
          </cell>
        </row>
        <row r="7502">
          <cell r="A7502" t="str">
            <v>950E15000</v>
          </cell>
          <cell r="B7502" t="str">
            <v>Y</v>
          </cell>
          <cell r="C7502" t="str">
            <v>EACH</v>
          </cell>
          <cell r="D7502" t="str">
            <v>SPECIAL - SALT DOME CONSTRUCTED, 62'</v>
          </cell>
          <cell r="G7502">
            <v>0</v>
          </cell>
        </row>
        <row r="7503">
          <cell r="A7503" t="str">
            <v>950E16000</v>
          </cell>
          <cell r="B7503" t="str">
            <v>Y</v>
          </cell>
          <cell r="C7503" t="str">
            <v>EACH</v>
          </cell>
          <cell r="D7503" t="str">
            <v>SPECIAL - SALT DOME CONSTRUCTED, 61'</v>
          </cell>
          <cell r="G7503">
            <v>0</v>
          </cell>
        </row>
        <row r="7504">
          <cell r="A7504" t="str">
            <v>950E20000</v>
          </cell>
          <cell r="B7504" t="str">
            <v>Y</v>
          </cell>
          <cell r="C7504" t="str">
            <v>EACH</v>
          </cell>
          <cell r="D7504" t="str">
            <v>SPECIAL - SALT DOME CONSTRUCTED, 72'</v>
          </cell>
          <cell r="G7504">
            <v>0</v>
          </cell>
        </row>
        <row r="7505">
          <cell r="A7505" t="str">
            <v>950E20010</v>
          </cell>
          <cell r="B7505" t="str">
            <v>Y</v>
          </cell>
          <cell r="C7505" t="str">
            <v>EACH</v>
          </cell>
          <cell r="D7505" t="str">
            <v>SPECIAL - SALT DOME CONSTRUCTED, 82'</v>
          </cell>
          <cell r="G7505">
            <v>0</v>
          </cell>
        </row>
        <row r="7506">
          <cell r="A7506" t="str">
            <v>950E30000</v>
          </cell>
          <cell r="B7506" t="str">
            <v>Y</v>
          </cell>
          <cell r="C7506" t="str">
            <v>EACH</v>
          </cell>
          <cell r="D7506" t="str">
            <v>SPECIAL - SALT DOME CONSTRUCTED, 100'</v>
          </cell>
          <cell r="G7506">
            <v>0</v>
          </cell>
        </row>
        <row r="7507">
          <cell r="A7507" t="str">
            <v>950E35000</v>
          </cell>
          <cell r="B7507" t="str">
            <v>Y</v>
          </cell>
          <cell r="C7507" t="str">
            <v>LS</v>
          </cell>
          <cell r="D7507" t="str">
            <v>SPECIAL - ROOF REPLACEMENT</v>
          </cell>
          <cell r="G7507">
            <v>0</v>
          </cell>
        </row>
        <row r="7508">
          <cell r="A7508" t="str">
            <v>950E40000</v>
          </cell>
          <cell r="B7508" t="str">
            <v>Y</v>
          </cell>
          <cell r="C7508" t="str">
            <v>EACH</v>
          </cell>
          <cell r="D7508" t="str">
            <v>SPECIAL - MANUFACTURED OFFICE, 44'</v>
          </cell>
          <cell r="G7508">
            <v>0</v>
          </cell>
        </row>
        <row r="7509">
          <cell r="A7509" t="str">
            <v>950E50000</v>
          </cell>
          <cell r="B7509" t="str">
            <v>Y</v>
          </cell>
          <cell r="C7509" t="str">
            <v>LS</v>
          </cell>
          <cell r="D7509" t="str">
            <v>SPECIAL - FACILITIES</v>
          </cell>
          <cell r="F7509" t="str">
            <v>ADD SUPPLEMENTAL DESCRIPTION</v>
          </cell>
          <cell r="G7509">
            <v>1</v>
          </cell>
        </row>
        <row r="7510">
          <cell r="A7510" t="str">
            <v>950E51000</v>
          </cell>
          <cell r="B7510" t="str">
            <v>Y</v>
          </cell>
          <cell r="C7510" t="str">
            <v>EACH</v>
          </cell>
          <cell r="D7510" t="str">
            <v>SPECIAL - FACILITIES</v>
          </cell>
          <cell r="F7510" t="str">
            <v>ADD SUPPLEMENTAL DESCRIPTION</v>
          </cell>
          <cell r="G7510">
            <v>1</v>
          </cell>
        </row>
        <row r="7511">
          <cell r="A7511" t="str">
            <v>990E10000</v>
          </cell>
          <cell r="C7511" t="str">
            <v>LS</v>
          </cell>
          <cell r="D7511" t="str">
            <v>ESTIMATED COST OF REPAIRS TO DETOUR</v>
          </cell>
          <cell r="F7511" t="str">
            <v>ODOT INTERNAL USE ONLY</v>
          </cell>
          <cell r="G7511">
            <v>0</v>
          </cell>
        </row>
        <row r="7512">
          <cell r="A7512" t="str">
            <v>990E10010</v>
          </cell>
          <cell r="C7512" t="str">
            <v>LS</v>
          </cell>
          <cell r="D7512" t="str">
            <v>ESTIMATED COST OF RIGHT OF WAY</v>
          </cell>
          <cell r="F7512" t="str">
            <v>ODOT INTERNAL USE ONLY</v>
          </cell>
          <cell r="G7512">
            <v>0</v>
          </cell>
        </row>
        <row r="7513">
          <cell r="A7513" t="str">
            <v>990E10020</v>
          </cell>
          <cell r="C7513" t="str">
            <v>LS</v>
          </cell>
          <cell r="D7513" t="str">
            <v>ESTIMATED COST OF ENGINEERING, SUPERINTENDENCE AND CONTINGENCIES</v>
          </cell>
          <cell r="F7513" t="str">
            <v>ODOT INTERNAL USE ONLY</v>
          </cell>
          <cell r="G7513">
            <v>0</v>
          </cell>
        </row>
        <row r="7514">
          <cell r="A7514" t="str">
            <v>990E10030</v>
          </cell>
          <cell r="C7514" t="str">
            <v>LS</v>
          </cell>
          <cell r="D7514" t="str">
            <v>ESTIMATED COST OF PRELIMINARY ENGINEERING</v>
          </cell>
          <cell r="F7514" t="str">
            <v>ODOT INTERNAL USE ONLY</v>
          </cell>
          <cell r="G7514">
            <v>0</v>
          </cell>
        </row>
        <row r="7515">
          <cell r="A7515" t="str">
            <v>990E10040</v>
          </cell>
          <cell r="C7515" t="str">
            <v>LS</v>
          </cell>
          <cell r="D7515" t="str">
            <v>ESTIMATED COST OF FORCE ACCOUNT WORK</v>
          </cell>
          <cell r="F7515" t="str">
            <v>ODOT INTERNAL USE ONLY</v>
          </cell>
          <cell r="G7515">
            <v>0</v>
          </cell>
        </row>
        <row r="7516">
          <cell r="A7516" t="str">
            <v>990E10500</v>
          </cell>
          <cell r="C7516" t="str">
            <v>LS</v>
          </cell>
          <cell r="D7516" t="str">
            <v>ESTIMATED COST OF INCENTIVE/DISINCENTIVE PAYMENT</v>
          </cell>
          <cell r="F7516" t="str">
            <v>ODOT INTERNAL USE ONLY</v>
          </cell>
          <cell r="G7516">
            <v>0</v>
          </cell>
        </row>
        <row r="7517">
          <cell r="A7517" t="str">
            <v>990E20000</v>
          </cell>
          <cell r="C7517" t="str">
            <v>LS</v>
          </cell>
          <cell r="D7517" t="str">
            <v>FORCE ACCOUNT</v>
          </cell>
          <cell r="F7517" t="str">
            <v>SITE MANAGER USE ONLY</v>
          </cell>
          <cell r="G7517">
            <v>0</v>
          </cell>
        </row>
        <row r="7518">
          <cell r="A7518" t="str">
            <v>990E20010</v>
          </cell>
          <cell r="C7518" t="str">
            <v>LS</v>
          </cell>
          <cell r="D7518" t="str">
            <v>DIFFERENCE BETWEEN ESTIMATED AND ACTUAL COST OF FORCE ACCOUNT</v>
          </cell>
          <cell r="F7518" t="str">
            <v>SITE MANAGER USE ONLY</v>
          </cell>
          <cell r="G7518">
            <v>0</v>
          </cell>
        </row>
        <row r="7519">
          <cell r="A7519" t="str">
            <v>990E21000</v>
          </cell>
          <cell r="C7519" t="str">
            <v>DLR</v>
          </cell>
          <cell r="D7519" t="str">
            <v>INTEREST PAYMENTS</v>
          </cell>
          <cell r="F7519" t="str">
            <v>SITE MANAGER USE ONLY</v>
          </cell>
          <cell r="G7519">
            <v>0</v>
          </cell>
        </row>
        <row r="7520">
          <cell r="A7520" t="str">
            <v>990E24000</v>
          </cell>
          <cell r="C7520" t="str">
            <v>LS</v>
          </cell>
          <cell r="D7520" t="str">
            <v>BITUMINOUS PRICE ADJUSTMENT</v>
          </cell>
          <cell r="F7520" t="str">
            <v>SITE MANAGER USE ONLY</v>
          </cell>
          <cell r="G7520">
            <v>0</v>
          </cell>
        </row>
        <row r="7521">
          <cell r="A7521" t="str">
            <v>990E24100</v>
          </cell>
          <cell r="C7521" t="str">
            <v>LS</v>
          </cell>
          <cell r="D7521" t="str">
            <v>446 ADJUSTMENT</v>
          </cell>
          <cell r="F7521" t="str">
            <v>SITE MANAGER USE ONLY</v>
          </cell>
          <cell r="G7521">
            <v>0</v>
          </cell>
        </row>
        <row r="7522">
          <cell r="A7522" t="str">
            <v>990E24130</v>
          </cell>
          <cell r="C7522" t="str">
            <v>LS</v>
          </cell>
          <cell r="D7522" t="str">
            <v>447 MAT DENSITY ADJUSTMENT</v>
          </cell>
          <cell r="G7522">
            <v>0</v>
          </cell>
        </row>
        <row r="7523">
          <cell r="A7523" t="str">
            <v>990E24170</v>
          </cell>
          <cell r="C7523" t="str">
            <v>LS</v>
          </cell>
          <cell r="D7523" t="str">
            <v>447 JOINT DENSITY ADJUSTMENT</v>
          </cell>
          <cell r="G7523">
            <v>0</v>
          </cell>
        </row>
        <row r="7524">
          <cell r="A7524" t="str">
            <v>990E24200</v>
          </cell>
          <cell r="C7524" t="str">
            <v>LS</v>
          </cell>
          <cell r="D7524" t="str">
            <v>448 ADJUSTMENT</v>
          </cell>
          <cell r="F7524" t="str">
            <v>SITE MANAGER USE ONLY</v>
          </cell>
          <cell r="G7524">
            <v>0</v>
          </cell>
        </row>
        <row r="7525">
          <cell r="A7525" t="str">
            <v>990E24300</v>
          </cell>
          <cell r="C7525" t="str">
            <v>LS</v>
          </cell>
          <cell r="D7525" t="str">
            <v>SMOOTHNESS</v>
          </cell>
          <cell r="F7525" t="str">
            <v>SITE MANAGER USE ONLY</v>
          </cell>
          <cell r="G7525">
            <v>0</v>
          </cell>
        </row>
        <row r="7526">
          <cell r="A7526" t="str">
            <v>990E24400</v>
          </cell>
          <cell r="C7526" t="str">
            <v>LS</v>
          </cell>
          <cell r="D7526" t="str">
            <v>STEEL PRICE ADJUSTMENT</v>
          </cell>
          <cell r="F7526" t="str">
            <v>SITE MANAGER USE ONLY</v>
          </cell>
          <cell r="G7526">
            <v>0</v>
          </cell>
        </row>
        <row r="7527">
          <cell r="A7527" t="str">
            <v>990E24500</v>
          </cell>
          <cell r="C7527" t="str">
            <v>LS</v>
          </cell>
          <cell r="D7527" t="str">
            <v>QC / QA</v>
          </cell>
          <cell r="F7527" t="str">
            <v>SITE MANAGER USE ONLY</v>
          </cell>
          <cell r="G7527">
            <v>0</v>
          </cell>
        </row>
        <row r="7528">
          <cell r="A7528" t="str">
            <v>990E24600</v>
          </cell>
          <cell r="C7528" t="str">
            <v>LS</v>
          </cell>
          <cell r="D7528" t="str">
            <v>LANDSCAPING ADJUSTMENT</v>
          </cell>
          <cell r="F7528" t="str">
            <v>SITE MANAGER USE ONLY</v>
          </cell>
          <cell r="G7528">
            <v>0</v>
          </cell>
        </row>
        <row r="7529">
          <cell r="A7529" t="str">
            <v>990E24700</v>
          </cell>
          <cell r="C7529" t="str">
            <v>LS</v>
          </cell>
          <cell r="D7529" t="str">
            <v>104.02 ADJUSTMENT</v>
          </cell>
          <cell r="F7529" t="str">
            <v>SITE MANAGER USE ONLY</v>
          </cell>
          <cell r="G7529">
            <v>0</v>
          </cell>
        </row>
        <row r="7530">
          <cell r="A7530" t="str">
            <v>990E24800</v>
          </cell>
          <cell r="C7530" t="str">
            <v>LS</v>
          </cell>
          <cell r="D7530" t="str">
            <v>NON-SPEC MATERIAL DEDUCTION</v>
          </cell>
          <cell r="F7530" t="str">
            <v>SITE MANAGER USE ONLY</v>
          </cell>
          <cell r="G7530">
            <v>0</v>
          </cell>
        </row>
        <row r="7531">
          <cell r="A7531" t="str">
            <v>990E24900</v>
          </cell>
          <cell r="C7531" t="str">
            <v>LS</v>
          </cell>
          <cell r="D7531" t="str">
            <v>109.05 - BUY BACK MATERIAL</v>
          </cell>
          <cell r="F7531" t="str">
            <v>SITE MANAGER USE ONLY</v>
          </cell>
          <cell r="G7531">
            <v>0</v>
          </cell>
        </row>
        <row r="7532">
          <cell r="A7532" t="str">
            <v>990E25000</v>
          </cell>
          <cell r="C7532" t="str">
            <v>LS</v>
          </cell>
          <cell r="D7532" t="str">
            <v>FUEL PRICE ADJUSTMENT</v>
          </cell>
          <cell r="F7532" t="str">
            <v>SITE MANAGER USE ONLY</v>
          </cell>
          <cell r="G7532">
            <v>0</v>
          </cell>
        </row>
        <row r="7533">
          <cell r="A7533" t="str">
            <v>990E25100</v>
          </cell>
          <cell r="C7533" t="str">
            <v>LS</v>
          </cell>
          <cell r="D7533" t="str">
            <v>UTILITY CONFLICT/DELAYS</v>
          </cell>
          <cell r="F7533" t="str">
            <v>SITE MANAGER USE ONLY</v>
          </cell>
          <cell r="G7533">
            <v>0</v>
          </cell>
        </row>
        <row r="7534">
          <cell r="A7534" t="str">
            <v>990E25200</v>
          </cell>
          <cell r="C7534" t="str">
            <v>LS</v>
          </cell>
          <cell r="D7534" t="str">
            <v>ABANDONED UTILITY CONFLICT/DELAYS</v>
          </cell>
          <cell r="F7534" t="str">
            <v>SITE MANAGER USE ONLY</v>
          </cell>
          <cell r="G7534">
            <v>0</v>
          </cell>
        </row>
        <row r="7535">
          <cell r="A7535" t="str">
            <v>990E25300</v>
          </cell>
          <cell r="C7535" t="str">
            <v>LS</v>
          </cell>
          <cell r="D7535" t="str">
            <v>105.03 NON-CONFORMANCE ADJUSTMENT</v>
          </cell>
          <cell r="F7535" t="str">
            <v>SITE MANAGER USE ONLY</v>
          </cell>
          <cell r="G7535">
            <v>0</v>
          </cell>
        </row>
        <row r="7536">
          <cell r="A7536" t="str">
            <v>990E25400</v>
          </cell>
          <cell r="C7536" t="str">
            <v>LS</v>
          </cell>
          <cell r="D7536" t="str">
            <v>LUMP SUM ADJUSTMENT - GENERAL / OTHER ITEMS</v>
          </cell>
          <cell r="F7536" t="str">
            <v>SITE MANAGER USE ONLY</v>
          </cell>
          <cell r="G7536">
            <v>0</v>
          </cell>
        </row>
        <row r="7537">
          <cell r="A7537" t="str">
            <v>990E30000</v>
          </cell>
          <cell r="C7537" t="str">
            <v>LS</v>
          </cell>
          <cell r="D7537" t="str">
            <v>AGREED LUMP SUM</v>
          </cell>
          <cell r="F7537" t="str">
            <v>SITE MANAGER USE ONLY</v>
          </cell>
          <cell r="G7537">
            <v>0</v>
          </cell>
        </row>
        <row r="7538">
          <cell r="A7538" t="str">
            <v>990E40000</v>
          </cell>
          <cell r="C7538" t="str">
            <v>EACH</v>
          </cell>
          <cell r="D7538" t="str">
            <v>AGREED UNIT PRICE</v>
          </cell>
          <cell r="F7538" t="str">
            <v>SITE MANAGER USE ONLY</v>
          </cell>
          <cell r="G7538">
            <v>0</v>
          </cell>
        </row>
        <row r="7539">
          <cell r="A7539" t="str">
            <v>990E40010</v>
          </cell>
          <cell r="C7539" t="str">
            <v>FT</v>
          </cell>
          <cell r="D7539" t="str">
            <v>AGREED UNIT PRICE</v>
          </cell>
          <cell r="F7539" t="str">
            <v>SITE MANAGER USE ONLY</v>
          </cell>
          <cell r="G7539">
            <v>0</v>
          </cell>
        </row>
        <row r="7540">
          <cell r="A7540" t="str">
            <v>990E40020</v>
          </cell>
          <cell r="C7540" t="str">
            <v>SF</v>
          </cell>
          <cell r="D7540" t="str">
            <v>AGREED UNIT PRICE</v>
          </cell>
          <cell r="F7540" t="str">
            <v>SITE MANAGER USE ONLY</v>
          </cell>
          <cell r="G7540">
            <v>0</v>
          </cell>
        </row>
        <row r="7541">
          <cell r="A7541" t="str">
            <v>990E40030</v>
          </cell>
          <cell r="C7541" t="str">
            <v>SY</v>
          </cell>
          <cell r="D7541" t="str">
            <v>AGREED UNIT PRICE</v>
          </cell>
          <cell r="F7541" t="str">
            <v>SITE MANAGER USE ONLY</v>
          </cell>
          <cell r="G7541">
            <v>0</v>
          </cell>
        </row>
        <row r="7542">
          <cell r="A7542" t="str">
            <v>990E40050</v>
          </cell>
          <cell r="C7542" t="str">
            <v>MILE</v>
          </cell>
          <cell r="D7542" t="str">
            <v>AGREED UNIT PRICE</v>
          </cell>
          <cell r="F7542" t="str">
            <v>SITE MANAGER USE ONLY</v>
          </cell>
          <cell r="G7542">
            <v>0</v>
          </cell>
        </row>
        <row r="7543">
          <cell r="A7543" t="str">
            <v>990E40060</v>
          </cell>
          <cell r="C7543" t="str">
            <v>CY</v>
          </cell>
          <cell r="D7543" t="str">
            <v>AGREED UNIT PRICE</v>
          </cell>
          <cell r="F7543" t="str">
            <v>SITE MANAGER USE ONLY</v>
          </cell>
          <cell r="G7543">
            <v>0</v>
          </cell>
        </row>
        <row r="7544">
          <cell r="A7544" t="str">
            <v>990E40070</v>
          </cell>
          <cell r="C7544" t="str">
            <v>LB</v>
          </cell>
          <cell r="D7544" t="str">
            <v>AGREED UNIT PRICE</v>
          </cell>
          <cell r="F7544" t="str">
            <v>SITE MANAGER USE ONLY</v>
          </cell>
          <cell r="G7544">
            <v>0</v>
          </cell>
        </row>
        <row r="7545">
          <cell r="A7545" t="str">
            <v>990E40080</v>
          </cell>
          <cell r="C7545" t="str">
            <v>MNTH</v>
          </cell>
          <cell r="D7545" t="str">
            <v>AGREED UNIT PRICE</v>
          </cell>
          <cell r="F7545" t="str">
            <v>SITE MANAGER USE ONLY</v>
          </cell>
          <cell r="G7545">
            <v>0</v>
          </cell>
        </row>
        <row r="7546">
          <cell r="A7546" t="str">
            <v>990E40090</v>
          </cell>
          <cell r="C7546" t="str">
            <v>TON</v>
          </cell>
          <cell r="D7546" t="str">
            <v>AGREED UNIT PRICE</v>
          </cell>
          <cell r="F7546" t="str">
            <v>SITE MANAGER USE ONLY</v>
          </cell>
          <cell r="G7546">
            <v>0</v>
          </cell>
        </row>
        <row r="7547">
          <cell r="A7547" t="str">
            <v>990E40100</v>
          </cell>
          <cell r="C7547" t="str">
            <v>TKFT</v>
          </cell>
          <cell r="D7547" t="str">
            <v>AGREED UNIT PRICE</v>
          </cell>
          <cell r="F7547" t="str">
            <v>SITE MANAGER USE ONLY</v>
          </cell>
          <cell r="G7547">
            <v>0</v>
          </cell>
        </row>
        <row r="7548">
          <cell r="A7548" t="str">
            <v>990E50000</v>
          </cell>
          <cell r="C7548" t="str">
            <v>HOUR</v>
          </cell>
          <cell r="D7548" t="str">
            <v>AGREED UNIT PRICE</v>
          </cell>
          <cell r="F7548" t="str">
            <v>SITE MANAGER USE ONLY</v>
          </cell>
          <cell r="G7548">
            <v>0</v>
          </cell>
        </row>
        <row r="7549">
          <cell r="A7549" t="str">
            <v>990E50100</v>
          </cell>
          <cell r="C7549" t="str">
            <v>DAY</v>
          </cell>
          <cell r="D7549" t="str">
            <v>AGREED UNIT PRICE</v>
          </cell>
          <cell r="F7549" t="str">
            <v>SITE MANAGER USE ONLY</v>
          </cell>
          <cell r="G7549">
            <v>0</v>
          </cell>
        </row>
        <row r="7550">
          <cell r="A7550" t="str">
            <v>990E50110</v>
          </cell>
          <cell r="C7550" t="str">
            <v>GAL</v>
          </cell>
          <cell r="D7550" t="str">
            <v>AGREED UNIT PRICE</v>
          </cell>
          <cell r="F7550" t="str">
            <v>SITE MANAGER USE ONLY</v>
          </cell>
          <cell r="G7550">
            <v>0</v>
          </cell>
        </row>
        <row r="7551">
          <cell r="A7551" t="str">
            <v>990E50120</v>
          </cell>
          <cell r="C7551" t="str">
            <v>STA</v>
          </cell>
          <cell r="D7551" t="str">
            <v>AGREED UNIT PRICE</v>
          </cell>
          <cell r="F7551" t="str">
            <v>SITE MANAGER USE ONLY</v>
          </cell>
          <cell r="G7551">
            <v>0</v>
          </cell>
        </row>
        <row r="7552">
          <cell r="A7552" t="str">
            <v>990E50130</v>
          </cell>
          <cell r="C7552" t="str">
            <v>MSF</v>
          </cell>
          <cell r="D7552" t="str">
            <v>AGREED UNIT PRICE</v>
          </cell>
          <cell r="F7552" t="str">
            <v>SITE MANAGER USE ONLY</v>
          </cell>
          <cell r="G7552">
            <v>0</v>
          </cell>
        </row>
        <row r="7553">
          <cell r="A7553" t="str">
            <v>990E50140</v>
          </cell>
          <cell r="C7553" t="str">
            <v>MGAL</v>
          </cell>
          <cell r="D7553" t="str">
            <v>AGREED UNIT PRICE</v>
          </cell>
          <cell r="F7553" t="str">
            <v>SITE MANAGER USE ONLY</v>
          </cell>
          <cell r="G7553">
            <v>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ove, Michael" id="{69A7543C-FADE-4BD3-86F4-75B04F80108A}" userId="S::Michael.Love@arcadis-us.com::07287ff8-d417-4803-ac54-e3d9cf18b8d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277" dT="2024-09-25T16:05:18.12" personId="{69A7543C-FADE-4BD3-86F4-75B04F80108A}" id="{3B2C489C-11BE-4495-9C61-DB92487ED33D}">
    <text>ADD PVMT, CURB FOR RECESSED CB'S (TYP) OTHER LOCATIONS.  CURB LENGTH IS ADDITIONAL QTY FROM QTY CALCULATED ALONG ROADWAY (QTY ABOVE)</text>
  </threadedComment>
  <threadedComment ref="H288" dT="2024-09-25T16:05:18.12" personId="{69A7543C-FADE-4BD3-86F4-75B04F80108A}" id="{D28C55B5-DF17-4C72-93AC-7722D61FFB67}">
    <text>ADD PVMT, CURB FOR RECESSED CB'S (TYP) OTHER LOCATIONS.  CURB LENGTH IS ADDITIONAL QTY FROM QTY CALCULATED ALONG ROADWAY (QTY ABOVE)</text>
  </threadedComment>
  <threadedComment ref="H289" dT="2024-09-25T16:05:18.12" personId="{69A7543C-FADE-4BD3-86F4-75B04F80108A}" id="{687BEEA4-D2FB-4594-9F56-AF5E99318B8B}">
    <text>ADD PVMT, CURB FOR RECESSED CB'S (TYP) OTHER LOCATIONS.  CURB LENGTH IS ADDITIONAL QTY FROM QTY CALCULATED ALONG ROADWAY (QTY ABOVE)</text>
  </threadedComment>
  <threadedComment ref="AO292" dT="2024-09-25T17:17:31.52" personId="{69A7543C-FADE-4BD3-86F4-75B04F80108A}" id="{562EE4F6-EFFC-4779-89E6-F6E8335A6E0A}">
    <text>ADD HALF MEDIAN NOSE</text>
  </threadedComment>
  <threadedComment ref="H326" dT="2024-09-25T16:05:18.12" personId="{69A7543C-FADE-4BD3-86F4-75B04F80108A}" id="{00A1BB24-3C2F-4F2F-B1C6-89DD19E323F6}">
    <text>ADD PVMT, CURB FOR RECESSED CB'S (TYP) OTHER LOCATIONS.  CURB LENGTH IS ADDITIONAL QTY FROM QTY CALCULATED ALONG ROADWAY (QTY ABOVE)</text>
  </threadedComment>
  <threadedComment ref="AO342" dT="2024-09-26T12:59:05.02" personId="{69A7543C-FADE-4BD3-86F4-75B04F80108A}" id="{3123A5CC-59BF-438A-8832-6DE8B0294753}">
    <text>ADD HALF MEDIAN NOSE</text>
  </threadedComment>
  <threadedComment ref="H343" dT="2024-09-25T16:05:18.12" personId="{69A7543C-FADE-4BD3-86F4-75B04F80108A}" id="{457A21D7-1F40-4A27-8E5D-3BAB03B186BA}">
    <text>ADD PVMT, CURB FOR RECESSED CB'S (TYP) OTHER LOCATIONS.  CURB LENGTH IS ADDITIONAL QTY FROM QTY CALCULATED ALONG ROADWAY (QTY ABOVE)</text>
  </threadedComment>
  <threadedComment ref="AO349" dT="2024-09-26T13:00:30.84" personId="{69A7543C-FADE-4BD3-86F4-75B04F80108A}" id="{FE259D7E-100E-4A0D-A1FA-047ADFD3FBD1}">
    <text>ADD HALF MEDIAN NOSE</text>
  </threadedComment>
  <threadedComment ref="F535" dT="2024-12-12T14:01:55.35" personId="{69A7543C-FADE-4BD3-86F4-75B04F80108A}" id="{FC99ED07-78D7-4158-B3D1-585DCF0EF2A9}">
    <text>REVISED TO ADD BRICK CROSSWALK</text>
  </threadedComment>
  <threadedComment ref="F619" dT="2024-12-12T14:45:51.99" personId="{69A7543C-FADE-4BD3-86F4-75B04F80108A}" id="{6EBE8A06-978F-4B5E-AC1D-F0222E2C90D8}">
    <text>REVISED TO ADD BRICK CROSSWALK</text>
  </threadedComment>
  <threadedComment ref="Z640" dT="2024-12-18T15:04:42.00" personId="{69A7543C-FADE-4BD3-86F4-75B04F80108A}" id="{77A3F88C-641B-4810-BE3A-E79D924C681D}">
    <text>Area changed to Asphalt</text>
  </threadedComment>
  <threadedComment ref="K644" dT="2024-09-26T19:51:01.14" personId="{69A7543C-FADE-4BD3-86F4-75B04F80108A}" id="{3BDE3AFE-B5B6-4167-9D5F-49E256BB01D6}">
    <text>INCLUDES ISLAND CURB</text>
  </threadedComment>
  <threadedComment ref="K652" dT="2024-09-26T19:51:10.20" personId="{69A7543C-FADE-4BD3-86F4-75B04F80108A}" id="{AFB0980B-BB23-4854-951E-B2CDC1858A72}">
    <text>INCLUDES ISLAND CURB</text>
  </threadedComment>
  <threadedComment ref="Z683" dT="2024-12-18T15:04:42.00" personId="{69A7543C-FADE-4BD3-86F4-75B04F80108A}" id="{418781DE-6BC8-4DCB-91E3-5EA472ED4CE5}">
    <text>Area changed to Asphalt</text>
  </threadedComment>
  <threadedComment ref="K687" dT="2024-09-26T19:52:41.14" personId="{69A7543C-FADE-4BD3-86F4-75B04F80108A}" id="{FBEB1571-DA73-4DCC-A1E6-46921FE15D0F}">
    <text>INCLUDES ISLAND CURB</text>
  </threadedComment>
  <threadedComment ref="K697" dT="2024-09-26T19:52:58.52" personId="{69A7543C-FADE-4BD3-86F4-75B04F80108A}" id="{9E7610D9-C44F-4C26-AEC5-CE8DDCA65515}">
    <text>INCLUDES ISLAND CURB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P1224"/>
  <sheetViews>
    <sheetView showGridLines="0" tabSelected="1" showWhiteSpace="0" topLeftCell="U10" zoomScaleNormal="100" zoomScaleSheetLayoutView="80" workbookViewId="0">
      <pane ySplit="19" topLeftCell="A175" activePane="bottomLeft" state="frozen"/>
      <selection activeCell="A10" sqref="A10"/>
      <selection pane="bottomLeft" activeCell="AD150" sqref="AD150"/>
    </sheetView>
  </sheetViews>
  <sheetFormatPr defaultColWidth="9.109375" defaultRowHeight="12.75" customHeight="1" x14ac:dyDescent="0.25"/>
  <cols>
    <col min="1" max="1" width="2.5546875" style="1" customWidth="1"/>
    <col min="2" max="2" width="9.109375" style="1"/>
    <col min="3" max="3" width="3.77734375" style="1" customWidth="1"/>
    <col min="4" max="4" width="15.44140625" style="1" customWidth="1"/>
    <col min="5" max="5" width="4.33203125" style="1" customWidth="1"/>
    <col min="6" max="6" width="15.44140625" style="1" customWidth="1"/>
    <col min="7" max="7" width="12.21875" style="20" customWidth="1"/>
    <col min="8" max="8" width="10.109375" style="1" customWidth="1"/>
    <col min="9" max="9" width="5.88671875" style="1" customWidth="1"/>
    <col min="10" max="10" width="5.33203125" style="126" customWidth="1"/>
    <col min="11" max="11" width="7.88671875" style="15" customWidth="1"/>
    <col min="12" max="12" width="9.44140625" style="1" customWidth="1"/>
    <col min="13" max="13" width="8.5546875" style="1" customWidth="1"/>
    <col min="14" max="16" width="7.44140625" style="1" customWidth="1"/>
    <col min="17" max="17" width="10.6640625" style="1" customWidth="1"/>
    <col min="18" max="18" width="9.5546875" style="1" customWidth="1"/>
    <col min="19" max="22" width="9.6640625" style="1" customWidth="1"/>
    <col min="23" max="24" width="9.6640625" style="260" customWidth="1"/>
    <col min="25" max="26" width="12.6640625" style="1" customWidth="1"/>
    <col min="27" max="32" width="10.6640625" style="1" customWidth="1"/>
    <col min="33" max="33" width="9.6640625" style="63" customWidth="1"/>
    <col min="34" max="36" width="9.6640625" style="1" customWidth="1"/>
    <col min="37" max="38" width="11.109375" style="1" bestFit="1" customWidth="1"/>
    <col min="39" max="39" width="11.109375" style="1" customWidth="1"/>
    <col min="40" max="42" width="9.6640625" style="1" hidden="1" customWidth="1"/>
    <col min="43" max="43" width="9.6640625" style="1" customWidth="1"/>
    <col min="44" max="44" width="9.109375" style="1" customWidth="1"/>
    <col min="45" max="16384" width="9.109375" style="1"/>
  </cols>
  <sheetData>
    <row r="1" spans="1:42" ht="12.75" customHeight="1" x14ac:dyDescent="0.25">
      <c r="A1" s="1">
        <v>1</v>
      </c>
      <c r="D1" s="4"/>
      <c r="E1" s="4"/>
      <c r="F1" s="5" t="s">
        <v>12</v>
      </c>
      <c r="G1" s="5" t="s">
        <v>18</v>
      </c>
      <c r="H1" s="4" t="s">
        <v>19</v>
      </c>
      <c r="I1" s="4"/>
      <c r="J1" s="123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253"/>
      <c r="X1" s="253"/>
      <c r="Y1" s="6"/>
      <c r="Z1" s="6"/>
      <c r="AA1" s="6"/>
      <c r="AB1" s="6"/>
      <c r="AC1" s="7"/>
      <c r="AD1" s="7"/>
      <c r="AE1" s="7"/>
      <c r="AF1" s="7"/>
      <c r="AG1" s="8"/>
      <c r="AH1" s="6"/>
      <c r="AI1" s="6"/>
      <c r="AJ1" s="9" t="s">
        <v>41</v>
      </c>
      <c r="AK1" s="7"/>
      <c r="AL1" s="6"/>
      <c r="AM1" s="6"/>
      <c r="AN1" s="6"/>
      <c r="AO1" s="6"/>
      <c r="AP1" s="6"/>
    </row>
    <row r="2" spans="1:42" ht="12.75" customHeight="1" x14ac:dyDescent="0.25">
      <c r="D2" s="4"/>
      <c r="E2" s="4"/>
      <c r="F2" s="5" t="s">
        <v>11</v>
      </c>
      <c r="G2" s="5" t="s">
        <v>20</v>
      </c>
      <c r="H2" s="4" t="s">
        <v>22</v>
      </c>
      <c r="I2" s="4"/>
      <c r="J2" s="12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253"/>
      <c r="X2" s="253"/>
      <c r="Y2" s="6"/>
      <c r="Z2" s="6"/>
      <c r="AA2" s="6"/>
      <c r="AB2" s="6"/>
      <c r="AC2" s="7"/>
      <c r="AD2" s="7"/>
      <c r="AE2" s="7"/>
      <c r="AF2" s="7"/>
      <c r="AG2" s="8"/>
      <c r="AH2" s="6"/>
      <c r="AI2" s="6"/>
      <c r="AJ2" s="9" t="s">
        <v>40</v>
      </c>
      <c r="AK2" s="7"/>
      <c r="AL2" s="9"/>
      <c r="AM2" s="6"/>
      <c r="AN2" s="6"/>
      <c r="AO2" s="6"/>
      <c r="AP2" s="6"/>
    </row>
    <row r="3" spans="1:42" ht="12.75" customHeight="1" x14ac:dyDescent="0.25">
      <c r="D3" s="4"/>
      <c r="E3" s="5"/>
      <c r="F3" s="5"/>
      <c r="G3" s="5" t="s">
        <v>21</v>
      </c>
      <c r="H3" s="4" t="s">
        <v>24</v>
      </c>
      <c r="I3" s="4"/>
      <c r="J3" s="12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4"/>
      <c r="W3" s="254"/>
      <c r="X3" s="254"/>
      <c r="Y3" s="6"/>
      <c r="Z3" s="6"/>
      <c r="AA3" s="6"/>
      <c r="AB3" s="6"/>
      <c r="AC3" s="4"/>
      <c r="AD3" s="4"/>
      <c r="AE3" s="4"/>
      <c r="AF3" s="4"/>
      <c r="AG3" s="10"/>
      <c r="AH3" s="6"/>
      <c r="AI3" s="6"/>
      <c r="AJ3" s="6"/>
      <c r="AK3" s="4"/>
      <c r="AL3" s="6"/>
      <c r="AM3" s="6"/>
      <c r="AN3" s="6"/>
      <c r="AO3" s="6"/>
      <c r="AP3" s="6"/>
    </row>
    <row r="4" spans="1:42" ht="12.75" customHeight="1" x14ac:dyDescent="0.25">
      <c r="D4" s="4"/>
      <c r="E4" s="5"/>
      <c r="F4" s="11"/>
      <c r="G4" s="5" t="s">
        <v>23</v>
      </c>
      <c r="H4" s="4" t="s">
        <v>25</v>
      </c>
      <c r="I4" s="4"/>
      <c r="J4" s="12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"/>
      <c r="W4" s="254"/>
      <c r="X4" s="254"/>
      <c r="Y4" s="6"/>
      <c r="Z4" s="6"/>
      <c r="AA4" s="6"/>
      <c r="AB4" s="6"/>
      <c r="AC4" s="4"/>
      <c r="AD4" s="4"/>
      <c r="AE4" s="4"/>
      <c r="AF4" s="4"/>
      <c r="AG4" s="10"/>
      <c r="AH4" s="6"/>
      <c r="AI4" s="6"/>
      <c r="AJ4" s="6"/>
      <c r="AK4" s="4"/>
      <c r="AL4" s="6"/>
      <c r="AM4" s="6"/>
      <c r="AN4" s="6"/>
      <c r="AO4" s="6"/>
      <c r="AP4" s="6"/>
    </row>
    <row r="5" spans="1:42" ht="12.75" customHeight="1" x14ac:dyDescent="0.25">
      <c r="D5" s="4"/>
      <c r="E5" s="5"/>
      <c r="F5" s="11"/>
      <c r="G5" s="5"/>
      <c r="H5" s="4"/>
      <c r="I5" s="4"/>
      <c r="J5" s="123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4"/>
      <c r="W5" s="254"/>
      <c r="X5" s="254"/>
      <c r="Y5" s="6"/>
      <c r="Z5" s="6"/>
      <c r="AA5" s="6"/>
      <c r="AB5" s="6"/>
      <c r="AC5" s="4"/>
      <c r="AD5" s="4"/>
      <c r="AE5" s="4"/>
      <c r="AF5" s="4"/>
      <c r="AG5" s="10"/>
      <c r="AH5" s="6"/>
      <c r="AI5" s="6"/>
      <c r="AJ5" s="6"/>
      <c r="AK5" s="4"/>
      <c r="AL5" s="6"/>
      <c r="AM5" s="6"/>
      <c r="AN5" s="6"/>
      <c r="AO5" s="6"/>
      <c r="AP5" s="6"/>
    </row>
    <row r="6" spans="1:42" ht="12.75" customHeight="1" x14ac:dyDescent="0.25">
      <c r="D6" s="4"/>
      <c r="E6" s="5"/>
      <c r="F6" s="11"/>
      <c r="G6" s="5"/>
      <c r="H6" s="4"/>
      <c r="I6" s="4"/>
      <c r="J6" s="123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4"/>
      <c r="W6" s="254"/>
      <c r="X6" s="254"/>
      <c r="Y6" s="6"/>
      <c r="Z6" s="6"/>
      <c r="AA6" s="6"/>
      <c r="AB6" s="6"/>
      <c r="AC6" s="4"/>
      <c r="AD6" s="4"/>
      <c r="AE6" s="4"/>
      <c r="AF6" s="4"/>
      <c r="AG6" s="10"/>
      <c r="AH6" s="6"/>
      <c r="AI6" s="6"/>
      <c r="AJ6" s="6"/>
      <c r="AK6" s="4"/>
      <c r="AL6" s="6"/>
      <c r="AM6" s="6"/>
      <c r="AN6" s="6"/>
      <c r="AO6" s="6"/>
      <c r="AP6" s="6"/>
    </row>
    <row r="7" spans="1:42" s="114" customFormat="1" ht="12.75" customHeight="1" thickBot="1" x14ac:dyDescent="0.3">
      <c r="D7" s="115"/>
      <c r="E7" s="115"/>
      <c r="F7" s="115"/>
      <c r="G7" s="116"/>
      <c r="H7" s="115"/>
      <c r="I7" s="115"/>
      <c r="J7" s="124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233"/>
      <c r="X7" s="261"/>
      <c r="Y7" s="154">
        <v>442</v>
      </c>
      <c r="Z7" s="154">
        <v>442</v>
      </c>
      <c r="AA7" s="154">
        <v>302</v>
      </c>
      <c r="AB7" s="154">
        <v>304</v>
      </c>
      <c r="AC7" s="154">
        <v>206</v>
      </c>
      <c r="AD7" s="154">
        <v>407</v>
      </c>
      <c r="AE7" s="154">
        <v>204</v>
      </c>
      <c r="AF7" s="154">
        <v>605</v>
      </c>
      <c r="AG7" s="154">
        <v>605</v>
      </c>
      <c r="AH7" s="154">
        <v>606</v>
      </c>
      <c r="AI7" s="154">
        <v>206</v>
      </c>
      <c r="AJ7" s="154">
        <v>622</v>
      </c>
      <c r="AK7" s="154">
        <v>659</v>
      </c>
      <c r="AL7" s="154">
        <v>609</v>
      </c>
      <c r="AM7" s="154">
        <v>254</v>
      </c>
      <c r="AN7" s="115" t="s">
        <v>39</v>
      </c>
      <c r="AO7" s="115" t="s">
        <v>42</v>
      </c>
      <c r="AP7" s="115" t="s">
        <v>42</v>
      </c>
    </row>
    <row r="8" spans="1:42" ht="12.75" customHeight="1" thickBot="1" x14ac:dyDescent="0.3">
      <c r="B8" s="13" t="s">
        <v>15</v>
      </c>
      <c r="D8" s="393" t="s">
        <v>32</v>
      </c>
      <c r="E8" s="393"/>
      <c r="F8" s="393"/>
      <c r="G8" s="393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  <c r="T8" s="393"/>
      <c r="U8" s="393"/>
      <c r="V8" s="393"/>
      <c r="W8" s="393"/>
      <c r="X8" s="393"/>
      <c r="Y8" s="393"/>
      <c r="Z8" s="393"/>
      <c r="AA8" s="393"/>
      <c r="AB8" s="393"/>
      <c r="AC8" s="393"/>
      <c r="AD8" s="393"/>
      <c r="AE8" s="393"/>
      <c r="AF8" s="393"/>
      <c r="AG8" s="393"/>
      <c r="AH8" s="393"/>
      <c r="AI8" s="393"/>
      <c r="AJ8" s="393"/>
      <c r="AK8" s="393"/>
      <c r="AL8" s="393"/>
      <c r="AM8" s="393"/>
      <c r="AN8" s="393"/>
      <c r="AO8" s="393"/>
      <c r="AP8" s="393"/>
    </row>
    <row r="9" spans="1:42" ht="12.75" customHeight="1" thickBot="1" x14ac:dyDescent="0.3">
      <c r="B9" s="14">
        <v>1</v>
      </c>
      <c r="D9" s="117"/>
      <c r="E9" s="117"/>
      <c r="F9" s="117"/>
      <c r="G9" s="117"/>
      <c r="H9" s="117"/>
      <c r="I9" s="117"/>
      <c r="J9" s="66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9" t="s">
        <v>13</v>
      </c>
      <c r="W9" s="234"/>
      <c r="X9" s="262"/>
      <c r="Y9" s="152" t="s">
        <v>46</v>
      </c>
      <c r="Z9" s="152" t="s">
        <v>47</v>
      </c>
      <c r="AA9" s="120" t="s">
        <v>48</v>
      </c>
      <c r="AB9" s="120" t="s">
        <v>50</v>
      </c>
      <c r="AC9" s="120" t="s">
        <v>51</v>
      </c>
      <c r="AD9" s="120" t="s">
        <v>52</v>
      </c>
      <c r="AE9" s="120" t="s">
        <v>31</v>
      </c>
      <c r="AF9" s="120" t="s">
        <v>53</v>
      </c>
      <c r="AG9" s="153" t="s">
        <v>54</v>
      </c>
      <c r="AH9" s="120" t="s">
        <v>55</v>
      </c>
      <c r="AI9" s="120" t="s">
        <v>56</v>
      </c>
      <c r="AJ9" s="120" t="s">
        <v>57</v>
      </c>
      <c r="AK9" s="120" t="s">
        <v>58</v>
      </c>
      <c r="AL9" s="120" t="s">
        <v>59</v>
      </c>
      <c r="AM9" s="120" t="s">
        <v>60</v>
      </c>
      <c r="AN9" s="120" t="s">
        <v>38</v>
      </c>
      <c r="AO9" s="120" t="s">
        <v>35</v>
      </c>
      <c r="AP9" s="120" t="s">
        <v>36</v>
      </c>
    </row>
    <row r="10" spans="1:42" ht="12.75" customHeight="1" x14ac:dyDescent="0.25">
      <c r="B10" s="1" t="s">
        <v>107</v>
      </c>
      <c r="C10" s="1" t="s">
        <v>109</v>
      </c>
      <c r="D10" s="199">
        <v>45856</v>
      </c>
      <c r="E10" s="15"/>
      <c r="F10" s="15"/>
      <c r="G10" s="15"/>
      <c r="H10" s="15"/>
      <c r="I10" s="15"/>
      <c r="J10" s="125"/>
      <c r="K10" s="1"/>
      <c r="Q10" s="118"/>
      <c r="R10" s="118"/>
      <c r="S10" s="118"/>
      <c r="T10" s="118"/>
      <c r="U10" s="118"/>
      <c r="V10" s="119" t="s">
        <v>14</v>
      </c>
      <c r="W10" s="255"/>
      <c r="X10" s="255"/>
      <c r="Y10" s="18"/>
      <c r="Z10" s="18"/>
      <c r="AA10" s="18"/>
      <c r="AB10" s="18"/>
      <c r="AC10" s="18"/>
      <c r="AD10" s="18"/>
      <c r="AE10" s="18"/>
      <c r="AF10" s="18"/>
      <c r="AG10" s="19"/>
      <c r="AH10" s="18"/>
      <c r="AI10" s="18"/>
      <c r="AJ10" s="18"/>
      <c r="AK10" s="19"/>
      <c r="AL10" s="18"/>
      <c r="AM10" s="18"/>
      <c r="AN10" s="18"/>
      <c r="AO10" s="18"/>
      <c r="AP10" s="18"/>
    </row>
    <row r="11" spans="1:42" ht="18" customHeight="1" x14ac:dyDescent="0.25">
      <c r="B11" s="1" t="s">
        <v>108</v>
      </c>
      <c r="C11" s="1" t="s">
        <v>110</v>
      </c>
      <c r="D11" s="199">
        <v>45866</v>
      </c>
      <c r="F11" s="6"/>
      <c r="L11" s="49" t="s">
        <v>67</v>
      </c>
      <c r="M11" s="49"/>
      <c r="N11" s="49">
        <v>4</v>
      </c>
      <c r="O11" s="49">
        <v>6</v>
      </c>
      <c r="P11" s="49">
        <v>8</v>
      </c>
      <c r="Q11" s="118"/>
      <c r="R11" s="118"/>
      <c r="S11" s="118"/>
      <c r="T11" s="118"/>
      <c r="U11" s="118"/>
      <c r="V11" s="119" t="s">
        <v>33</v>
      </c>
      <c r="W11" s="255"/>
      <c r="X11" s="255"/>
      <c r="Y11" s="329">
        <v>6</v>
      </c>
      <c r="Z11" s="330">
        <v>7</v>
      </c>
      <c r="AA11" s="331">
        <v>2</v>
      </c>
      <c r="AB11" s="331">
        <v>3</v>
      </c>
      <c r="AC11" s="333">
        <v>4</v>
      </c>
      <c r="AD11" s="331">
        <v>4</v>
      </c>
      <c r="AE11" s="333">
        <v>1</v>
      </c>
      <c r="AF11" s="333">
        <v>3</v>
      </c>
      <c r="AG11" s="332">
        <v>9</v>
      </c>
      <c r="AH11" s="331">
        <v>1</v>
      </c>
      <c r="AI11" s="333">
        <v>2</v>
      </c>
      <c r="AJ11" s="330">
        <v>5</v>
      </c>
      <c r="AK11" s="330">
        <v>8</v>
      </c>
      <c r="AL11" s="23"/>
      <c r="AM11" s="22"/>
      <c r="AN11" s="23"/>
      <c r="AO11" s="21"/>
      <c r="AP11" s="23"/>
    </row>
    <row r="12" spans="1:42" s="121" customFormat="1" ht="12.75" customHeight="1" x14ac:dyDescent="0.25">
      <c r="A12" s="1"/>
      <c r="B12" s="1"/>
      <c r="C12" s="1"/>
      <c r="D12" s="1"/>
      <c r="E12" s="1"/>
      <c r="F12" s="6"/>
      <c r="G12" s="20"/>
      <c r="H12" s="1"/>
      <c r="I12" s="1"/>
      <c r="J12" s="126"/>
      <c r="K12" s="146"/>
      <c r="L12" s="146" t="s">
        <v>76</v>
      </c>
      <c r="M12" s="146"/>
      <c r="N12" s="147">
        <f>N11/12</f>
        <v>0.33333333333333331</v>
      </c>
      <c r="O12" s="147">
        <f t="shared" ref="O12" si="0">O11/12</f>
        <v>0.5</v>
      </c>
      <c r="P12" s="147">
        <f>P11/12</f>
        <v>0.66666666666666663</v>
      </c>
      <c r="Q12" s="146"/>
      <c r="R12" s="146"/>
      <c r="S12" s="146"/>
      <c r="T12" s="146"/>
      <c r="U12" s="146"/>
      <c r="V12" s="276" t="s">
        <v>66</v>
      </c>
      <c r="W12" s="294">
        <v>3</v>
      </c>
      <c r="X12" s="255"/>
      <c r="Y12" s="277">
        <v>1.5</v>
      </c>
      <c r="Z12" s="70">
        <v>1.75</v>
      </c>
      <c r="AA12" s="277">
        <v>4.5</v>
      </c>
      <c r="AB12" s="277">
        <v>6</v>
      </c>
      <c r="AC12" s="277">
        <v>14</v>
      </c>
      <c r="AD12" s="277"/>
      <c r="AE12" s="277"/>
      <c r="AF12" s="277"/>
      <c r="AG12" s="277"/>
      <c r="AH12" s="287">
        <v>1.5</v>
      </c>
      <c r="AI12" s="277"/>
      <c r="AJ12" s="277"/>
      <c r="AK12" s="287">
        <v>9</v>
      </c>
      <c r="AL12" s="277"/>
      <c r="AM12" s="277">
        <v>16</v>
      </c>
      <c r="AN12" s="122"/>
      <c r="AO12" s="122"/>
      <c r="AP12" s="122"/>
    </row>
    <row r="13" spans="1:42" s="284" customFormat="1" ht="12.75" customHeight="1" x14ac:dyDescent="0.25">
      <c r="A13" s="278"/>
      <c r="B13" s="278"/>
      <c r="C13" s="278"/>
      <c r="D13" s="278"/>
      <c r="E13" s="278"/>
      <c r="F13" s="279"/>
      <c r="G13" s="280"/>
      <c r="H13" s="278"/>
      <c r="I13" s="278"/>
      <c r="J13" s="281"/>
      <c r="K13" s="275"/>
      <c r="L13" s="278"/>
      <c r="M13" s="278"/>
      <c r="N13" s="282"/>
      <c r="O13" s="282"/>
      <c r="P13" s="282"/>
      <c r="Q13" s="278"/>
      <c r="R13" s="278"/>
      <c r="S13" s="278"/>
      <c r="T13" s="278"/>
      <c r="U13" s="278"/>
      <c r="V13" s="223"/>
      <c r="W13" s="262"/>
      <c r="X13" s="262"/>
      <c r="Y13" s="291" t="s">
        <v>46</v>
      </c>
      <c r="Z13" s="291" t="s">
        <v>47</v>
      </c>
      <c r="AA13" s="286" t="s">
        <v>48</v>
      </c>
      <c r="AB13" s="291" t="s">
        <v>50</v>
      </c>
      <c r="AC13" s="291" t="s">
        <v>116</v>
      </c>
      <c r="AD13" s="291" t="s">
        <v>52</v>
      </c>
      <c r="AE13" s="291" t="s">
        <v>31</v>
      </c>
      <c r="AF13" s="285" t="s">
        <v>56</v>
      </c>
      <c r="AG13" s="148" t="s">
        <v>59</v>
      </c>
      <c r="AH13" s="285" t="s">
        <v>122</v>
      </c>
      <c r="AI13" s="285" t="s">
        <v>115</v>
      </c>
      <c r="AJ13" s="292" t="s">
        <v>117</v>
      </c>
      <c r="AK13" s="285" t="s">
        <v>118</v>
      </c>
      <c r="AL13" s="148" t="s">
        <v>120</v>
      </c>
      <c r="AM13" s="148" t="s">
        <v>121</v>
      </c>
      <c r="AN13" s="283"/>
      <c r="AO13" s="283"/>
      <c r="AP13" s="283"/>
    </row>
    <row r="14" spans="1:42" s="121" customFormat="1" ht="12.75" customHeight="1" thickBot="1" x14ac:dyDescent="0.3">
      <c r="A14" s="1"/>
      <c r="B14" s="1"/>
      <c r="C14" s="1"/>
      <c r="D14" s="1"/>
      <c r="E14" s="1"/>
      <c r="F14" s="6"/>
      <c r="G14" s="20"/>
      <c r="H14" s="1"/>
      <c r="I14" s="1"/>
      <c r="J14" s="126"/>
      <c r="K14" s="271"/>
      <c r="L14" s="1"/>
      <c r="M14" s="1"/>
      <c r="N14" s="222"/>
      <c r="O14" s="222"/>
      <c r="P14" s="222"/>
      <c r="Q14" s="1"/>
      <c r="R14" s="1"/>
      <c r="S14" s="1"/>
      <c r="T14" s="1"/>
      <c r="U14" s="1"/>
      <c r="V14" s="306"/>
      <c r="W14" s="255"/>
      <c r="X14" s="255"/>
      <c r="Y14" s="272"/>
      <c r="Z14" s="45"/>
      <c r="AA14" s="272"/>
      <c r="AB14" s="272"/>
      <c r="AC14" s="272"/>
      <c r="AD14" s="272"/>
      <c r="AE14" s="272"/>
      <c r="AF14" s="272"/>
      <c r="AG14" s="272"/>
      <c r="AH14" s="273"/>
      <c r="AI14" s="272"/>
      <c r="AJ14" s="272"/>
      <c r="AK14" s="274"/>
      <c r="AL14" s="272"/>
      <c r="AM14" s="272"/>
      <c r="AN14" s="122"/>
      <c r="AO14" s="122"/>
      <c r="AP14" s="122"/>
    </row>
    <row r="15" spans="1:42" ht="15" customHeight="1" thickBot="1" x14ac:dyDescent="0.3">
      <c r="B15" s="387" t="s">
        <v>16</v>
      </c>
      <c r="D15" s="397" t="s">
        <v>2</v>
      </c>
      <c r="E15" s="398"/>
      <c r="F15" s="399"/>
      <c r="G15" s="403" t="s">
        <v>9</v>
      </c>
      <c r="H15" s="394" t="s">
        <v>43</v>
      </c>
      <c r="I15" s="394" t="s">
        <v>61</v>
      </c>
      <c r="J15" s="394" t="s">
        <v>77</v>
      </c>
      <c r="K15" s="429" t="s">
        <v>10</v>
      </c>
      <c r="L15" s="430" t="s">
        <v>62</v>
      </c>
      <c r="M15" s="431"/>
      <c r="N15" s="431"/>
      <c r="O15" s="431"/>
      <c r="P15" s="432"/>
      <c r="Q15" s="430" t="s">
        <v>68</v>
      </c>
      <c r="R15" s="431"/>
      <c r="S15" s="431"/>
      <c r="T15" s="431"/>
      <c r="U15" s="431"/>
      <c r="V15" s="395" t="s">
        <v>3</v>
      </c>
      <c r="W15" s="307"/>
      <c r="X15" s="308"/>
      <c r="Y15" s="304" t="str">
        <f>IF(OR(TRIM(Y13)=0,TRIM(Y13)=""),"",IF(IFERROR(TRIM(INDEX(QryItemNamed,MATCH(TRIM(Y13),ITEM,0),2)),"")="Y","SPECIAL",LEFT(IFERROR(TRIM(INDEX(ITEM,MATCH(TRIM(Y13),ITEM,0))),""),3)))</f>
        <v>442</v>
      </c>
      <c r="Z15" s="224">
        <v>442</v>
      </c>
      <c r="AA15" s="290">
        <v>302</v>
      </c>
      <c r="AB15" s="224" t="str">
        <f t="shared" ref="AB15:AM15" si="1">IF(OR(TRIM(AB13)=0,TRIM(AB13)=""),"",IF(IFERROR(TRIM(INDEX(QryItemNamed,MATCH(TRIM(AB13),ITEM,0),2)),"")="Y","SPECIAL",LEFT(IFERROR(TRIM(INDEX(ITEM,MATCH(TRIM(AB13),ITEM,0))),""),3)))</f>
        <v>304</v>
      </c>
      <c r="AC15" s="224" t="str">
        <f t="shared" si="1"/>
        <v>206</v>
      </c>
      <c r="AD15" s="224" t="str">
        <f t="shared" si="1"/>
        <v>407</v>
      </c>
      <c r="AE15" s="224" t="str">
        <f t="shared" si="1"/>
        <v>204</v>
      </c>
      <c r="AF15" s="224" t="str">
        <f t="shared" si="1"/>
        <v>206</v>
      </c>
      <c r="AG15" s="224" t="str">
        <f t="shared" si="1"/>
        <v>609</v>
      </c>
      <c r="AH15" s="224" t="str">
        <f t="shared" si="1"/>
        <v>254</v>
      </c>
      <c r="AI15" s="224" t="str">
        <f t="shared" si="1"/>
        <v>206</v>
      </c>
      <c r="AJ15" s="224" t="str">
        <f t="shared" si="1"/>
        <v>441</v>
      </c>
      <c r="AK15" s="224" t="str">
        <f t="shared" si="1"/>
        <v>452</v>
      </c>
      <c r="AL15" s="224" t="str">
        <f t="shared" si="1"/>
        <v>202</v>
      </c>
      <c r="AM15" s="224" t="str">
        <f t="shared" si="1"/>
        <v>618</v>
      </c>
      <c r="AN15" s="113" t="str">
        <f>IF(LEFT(AN7,1)="K",AN7,IF(OR(TRIM(AN9)=0,TRIM(AN9)=""),"",IF(IFERROR(TRIM(INDEX(QryItemNamed,MATCH(TRIM(AN9),ITEM,0),2)),"")="Y","SPECIAL",LEFT(IFERROR(TRIM(INDEX(ITEM,MATCH(TRIM(AN9),ITEM,0))),""),3))))</f>
        <v>KENT 451</v>
      </c>
      <c r="AO15" s="113" t="str">
        <f>IF(LEFT(AO7,1)="K",AO7,IF(OR(TRIM(AO9)=0,TRIM(AO9)=""),"",IF(IFERROR(TRIM(INDEX(QryItemNamed,MATCH(TRIM(AO9),ITEM,0),2)),"")="Y","SPECIAL",LEFT(IFERROR(TRIM(INDEX(ITEM,MATCH(TRIM(AO9),ITEM,0))),""),3))))</f>
        <v>KENT 609</v>
      </c>
      <c r="AP15" s="113" t="str">
        <f>IF(LEFT(AP7,1)="K",AP7,IF(OR(TRIM(AP9)=0,TRIM(AP9)=""),"",IF(IFERROR(TRIM(INDEX(QryItemNamed,MATCH(TRIM(AP9),ITEM,0),2)),"")="Y","SPECIAL",LEFT(IFERROR(TRIM(INDEX(ITEM,MATCH(TRIM(AP9),ITEM,0))),""),3))))</f>
        <v>KENT 609</v>
      </c>
    </row>
    <row r="16" spans="1:42" ht="15" customHeight="1" thickBot="1" x14ac:dyDescent="0.3">
      <c r="B16" s="388"/>
      <c r="D16" s="400"/>
      <c r="E16" s="401"/>
      <c r="F16" s="402"/>
      <c r="G16" s="404"/>
      <c r="H16" s="394"/>
      <c r="I16" s="394"/>
      <c r="J16" s="394"/>
      <c r="K16" s="429"/>
      <c r="L16" s="149">
        <v>1</v>
      </c>
      <c r="M16" s="150">
        <v>2</v>
      </c>
      <c r="N16" s="149">
        <v>3</v>
      </c>
      <c r="O16" s="150">
        <v>4</v>
      </c>
      <c r="P16" s="151">
        <v>5</v>
      </c>
      <c r="Q16" s="422" t="s">
        <v>71</v>
      </c>
      <c r="R16" s="422" t="s">
        <v>72</v>
      </c>
      <c r="S16" s="348" t="s">
        <v>73</v>
      </c>
      <c r="T16" s="348" t="s">
        <v>74</v>
      </c>
      <c r="U16" s="351" t="s">
        <v>75</v>
      </c>
      <c r="V16" s="396"/>
      <c r="W16" s="433" t="s">
        <v>119</v>
      </c>
      <c r="X16" s="436" t="s">
        <v>113</v>
      </c>
      <c r="Y16" s="405" t="str">
        <f t="shared" ref="Y16" si="2">IF(OR(TRIM(Y13)=0,TRIM(Y13)=""),IF(Y14="","",Y14),IF(IFERROR(TRIM(INDEX(QryItemNamed,MATCH(TRIM(Y13),ITEM,0),2)),"")="Y",TRIM(RIGHT(IFERROR(TRIM(INDEX(QryItemNamed,MATCH(TRIM(Y13),ITEM,0),4)),"123456789012"),LEN(IFERROR(TRIM(INDEX(QryItemNamed,MATCH(TRIM(Y13),ITEM,0),4)),"123456789012"))-9))&amp;Y14,IFERROR(TRIM(INDEX(QryItemNamed,MATCH(TRIM(Y13),ITEM,0),4))&amp;Y14,"ITEM CODE DOES NOT EXIST IN ITEM MASTER")))</f>
        <v>ASPHALT CONCRETE SURFACE COURSE, 12.5 MM, TYPE A (447)</v>
      </c>
      <c r="Z16" s="411" t="s">
        <v>114</v>
      </c>
      <c r="AA16" s="408" t="s">
        <v>49</v>
      </c>
      <c r="AB16" s="390" t="str">
        <f t="shared" ref="AB16" si="3">IF(OR(TRIM(AB13)=0,TRIM(AB13)=""),IF(AB14="","",AB14),IF(IFERROR(TRIM(INDEX(QryItemNamed,MATCH(TRIM(AB13),ITEM,0),2)),"")="Y",TRIM(RIGHT(IFERROR(TRIM(INDEX(QryItemNamed,MATCH(TRIM(AB13),ITEM,0),4)),"123456789012"),LEN(IFERROR(TRIM(INDEX(QryItemNamed,MATCH(TRIM(AB13),ITEM,0),4)),"123456789012"))-9))&amp;AB14,IFERROR(TRIM(INDEX(QryItemNamed,MATCH(TRIM(AB13),ITEM,0),4))&amp;AB14,"ITEM CODE DOES NOT EXIST IN ITEM MASTER")))</f>
        <v>AGGREGATE BASE</v>
      </c>
      <c r="AC16" s="390" t="str">
        <f t="shared" ref="AC16:AH16" si="4">IF(OR(TRIM(AC13)=0,TRIM(AC13)=""),IF(AC14="","",AC14),IF(IFERROR(TRIM(INDEX(QryItemNamed,MATCH(TRIM(AC13),ITEM,0),2)),"")="Y",TRIM(RIGHT(IFERROR(TRIM(INDEX(QryItemNamed,MATCH(TRIM(AC13),ITEM,0),4)),"123456789012"),LEN(IFERROR(TRIM(INDEX(QryItemNamed,MATCH(TRIM(AC13),ITEM,0),4)),"123456789012"))-9))&amp;AC14,IFERROR(TRIM(INDEX(QryItemNamed,MATCH(TRIM(AC13),ITEM,0),4))&amp;AC14,"ITEM CODE DOES NOT EXIST IN ITEM MASTER")))</f>
        <v>CEMENT STABILIZED SUBGRADE, 14 INCHES DEEP</v>
      </c>
      <c r="AD16" s="390" t="str">
        <f t="shared" si="4"/>
        <v>TACK COAT</v>
      </c>
      <c r="AE16" s="390" t="str">
        <f t="shared" si="4"/>
        <v>PROOF ROLLING</v>
      </c>
      <c r="AF16" s="390" t="str">
        <f t="shared" si="4"/>
        <v>CURING COAT</v>
      </c>
      <c r="AG16" s="390" t="str">
        <f t="shared" si="4"/>
        <v>CONCRETE MEDIAN</v>
      </c>
      <c r="AH16" s="390" t="str">
        <f t="shared" si="4"/>
        <v>PAVEMENT PLANING, ASPHALT CONCRETE, AS PER PLAN</v>
      </c>
      <c r="AI16" s="390" t="str">
        <f t="shared" ref="AI16:AJ16" si="5">IF(OR(TRIM(AI13)=0,TRIM(AI13)=""),IF(AI14="","",AI14),IF(IFERROR(TRIM(INDEX(QryItemNamed,MATCH(TRIM(AI13),ITEM,0),2)),"")="Y",TRIM(RIGHT(IFERROR(TRIM(INDEX(QryItemNamed,MATCH(TRIM(AI13),ITEM,0),4)),"123456789012"),LEN(IFERROR(TRIM(INDEX(QryItemNamed,MATCH(TRIM(AI13),ITEM,0),4)),"123456789012"))-9))&amp;AI14,IFERROR(TRIM(INDEX(QryItemNamed,MATCH(TRIM(AI13),ITEM,0),4))&amp;AI14,"ITEM CODE DOES NOT EXIST IN ITEM MASTER")))</f>
        <v>CEMENT</v>
      </c>
      <c r="AJ16" s="390" t="str">
        <f t="shared" si="5"/>
        <v>ANTI-SEGREGATION EQUIPMENT</v>
      </c>
      <c r="AK16" s="390" t="str">
        <f t="shared" ref="AK16:AL16" si="6">IF(OR(TRIM(AK13)=0,TRIM(AK13)=""),IF(AK14="","",AK14),IF(IFERROR(TRIM(INDEX(QryItemNamed,MATCH(TRIM(AK13),ITEM,0),2)),"")="Y",TRIM(RIGHT(IFERROR(TRIM(INDEX(QryItemNamed,MATCH(TRIM(AK13),ITEM,0),4)),"123456789012"),LEN(IFERROR(TRIM(INDEX(QryItemNamed,MATCH(TRIM(AK13),ITEM,0),4)),"123456789012"))-9))&amp;AK14,IFERROR(TRIM(INDEX(QryItemNamed,MATCH(TRIM(AK13),ITEM,0),4))&amp;AK14,"ITEM CODE DOES NOT EXIST IN ITEM MASTER")))</f>
        <v>9" NON-REINFORCED CONCRETE PAVEMENT, CLASS QC 1P</v>
      </c>
      <c r="AL16" s="390" t="str">
        <f t="shared" si="6"/>
        <v>PAVEMENT REMOVED</v>
      </c>
      <c r="AM16" s="390" t="str">
        <f t="shared" ref="AM16:AP16" si="7">IF(OR(TRIM(AM13)=0,TRIM(AM13)=""),IF(AM14="","",AM14),IF(IFERROR(TRIM(INDEX(QryItemNamed,MATCH(TRIM(AM13),ITEM,0),2)),"")="Y",TRIM(RIGHT(IFERROR(TRIM(INDEX(QryItemNamed,MATCH(TRIM(AM13),ITEM,0),4)),"123456789012"),LEN(IFERROR(TRIM(INDEX(QryItemNamed,MATCH(TRIM(AM13),ITEM,0),4)),"123456789012"))-9))&amp;AM14,IFERROR(TRIM(INDEX(QryItemNamed,MATCH(TRIM(AM13),ITEM,0),4))&amp;AM14,"ITEM CODE DOES NOT EXIST IN ITEM MASTER")))</f>
        <v>RUMBLE STRIPS, SHOULDER (ASPHALT CONCRETE)</v>
      </c>
      <c r="AN16" s="390" t="str">
        <f t="shared" si="7"/>
        <v/>
      </c>
      <c r="AO16" s="390" t="str">
        <f t="shared" si="7"/>
        <v/>
      </c>
      <c r="AP16" s="390" t="str">
        <f t="shared" si="7"/>
        <v/>
      </c>
    </row>
    <row r="17" spans="2:42" ht="15" customHeight="1" x14ac:dyDescent="0.25">
      <c r="B17" s="388"/>
      <c r="D17" s="400"/>
      <c r="E17" s="401"/>
      <c r="F17" s="402"/>
      <c r="G17" s="404"/>
      <c r="H17" s="394"/>
      <c r="I17" s="394"/>
      <c r="J17" s="394"/>
      <c r="K17" s="429"/>
      <c r="L17" s="354" t="s">
        <v>69</v>
      </c>
      <c r="M17" s="354" t="s">
        <v>70</v>
      </c>
      <c r="N17" s="354" t="s">
        <v>63</v>
      </c>
      <c r="O17" s="354" t="s">
        <v>64</v>
      </c>
      <c r="P17" s="354" t="s">
        <v>65</v>
      </c>
      <c r="Q17" s="423"/>
      <c r="R17" s="423"/>
      <c r="S17" s="349"/>
      <c r="T17" s="349"/>
      <c r="U17" s="352"/>
      <c r="V17" s="396"/>
      <c r="W17" s="434"/>
      <c r="X17" s="437"/>
      <c r="Y17" s="406"/>
      <c r="Z17" s="412"/>
      <c r="AA17" s="409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</row>
    <row r="18" spans="2:42" ht="15" customHeight="1" x14ac:dyDescent="0.25">
      <c r="B18" s="388"/>
      <c r="D18" s="400"/>
      <c r="E18" s="401"/>
      <c r="F18" s="402"/>
      <c r="G18" s="404"/>
      <c r="H18" s="394"/>
      <c r="I18" s="394"/>
      <c r="J18" s="394"/>
      <c r="K18" s="429"/>
      <c r="L18" s="355"/>
      <c r="M18" s="355"/>
      <c r="N18" s="355"/>
      <c r="O18" s="355"/>
      <c r="P18" s="355"/>
      <c r="Q18" s="423"/>
      <c r="R18" s="423"/>
      <c r="S18" s="349"/>
      <c r="T18" s="349"/>
      <c r="U18" s="352"/>
      <c r="V18" s="396"/>
      <c r="W18" s="434"/>
      <c r="X18" s="437"/>
      <c r="Y18" s="406"/>
      <c r="Z18" s="412"/>
      <c r="AA18" s="409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</row>
    <row r="19" spans="2:42" ht="15" customHeight="1" x14ac:dyDescent="0.25">
      <c r="B19" s="388"/>
      <c r="D19" s="400"/>
      <c r="E19" s="401"/>
      <c r="F19" s="402"/>
      <c r="G19" s="404"/>
      <c r="H19" s="394"/>
      <c r="I19" s="394"/>
      <c r="J19" s="394"/>
      <c r="K19" s="429"/>
      <c r="L19" s="355"/>
      <c r="M19" s="355"/>
      <c r="N19" s="355"/>
      <c r="O19" s="355"/>
      <c r="P19" s="355"/>
      <c r="Q19" s="423"/>
      <c r="R19" s="423"/>
      <c r="S19" s="349"/>
      <c r="T19" s="349"/>
      <c r="U19" s="352"/>
      <c r="V19" s="396"/>
      <c r="W19" s="434"/>
      <c r="X19" s="437"/>
      <c r="Y19" s="406"/>
      <c r="Z19" s="412"/>
      <c r="AA19" s="409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  <c r="AM19" s="391"/>
      <c r="AN19" s="391"/>
      <c r="AO19" s="391"/>
      <c r="AP19" s="391"/>
    </row>
    <row r="20" spans="2:42" ht="15" customHeight="1" x14ac:dyDescent="0.25">
      <c r="B20" s="388"/>
      <c r="D20" s="400"/>
      <c r="E20" s="401"/>
      <c r="F20" s="402"/>
      <c r="G20" s="404"/>
      <c r="H20" s="394"/>
      <c r="I20" s="394"/>
      <c r="J20" s="394"/>
      <c r="K20" s="429"/>
      <c r="L20" s="355"/>
      <c r="M20" s="355"/>
      <c r="N20" s="355"/>
      <c r="O20" s="355"/>
      <c r="P20" s="355"/>
      <c r="Q20" s="423"/>
      <c r="R20" s="423"/>
      <c r="S20" s="349"/>
      <c r="T20" s="349"/>
      <c r="U20" s="352"/>
      <c r="V20" s="396"/>
      <c r="W20" s="434"/>
      <c r="X20" s="437"/>
      <c r="Y20" s="406"/>
      <c r="Z20" s="412"/>
      <c r="AA20" s="409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  <c r="AM20" s="391"/>
      <c r="AN20" s="391"/>
      <c r="AO20" s="391"/>
      <c r="AP20" s="391"/>
    </row>
    <row r="21" spans="2:42" ht="15" customHeight="1" x14ac:dyDescent="0.25">
      <c r="B21" s="388"/>
      <c r="D21" s="400"/>
      <c r="E21" s="401"/>
      <c r="F21" s="402"/>
      <c r="G21" s="404"/>
      <c r="H21" s="394"/>
      <c r="I21" s="394"/>
      <c r="J21" s="394"/>
      <c r="K21" s="429"/>
      <c r="L21" s="355"/>
      <c r="M21" s="355"/>
      <c r="N21" s="355"/>
      <c r="O21" s="355"/>
      <c r="P21" s="355"/>
      <c r="Q21" s="423"/>
      <c r="R21" s="423"/>
      <c r="S21" s="349"/>
      <c r="T21" s="349"/>
      <c r="U21" s="352"/>
      <c r="V21" s="396"/>
      <c r="W21" s="434"/>
      <c r="X21" s="437"/>
      <c r="Y21" s="406"/>
      <c r="Z21" s="412"/>
      <c r="AA21" s="409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</row>
    <row r="22" spans="2:42" ht="15" customHeight="1" x14ac:dyDescent="0.25">
      <c r="B22" s="388"/>
      <c r="D22" s="400"/>
      <c r="E22" s="401"/>
      <c r="F22" s="402"/>
      <c r="G22" s="404"/>
      <c r="H22" s="394"/>
      <c r="I22" s="394"/>
      <c r="J22" s="394"/>
      <c r="K22" s="429"/>
      <c r="L22" s="355"/>
      <c r="M22" s="355"/>
      <c r="N22" s="355"/>
      <c r="O22" s="355"/>
      <c r="P22" s="355"/>
      <c r="Q22" s="423"/>
      <c r="R22" s="423"/>
      <c r="S22" s="349"/>
      <c r="T22" s="349"/>
      <c r="U22" s="352"/>
      <c r="V22" s="396"/>
      <c r="W22" s="434"/>
      <c r="X22" s="437"/>
      <c r="Y22" s="406"/>
      <c r="Z22" s="412"/>
      <c r="AA22" s="409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  <c r="AM22" s="391"/>
      <c r="AN22" s="391"/>
      <c r="AO22" s="391"/>
      <c r="AP22" s="391"/>
    </row>
    <row r="23" spans="2:42" ht="15" customHeight="1" x14ac:dyDescent="0.25">
      <c r="B23" s="388"/>
      <c r="D23" s="400"/>
      <c r="E23" s="401"/>
      <c r="F23" s="402"/>
      <c r="G23" s="404"/>
      <c r="H23" s="394"/>
      <c r="I23" s="394"/>
      <c r="J23" s="394"/>
      <c r="K23" s="429"/>
      <c r="L23" s="355"/>
      <c r="M23" s="355"/>
      <c r="N23" s="355"/>
      <c r="O23" s="355"/>
      <c r="P23" s="355"/>
      <c r="Q23" s="423"/>
      <c r="R23" s="423"/>
      <c r="S23" s="349"/>
      <c r="T23" s="349"/>
      <c r="U23" s="352"/>
      <c r="V23" s="396"/>
      <c r="W23" s="434"/>
      <c r="X23" s="437"/>
      <c r="Y23" s="406"/>
      <c r="Z23" s="412"/>
      <c r="AA23" s="409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</row>
    <row r="24" spans="2:42" ht="15" customHeight="1" x14ac:dyDescent="0.25">
      <c r="B24" s="388"/>
      <c r="D24" s="400"/>
      <c r="E24" s="401"/>
      <c r="F24" s="402"/>
      <c r="G24" s="404"/>
      <c r="H24" s="394"/>
      <c r="I24" s="394"/>
      <c r="J24" s="394"/>
      <c r="K24" s="429"/>
      <c r="L24" s="355"/>
      <c r="M24" s="355"/>
      <c r="N24" s="355"/>
      <c r="O24" s="355"/>
      <c r="P24" s="355"/>
      <c r="Q24" s="423"/>
      <c r="R24" s="423"/>
      <c r="S24" s="349"/>
      <c r="T24" s="349"/>
      <c r="U24" s="352"/>
      <c r="V24" s="396"/>
      <c r="W24" s="434"/>
      <c r="X24" s="437"/>
      <c r="Y24" s="406"/>
      <c r="Z24" s="412"/>
      <c r="AA24" s="409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</row>
    <row r="25" spans="2:42" ht="15" customHeight="1" x14ac:dyDescent="0.25">
      <c r="B25" s="388"/>
      <c r="D25" s="400"/>
      <c r="E25" s="401"/>
      <c r="F25" s="402"/>
      <c r="G25" s="404"/>
      <c r="H25" s="394"/>
      <c r="I25" s="394"/>
      <c r="J25" s="394"/>
      <c r="K25" s="429"/>
      <c r="L25" s="355"/>
      <c r="M25" s="355"/>
      <c r="N25" s="355"/>
      <c r="O25" s="355"/>
      <c r="P25" s="355"/>
      <c r="Q25" s="423"/>
      <c r="R25" s="423"/>
      <c r="S25" s="349"/>
      <c r="T25" s="349"/>
      <c r="U25" s="352"/>
      <c r="V25" s="396"/>
      <c r="W25" s="434"/>
      <c r="X25" s="437"/>
      <c r="Y25" s="406"/>
      <c r="Z25" s="412"/>
      <c r="AA25" s="409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</row>
    <row r="26" spans="2:42" ht="15" customHeight="1" x14ac:dyDescent="0.25">
      <c r="B26" s="388"/>
      <c r="D26" s="400"/>
      <c r="E26" s="401"/>
      <c r="F26" s="402"/>
      <c r="G26" s="404"/>
      <c r="H26" s="394"/>
      <c r="I26" s="394"/>
      <c r="J26" s="394"/>
      <c r="K26" s="429"/>
      <c r="L26" s="355"/>
      <c r="M26" s="355"/>
      <c r="N26" s="355"/>
      <c r="O26" s="355"/>
      <c r="P26" s="355"/>
      <c r="Q26" s="423"/>
      <c r="R26" s="423"/>
      <c r="S26" s="349"/>
      <c r="T26" s="349"/>
      <c r="U26" s="352"/>
      <c r="V26" s="396"/>
      <c r="W26" s="434"/>
      <c r="X26" s="437"/>
      <c r="Y26" s="406"/>
      <c r="Z26" s="412"/>
      <c r="AA26" s="409"/>
      <c r="AB26" s="391"/>
      <c r="AC26" s="391"/>
      <c r="AD26" s="391"/>
      <c r="AE26" s="391"/>
      <c r="AF26" s="391"/>
      <c r="AG26" s="391"/>
      <c r="AH26" s="391"/>
      <c r="AI26" s="391"/>
      <c r="AJ26" s="391"/>
      <c r="AK26" s="391"/>
      <c r="AL26" s="391"/>
      <c r="AM26" s="391"/>
      <c r="AN26" s="391"/>
      <c r="AO26" s="391"/>
      <c r="AP26" s="391"/>
    </row>
    <row r="27" spans="2:42" ht="15" customHeight="1" thickBot="1" x14ac:dyDescent="0.3">
      <c r="B27" s="388"/>
      <c r="D27" s="400"/>
      <c r="E27" s="401"/>
      <c r="F27" s="402"/>
      <c r="G27" s="404"/>
      <c r="H27" s="394"/>
      <c r="I27" s="394"/>
      <c r="J27" s="394"/>
      <c r="K27" s="429"/>
      <c r="L27" s="356"/>
      <c r="M27" s="356"/>
      <c r="N27" s="356"/>
      <c r="O27" s="356"/>
      <c r="P27" s="356"/>
      <c r="Q27" s="424"/>
      <c r="R27" s="424"/>
      <c r="S27" s="350"/>
      <c r="T27" s="350"/>
      <c r="U27" s="353"/>
      <c r="V27" s="396"/>
      <c r="W27" s="435"/>
      <c r="X27" s="438"/>
      <c r="Y27" s="407"/>
      <c r="Z27" s="413"/>
      <c r="AA27" s="410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</row>
    <row r="28" spans="2:42" ht="12.75" customHeight="1" thickBot="1" x14ac:dyDescent="0.3">
      <c r="B28" s="389"/>
      <c r="D28" s="347"/>
      <c r="E28" s="347"/>
      <c r="F28" s="347"/>
      <c r="G28" s="36"/>
      <c r="H28" s="37"/>
      <c r="I28" s="37"/>
      <c r="J28" s="127"/>
      <c r="K28" s="37" t="s">
        <v>6</v>
      </c>
      <c r="L28" s="37" t="s">
        <v>6</v>
      </c>
      <c r="M28" s="37" t="s">
        <v>6</v>
      </c>
      <c r="N28" s="37" t="s">
        <v>6</v>
      </c>
      <c r="O28" s="37" t="s">
        <v>6</v>
      </c>
      <c r="P28" s="37" t="s">
        <v>6</v>
      </c>
      <c r="Q28" s="37" t="s">
        <v>45</v>
      </c>
      <c r="R28" s="37" t="s">
        <v>45</v>
      </c>
      <c r="S28" s="37" t="s">
        <v>45</v>
      </c>
      <c r="T28" s="37" t="s">
        <v>45</v>
      </c>
      <c r="U28" s="232" t="s">
        <v>45</v>
      </c>
      <c r="V28" s="309" t="s">
        <v>45</v>
      </c>
      <c r="W28" s="256" t="s">
        <v>45</v>
      </c>
      <c r="X28" s="310" t="s">
        <v>6</v>
      </c>
      <c r="Y28" s="305" t="str">
        <f t="shared" ref="Y28" si="8">IF(OR(TRIM(Y13)=0,TRIM(Y13)=""),"",IF(IFERROR(TRIM(INDEX(QryItemNamed,MATCH(TRIM(Y13),ITEM,0),3)),"")="LS","",IFERROR(TRIM(INDEX(QryItemNamed,MATCH(TRIM(Y13),ITEM,0),3)),"")))</f>
        <v>CY</v>
      </c>
      <c r="Z28" s="39" t="s">
        <v>37</v>
      </c>
      <c r="AA28" s="288" t="s">
        <v>37</v>
      </c>
      <c r="AB28" s="289" t="str">
        <f t="shared" ref="AB28:AP28" si="9">IF(OR(TRIM(AB13)=0,TRIM(AB13)=""),"",IF(IFERROR(TRIM(INDEX(QryItemNamed,MATCH(TRIM(AB13),ITEM,0),3)),"")="LS","",IFERROR(TRIM(INDEX(QryItemNamed,MATCH(TRIM(AB13),ITEM,0),3)),"")))</f>
        <v>CY</v>
      </c>
      <c r="AC28" s="289" t="str">
        <f t="shared" si="9"/>
        <v>SY</v>
      </c>
      <c r="AD28" s="289" t="str">
        <f t="shared" si="9"/>
        <v>GAL</v>
      </c>
      <c r="AE28" s="289" t="str">
        <f t="shared" si="9"/>
        <v>HOUR</v>
      </c>
      <c r="AF28" s="289" t="str">
        <f t="shared" si="9"/>
        <v>SY</v>
      </c>
      <c r="AG28" s="289" t="str">
        <f t="shared" si="9"/>
        <v>SF</v>
      </c>
      <c r="AH28" s="289" t="str">
        <f t="shared" si="9"/>
        <v>SY</v>
      </c>
      <c r="AI28" s="289" t="str">
        <f t="shared" si="9"/>
        <v>TON</v>
      </c>
      <c r="AJ28" s="289" t="str">
        <f t="shared" si="9"/>
        <v>CY</v>
      </c>
      <c r="AK28" s="289" t="str">
        <f t="shared" si="9"/>
        <v>SY</v>
      </c>
      <c r="AL28" s="289" t="str">
        <f t="shared" si="9"/>
        <v>SY</v>
      </c>
      <c r="AM28" s="289" t="s">
        <v>6</v>
      </c>
      <c r="AN28" s="289" t="str">
        <f t="shared" si="9"/>
        <v/>
      </c>
      <c r="AO28" s="289" t="str">
        <f t="shared" si="9"/>
        <v/>
      </c>
      <c r="AP28" s="289" t="str">
        <f t="shared" si="9"/>
        <v/>
      </c>
    </row>
    <row r="29" spans="2:42" ht="12.75" customHeight="1" thickBot="1" x14ac:dyDescent="0.3">
      <c r="B29" s="47"/>
      <c r="D29" s="439" t="s">
        <v>88</v>
      </c>
      <c r="E29" s="440"/>
      <c r="F29" s="441"/>
      <c r="G29" s="159"/>
      <c r="H29" s="160"/>
      <c r="I29" s="160"/>
      <c r="J29" s="160"/>
      <c r="K29" s="99"/>
      <c r="L29" s="161"/>
      <c r="M29" s="161"/>
      <c r="N29" s="161"/>
      <c r="O29" s="161"/>
      <c r="P29" s="161"/>
      <c r="Q29" s="103"/>
      <c r="R29" s="103"/>
      <c r="S29" s="103"/>
      <c r="T29" s="103"/>
      <c r="U29" s="295"/>
      <c r="V29" s="167"/>
      <c r="W29" s="218"/>
      <c r="X29" s="311"/>
      <c r="Y29" s="137"/>
      <c r="Z29" s="45"/>
      <c r="AA29" s="45"/>
      <c r="AB29" s="45"/>
      <c r="AC29" s="45"/>
      <c r="AD29" s="45"/>
      <c r="AE29" s="45"/>
      <c r="AF29" s="45"/>
      <c r="AG29" s="141"/>
      <c r="AH29" s="45"/>
      <c r="AI29" s="45"/>
      <c r="AJ29" s="45"/>
      <c r="AK29" s="45"/>
      <c r="AL29" s="49"/>
      <c r="AM29" s="49"/>
      <c r="AN29" s="45"/>
      <c r="AO29" s="45"/>
      <c r="AP29" s="45"/>
    </row>
    <row r="30" spans="2:42" ht="12.75" customHeight="1" x14ac:dyDescent="0.25">
      <c r="B30" s="203"/>
      <c r="D30" s="181">
        <v>81063.570000000007</v>
      </c>
      <c r="E30" s="182" t="s">
        <v>1</v>
      </c>
      <c r="F30" s="183">
        <v>81650</v>
      </c>
      <c r="G30" s="139"/>
      <c r="H30" s="182" t="s">
        <v>30</v>
      </c>
      <c r="I30" s="182">
        <v>1</v>
      </c>
      <c r="J30" s="182">
        <v>1</v>
      </c>
      <c r="K30" s="185">
        <f t="shared" ref="K30" si="10">IF(D30&lt;&gt;"",F30-D30,"")</f>
        <v>586.42999999999302</v>
      </c>
      <c r="L30" s="184">
        <v>20</v>
      </c>
      <c r="M30" s="185">
        <f>L30</f>
        <v>20</v>
      </c>
      <c r="N30" s="185">
        <f>(M30+($N$12*J30))</f>
        <v>20.333333333333332</v>
      </c>
      <c r="O30" s="185">
        <f>(N30+$O$12*J30)</f>
        <v>20.833333333333332</v>
      </c>
      <c r="P30" s="185">
        <f>(O30+($P$12*J30))</f>
        <v>21.5</v>
      </c>
      <c r="Q30" s="185">
        <f>PRODUCT(K30*L30)</f>
        <v>11728.59999999986</v>
      </c>
      <c r="R30" s="185">
        <f>PRODUCT(K30*M30)</f>
        <v>11728.59999999986</v>
      </c>
      <c r="S30" s="185">
        <f>PRODUCT(K30*N30)</f>
        <v>11924.076666666524</v>
      </c>
      <c r="T30" s="185">
        <f>PRODUCT(K30*O30)</f>
        <v>12217.291666666521</v>
      </c>
      <c r="U30" s="296">
        <f>PRODUCT(K30*P30)</f>
        <v>12608.24499999985</v>
      </c>
      <c r="V30" s="168"/>
      <c r="W30" s="218"/>
      <c r="X30" s="311">
        <v>12</v>
      </c>
      <c r="Y30" s="137">
        <f>(Q30+V30)*($Y$12/12)/27</f>
        <v>54.299074074073424</v>
      </c>
      <c r="Z30" s="45">
        <f>(R30+V30)*$Z$12/12/27</f>
        <v>63.34891975308566</v>
      </c>
      <c r="AA30" s="45">
        <f>(S30+V30)*$AA$12/12/27</f>
        <v>165.61217592592396</v>
      </c>
      <c r="AB30" s="45">
        <f>(T30+V30)*$AB$12/12/27</f>
        <v>226.24614197530593</v>
      </c>
      <c r="AC30" s="45">
        <f>(U30+V30)/9</f>
        <v>1400.9161111110943</v>
      </c>
      <c r="AD30" s="45">
        <f>((Q30+R30+(V30*2))/9)*0.055</f>
        <v>143.34955555555385</v>
      </c>
      <c r="AE30" s="45"/>
      <c r="AF30" s="45">
        <f>AC30</f>
        <v>1400.9161111110943</v>
      </c>
      <c r="AG30" s="141"/>
      <c r="AH30" s="45"/>
      <c r="AI30" s="45">
        <f>AC30*(0.75*$AC$12*115*0.05)*0.0005</f>
        <v>42.290155104166161</v>
      </c>
      <c r="AJ30" s="53">
        <f>(F30-D30)*($Y$12+$Z$12)/12*X30/27</f>
        <v>70.588796296295456</v>
      </c>
      <c r="AK30" s="45"/>
      <c r="AL30" s="137">
        <f>(Q30+V30)/9</f>
        <v>1303.1777777777622</v>
      </c>
      <c r="AM30" s="49">
        <f>(F30-D30)*($AM$12/12)</f>
        <v>781.90666666665732</v>
      </c>
      <c r="AN30" s="54"/>
      <c r="AO30" s="49" t="e">
        <f>IF(ISBLANK(#REF!),"",K30*#REF!)</f>
        <v>#REF!</v>
      </c>
      <c r="AP30" s="49"/>
    </row>
    <row r="31" spans="2:42" ht="12.75" customHeight="1" x14ac:dyDescent="0.25">
      <c r="B31" s="203"/>
      <c r="D31" s="186">
        <v>81650</v>
      </c>
      <c r="E31" s="187" t="s">
        <v>1</v>
      </c>
      <c r="F31" s="188">
        <v>81991.59</v>
      </c>
      <c r="G31" s="52"/>
      <c r="H31" s="187" t="s">
        <v>30</v>
      </c>
      <c r="I31" s="187">
        <v>1</v>
      </c>
      <c r="J31" s="187">
        <v>1</v>
      </c>
      <c r="K31" s="189">
        <f t="shared" ref="K31" si="11">IF(D31&lt;&gt;"",F31-D31,"")</f>
        <v>341.58999999999651</v>
      </c>
      <c r="L31" s="190">
        <f>(20+25.1)/2</f>
        <v>22.55</v>
      </c>
      <c r="M31" s="189">
        <f>L31</f>
        <v>22.55</v>
      </c>
      <c r="N31" s="189">
        <f>(M31+($N$12*J31))</f>
        <v>22.883333333333333</v>
      </c>
      <c r="O31" s="189">
        <f>(N31+$O$12*J31)</f>
        <v>23.383333333333333</v>
      </c>
      <c r="P31" s="189">
        <f>(O31+($P$12*J31))</f>
        <v>24.05</v>
      </c>
      <c r="Q31" s="189">
        <f>PRODUCT(K31*L31)</f>
        <v>7702.8544999999212</v>
      </c>
      <c r="R31" s="189">
        <f>PRODUCT(K31*M31)</f>
        <v>7702.8544999999212</v>
      </c>
      <c r="S31" s="189">
        <f>PRODUCT(K31*N31)</f>
        <v>7816.7178333332531</v>
      </c>
      <c r="T31" s="189">
        <f>PRODUCT(K31*O31)</f>
        <v>7987.5128333332514</v>
      </c>
      <c r="U31" s="297">
        <f>PRODUCT(K31*P31)</f>
        <v>8215.239499999916</v>
      </c>
      <c r="V31" s="168"/>
      <c r="W31" s="218"/>
      <c r="X31" s="311">
        <f>(12+17.14)/2</f>
        <v>14.57</v>
      </c>
      <c r="Y31" s="137">
        <f>(Q31+V31)*$Y$12/12/27</f>
        <v>35.661363425925565</v>
      </c>
      <c r="Z31" s="45">
        <f>(R31+V31)*$Z$12/12/27</f>
        <v>41.604923996913158</v>
      </c>
      <c r="AA31" s="45">
        <f>(S31+V31)*$AA$12/12/27</f>
        <v>108.56552546296183</v>
      </c>
      <c r="AB31" s="45">
        <f>(T31+V31)*$AB$12/12/27</f>
        <v>147.91690432098613</v>
      </c>
      <c r="AC31" s="45">
        <f>(U31+V31)/9</f>
        <v>912.80438888887954</v>
      </c>
      <c r="AD31" s="45">
        <f>((Q31+R31+(V31*2))/9)*0.055</f>
        <v>94.14599944444349</v>
      </c>
      <c r="AE31" s="45"/>
      <c r="AF31" s="45">
        <f t="shared" ref="AF31:AF94" si="12">AC31</f>
        <v>912.80438888887954</v>
      </c>
      <c r="AG31" s="141"/>
      <c r="AH31" s="45"/>
      <c r="AI31" s="45">
        <f>AC31*(0.75*$AC$12*115*0.05)*0.0005</f>
        <v>27.555282489583053</v>
      </c>
      <c r="AJ31" s="53">
        <f>(F31-D31)*($Y$12+$Z$12)/12*X31/27</f>
        <v>49.923273070987136</v>
      </c>
      <c r="AK31" s="45"/>
      <c r="AL31" s="137">
        <f t="shared" ref="AL31:AL94" si="13">(Q31+V31)/9</f>
        <v>855.8727222222135</v>
      </c>
      <c r="AM31" s="49">
        <f>(F31-D31)*($AM$12/12)</f>
        <v>455.45333333332866</v>
      </c>
      <c r="AN31" s="54"/>
      <c r="AO31" s="49"/>
      <c r="AP31" s="49"/>
    </row>
    <row r="32" spans="2:42" ht="12.75" customHeight="1" x14ac:dyDescent="0.25">
      <c r="B32" s="203"/>
      <c r="D32" s="186">
        <v>81991.59</v>
      </c>
      <c r="E32" s="187" t="s">
        <v>1</v>
      </c>
      <c r="F32" s="188">
        <v>82450</v>
      </c>
      <c r="G32" s="52"/>
      <c r="H32" s="187" t="s">
        <v>30</v>
      </c>
      <c r="I32" s="187">
        <v>1</v>
      </c>
      <c r="J32" s="187">
        <v>2</v>
      </c>
      <c r="K32" s="189">
        <f>IF(D32&lt;&gt;"",F32-D32,"")</f>
        <v>458.41000000000349</v>
      </c>
      <c r="L32" s="190">
        <f>(29.02+36)/2</f>
        <v>32.51</v>
      </c>
      <c r="M32" s="189">
        <f>L32</f>
        <v>32.51</v>
      </c>
      <c r="N32" s="189">
        <f>(M32+($N$12*J32))</f>
        <v>33.176666666666662</v>
      </c>
      <c r="O32" s="189">
        <f>(N32+$O$12*J32)</f>
        <v>34.176666666666662</v>
      </c>
      <c r="P32" s="189">
        <f>(O32+($P$12*J32))</f>
        <v>35.51</v>
      </c>
      <c r="Q32" s="189">
        <f>PRODUCT(K32*L32)</f>
        <v>14902.909100000112</v>
      </c>
      <c r="R32" s="189">
        <f>PRODUCT(K32*M32)</f>
        <v>14902.909100000112</v>
      </c>
      <c r="S32" s="189">
        <f>PRODUCT(K32*N32)</f>
        <v>15208.51576666678</v>
      </c>
      <c r="T32" s="189">
        <f>PRODUCT(K32*O32)</f>
        <v>15666.925766666784</v>
      </c>
      <c r="U32" s="297">
        <f>PRODUCT(K32*P32)</f>
        <v>16278.139100000122</v>
      </c>
      <c r="V32" s="168"/>
      <c r="W32" s="218"/>
      <c r="X32" s="311">
        <f>(24+17.14)/2</f>
        <v>20.57</v>
      </c>
      <c r="Y32" s="137">
        <f>(Q32+V32)*$Y$12/12/27</f>
        <v>68.994949537037556</v>
      </c>
      <c r="Z32" s="45">
        <f>(R32+V32)*$Z$12/12/27</f>
        <v>80.494107793210489</v>
      </c>
      <c r="AA32" s="45">
        <f>(S32+V32)*$AA$12/12/27</f>
        <v>211.22938564814976</v>
      </c>
      <c r="AB32" s="45">
        <f>(T32+V32)*$AB$12/12/27</f>
        <v>290.12825493827376</v>
      </c>
      <c r="AC32" s="45">
        <f>(U32+V32)/9</f>
        <v>1808.6821222222359</v>
      </c>
      <c r="AD32" s="45">
        <f>((Q32+R32+(V32*2))/9)*0.055</f>
        <v>182.14666677777913</v>
      </c>
      <c r="AE32" s="45"/>
      <c r="AF32" s="45">
        <f t="shared" si="12"/>
        <v>1808.6821222222359</v>
      </c>
      <c r="AG32" s="141"/>
      <c r="AH32" s="45"/>
      <c r="AI32" s="45">
        <f>AC32*(0.75*$AC$12*115*0.05)*0.0005</f>
        <v>54.599591564583747</v>
      </c>
      <c r="AJ32" s="53">
        <f>(F32-D32)*($Y$12+$Z$12)/12*X32/27</f>
        <v>94.585970756173552</v>
      </c>
      <c r="AK32" s="45"/>
      <c r="AL32" s="137">
        <f t="shared" si="13"/>
        <v>1655.8787888889012</v>
      </c>
      <c r="AM32" s="49">
        <f>(F32-D32)*($AM$12/12)*2</f>
        <v>1222.4266666666758</v>
      </c>
      <c r="AN32" s="54"/>
      <c r="AO32" s="49" t="e">
        <f>IF(ISBLANK(#REF!),"",K32*#REF!)</f>
        <v>#REF!</v>
      </c>
      <c r="AP32" s="49"/>
    </row>
    <row r="33" spans="2:42" ht="12.75" customHeight="1" x14ac:dyDescent="0.25">
      <c r="B33" s="203"/>
      <c r="D33" s="210">
        <v>82450</v>
      </c>
      <c r="E33" s="211" t="s">
        <v>1</v>
      </c>
      <c r="F33" s="212">
        <v>82468.09</v>
      </c>
      <c r="G33" s="52"/>
      <c r="H33" s="187" t="s">
        <v>30</v>
      </c>
      <c r="I33" s="187">
        <v>1</v>
      </c>
      <c r="J33" s="187">
        <v>2</v>
      </c>
      <c r="K33" s="189">
        <f>IF(D33&lt;&gt;"",F33-D33,"")</f>
        <v>18.089999999996508</v>
      </c>
      <c r="L33" s="190">
        <v>36</v>
      </c>
      <c r="M33" s="189">
        <f>L33</f>
        <v>36</v>
      </c>
      <c r="N33" s="189">
        <f>(M33+($N$12*J33))</f>
        <v>36.666666666666664</v>
      </c>
      <c r="O33" s="189">
        <f>(N33+$O$12*J33)</f>
        <v>37.666666666666664</v>
      </c>
      <c r="P33" s="189">
        <f>(O33+($P$12*J33))</f>
        <v>39</v>
      </c>
      <c r="Q33" s="189">
        <f>PRODUCT(K33*L33)</f>
        <v>651.23999999987427</v>
      </c>
      <c r="R33" s="189">
        <f>PRODUCT(K33*M33)</f>
        <v>651.23999999987427</v>
      </c>
      <c r="S33" s="189">
        <f>PRODUCT(K33*N33)</f>
        <v>663.29999999987194</v>
      </c>
      <c r="T33" s="189">
        <f>PRODUCT(K33*O33)</f>
        <v>681.38999999986845</v>
      </c>
      <c r="U33" s="297">
        <f>PRODUCT(K33*P33)</f>
        <v>705.50999999986379</v>
      </c>
      <c r="V33" s="168"/>
      <c r="W33" s="218"/>
      <c r="X33" s="311">
        <v>24</v>
      </c>
      <c r="Y33" s="137">
        <f>(Q33+V33)*$Y$12/12/27</f>
        <v>3.0149999999994179</v>
      </c>
      <c r="Z33" s="45">
        <f>(R33+V33)*$Z$12/12/27</f>
        <v>3.5174999999993211</v>
      </c>
      <c r="AA33" s="45">
        <f>(S33+V33)*$AA$12/12/27</f>
        <v>9.2124999999982222</v>
      </c>
      <c r="AB33" s="45">
        <f>(T33+V33)*$AB$12/12/27</f>
        <v>12.618333333330897</v>
      </c>
      <c r="AC33" s="45">
        <f>(U33+V33)/9</f>
        <v>78.389999999984866</v>
      </c>
      <c r="AD33" s="45">
        <f>((Q33+R33+(V33*2))/9)*0.055</f>
        <v>7.9595999999984635</v>
      </c>
      <c r="AE33" s="45"/>
      <c r="AF33" s="45">
        <f t="shared" si="12"/>
        <v>78.389999999984866</v>
      </c>
      <c r="AG33" s="141"/>
      <c r="AH33" s="45"/>
      <c r="AI33" s="45">
        <f>AC33*(0.75*$AC$12*115*0.05)*0.0005</f>
        <v>2.3663981249995434</v>
      </c>
      <c r="AJ33" s="53">
        <f>(F33-D33)*($Y$12+$Z$12)/12*X33/27</f>
        <v>4.3549999999991593</v>
      </c>
      <c r="AK33" s="45"/>
      <c r="AL33" s="137">
        <f t="shared" si="13"/>
        <v>72.35999999998603</v>
      </c>
      <c r="AM33" s="49">
        <f>(F33-D33)*($AM$12/12)*2</f>
        <v>48.239999999990687</v>
      </c>
      <c r="AN33" s="54"/>
      <c r="AO33" s="49"/>
      <c r="AP33" s="49"/>
    </row>
    <row r="34" spans="2:42" ht="12.75" customHeight="1" thickBot="1" x14ac:dyDescent="0.3">
      <c r="B34" s="47"/>
      <c r="D34" s="138"/>
      <c r="E34" s="51"/>
      <c r="F34" s="50"/>
      <c r="G34" s="52"/>
      <c r="H34" s="51"/>
      <c r="I34" s="51"/>
      <c r="J34" s="51"/>
      <c r="K34" s="49"/>
      <c r="L34" s="56"/>
      <c r="M34" s="49"/>
      <c r="N34" s="49"/>
      <c r="O34" s="49"/>
      <c r="P34" s="49"/>
      <c r="Q34" s="49"/>
      <c r="R34" s="49"/>
      <c r="S34" s="49"/>
      <c r="T34" s="49"/>
      <c r="U34" s="54"/>
      <c r="V34" s="168"/>
      <c r="W34" s="218"/>
      <c r="X34" s="311"/>
      <c r="Y34" s="137"/>
      <c r="Z34" s="45"/>
      <c r="AA34" s="45"/>
      <c r="AB34" s="45"/>
      <c r="AC34" s="45"/>
      <c r="AD34" s="45"/>
      <c r="AE34" s="45"/>
      <c r="AF34" s="45"/>
      <c r="AG34" s="141"/>
      <c r="AH34" s="45"/>
      <c r="AI34" s="45"/>
      <c r="AJ34" s="53"/>
      <c r="AK34" s="45"/>
      <c r="AL34" s="137"/>
      <c r="AM34" s="49"/>
      <c r="AN34" s="54"/>
      <c r="AO34" s="49"/>
      <c r="AP34" s="49"/>
    </row>
    <row r="35" spans="2:42" ht="12.75" customHeight="1" thickBot="1" x14ac:dyDescent="0.3">
      <c r="B35" s="47"/>
      <c r="D35" s="414" t="s">
        <v>90</v>
      </c>
      <c r="E35" s="415"/>
      <c r="F35" s="416"/>
      <c r="G35" s="158"/>
      <c r="H35" s="51"/>
      <c r="I35" s="51"/>
      <c r="J35" s="51"/>
      <c r="K35" s="49"/>
      <c r="L35" s="56"/>
      <c r="M35" s="49"/>
      <c r="N35" s="49"/>
      <c r="O35" s="49"/>
      <c r="P35" s="49"/>
      <c r="Q35" s="49"/>
      <c r="R35" s="49"/>
      <c r="S35" s="49"/>
      <c r="T35" s="49"/>
      <c r="U35" s="54"/>
      <c r="V35" s="168"/>
      <c r="W35" s="218"/>
      <c r="X35" s="311"/>
      <c r="Y35" s="137"/>
      <c r="Z35" s="45"/>
      <c r="AA35" s="45"/>
      <c r="AB35" s="45"/>
      <c r="AC35" s="45"/>
      <c r="AD35" s="45"/>
      <c r="AE35" s="45"/>
      <c r="AF35" s="45"/>
      <c r="AG35" s="141"/>
      <c r="AH35" s="45"/>
      <c r="AI35" s="45"/>
      <c r="AJ35" s="53"/>
      <c r="AK35" s="45"/>
      <c r="AL35" s="137"/>
      <c r="AM35" s="49"/>
      <c r="AN35" s="54"/>
      <c r="AO35" s="49"/>
      <c r="AP35" s="49"/>
    </row>
    <row r="36" spans="2:42" ht="12.75" customHeight="1" x14ac:dyDescent="0.25">
      <c r="B36" s="47"/>
      <c r="D36" s="186">
        <v>82063.570000000007</v>
      </c>
      <c r="E36" s="187" t="s">
        <v>1</v>
      </c>
      <c r="F36" s="188">
        <v>82666.42</v>
      </c>
      <c r="G36" s="52"/>
      <c r="H36" s="187" t="s">
        <v>29</v>
      </c>
      <c r="I36" s="187">
        <v>1</v>
      </c>
      <c r="J36" s="51">
        <v>1</v>
      </c>
      <c r="K36" s="189">
        <f>IF(D36&lt;&gt;"",F36-D36,"")</f>
        <v>602.84999999999127</v>
      </c>
      <c r="L36" s="190">
        <v>20</v>
      </c>
      <c r="M36" s="189">
        <f>L36</f>
        <v>20</v>
      </c>
      <c r="N36" s="189">
        <f>(M36+($N$12*J36))</f>
        <v>20.333333333333332</v>
      </c>
      <c r="O36" s="189">
        <f>(N36+$O$12*J36)</f>
        <v>20.833333333333332</v>
      </c>
      <c r="P36" s="189">
        <f>(O36+($P$12*J36))</f>
        <v>21.5</v>
      </c>
      <c r="Q36" s="189">
        <f>PRODUCT(K36*L36)</f>
        <v>12056.999999999825</v>
      </c>
      <c r="R36" s="189">
        <f>PRODUCT(K36*M36)</f>
        <v>12056.999999999825</v>
      </c>
      <c r="S36" s="189">
        <f>PRODUCT(K36*N36)</f>
        <v>12257.949999999822</v>
      </c>
      <c r="T36" s="189">
        <f>PRODUCT(K36*O36)</f>
        <v>12559.374999999818</v>
      </c>
      <c r="U36" s="297">
        <f>PRODUCT(K36*P36)</f>
        <v>12961.274999999812</v>
      </c>
      <c r="V36" s="168"/>
      <c r="W36" s="218"/>
      <c r="X36" s="311">
        <v>12</v>
      </c>
      <c r="Y36" s="137">
        <f>(Q36+V36)*$Y$12/12/27</f>
        <v>55.819444444443633</v>
      </c>
      <c r="Z36" s="45">
        <f>(R36+V36)*$Z$12/12/27</f>
        <v>65.122685185184238</v>
      </c>
      <c r="AA36" s="45">
        <f>(S36+V36)*$AA$12/12/27</f>
        <v>170.24930555555309</v>
      </c>
      <c r="AB36" s="45">
        <f>(T36+V36)*$AB$12/12/27</f>
        <v>232.58101851851515</v>
      </c>
      <c r="AC36" s="45">
        <f>(U36+V36)/9</f>
        <v>1440.1416666666457</v>
      </c>
      <c r="AD36" s="45">
        <f>((Q36+R36+(V36*2))/9)*0.055</f>
        <v>147.36333333333118</v>
      </c>
      <c r="AE36" s="45"/>
      <c r="AF36" s="45">
        <f t="shared" si="12"/>
        <v>1440.1416666666457</v>
      </c>
      <c r="AG36" s="141"/>
      <c r="AH36" s="45"/>
      <c r="AI36" s="45">
        <f>AC36*(0.75*$AC$12*115*0.05)*0.0005</f>
        <v>43.474276562499369</v>
      </c>
      <c r="AJ36" s="53">
        <f>(F36-D36)*($Y$12+$Z$12)/12*X36/27</f>
        <v>72.565277777776728</v>
      </c>
      <c r="AK36" s="45"/>
      <c r="AL36" s="137">
        <f t="shared" si="13"/>
        <v>1339.6666666666472</v>
      </c>
      <c r="AM36" s="49">
        <f>(F36-D36)*($AM$12/12)</f>
        <v>803.79999999998836</v>
      </c>
      <c r="AN36" s="54"/>
      <c r="AO36" s="49" t="e">
        <f>IF(ISBLANK(#REF!),"",K36*#REF!)</f>
        <v>#REF!</v>
      </c>
      <c r="AP36" s="49"/>
    </row>
    <row r="37" spans="2:42" ht="12.75" customHeight="1" x14ac:dyDescent="0.25">
      <c r="B37" s="47"/>
      <c r="D37" s="186">
        <v>82650</v>
      </c>
      <c r="E37" s="187" t="s">
        <v>1</v>
      </c>
      <c r="F37" s="188">
        <v>82992.679999999993</v>
      </c>
      <c r="G37" s="52"/>
      <c r="H37" s="187" t="s">
        <v>29</v>
      </c>
      <c r="I37" s="187">
        <v>1</v>
      </c>
      <c r="J37" s="51">
        <v>1</v>
      </c>
      <c r="K37" s="189">
        <f>IF(D37&lt;&gt;"",F37-D37,"")</f>
        <v>342.67999999999302</v>
      </c>
      <c r="L37" s="190">
        <f>(20+25.1)/2</f>
        <v>22.55</v>
      </c>
      <c r="M37" s="189">
        <f>L37</f>
        <v>22.55</v>
      </c>
      <c r="N37" s="189">
        <f>(M37+($N$12*J37))</f>
        <v>22.883333333333333</v>
      </c>
      <c r="O37" s="189">
        <f>(N37+$O$12*J37)</f>
        <v>23.383333333333333</v>
      </c>
      <c r="P37" s="189">
        <f>(O37+($P$12*J37))</f>
        <v>24.05</v>
      </c>
      <c r="Q37" s="189">
        <f>PRODUCT(K37*L37)</f>
        <v>7727.4339999998429</v>
      </c>
      <c r="R37" s="189">
        <f>PRODUCT(K37*M37)</f>
        <v>7727.4339999998429</v>
      </c>
      <c r="S37" s="189">
        <f>PRODUCT(K37*N37)</f>
        <v>7841.6606666665066</v>
      </c>
      <c r="T37" s="189">
        <f>PRODUCT(K37*O37)</f>
        <v>8013.0006666665031</v>
      </c>
      <c r="U37" s="297">
        <f>PRODUCT(K37*P37)</f>
        <v>8241.4539999998324</v>
      </c>
      <c r="V37" s="168"/>
      <c r="W37" s="218"/>
      <c r="X37" s="311">
        <f>(12+17.14)/2</f>
        <v>14.57</v>
      </c>
      <c r="Y37" s="137">
        <f>(Q37+V37)*$Y$12/12/27</f>
        <v>35.775157407406681</v>
      </c>
      <c r="Z37" s="45">
        <f>(R37+V37)*$Z$12/12/27</f>
        <v>41.737683641974456</v>
      </c>
      <c r="AA37" s="45">
        <f>(S37+V37)*$AA$12/12/27</f>
        <v>108.91195370370149</v>
      </c>
      <c r="AB37" s="45">
        <f>(T37+V37)*$AB$12/12/27</f>
        <v>148.38890123456488</v>
      </c>
      <c r="AC37" s="45">
        <f>(U37+V37)/9</f>
        <v>915.71711111109244</v>
      </c>
      <c r="AD37" s="45">
        <f>((Q37+R37+(V37*2))/9)*0.055</f>
        <v>94.446415555553642</v>
      </c>
      <c r="AE37" s="45"/>
      <c r="AF37" s="45">
        <f t="shared" si="12"/>
        <v>915.71711111109244</v>
      </c>
      <c r="AG37" s="141"/>
      <c r="AH37" s="45"/>
      <c r="AI37" s="45">
        <f>AC37*(0.75*$AC$12*115*0.05)*0.0005</f>
        <v>27.643210291666104</v>
      </c>
      <c r="AJ37" s="53">
        <f>(F37-D37)*($Y$12+$Z$12)/12*X37/27</f>
        <v>50.082576234566886</v>
      </c>
      <c r="AK37" s="45"/>
      <c r="AL37" s="137">
        <f t="shared" si="13"/>
        <v>858.60377777776034</v>
      </c>
      <c r="AM37" s="49">
        <f>(F37-D37)*($AM$12/12)</f>
        <v>456.90666666665732</v>
      </c>
      <c r="AN37" s="54"/>
      <c r="AO37" s="49"/>
      <c r="AP37" s="49"/>
    </row>
    <row r="38" spans="2:42" ht="12.75" customHeight="1" x14ac:dyDescent="0.25">
      <c r="B38" s="47"/>
      <c r="D38" s="186">
        <v>82992.679999999993</v>
      </c>
      <c r="E38" s="187" t="s">
        <v>1</v>
      </c>
      <c r="F38" s="188">
        <v>83450</v>
      </c>
      <c r="G38" s="52"/>
      <c r="H38" s="187" t="s">
        <v>29</v>
      </c>
      <c r="I38" s="187">
        <v>1</v>
      </c>
      <c r="J38" s="51">
        <v>2</v>
      </c>
      <c r="K38" s="189">
        <f>IF(D38&lt;&gt;"",F38-D38,"")</f>
        <v>457.32000000000698</v>
      </c>
      <c r="L38" s="190">
        <f>(29.02+36)/2</f>
        <v>32.51</v>
      </c>
      <c r="M38" s="189">
        <f>L38</f>
        <v>32.51</v>
      </c>
      <c r="N38" s="189">
        <f>(M38+($N$12*J38))</f>
        <v>33.176666666666662</v>
      </c>
      <c r="O38" s="189">
        <f>(N38+$O$12*J38)</f>
        <v>34.176666666666662</v>
      </c>
      <c r="P38" s="189">
        <f>(O38+($P$12*J38))</f>
        <v>35.51</v>
      </c>
      <c r="Q38" s="189">
        <f>PRODUCT(K38*L38)</f>
        <v>14867.473200000226</v>
      </c>
      <c r="R38" s="189">
        <f>PRODUCT(K38*M38)</f>
        <v>14867.473200000226</v>
      </c>
      <c r="S38" s="189">
        <f>PRODUCT(K38*N38)</f>
        <v>15172.353200000231</v>
      </c>
      <c r="T38" s="189">
        <f>PRODUCT(K38*O38)</f>
        <v>15629.673200000238</v>
      </c>
      <c r="U38" s="297">
        <f>PRODUCT(K38*P38)</f>
        <v>16239.433200000247</v>
      </c>
      <c r="V38" s="168"/>
      <c r="W38" s="218"/>
      <c r="X38" s="311">
        <f>(24+17.14)/2</f>
        <v>20.57</v>
      </c>
      <c r="Y38" s="137">
        <f>(Q38+V38)*$Y$12/12/27</f>
        <v>68.830894444445491</v>
      </c>
      <c r="Z38" s="45">
        <f>(R38+V38)*$Z$12/12/27</f>
        <v>80.302710185186413</v>
      </c>
      <c r="AA38" s="45">
        <f>(S38+V38)*$AA$12/12/27</f>
        <v>210.72712777778102</v>
      </c>
      <c r="AB38" s="45">
        <f>(T38+V38)*$AB$12/12/27</f>
        <v>289.43839259259698</v>
      </c>
      <c r="AC38" s="45">
        <f>(U38+V38)/9</f>
        <v>1804.381466666694</v>
      </c>
      <c r="AD38" s="45">
        <f>((Q38+R38+(V38*2))/9)*0.055</f>
        <v>181.71356133333609</v>
      </c>
      <c r="AE38" s="45"/>
      <c r="AF38" s="45">
        <f t="shared" si="12"/>
        <v>1804.381466666694</v>
      </c>
      <c r="AG38" s="141"/>
      <c r="AH38" s="45"/>
      <c r="AI38" s="45">
        <f>AC38*(0.75*$AC$12*115*0.05)*0.0005</f>
        <v>54.469765525000824</v>
      </c>
      <c r="AJ38" s="53">
        <f>(F38-D38)*($Y$12+$Z$12)/12*X38/27</f>
        <v>94.361065740742191</v>
      </c>
      <c r="AK38" s="45"/>
      <c r="AL38" s="137">
        <f t="shared" si="13"/>
        <v>1651.9414666666917</v>
      </c>
      <c r="AM38" s="49">
        <f>(F38-D38)*($AM$12/12)*2</f>
        <v>1219.5200000000186</v>
      </c>
      <c r="AN38" s="54"/>
      <c r="AO38" s="49" t="e">
        <f>IF(ISBLANK(#REF!),"",K38*#REF!)</f>
        <v>#REF!</v>
      </c>
      <c r="AP38" s="49"/>
    </row>
    <row r="39" spans="2:42" ht="12.75" customHeight="1" x14ac:dyDescent="0.25">
      <c r="B39" s="47"/>
      <c r="D39" s="210">
        <v>83450</v>
      </c>
      <c r="E39" s="211" t="s">
        <v>1</v>
      </c>
      <c r="F39" s="212">
        <v>83466.42</v>
      </c>
      <c r="G39" s="52"/>
      <c r="H39" s="187" t="s">
        <v>29</v>
      </c>
      <c r="I39" s="187">
        <v>1</v>
      </c>
      <c r="J39" s="51">
        <v>2</v>
      </c>
      <c r="K39" s="189">
        <f>IF(D39&lt;&gt;"",F39-D39,"")</f>
        <v>16.419999999998254</v>
      </c>
      <c r="L39" s="190">
        <v>36</v>
      </c>
      <c r="M39" s="189">
        <f>L39</f>
        <v>36</v>
      </c>
      <c r="N39" s="189">
        <f>(M39+($N$12*J39))</f>
        <v>36.666666666666664</v>
      </c>
      <c r="O39" s="189">
        <f>(N39+$O$12*J39)</f>
        <v>37.666666666666664</v>
      </c>
      <c r="P39" s="189">
        <f>(O39+($P$12*J39))</f>
        <v>39</v>
      </c>
      <c r="Q39" s="189">
        <f>PRODUCT(K39*L39)</f>
        <v>591.11999999993714</v>
      </c>
      <c r="R39" s="189">
        <f>PRODUCT(K39*M39)</f>
        <v>591.11999999993714</v>
      </c>
      <c r="S39" s="189">
        <f>PRODUCT(K39*N39)</f>
        <v>602.0666666666026</v>
      </c>
      <c r="T39" s="189">
        <f>PRODUCT(K39*O39)</f>
        <v>618.48666666660085</v>
      </c>
      <c r="U39" s="297">
        <f>PRODUCT(K39*P39)</f>
        <v>640.3799999999319</v>
      </c>
      <c r="V39" s="168"/>
      <c r="W39" s="218"/>
      <c r="X39" s="311">
        <v>24</v>
      </c>
      <c r="Y39" s="137">
        <f>(Q39+V39)*$Y$12/12/27</f>
        <v>2.7366666666663755</v>
      </c>
      <c r="Z39" s="45">
        <f>(R39+V39)*$Z$12/12/27</f>
        <v>3.1927777777774384</v>
      </c>
      <c r="AA39" s="45">
        <f>(S39+V39)*$AA$12/12/27</f>
        <v>8.3620370370361474</v>
      </c>
      <c r="AB39" s="45">
        <f>(T39+V39)*$AB$12/12/27</f>
        <v>11.453456790122239</v>
      </c>
      <c r="AC39" s="45">
        <f>(U39+V39)/9</f>
        <v>71.153333333325762</v>
      </c>
      <c r="AD39" s="45">
        <f>((Q39+R39+(V39*2))/9)*0.055</f>
        <v>7.2247999999992318</v>
      </c>
      <c r="AE39" s="45"/>
      <c r="AF39" s="45">
        <f t="shared" si="12"/>
        <v>71.153333333325762</v>
      </c>
      <c r="AG39" s="141"/>
      <c r="AH39" s="45"/>
      <c r="AI39" s="45">
        <f>AC39*(0.75*$AC$12*115*0.05)*0.0005</f>
        <v>2.1479412499997714</v>
      </c>
      <c r="AJ39" s="53">
        <f>(F39-D39)*($Y$12+$Z$12)/12*X39/27</f>
        <v>3.9529629629625425</v>
      </c>
      <c r="AK39" s="45"/>
      <c r="AL39" s="137">
        <f t="shared" si="13"/>
        <v>65.679999999993015</v>
      </c>
      <c r="AM39" s="49">
        <f>(F39-D39)*($AM$12/12)*2</f>
        <v>43.786666666662008</v>
      </c>
      <c r="AN39" s="54"/>
      <c r="AO39" s="49"/>
      <c r="AP39" s="49"/>
    </row>
    <row r="40" spans="2:42" ht="12.75" customHeight="1" thickBot="1" x14ac:dyDescent="0.3">
      <c r="B40" s="47"/>
      <c r="D40" s="138"/>
      <c r="E40" s="51"/>
      <c r="F40" s="50"/>
      <c r="G40" s="52"/>
      <c r="H40" s="51"/>
      <c r="I40" s="51"/>
      <c r="J40" s="51"/>
      <c r="K40" s="49"/>
      <c r="L40" s="56"/>
      <c r="M40" s="49"/>
      <c r="N40" s="49"/>
      <c r="O40" s="49"/>
      <c r="P40" s="49"/>
      <c r="Q40" s="49"/>
      <c r="R40" s="49"/>
      <c r="S40" s="49"/>
      <c r="T40" s="49"/>
      <c r="U40" s="54"/>
      <c r="V40" s="168"/>
      <c r="W40" s="218"/>
      <c r="X40" s="311"/>
      <c r="Y40" s="137"/>
      <c r="Z40" s="45"/>
      <c r="AA40" s="45"/>
      <c r="AB40" s="45"/>
      <c r="AC40" s="45"/>
      <c r="AD40" s="45"/>
      <c r="AE40" s="45"/>
      <c r="AF40" s="45"/>
      <c r="AG40" s="141"/>
      <c r="AH40" s="45"/>
      <c r="AI40" s="45"/>
      <c r="AJ40" s="53"/>
      <c r="AK40" s="45"/>
      <c r="AL40" s="137"/>
      <c r="AM40" s="49"/>
      <c r="AN40" s="54"/>
      <c r="AO40" s="49"/>
      <c r="AP40" s="49"/>
    </row>
    <row r="41" spans="2:42" ht="12.75" customHeight="1" thickBot="1" x14ac:dyDescent="0.3">
      <c r="B41" s="47"/>
      <c r="D41" s="414" t="s">
        <v>87</v>
      </c>
      <c r="E41" s="415"/>
      <c r="F41" s="416"/>
      <c r="G41" s="52"/>
      <c r="H41" s="51"/>
      <c r="I41" s="51"/>
      <c r="J41" s="51"/>
      <c r="K41" s="49"/>
      <c r="L41" s="56"/>
      <c r="M41" s="49"/>
      <c r="N41" s="49"/>
      <c r="O41" s="49"/>
      <c r="P41" s="49"/>
      <c r="Q41" s="49"/>
      <c r="R41" s="49"/>
      <c r="S41" s="49"/>
      <c r="T41" s="49"/>
      <c r="U41" s="54"/>
      <c r="V41" s="168"/>
      <c r="W41" s="218"/>
      <c r="X41" s="311"/>
      <c r="Y41" s="137"/>
      <c r="Z41" s="45"/>
      <c r="AA41" s="45"/>
      <c r="AB41" s="45"/>
      <c r="AC41" s="45"/>
      <c r="AD41" s="45"/>
      <c r="AE41" s="45"/>
      <c r="AF41" s="45"/>
      <c r="AG41" s="141"/>
      <c r="AH41" s="45"/>
      <c r="AI41" s="45"/>
      <c r="AJ41" s="53"/>
      <c r="AK41" s="45"/>
      <c r="AL41" s="137"/>
      <c r="AM41" s="49"/>
      <c r="AN41" s="54"/>
      <c r="AO41" s="49"/>
      <c r="AP41" s="49"/>
    </row>
    <row r="42" spans="2:42" ht="12.75" customHeight="1" x14ac:dyDescent="0.25">
      <c r="B42" s="204"/>
      <c r="D42" s="186">
        <v>80141.850000000006</v>
      </c>
      <c r="E42" s="51" t="s">
        <v>1</v>
      </c>
      <c r="F42" s="188">
        <v>80990</v>
      </c>
      <c r="G42" s="136" t="s">
        <v>85</v>
      </c>
      <c r="H42" s="187" t="s">
        <v>89</v>
      </c>
      <c r="I42" s="51"/>
      <c r="J42" s="51"/>
      <c r="K42" s="56">
        <v>0</v>
      </c>
      <c r="L42" s="56">
        <v>0</v>
      </c>
      <c r="M42" s="49">
        <f t="shared" ref="M42:M69" si="14">L42</f>
        <v>0</v>
      </c>
      <c r="N42" s="49">
        <f t="shared" ref="N42:N69" si="15">(M42+($N$12*J42))</f>
        <v>0</v>
      </c>
      <c r="O42" s="49">
        <f t="shared" ref="O42:O69" si="16">(N42+$O$12*J42)</f>
        <v>0</v>
      </c>
      <c r="P42" s="49">
        <f t="shared" ref="P42:P69" si="17">(O42+($P$12*J42))</f>
        <v>0</v>
      </c>
      <c r="Q42" s="49">
        <f t="shared" ref="Q42:Q46" si="18">PRODUCT(I42*K42*L42)</f>
        <v>0</v>
      </c>
      <c r="R42" s="49">
        <f t="shared" ref="R42:R46" si="19">PRODUCT(I42*K42*M42)</f>
        <v>0</v>
      </c>
      <c r="S42" s="49">
        <f t="shared" ref="S42:S46" si="20">PRODUCT(I42*K42*N42)</f>
        <v>0</v>
      </c>
      <c r="T42" s="49">
        <f t="shared" ref="T42:T46" si="21">PRODUCT(I42*K42*O42)</f>
        <v>0</v>
      </c>
      <c r="U42" s="54">
        <f>PRODUCT(K42*P42)</f>
        <v>0</v>
      </c>
      <c r="V42" s="191">
        <v>7951.86</v>
      </c>
      <c r="W42" s="257"/>
      <c r="X42" s="312"/>
      <c r="Y42" s="137">
        <f>(Q42+V42)*$Y$12/12/27</f>
        <v>36.814166666666665</v>
      </c>
      <c r="Z42" s="45">
        <f>(R42+V42)*$Z$12/12/27</f>
        <v>42.949861111111112</v>
      </c>
      <c r="AA42" s="45">
        <f>(S42+V42)*$AA$12/12/27</f>
        <v>110.4425</v>
      </c>
      <c r="AB42" s="45">
        <f>(T42+V42)*$AB$12/12/27</f>
        <v>147.25666666666666</v>
      </c>
      <c r="AC42" s="45">
        <f>(U42+V42)/9</f>
        <v>883.54</v>
      </c>
      <c r="AD42" s="45">
        <f>((Q42+R42+(V42*2))/9)*0.055</f>
        <v>97.189399999999992</v>
      </c>
      <c r="AE42" s="45"/>
      <c r="AF42" s="45">
        <f t="shared" si="12"/>
        <v>883.54</v>
      </c>
      <c r="AG42" s="141"/>
      <c r="AH42" s="45"/>
      <c r="AI42" s="45">
        <f>AC42*(0.75*$AC$12*115*0.05)*0.0005</f>
        <v>26.67186375</v>
      </c>
      <c r="AJ42" s="53"/>
      <c r="AK42" s="45"/>
      <c r="AL42" s="137">
        <f t="shared" si="13"/>
        <v>883.54</v>
      </c>
      <c r="AM42" s="49"/>
      <c r="AN42" s="54"/>
      <c r="AO42" s="49" t="e">
        <f>IF(ISBLANK(#REF!),"",K42*#REF!)</f>
        <v>#REF!</v>
      </c>
      <c r="AP42" s="49"/>
    </row>
    <row r="43" spans="2:42" ht="12.75" customHeight="1" x14ac:dyDescent="0.25">
      <c r="B43" s="47"/>
      <c r="D43" s="138"/>
      <c r="E43" s="51"/>
      <c r="F43" s="50"/>
      <c r="G43" s="136"/>
      <c r="H43" s="51"/>
      <c r="I43" s="51"/>
      <c r="J43" s="51"/>
      <c r="K43" s="56"/>
      <c r="L43" s="56"/>
      <c r="M43" s="49"/>
      <c r="N43" s="49"/>
      <c r="O43" s="49"/>
      <c r="P43" s="49"/>
      <c r="Q43" s="49"/>
      <c r="R43" s="49"/>
      <c r="S43" s="49"/>
      <c r="T43" s="49"/>
      <c r="U43" s="54"/>
      <c r="V43" s="169"/>
      <c r="W43" s="257"/>
      <c r="X43" s="313"/>
      <c r="Y43" s="137"/>
      <c r="Z43" s="45"/>
      <c r="AA43" s="45"/>
      <c r="AB43" s="45"/>
      <c r="AC43" s="45"/>
      <c r="AD43" s="45"/>
      <c r="AE43" s="45"/>
      <c r="AF43" s="45"/>
      <c r="AG43" s="141"/>
      <c r="AH43" s="45"/>
      <c r="AI43" s="45"/>
      <c r="AJ43" s="53"/>
      <c r="AK43" s="45"/>
      <c r="AL43" s="137"/>
      <c r="AM43" s="49"/>
      <c r="AN43" s="54"/>
      <c r="AO43" s="49"/>
      <c r="AP43" s="49"/>
    </row>
    <row r="44" spans="2:42" ht="12.75" customHeight="1" x14ac:dyDescent="0.25">
      <c r="B44" s="192"/>
      <c r="D44" s="186">
        <v>81464.2</v>
      </c>
      <c r="E44" s="51" t="s">
        <v>1</v>
      </c>
      <c r="F44" s="188">
        <v>83500</v>
      </c>
      <c r="G44" s="52"/>
      <c r="H44" s="187" t="s">
        <v>89</v>
      </c>
      <c r="I44" s="187">
        <v>2</v>
      </c>
      <c r="J44" s="187">
        <v>2</v>
      </c>
      <c r="K44" s="189">
        <f t="shared" ref="K44:K48" si="22">IF(D44&lt;&gt;"",F44-D44,"")</f>
        <v>2035.8000000000029</v>
      </c>
      <c r="L44" s="190">
        <v>36</v>
      </c>
      <c r="M44" s="189">
        <f t="shared" si="14"/>
        <v>36</v>
      </c>
      <c r="N44" s="189">
        <f t="shared" si="15"/>
        <v>36.666666666666664</v>
      </c>
      <c r="O44" s="189">
        <f t="shared" si="16"/>
        <v>37.666666666666664</v>
      </c>
      <c r="P44" s="189">
        <f t="shared" si="17"/>
        <v>39</v>
      </c>
      <c r="Q44" s="189">
        <f>PRODUCT(I44*K44*L44)</f>
        <v>146577.60000000021</v>
      </c>
      <c r="R44" s="189">
        <f t="shared" si="19"/>
        <v>146577.60000000021</v>
      </c>
      <c r="S44" s="189">
        <f t="shared" si="20"/>
        <v>149292.0000000002</v>
      </c>
      <c r="T44" s="189">
        <f t="shared" si="21"/>
        <v>153363.60000000021</v>
      </c>
      <c r="U44" s="297">
        <f t="shared" ref="U44:U46" si="23">PRODUCT(I44*K44*P44)</f>
        <v>158792.40000000023</v>
      </c>
      <c r="V44" s="168"/>
      <c r="W44" s="218"/>
      <c r="X44" s="311">
        <f>24+24</f>
        <v>48</v>
      </c>
      <c r="Y44" s="137">
        <f>(Q44+V44)*$Y$12/12/27</f>
        <v>678.60000000000093</v>
      </c>
      <c r="Z44" s="45">
        <f>(R44+V44)*$Z$12/12/27</f>
        <v>791.70000000000118</v>
      </c>
      <c r="AA44" s="45">
        <f>(S44+V44)*$AA$12/12/27</f>
        <v>2073.5000000000032</v>
      </c>
      <c r="AB44" s="45">
        <f>(T44+V44)*$AB$12/12/27</f>
        <v>2840.0666666666707</v>
      </c>
      <c r="AC44" s="45">
        <f>(U44+V44)/9</f>
        <v>17643.600000000024</v>
      </c>
      <c r="AD44" s="45">
        <f>((Q44+R44+(V44*2))/9)*0.055</f>
        <v>1791.5040000000026</v>
      </c>
      <c r="AE44" s="45"/>
      <c r="AF44" s="45">
        <f t="shared" si="12"/>
        <v>17643.600000000024</v>
      </c>
      <c r="AG44" s="141"/>
      <c r="AH44" s="45"/>
      <c r="AI44" s="45">
        <f>AC44*(0.75*$AC$12*115*0.05)*0.0005</f>
        <v>532.61617500000079</v>
      </c>
      <c r="AJ44" s="53">
        <f>(F44-D44)*($Y$12+$Z$12)/12*X44/27</f>
        <v>980.20000000000141</v>
      </c>
      <c r="AK44" s="45"/>
      <c r="AL44" s="137">
        <f t="shared" si="13"/>
        <v>16286.400000000023</v>
      </c>
      <c r="AM44" s="49">
        <f>(F44-D44)*($AM$12/12)*4</f>
        <v>10857.600000000015</v>
      </c>
      <c r="AN44" s="54"/>
      <c r="AO44" s="49" t="e">
        <f>IF(ISBLANK(#REF!),"",K44*#REF!)</f>
        <v>#REF!</v>
      </c>
      <c r="AP44" s="49"/>
    </row>
    <row r="45" spans="2:42" ht="12.75" customHeight="1" thickBot="1" x14ac:dyDescent="0.3">
      <c r="B45" s="47"/>
      <c r="D45" s="138"/>
      <c r="E45" s="51"/>
      <c r="F45" s="50"/>
      <c r="G45" s="52"/>
      <c r="H45" s="51"/>
      <c r="I45" s="55"/>
      <c r="J45" s="51"/>
      <c r="K45" s="49"/>
      <c r="L45" s="56"/>
      <c r="M45" s="49"/>
      <c r="N45" s="49"/>
      <c r="O45" s="49"/>
      <c r="P45" s="49"/>
      <c r="Q45" s="49"/>
      <c r="R45" s="49"/>
      <c r="S45" s="49"/>
      <c r="T45" s="49"/>
      <c r="U45" s="54"/>
      <c r="V45" s="168"/>
      <c r="W45" s="218"/>
      <c r="X45" s="311"/>
      <c r="Y45" s="137"/>
      <c r="Z45" s="45"/>
      <c r="AA45" s="45"/>
      <c r="AB45" s="45"/>
      <c r="AC45" s="45"/>
      <c r="AD45" s="45"/>
      <c r="AE45" s="45"/>
      <c r="AF45" s="45"/>
      <c r="AG45" s="141"/>
      <c r="AH45" s="45"/>
      <c r="AI45" s="45"/>
      <c r="AJ45" s="53"/>
      <c r="AK45" s="45"/>
      <c r="AL45" s="137"/>
      <c r="AM45" s="49"/>
      <c r="AN45" s="54"/>
      <c r="AO45" s="49"/>
      <c r="AP45" s="49"/>
    </row>
    <row r="46" spans="2:42" ht="12.75" customHeight="1" x14ac:dyDescent="0.25">
      <c r="B46" s="194"/>
      <c r="C46" s="419" t="s">
        <v>91</v>
      </c>
      <c r="D46" s="186">
        <v>83500</v>
      </c>
      <c r="E46" s="51" t="s">
        <v>1</v>
      </c>
      <c r="F46" s="188">
        <v>83710.17</v>
      </c>
      <c r="G46" s="162"/>
      <c r="H46" s="187" t="s">
        <v>30</v>
      </c>
      <c r="I46" s="187">
        <v>1</v>
      </c>
      <c r="J46" s="187">
        <v>2</v>
      </c>
      <c r="K46" s="189">
        <f t="shared" si="22"/>
        <v>210.16999999999825</v>
      </c>
      <c r="L46" s="190">
        <v>36</v>
      </c>
      <c r="M46" s="189">
        <f t="shared" si="14"/>
        <v>36</v>
      </c>
      <c r="N46" s="189">
        <f t="shared" si="15"/>
        <v>36.666666666666664</v>
      </c>
      <c r="O46" s="189">
        <f t="shared" si="16"/>
        <v>37.666666666666664</v>
      </c>
      <c r="P46" s="189">
        <f t="shared" si="17"/>
        <v>39</v>
      </c>
      <c r="Q46" s="189">
        <f t="shared" si="18"/>
        <v>7566.1199999999371</v>
      </c>
      <c r="R46" s="189">
        <f t="shared" si="19"/>
        <v>7566.1199999999371</v>
      </c>
      <c r="S46" s="189">
        <f t="shared" si="20"/>
        <v>7706.233333333269</v>
      </c>
      <c r="T46" s="189">
        <f t="shared" si="21"/>
        <v>7916.4033333332673</v>
      </c>
      <c r="U46" s="297">
        <f t="shared" si="23"/>
        <v>8196.6299999999319</v>
      </c>
      <c r="V46" s="168"/>
      <c r="W46" s="218"/>
      <c r="X46" s="311">
        <v>24</v>
      </c>
      <c r="Y46" s="137">
        <f>(Q46+V46)*$Y$12/12/27</f>
        <v>35.028333333333045</v>
      </c>
      <c r="Z46" s="45">
        <f>(R46+V46)*$Z$12/12/27</f>
        <v>40.866388888888551</v>
      </c>
      <c r="AA46" s="45">
        <f>(S46+V46)*$AA$12/12/27</f>
        <v>107.03101851851763</v>
      </c>
      <c r="AB46" s="45">
        <f>(T46+V46)*$AB$12/12/27</f>
        <v>146.60006172839383</v>
      </c>
      <c r="AC46" s="45">
        <f>(U46+V46)/9</f>
        <v>910.73666666665906</v>
      </c>
      <c r="AD46" s="45">
        <f>((Q46+R46+(V46*2))/9)*0.055</f>
        <v>92.474799999999235</v>
      </c>
      <c r="AE46" s="45"/>
      <c r="AF46" s="45">
        <f t="shared" si="12"/>
        <v>910.73666666665906</v>
      </c>
      <c r="AG46" s="141"/>
      <c r="AH46" s="45"/>
      <c r="AI46" s="45">
        <f>AC46*(0.75*$AC$12*115*0.05)*0.0005</f>
        <v>27.492863124999772</v>
      </c>
      <c r="AJ46" s="53">
        <f>(F46-D46)*($Y$12+$Z$12)/12*X46/27</f>
        <v>50.596481481481064</v>
      </c>
      <c r="AK46" s="45"/>
      <c r="AL46" s="137">
        <f t="shared" si="13"/>
        <v>840.67999999999302</v>
      </c>
      <c r="AM46" s="49">
        <f>(F46-D46)*($AM$12/12)*2</f>
        <v>560.4533333333286</v>
      </c>
      <c r="AN46" s="54"/>
      <c r="AO46" s="49" t="e">
        <f>IF(ISBLANK(#REF!),"",K46*#REF!)</f>
        <v>#REF!</v>
      </c>
      <c r="AP46" s="49"/>
    </row>
    <row r="47" spans="2:42" ht="12.75" customHeight="1" x14ac:dyDescent="0.25">
      <c r="B47" s="197"/>
      <c r="C47" s="420"/>
      <c r="D47" s="186">
        <v>83500</v>
      </c>
      <c r="E47" s="51" t="s">
        <v>1</v>
      </c>
      <c r="F47" s="188">
        <v>83640</v>
      </c>
      <c r="G47" s="163"/>
      <c r="H47" s="187" t="s">
        <v>29</v>
      </c>
      <c r="I47" s="187">
        <v>1</v>
      </c>
      <c r="J47" s="187">
        <v>2</v>
      </c>
      <c r="K47" s="189">
        <f t="shared" si="22"/>
        <v>140</v>
      </c>
      <c r="L47" s="190">
        <f>(36+48)/2</f>
        <v>42</v>
      </c>
      <c r="M47" s="189">
        <f t="shared" si="14"/>
        <v>42</v>
      </c>
      <c r="N47" s="189">
        <f t="shared" si="15"/>
        <v>42.666666666666664</v>
      </c>
      <c r="O47" s="189">
        <f t="shared" si="16"/>
        <v>43.666666666666664</v>
      </c>
      <c r="P47" s="189">
        <f t="shared" si="17"/>
        <v>45</v>
      </c>
      <c r="Q47" s="189">
        <f t="shared" ref="Q47:Q48" si="24">PRODUCT(K47*L47)</f>
        <v>5880</v>
      </c>
      <c r="R47" s="189">
        <f t="shared" ref="R47:R48" si="25">PRODUCT(K47*M47)</f>
        <v>5880</v>
      </c>
      <c r="S47" s="189">
        <f t="shared" ref="S47:S48" si="26">PRODUCT(K47*N47)</f>
        <v>5973.333333333333</v>
      </c>
      <c r="T47" s="189">
        <f t="shared" ref="T47:T48" si="27">PRODUCT(K47*O47)</f>
        <v>6113.333333333333</v>
      </c>
      <c r="U47" s="297">
        <f t="shared" ref="U47:U48" si="28">PRODUCT(K47*P47)</f>
        <v>6300</v>
      </c>
      <c r="V47" s="168"/>
      <c r="W47" s="218"/>
      <c r="X47" s="311">
        <f>(24+36)/2</f>
        <v>30</v>
      </c>
      <c r="Y47" s="137">
        <f>(Q47+V47)*$Y$12/12/27</f>
        <v>27.222222222222221</v>
      </c>
      <c r="Z47" s="45">
        <f>(R47+V47)*$Z$12/12/27</f>
        <v>31.75925925925926</v>
      </c>
      <c r="AA47" s="45">
        <f>(S47+V47)*$AA$12/12/27</f>
        <v>82.962962962962962</v>
      </c>
      <c r="AB47" s="45">
        <f>(T47+V47)*$AB$12/12/27</f>
        <v>113.20987654320987</v>
      </c>
      <c r="AC47" s="45">
        <f>(U47+V47)/9</f>
        <v>700</v>
      </c>
      <c r="AD47" s="45">
        <f>((Q47+R47+(V47*2))/9)*0.055</f>
        <v>71.866666666666674</v>
      </c>
      <c r="AE47" s="45"/>
      <c r="AF47" s="45">
        <f t="shared" si="12"/>
        <v>700</v>
      </c>
      <c r="AG47" s="141"/>
      <c r="AH47" s="45"/>
      <c r="AI47" s="45">
        <f>AC47*(0.75*$AC$12*115*0.05)*0.0005</f>
        <v>21.131250000000001</v>
      </c>
      <c r="AJ47" s="53">
        <f>(F47-D47)*($Y$12+$Z$12)/12*X47/27</f>
        <v>42.129629629629626</v>
      </c>
      <c r="AK47" s="45"/>
      <c r="AL47" s="137">
        <f t="shared" si="13"/>
        <v>653.33333333333337</v>
      </c>
      <c r="AM47" s="49">
        <f t="shared" ref="AM47:AM48" si="29">(F47-D47)*($AM$12/12)*2</f>
        <v>373.33333333333331</v>
      </c>
      <c r="AN47" s="54"/>
      <c r="AO47" s="49" t="e">
        <f>IF(ISBLANK(#REF!),"",K47*#REF!)</f>
        <v>#REF!</v>
      </c>
      <c r="AP47" s="49"/>
    </row>
    <row r="48" spans="2:42" ht="12.75" customHeight="1" x14ac:dyDescent="0.25">
      <c r="B48" s="197"/>
      <c r="C48" s="420"/>
      <c r="D48" s="186">
        <v>83640</v>
      </c>
      <c r="E48" s="51" t="s">
        <v>1</v>
      </c>
      <c r="F48" s="188">
        <v>83741.37</v>
      </c>
      <c r="G48" s="163"/>
      <c r="H48" s="187" t="s">
        <v>29</v>
      </c>
      <c r="I48" s="187">
        <v>1</v>
      </c>
      <c r="J48" s="187">
        <v>2</v>
      </c>
      <c r="K48" s="189">
        <f t="shared" si="22"/>
        <v>101.36999999999534</v>
      </c>
      <c r="L48" s="190">
        <v>48</v>
      </c>
      <c r="M48" s="189">
        <f t="shared" si="14"/>
        <v>48</v>
      </c>
      <c r="N48" s="189">
        <f t="shared" si="15"/>
        <v>48.666666666666664</v>
      </c>
      <c r="O48" s="189">
        <f t="shared" si="16"/>
        <v>49.666666666666664</v>
      </c>
      <c r="P48" s="189">
        <f t="shared" si="17"/>
        <v>51</v>
      </c>
      <c r="Q48" s="189">
        <f t="shared" si="24"/>
        <v>4865.7599999997765</v>
      </c>
      <c r="R48" s="189">
        <f t="shared" si="25"/>
        <v>4865.7599999997765</v>
      </c>
      <c r="S48" s="189">
        <f t="shared" si="26"/>
        <v>4933.3399999997728</v>
      </c>
      <c r="T48" s="189">
        <f t="shared" si="27"/>
        <v>5034.7099999997681</v>
      </c>
      <c r="U48" s="297">
        <f t="shared" si="28"/>
        <v>5169.8699999997625</v>
      </c>
      <c r="V48" s="168"/>
      <c r="W48" s="218"/>
      <c r="X48" s="311">
        <v>36</v>
      </c>
      <c r="Y48" s="137">
        <f>(Q48+V48)*$Y$12/12/27</f>
        <v>22.526666666665633</v>
      </c>
      <c r="Z48" s="45">
        <f>(R48+V48)*$Z$12/12/27</f>
        <v>26.281111111109904</v>
      </c>
      <c r="AA48" s="45">
        <f>(S48+V48)*$AA$12/12/27</f>
        <v>68.518611111107958</v>
      </c>
      <c r="AB48" s="45">
        <f>(T48+V48)*$AB$12/12/27</f>
        <v>93.23537037036607</v>
      </c>
      <c r="AC48" s="45">
        <f>(U48+V48)/9</f>
        <v>574.42999999997357</v>
      </c>
      <c r="AD48" s="45">
        <f>((Q48+R48+(V48*2))/9)*0.055</f>
        <v>59.470399999997269</v>
      </c>
      <c r="AE48" s="45"/>
      <c r="AF48" s="45">
        <f t="shared" si="12"/>
        <v>574.42999999997357</v>
      </c>
      <c r="AG48" s="141"/>
      <c r="AH48" s="45"/>
      <c r="AI48" s="45">
        <f>AC48*(0.75*$AC$12*115*0.05)*0.0005</f>
        <v>17.340605624999203</v>
      </c>
      <c r="AJ48" s="53">
        <f>(F48-D48)*($Y$12+$Z$12)/12*X48/27</f>
        <v>36.605833333331653</v>
      </c>
      <c r="AK48" s="45"/>
      <c r="AL48" s="137">
        <f t="shared" si="13"/>
        <v>540.6399999999752</v>
      </c>
      <c r="AM48" s="49">
        <f t="shared" si="29"/>
        <v>270.31999999998754</v>
      </c>
      <c r="AN48" s="54"/>
      <c r="AO48" s="49" t="e">
        <f>IF(ISBLANK(#REF!),"",K48*#REF!)</f>
        <v>#REF!</v>
      </c>
      <c r="AP48" s="49"/>
    </row>
    <row r="49" spans="2:42" ht="12.75" customHeight="1" x14ac:dyDescent="0.25">
      <c r="B49" s="195"/>
      <c r="C49" s="420"/>
      <c r="D49" s="186">
        <v>83710.17</v>
      </c>
      <c r="E49" s="51" t="s">
        <v>1</v>
      </c>
      <c r="F49" s="188">
        <v>83914.5</v>
      </c>
      <c r="G49" s="162" t="s">
        <v>86</v>
      </c>
      <c r="H49" s="187" t="s">
        <v>89</v>
      </c>
      <c r="I49" s="187">
        <v>1</v>
      </c>
      <c r="J49" s="187">
        <v>1</v>
      </c>
      <c r="K49" s="190">
        <f>810.26666-(36+48+41+48+36)</f>
        <v>601.26666</v>
      </c>
      <c r="L49" s="190">
        <v>0</v>
      </c>
      <c r="M49" s="189">
        <f t="shared" si="14"/>
        <v>0</v>
      </c>
      <c r="N49" s="189">
        <f t="shared" si="15"/>
        <v>0.33333333333333331</v>
      </c>
      <c r="O49" s="189">
        <f t="shared" si="16"/>
        <v>0.83333333333333326</v>
      </c>
      <c r="P49" s="189">
        <f t="shared" si="17"/>
        <v>1.5</v>
      </c>
      <c r="Q49" s="189">
        <f t="shared" ref="Q49:Q52" si="30">PRODUCT(I49*K49*L49)</f>
        <v>0</v>
      </c>
      <c r="R49" s="189">
        <f t="shared" ref="R49:R52" si="31">PRODUCT(I49*K49*M49)</f>
        <v>0</v>
      </c>
      <c r="S49" s="189">
        <f t="shared" ref="S49:S52" si="32">PRODUCT(I49*K49*N49)</f>
        <v>200.42221999999998</v>
      </c>
      <c r="T49" s="189">
        <f t="shared" ref="T49:T52" si="33">PRODUCT(I49*K49*O49)</f>
        <v>501.05554999999998</v>
      </c>
      <c r="U49" s="297">
        <f t="shared" ref="U49:U52" si="34">PRODUCT(I49*K49*P49)</f>
        <v>901.89999</v>
      </c>
      <c r="V49" s="191">
        <v>18552.849999999999</v>
      </c>
      <c r="W49" s="257"/>
      <c r="X49" s="313">
        <f>24+36</f>
        <v>60</v>
      </c>
      <c r="Y49" s="137">
        <f>(Q49+V49)*$Y$12/12/27</f>
        <v>85.89282407407407</v>
      </c>
      <c r="Z49" s="45">
        <f>(R49+V49)*$Z$12/12/27</f>
        <v>100.20829475308641</v>
      </c>
      <c r="AA49" s="45">
        <f>(S49+V49)*$AA$12/12/27</f>
        <v>260.46211416666659</v>
      </c>
      <c r="AB49" s="45">
        <f>(T49+V49)*$AB$12/12/27</f>
        <v>352.85010277777775</v>
      </c>
      <c r="AC49" s="45">
        <f>(U49+V49)/9</f>
        <v>2161.6388877777777</v>
      </c>
      <c r="AD49" s="45">
        <f>((Q49+R49+(V49*2))/9)*0.055</f>
        <v>226.75705555555552</v>
      </c>
      <c r="AE49" s="45"/>
      <c r="AF49" s="45">
        <f t="shared" si="12"/>
        <v>2161.6388877777777</v>
      </c>
      <c r="AG49" s="141"/>
      <c r="AH49" s="45"/>
      <c r="AI49" s="45">
        <f>AC49*(0.75*$AC$12*115*0.05)*0.0005</f>
        <v>65.254473924791668</v>
      </c>
      <c r="AJ49" s="53">
        <f>(F49-D49)*($Y$12+$Z$12)/12*X49/27</f>
        <v>122.97638888888994</v>
      </c>
      <c r="AK49" s="45"/>
      <c r="AL49" s="137">
        <f t="shared" si="13"/>
        <v>2061.4277777777775</v>
      </c>
      <c r="AM49" s="49">
        <f>(F49-D49)*($AM$12/12)*4</f>
        <v>1089.7600000000093</v>
      </c>
      <c r="AN49" s="54"/>
      <c r="AO49" s="49" t="e">
        <f>IF(ISBLANK(#REF!),"",K49*#REF!)</f>
        <v>#REF!</v>
      </c>
      <c r="AP49" s="49"/>
    </row>
    <row r="50" spans="2:42" ht="12.75" customHeight="1" x14ac:dyDescent="0.25">
      <c r="B50" s="193"/>
      <c r="C50" s="420"/>
      <c r="D50" s="138"/>
      <c r="E50" s="51"/>
      <c r="F50" s="50"/>
      <c r="G50" s="162"/>
      <c r="H50" s="51"/>
      <c r="I50" s="51"/>
      <c r="J50" s="51"/>
      <c r="K50" s="56"/>
      <c r="L50" s="56"/>
      <c r="M50" s="49"/>
      <c r="N50" s="49"/>
      <c r="O50" s="49"/>
      <c r="P50" s="49"/>
      <c r="Q50" s="49"/>
      <c r="R50" s="49"/>
      <c r="S50" s="49"/>
      <c r="T50" s="49"/>
      <c r="U50" s="54"/>
      <c r="V50" s="169"/>
      <c r="W50" s="257"/>
      <c r="X50" s="313"/>
      <c r="Y50" s="137"/>
      <c r="Z50" s="45"/>
      <c r="AA50" s="45"/>
      <c r="AB50" s="45"/>
      <c r="AC50" s="45"/>
      <c r="AD50" s="45"/>
      <c r="AE50" s="45"/>
      <c r="AF50" s="45"/>
      <c r="AG50" s="141"/>
      <c r="AH50" s="45"/>
      <c r="AI50" s="45"/>
      <c r="AJ50" s="53"/>
      <c r="AK50" s="45"/>
      <c r="AL50" s="137"/>
      <c r="AM50" s="49"/>
      <c r="AN50" s="54"/>
      <c r="AO50" s="49"/>
      <c r="AP50" s="49"/>
    </row>
    <row r="51" spans="2:42" ht="12.75" customHeight="1" x14ac:dyDescent="0.25">
      <c r="B51" s="196"/>
      <c r="C51" s="420"/>
      <c r="D51" s="186">
        <v>83825</v>
      </c>
      <c r="E51" s="51" t="s">
        <v>1</v>
      </c>
      <c r="F51" s="188">
        <v>84125</v>
      </c>
      <c r="G51" s="162"/>
      <c r="H51" s="187" t="s">
        <v>30</v>
      </c>
      <c r="I51" s="187">
        <v>1</v>
      </c>
      <c r="J51" s="187">
        <v>2</v>
      </c>
      <c r="K51" s="189">
        <f t="shared" ref="K51:K69" si="35">IF(D51&lt;&gt;"",F51-D51,"")</f>
        <v>300</v>
      </c>
      <c r="L51" s="190">
        <v>48</v>
      </c>
      <c r="M51" s="189">
        <f t="shared" si="14"/>
        <v>48</v>
      </c>
      <c r="N51" s="189">
        <f t="shared" si="15"/>
        <v>48.666666666666664</v>
      </c>
      <c r="O51" s="189">
        <f t="shared" si="16"/>
        <v>49.666666666666664</v>
      </c>
      <c r="P51" s="189">
        <f t="shared" si="17"/>
        <v>51</v>
      </c>
      <c r="Q51" s="189">
        <f t="shared" si="30"/>
        <v>14400</v>
      </c>
      <c r="R51" s="189">
        <f t="shared" si="31"/>
        <v>14400</v>
      </c>
      <c r="S51" s="189">
        <f t="shared" si="32"/>
        <v>14600</v>
      </c>
      <c r="T51" s="189">
        <f t="shared" si="33"/>
        <v>14900</v>
      </c>
      <c r="U51" s="297">
        <f t="shared" si="34"/>
        <v>15300</v>
      </c>
      <c r="V51" s="168"/>
      <c r="W51" s="218"/>
      <c r="X51" s="311">
        <v>36</v>
      </c>
      <c r="Y51" s="137">
        <f>(Q51+V51)*$Y$12/12/27</f>
        <v>66.666666666666671</v>
      </c>
      <c r="Z51" s="45">
        <f>(R51+V51)*$Z$12/12/27</f>
        <v>77.777777777777771</v>
      </c>
      <c r="AA51" s="45">
        <f>(S51+V51)*$AA$12/12/27</f>
        <v>202.77777777777777</v>
      </c>
      <c r="AB51" s="45">
        <f>(T51+V51)*$AB$12/12/27</f>
        <v>275.92592592592592</v>
      </c>
      <c r="AC51" s="45">
        <f>(U51+V51)/9</f>
        <v>1700</v>
      </c>
      <c r="AD51" s="45">
        <f>((Q51+R51+(V51*2))/9)*0.055</f>
        <v>176</v>
      </c>
      <c r="AE51" s="45"/>
      <c r="AF51" s="45">
        <f t="shared" si="12"/>
        <v>1700</v>
      </c>
      <c r="AG51" s="141"/>
      <c r="AH51" s="45"/>
      <c r="AI51" s="45">
        <f>AC51*(0.75*$AC$12*115*0.05)*0.0005</f>
        <v>51.318750000000001</v>
      </c>
      <c r="AJ51" s="53">
        <f>(F51-D51)*($Y$12+$Z$12)/12*X51/27</f>
        <v>108.33333333333333</v>
      </c>
      <c r="AK51" s="45"/>
      <c r="AL51" s="137">
        <f t="shared" si="13"/>
        <v>1600</v>
      </c>
      <c r="AM51" s="49">
        <f>(F51-D51)*($AM$12/12)*2</f>
        <v>800</v>
      </c>
      <c r="AN51" s="54"/>
      <c r="AO51" s="49" t="e">
        <f>IF(ISBLANK(#REF!),"",K51*#REF!)</f>
        <v>#REF!</v>
      </c>
      <c r="AP51" s="49"/>
    </row>
    <row r="52" spans="2:42" ht="14.4" customHeight="1" x14ac:dyDescent="0.25">
      <c r="B52" s="196"/>
      <c r="C52" s="420"/>
      <c r="D52" s="186">
        <v>84125</v>
      </c>
      <c r="E52" s="51" t="s">
        <v>1</v>
      </c>
      <c r="F52" s="188">
        <v>84175</v>
      </c>
      <c r="G52" s="162"/>
      <c r="H52" s="187" t="s">
        <v>30</v>
      </c>
      <c r="I52" s="187">
        <v>1</v>
      </c>
      <c r="J52" s="187">
        <v>2</v>
      </c>
      <c r="K52" s="189">
        <f t="shared" si="35"/>
        <v>50</v>
      </c>
      <c r="L52" s="190">
        <f>(48+36)/2</f>
        <v>42</v>
      </c>
      <c r="M52" s="189">
        <f t="shared" si="14"/>
        <v>42</v>
      </c>
      <c r="N52" s="189">
        <f t="shared" si="15"/>
        <v>42.666666666666664</v>
      </c>
      <c r="O52" s="189">
        <f t="shared" si="16"/>
        <v>43.666666666666664</v>
      </c>
      <c r="P52" s="189">
        <f t="shared" si="17"/>
        <v>45</v>
      </c>
      <c r="Q52" s="189">
        <f t="shared" si="30"/>
        <v>2100</v>
      </c>
      <c r="R52" s="189">
        <f t="shared" si="31"/>
        <v>2100</v>
      </c>
      <c r="S52" s="189">
        <f t="shared" si="32"/>
        <v>2133.333333333333</v>
      </c>
      <c r="T52" s="189">
        <f t="shared" si="33"/>
        <v>2183.333333333333</v>
      </c>
      <c r="U52" s="297">
        <f t="shared" si="34"/>
        <v>2250</v>
      </c>
      <c r="V52" s="168"/>
      <c r="W52" s="218"/>
      <c r="X52" s="311">
        <f>(24+36)/2</f>
        <v>30</v>
      </c>
      <c r="Y52" s="137">
        <f>(Q52+V52)*$Y$12/12/27</f>
        <v>9.7222222222222214</v>
      </c>
      <c r="Z52" s="45">
        <f>(R52+V52)*$Z$12/12/27</f>
        <v>11.342592592592593</v>
      </c>
      <c r="AA52" s="45">
        <f>(S52+V52)*$AA$12/12/27</f>
        <v>29.629629629629626</v>
      </c>
      <c r="AB52" s="45">
        <f>(T52+V52)*$AB$12/12/27</f>
        <v>40.432098765432094</v>
      </c>
      <c r="AC52" s="45">
        <f>(U52+V52)/9</f>
        <v>250</v>
      </c>
      <c r="AD52" s="45">
        <f>((Q52+R52+(V52*2))/9)*0.055</f>
        <v>25.666666666666668</v>
      </c>
      <c r="AE52" s="45"/>
      <c r="AF52" s="45">
        <f t="shared" si="12"/>
        <v>250</v>
      </c>
      <c r="AG52" s="141"/>
      <c r="AH52" s="45"/>
      <c r="AI52" s="45">
        <f>AC52*(0.75*$AC$12*115*0.05)*0.0005</f>
        <v>7.546875</v>
      </c>
      <c r="AJ52" s="53">
        <f>(F52-D52)*($Y$12+$Z$12)/12*X52/27</f>
        <v>15.046296296296296</v>
      </c>
      <c r="AK52" s="45"/>
      <c r="AL52" s="137">
        <f t="shared" si="13"/>
        <v>233.33333333333334</v>
      </c>
      <c r="AM52" s="49">
        <f t="shared" ref="AM52:AM53" si="36">(F52-D52)*($AM$12/12)*2</f>
        <v>133.33333333333331</v>
      </c>
      <c r="AN52" s="54"/>
      <c r="AO52" s="49" t="e">
        <f>IF(ISBLANK(#REF!),"",K52*#REF!)</f>
        <v>#REF!</v>
      </c>
      <c r="AP52" s="49"/>
    </row>
    <row r="53" spans="2:42" ht="12.75" customHeight="1" thickBot="1" x14ac:dyDescent="0.3">
      <c r="B53" s="198"/>
      <c r="C53" s="421"/>
      <c r="D53" s="186">
        <v>83914.5</v>
      </c>
      <c r="E53" s="51" t="s">
        <v>1</v>
      </c>
      <c r="F53" s="188">
        <v>84175</v>
      </c>
      <c r="G53" s="163"/>
      <c r="H53" s="187" t="s">
        <v>29</v>
      </c>
      <c r="I53" s="187">
        <v>1</v>
      </c>
      <c r="J53" s="187">
        <v>2</v>
      </c>
      <c r="K53" s="189">
        <f t="shared" si="35"/>
        <v>260.5</v>
      </c>
      <c r="L53" s="190">
        <v>36</v>
      </c>
      <c r="M53" s="189">
        <f t="shared" si="14"/>
        <v>36</v>
      </c>
      <c r="N53" s="189">
        <f t="shared" si="15"/>
        <v>36.666666666666664</v>
      </c>
      <c r="O53" s="189">
        <f t="shared" si="16"/>
        <v>37.666666666666664</v>
      </c>
      <c r="P53" s="189">
        <f t="shared" si="17"/>
        <v>39</v>
      </c>
      <c r="Q53" s="189">
        <f t="shared" ref="Q53" si="37">PRODUCT(K53*L53)</f>
        <v>9378</v>
      </c>
      <c r="R53" s="189">
        <f t="shared" ref="R53" si="38">PRODUCT(K53*M53)</f>
        <v>9378</v>
      </c>
      <c r="S53" s="189">
        <f t="shared" ref="S53" si="39">PRODUCT(K53*N53)</f>
        <v>9551.6666666666661</v>
      </c>
      <c r="T53" s="189">
        <f t="shared" ref="T53" si="40">PRODUCT(K53*O53)</f>
        <v>9812.1666666666661</v>
      </c>
      <c r="U53" s="297">
        <f t="shared" ref="U53" si="41">PRODUCT(K53*P53)</f>
        <v>10159.5</v>
      </c>
      <c r="V53" s="168"/>
      <c r="W53" s="218"/>
      <c r="X53" s="311">
        <v>24</v>
      </c>
      <c r="Y53" s="137">
        <f>(Q53+V53)*$Y$12/12/27</f>
        <v>43.416666666666664</v>
      </c>
      <c r="Z53" s="45">
        <f>(R53+V53)*$Z$12/12/27</f>
        <v>50.652777777777779</v>
      </c>
      <c r="AA53" s="45">
        <f>(S53+V53)*$AA$12/12/27</f>
        <v>132.66203703703704</v>
      </c>
      <c r="AB53" s="45">
        <f>(T53+V53)*$AB$12/12/27</f>
        <v>181.70679012345678</v>
      </c>
      <c r="AC53" s="45">
        <f>(U53+V53)/9</f>
        <v>1128.8333333333333</v>
      </c>
      <c r="AD53" s="45">
        <f>((Q53+R53+(V53*2))/9)*0.055</f>
        <v>114.62</v>
      </c>
      <c r="AE53" s="45"/>
      <c r="AF53" s="45">
        <f t="shared" si="12"/>
        <v>1128.8333333333333</v>
      </c>
      <c r="AG53" s="141"/>
      <c r="AH53" s="45"/>
      <c r="AI53" s="45">
        <f>AC53*(0.75*$AC$12*115*0.05)*0.0005</f>
        <v>34.076656249999999</v>
      </c>
      <c r="AJ53" s="53">
        <f>(F53-D53)*($Y$12+$Z$12)/12*X53/27</f>
        <v>62.712962962962962</v>
      </c>
      <c r="AK53" s="45"/>
      <c r="AL53" s="137">
        <f t="shared" si="13"/>
        <v>1042</v>
      </c>
      <c r="AM53" s="49">
        <f t="shared" si="36"/>
        <v>694.66666666666663</v>
      </c>
      <c r="AN53" s="54"/>
      <c r="AO53" s="49" t="e">
        <f>IF(ISBLANK(#REF!),"",K53*#REF!)</f>
        <v>#REF!</v>
      </c>
      <c r="AP53" s="49"/>
    </row>
    <row r="54" spans="2:42" ht="12.75" customHeight="1" x14ac:dyDescent="0.25">
      <c r="B54" s="47"/>
      <c r="D54" s="138"/>
      <c r="E54" s="51"/>
      <c r="F54" s="50"/>
      <c r="G54" s="52"/>
      <c r="H54" s="51"/>
      <c r="I54" s="51"/>
      <c r="J54" s="51"/>
      <c r="K54" s="49"/>
      <c r="L54" s="56"/>
      <c r="M54" s="49"/>
      <c r="N54" s="49"/>
      <c r="O54" s="49"/>
      <c r="P54" s="49"/>
      <c r="Q54" s="49"/>
      <c r="R54" s="49"/>
      <c r="S54" s="49"/>
      <c r="T54" s="49"/>
      <c r="U54" s="54"/>
      <c r="V54" s="168"/>
      <c r="W54" s="218"/>
      <c r="X54" s="311"/>
      <c r="Y54" s="137"/>
      <c r="Z54" s="45"/>
      <c r="AA54" s="45"/>
      <c r="AB54" s="45"/>
      <c r="AC54" s="45"/>
      <c r="AD54" s="45"/>
      <c r="AE54" s="45"/>
      <c r="AF54" s="45"/>
      <c r="AG54" s="141"/>
      <c r="AH54" s="45"/>
      <c r="AI54" s="45"/>
      <c r="AJ54" s="53"/>
      <c r="AK54" s="45"/>
      <c r="AL54" s="137"/>
      <c r="AM54" s="49"/>
      <c r="AN54" s="54"/>
      <c r="AO54" s="49"/>
      <c r="AP54" s="49"/>
    </row>
    <row r="55" spans="2:42" ht="12.75" customHeight="1" x14ac:dyDescent="0.25">
      <c r="B55" s="192"/>
      <c r="D55" s="186">
        <v>84175</v>
      </c>
      <c r="E55" s="51" t="s">
        <v>1</v>
      </c>
      <c r="F55" s="188">
        <v>86685</v>
      </c>
      <c r="G55" s="52"/>
      <c r="H55" s="187" t="s">
        <v>89</v>
      </c>
      <c r="I55" s="187">
        <v>2</v>
      </c>
      <c r="J55" s="187">
        <v>2</v>
      </c>
      <c r="K55" s="189">
        <f t="shared" si="35"/>
        <v>2510</v>
      </c>
      <c r="L55" s="190">
        <v>36</v>
      </c>
      <c r="M55" s="189">
        <f t="shared" si="14"/>
        <v>36</v>
      </c>
      <c r="N55" s="189">
        <f t="shared" si="15"/>
        <v>36.666666666666664</v>
      </c>
      <c r="O55" s="189">
        <f t="shared" si="16"/>
        <v>37.666666666666664</v>
      </c>
      <c r="P55" s="189">
        <f t="shared" si="17"/>
        <v>39</v>
      </c>
      <c r="Q55" s="189">
        <f t="shared" ref="Q55:Q69" si="42">PRODUCT(I55*K55*L55)</f>
        <v>180720</v>
      </c>
      <c r="R55" s="189">
        <f t="shared" ref="R55:R69" si="43">PRODUCT(I55*K55*M55)</f>
        <v>180720</v>
      </c>
      <c r="S55" s="189">
        <f t="shared" ref="S55:S69" si="44">PRODUCT(I55*K55*N55)</f>
        <v>184066.66666666666</v>
      </c>
      <c r="T55" s="189">
        <f t="shared" ref="T55:T69" si="45">PRODUCT(I55*K55*O55)</f>
        <v>189086.66666666666</v>
      </c>
      <c r="U55" s="297">
        <f t="shared" ref="U55:U69" si="46">PRODUCT(I55*K55*P55)</f>
        <v>195780</v>
      </c>
      <c r="V55" s="168"/>
      <c r="W55" s="218"/>
      <c r="X55" s="311">
        <f>24+24</f>
        <v>48</v>
      </c>
      <c r="Y55" s="137">
        <f>(Q55+V55)*$Y$12/12/27</f>
        <v>836.66666666666663</v>
      </c>
      <c r="Z55" s="45">
        <f>(R55+V55)*$Z$12/12/27</f>
        <v>976.11111111111109</v>
      </c>
      <c r="AA55" s="45">
        <f>(S55+V55)*$AA$12/12/27</f>
        <v>2556.4814814814813</v>
      </c>
      <c r="AB55" s="45">
        <f>(T55+V55)*$AB$12/12/27</f>
        <v>3501.6049382716046</v>
      </c>
      <c r="AC55" s="45">
        <f>(U55+V55)/9</f>
        <v>21753.333333333332</v>
      </c>
      <c r="AD55" s="45">
        <f>((Q55+R55+(V55*2))/9)*0.055</f>
        <v>2208.8000000000002</v>
      </c>
      <c r="AE55" s="45"/>
      <c r="AF55" s="45">
        <f t="shared" si="12"/>
        <v>21753.333333333332</v>
      </c>
      <c r="AG55" s="141"/>
      <c r="AH55" s="45"/>
      <c r="AI55" s="45">
        <f t="shared" ref="AI55:AI64" si="47">AC55*(0.75*$AC$12*115*0.05)*0.0005</f>
        <v>656.67875000000004</v>
      </c>
      <c r="AJ55" s="53">
        <f>(F55-D55)*($Y$12+$Z$12)/12*X55/27</f>
        <v>1208.5185185185185</v>
      </c>
      <c r="AK55" s="45"/>
      <c r="AL55" s="137">
        <f t="shared" si="13"/>
        <v>20080</v>
      </c>
      <c r="AM55" s="49">
        <f>(F55-D55)*($AM$12/12)*4</f>
        <v>13386.666666666666</v>
      </c>
      <c r="AN55" s="54"/>
      <c r="AO55" s="49" t="e">
        <f>IF(ISBLANK(#REF!),"",K55*#REF!)</f>
        <v>#REF!</v>
      </c>
      <c r="AP55" s="49"/>
    </row>
    <row r="56" spans="2:42" ht="12.75" customHeight="1" thickBot="1" x14ac:dyDescent="0.3">
      <c r="B56" s="47"/>
      <c r="D56" s="138"/>
      <c r="E56" s="51"/>
      <c r="F56" s="50"/>
      <c r="G56" s="52"/>
      <c r="H56" s="51"/>
      <c r="I56" s="55"/>
      <c r="J56" s="51"/>
      <c r="K56" s="49"/>
      <c r="L56" s="56"/>
      <c r="M56" s="49"/>
      <c r="N56" s="49"/>
      <c r="O56" s="49"/>
      <c r="P56" s="49"/>
      <c r="Q56" s="49"/>
      <c r="R56" s="49"/>
      <c r="S56" s="49"/>
      <c r="T56" s="49"/>
      <c r="U56" s="54"/>
      <c r="V56" s="168"/>
      <c r="W56" s="218"/>
      <c r="X56" s="311"/>
      <c r="Y56" s="137"/>
      <c r="Z56" s="45"/>
      <c r="AA56" s="45"/>
      <c r="AB56" s="45"/>
      <c r="AC56" s="45"/>
      <c r="AD56" s="45"/>
      <c r="AE56" s="45"/>
      <c r="AF56" s="45"/>
      <c r="AG56" s="141"/>
      <c r="AH56" s="45"/>
      <c r="AI56" s="45"/>
      <c r="AJ56" s="53"/>
      <c r="AK56" s="45"/>
      <c r="AL56" s="137"/>
      <c r="AM56" s="49"/>
      <c r="AN56" s="54"/>
      <c r="AO56" s="49"/>
      <c r="AP56" s="49"/>
    </row>
    <row r="57" spans="2:42" ht="12.75" customHeight="1" x14ac:dyDescent="0.25">
      <c r="B57" s="194"/>
      <c r="C57" s="419" t="s">
        <v>92</v>
      </c>
      <c r="D57" s="186">
        <v>86685</v>
      </c>
      <c r="E57" s="51" t="s">
        <v>1</v>
      </c>
      <c r="F57" s="188">
        <v>86850</v>
      </c>
      <c r="G57" s="164"/>
      <c r="H57" s="187" t="s">
        <v>30</v>
      </c>
      <c r="I57" s="187">
        <v>1</v>
      </c>
      <c r="J57" s="187">
        <v>2</v>
      </c>
      <c r="K57" s="189">
        <f t="shared" si="35"/>
        <v>165</v>
      </c>
      <c r="L57" s="190">
        <v>36</v>
      </c>
      <c r="M57" s="189">
        <f t="shared" si="14"/>
        <v>36</v>
      </c>
      <c r="N57" s="189">
        <f t="shared" si="15"/>
        <v>36.666666666666664</v>
      </c>
      <c r="O57" s="189">
        <f t="shared" si="16"/>
        <v>37.666666666666664</v>
      </c>
      <c r="P57" s="189">
        <f t="shared" si="17"/>
        <v>39</v>
      </c>
      <c r="Q57" s="189">
        <f t="shared" si="42"/>
        <v>5940</v>
      </c>
      <c r="R57" s="189">
        <f t="shared" si="43"/>
        <v>5940</v>
      </c>
      <c r="S57" s="189">
        <f t="shared" si="44"/>
        <v>6050</v>
      </c>
      <c r="T57" s="189">
        <f t="shared" si="45"/>
        <v>6215</v>
      </c>
      <c r="U57" s="297">
        <f t="shared" si="46"/>
        <v>6435</v>
      </c>
      <c r="V57" s="168"/>
      <c r="W57" s="218"/>
      <c r="X57" s="311">
        <v>24</v>
      </c>
      <c r="Y57" s="137">
        <f>(Q57+V57)*$Y$12/12/27</f>
        <v>27.5</v>
      </c>
      <c r="Z57" s="45">
        <f>(R57+V57)*$Z$12/12/27</f>
        <v>32.083333333333336</v>
      </c>
      <c r="AA57" s="45">
        <f>(S57+V57)*$AA$12/12/27</f>
        <v>84.027777777777771</v>
      </c>
      <c r="AB57" s="45">
        <f>(T57+V57)*$AB$12/12/27</f>
        <v>115.0925925925926</v>
      </c>
      <c r="AC57" s="45">
        <f>(U57+V57)/9</f>
        <v>715</v>
      </c>
      <c r="AD57" s="45">
        <f>((Q57+R57+(V57*2))/9)*0.055</f>
        <v>72.599999999999994</v>
      </c>
      <c r="AE57" s="45"/>
      <c r="AF57" s="45">
        <f t="shared" si="12"/>
        <v>715</v>
      </c>
      <c r="AG57" s="141"/>
      <c r="AH57" s="45"/>
      <c r="AI57" s="45">
        <f t="shared" si="47"/>
        <v>21.584062500000002</v>
      </c>
      <c r="AJ57" s="53">
        <f>(F57-D57)*($Y$12+$Z$12)/12*X57/27</f>
        <v>39.722222222222221</v>
      </c>
      <c r="AK57" s="45"/>
      <c r="AL57" s="137">
        <f t="shared" si="13"/>
        <v>660</v>
      </c>
      <c r="AM57" s="49">
        <f>(F57-D57)*($AM$12/12)*2</f>
        <v>440</v>
      </c>
      <c r="AN57" s="54"/>
      <c r="AO57" s="49" t="e">
        <f>IF(ISBLANK(#REF!),"",K57*#REF!)</f>
        <v>#REF!</v>
      </c>
      <c r="AP57" s="49"/>
    </row>
    <row r="58" spans="2:42" ht="12.75" customHeight="1" x14ac:dyDescent="0.25">
      <c r="B58" s="196"/>
      <c r="C58" s="420"/>
      <c r="D58" s="186">
        <v>86850</v>
      </c>
      <c r="E58" s="51" t="s">
        <v>1</v>
      </c>
      <c r="F58" s="188">
        <v>87075</v>
      </c>
      <c r="G58" s="164"/>
      <c r="H58" s="187" t="s">
        <v>30</v>
      </c>
      <c r="I58" s="187">
        <v>1</v>
      </c>
      <c r="J58" s="187">
        <v>2</v>
      </c>
      <c r="K58" s="189">
        <f t="shared" si="35"/>
        <v>225</v>
      </c>
      <c r="L58" s="190">
        <f>(36+46)/2</f>
        <v>41</v>
      </c>
      <c r="M58" s="189">
        <f t="shared" si="14"/>
        <v>41</v>
      </c>
      <c r="N58" s="189">
        <f t="shared" si="15"/>
        <v>41.666666666666664</v>
      </c>
      <c r="O58" s="189">
        <f t="shared" si="16"/>
        <v>42.666666666666664</v>
      </c>
      <c r="P58" s="189">
        <f t="shared" si="17"/>
        <v>44</v>
      </c>
      <c r="Q58" s="189">
        <f t="shared" si="42"/>
        <v>9225</v>
      </c>
      <c r="R58" s="189">
        <f t="shared" si="43"/>
        <v>9225</v>
      </c>
      <c r="S58" s="189">
        <f t="shared" si="44"/>
        <v>9375</v>
      </c>
      <c r="T58" s="189">
        <f t="shared" si="45"/>
        <v>9600</v>
      </c>
      <c r="U58" s="297">
        <f t="shared" si="46"/>
        <v>9900</v>
      </c>
      <c r="V58" s="168"/>
      <c r="W58" s="218"/>
      <c r="X58" s="311">
        <f>(24+36)/2</f>
        <v>30</v>
      </c>
      <c r="Y58" s="137">
        <f>(Q58+V58)*$Y$12/12/27</f>
        <v>42.708333333333336</v>
      </c>
      <c r="Z58" s="45">
        <f>(R58+V58)*$Z$12/12/27</f>
        <v>49.826388888888886</v>
      </c>
      <c r="AA58" s="45">
        <f>(S58+V58)*$AA$12/12/27</f>
        <v>130.20833333333334</v>
      </c>
      <c r="AB58" s="45">
        <f>(T58+V58)*$AB$12/12/27</f>
        <v>177.77777777777777</v>
      </c>
      <c r="AC58" s="45">
        <f>(U58+V58)/9</f>
        <v>1100</v>
      </c>
      <c r="AD58" s="45">
        <f>((Q58+R58+(V58*2))/9)*0.055</f>
        <v>112.75</v>
      </c>
      <c r="AE58" s="45"/>
      <c r="AF58" s="45">
        <f t="shared" si="12"/>
        <v>1100</v>
      </c>
      <c r="AG58" s="141"/>
      <c r="AH58" s="45"/>
      <c r="AI58" s="45">
        <f t="shared" si="47"/>
        <v>33.206249999999997</v>
      </c>
      <c r="AJ58" s="53">
        <f>(F58-D58)*($Y$12+$Z$12)/12*X58/27</f>
        <v>67.708333333333329</v>
      </c>
      <c r="AK58" s="45"/>
      <c r="AL58" s="137">
        <f t="shared" si="13"/>
        <v>1025</v>
      </c>
      <c r="AM58" s="49">
        <f t="shared" ref="AM58:AM69" si="48">(F58-D58)*($AM$12/12)*2</f>
        <v>600</v>
      </c>
      <c r="AN58" s="54"/>
      <c r="AO58" s="49" t="e">
        <f>IF(ISBLANK(#REF!),"",K58*#REF!)</f>
        <v>#REF!</v>
      </c>
      <c r="AP58" s="49"/>
    </row>
    <row r="59" spans="2:42" ht="12.75" customHeight="1" x14ac:dyDescent="0.25">
      <c r="B59" s="195"/>
      <c r="C59" s="420"/>
      <c r="D59" s="186">
        <v>87075</v>
      </c>
      <c r="E59" s="51" t="s">
        <v>1</v>
      </c>
      <c r="F59" s="188">
        <v>87105</v>
      </c>
      <c r="G59" s="164"/>
      <c r="H59" s="187" t="s">
        <v>30</v>
      </c>
      <c r="I59" s="187">
        <v>1</v>
      </c>
      <c r="J59" s="187">
        <v>1</v>
      </c>
      <c r="K59" s="189">
        <f t="shared" si="35"/>
        <v>30</v>
      </c>
      <c r="L59" s="190">
        <v>46</v>
      </c>
      <c r="M59" s="189">
        <f t="shared" si="14"/>
        <v>46</v>
      </c>
      <c r="N59" s="189">
        <f t="shared" si="15"/>
        <v>46.333333333333336</v>
      </c>
      <c r="O59" s="189">
        <f t="shared" si="16"/>
        <v>46.833333333333336</v>
      </c>
      <c r="P59" s="189">
        <f t="shared" si="17"/>
        <v>47.5</v>
      </c>
      <c r="Q59" s="189">
        <f t="shared" si="42"/>
        <v>1380</v>
      </c>
      <c r="R59" s="189">
        <f t="shared" si="43"/>
        <v>1380</v>
      </c>
      <c r="S59" s="189">
        <f t="shared" si="44"/>
        <v>1390</v>
      </c>
      <c r="T59" s="189">
        <f t="shared" si="45"/>
        <v>1405</v>
      </c>
      <c r="U59" s="297">
        <f t="shared" si="46"/>
        <v>1425</v>
      </c>
      <c r="V59" s="168"/>
      <c r="W59" s="218"/>
      <c r="X59" s="311">
        <v>36</v>
      </c>
      <c r="Y59" s="137">
        <f>(Q59+V59)*$Y$12/12/27</f>
        <v>6.3888888888888893</v>
      </c>
      <c r="Z59" s="45">
        <f>(R59+V59)*$Z$12/12/27</f>
        <v>7.4537037037037033</v>
      </c>
      <c r="AA59" s="45">
        <f>(S59+V59)*$AA$12/12/27</f>
        <v>19.305555555555557</v>
      </c>
      <c r="AB59" s="45">
        <f>(T59+V59)*$AB$12/12/27</f>
        <v>26.018518518518519</v>
      </c>
      <c r="AC59" s="45">
        <f>(U59+V59)/9</f>
        <v>158.33333333333334</v>
      </c>
      <c r="AD59" s="45">
        <f>((Q59+R59+(V59*2))/9)*0.055</f>
        <v>16.866666666666667</v>
      </c>
      <c r="AE59" s="45"/>
      <c r="AF59" s="45">
        <f t="shared" si="12"/>
        <v>158.33333333333334</v>
      </c>
      <c r="AG59" s="141"/>
      <c r="AH59" s="45"/>
      <c r="AI59" s="45">
        <f t="shared" si="47"/>
        <v>4.7796875000000005</v>
      </c>
      <c r="AJ59" s="53">
        <f>(F59-D59)*($Y$12+$Z$12)/12*X59/27</f>
        <v>10.833333333333334</v>
      </c>
      <c r="AK59" s="45"/>
      <c r="AL59" s="137">
        <f t="shared" si="13"/>
        <v>153.33333333333334</v>
      </c>
      <c r="AM59" s="49">
        <f t="shared" si="48"/>
        <v>80</v>
      </c>
      <c r="AN59" s="54"/>
      <c r="AO59" s="49" t="e">
        <f>IF(ISBLANK(#REF!),"",K59*#REF!)</f>
        <v>#REF!</v>
      </c>
      <c r="AP59" s="49"/>
    </row>
    <row r="60" spans="2:42" ht="12.75" customHeight="1" x14ac:dyDescent="0.25">
      <c r="B60" s="200"/>
      <c r="C60" s="420"/>
      <c r="D60" s="138"/>
      <c r="E60" s="51"/>
      <c r="F60" s="50"/>
      <c r="G60" s="164"/>
      <c r="H60" s="51"/>
      <c r="I60" s="51"/>
      <c r="J60" s="51"/>
      <c r="K60" s="56"/>
      <c r="L60" s="56"/>
      <c r="M60" s="49"/>
      <c r="N60" s="49"/>
      <c r="O60" s="49"/>
      <c r="P60" s="49"/>
      <c r="Q60" s="49"/>
      <c r="R60" s="49"/>
      <c r="S60" s="49"/>
      <c r="T60" s="49"/>
      <c r="U60" s="54"/>
      <c r="V60" s="169"/>
      <c r="W60" s="257"/>
      <c r="X60" s="313"/>
      <c r="Y60" s="137"/>
      <c r="Z60" s="45"/>
      <c r="AA60" s="45"/>
      <c r="AB60" s="45"/>
      <c r="AC60" s="45"/>
      <c r="AD60" s="45"/>
      <c r="AE60" s="45"/>
      <c r="AF60" s="45"/>
      <c r="AG60" s="141"/>
      <c r="AH60" s="45"/>
      <c r="AI60" s="45"/>
      <c r="AJ60" s="53"/>
      <c r="AK60" s="45"/>
      <c r="AL60" s="137"/>
      <c r="AM60" s="49"/>
      <c r="AN60" s="54"/>
      <c r="AO60" s="49"/>
      <c r="AP60" s="49"/>
    </row>
    <row r="61" spans="2:42" ht="12.75" customHeight="1" x14ac:dyDescent="0.25">
      <c r="B61" s="195"/>
      <c r="C61" s="420"/>
      <c r="D61" s="186">
        <v>87105</v>
      </c>
      <c r="E61" s="51" t="s">
        <v>1</v>
      </c>
      <c r="F61" s="188">
        <v>87364.97</v>
      </c>
      <c r="G61" s="164"/>
      <c r="H61" s="187" t="s">
        <v>30</v>
      </c>
      <c r="I61" s="187">
        <v>1</v>
      </c>
      <c r="J61" s="187">
        <v>2</v>
      </c>
      <c r="K61" s="189">
        <f t="shared" si="35"/>
        <v>259.97000000000116</v>
      </c>
      <c r="L61" s="190">
        <f>(54+46)/2</f>
        <v>50</v>
      </c>
      <c r="M61" s="189">
        <f t="shared" si="14"/>
        <v>50</v>
      </c>
      <c r="N61" s="189">
        <f t="shared" si="15"/>
        <v>50.666666666666664</v>
      </c>
      <c r="O61" s="189">
        <f t="shared" si="16"/>
        <v>51.666666666666664</v>
      </c>
      <c r="P61" s="189">
        <f t="shared" si="17"/>
        <v>53</v>
      </c>
      <c r="Q61" s="189">
        <f t="shared" si="42"/>
        <v>12998.500000000058</v>
      </c>
      <c r="R61" s="189">
        <f t="shared" si="43"/>
        <v>12998.500000000058</v>
      </c>
      <c r="S61" s="189">
        <f t="shared" si="44"/>
        <v>13171.813333333392</v>
      </c>
      <c r="T61" s="189">
        <f t="shared" si="45"/>
        <v>13431.783333333393</v>
      </c>
      <c r="U61" s="297">
        <f t="shared" si="46"/>
        <v>13778.410000000062</v>
      </c>
      <c r="V61" s="168"/>
      <c r="W61" s="218"/>
      <c r="X61" s="311">
        <v>36</v>
      </c>
      <c r="Y61" s="137">
        <f>(Q61+V61)*$Y$12/12/27</f>
        <v>60.17824074074101</v>
      </c>
      <c r="Z61" s="45">
        <f>(R61+V61)*$Z$12/12/27</f>
        <v>70.207947530864516</v>
      </c>
      <c r="AA61" s="45">
        <f>(S61+V61)*$AA$12/12/27</f>
        <v>182.94185185185268</v>
      </c>
      <c r="AB61" s="45">
        <f>(T61+V61)*$AB$12/12/27</f>
        <v>248.73672839506284</v>
      </c>
      <c r="AC61" s="45">
        <f>(U61+V61)/9</f>
        <v>1530.9344444444514</v>
      </c>
      <c r="AD61" s="45">
        <f>((Q61+R61+(V61*2))/9)*0.055</f>
        <v>158.87055555555625</v>
      </c>
      <c r="AE61" s="45"/>
      <c r="AF61" s="45">
        <f t="shared" si="12"/>
        <v>1530.9344444444514</v>
      </c>
      <c r="AG61" s="141"/>
      <c r="AH61" s="45"/>
      <c r="AI61" s="45">
        <f t="shared" si="47"/>
        <v>46.215083541666878</v>
      </c>
      <c r="AJ61" s="53">
        <f>(F61-D61)*($Y$12+$Z$12)/12*X61/27</f>
        <v>93.878055555555974</v>
      </c>
      <c r="AK61" s="45"/>
      <c r="AL61" s="137">
        <f t="shared" si="13"/>
        <v>1444.2777777777842</v>
      </c>
      <c r="AM61" s="49">
        <f t="shared" si="48"/>
        <v>693.2533333333364</v>
      </c>
      <c r="AN61" s="54"/>
      <c r="AO61" s="49" t="e">
        <f>IF(ISBLANK(#REF!),"",K61*#REF!)</f>
        <v>#REF!</v>
      </c>
      <c r="AP61" s="49"/>
    </row>
    <row r="62" spans="2:42" ht="12.75" customHeight="1" x14ac:dyDescent="0.25">
      <c r="B62" s="195"/>
      <c r="C62" s="420"/>
      <c r="D62" s="186">
        <v>87364.97</v>
      </c>
      <c r="E62" s="166" t="s">
        <v>1</v>
      </c>
      <c r="F62" s="188">
        <v>87472.29</v>
      </c>
      <c r="G62" s="164" t="s">
        <v>81</v>
      </c>
      <c r="H62" s="187" t="s">
        <v>30</v>
      </c>
      <c r="I62" s="187">
        <v>1</v>
      </c>
      <c r="J62" s="187">
        <v>1</v>
      </c>
      <c r="K62" s="190">
        <f>107.32+40.21+63.1</f>
        <v>210.63</v>
      </c>
      <c r="L62" s="190">
        <v>0</v>
      </c>
      <c r="M62" s="189">
        <f t="shared" si="14"/>
        <v>0</v>
      </c>
      <c r="N62" s="189">
        <f t="shared" si="15"/>
        <v>0.33333333333333331</v>
      </c>
      <c r="O62" s="189">
        <f t="shared" si="16"/>
        <v>0.83333333333333326</v>
      </c>
      <c r="P62" s="189">
        <f t="shared" si="17"/>
        <v>1.5</v>
      </c>
      <c r="Q62" s="189">
        <f t="shared" si="42"/>
        <v>0</v>
      </c>
      <c r="R62" s="189">
        <f t="shared" si="43"/>
        <v>0</v>
      </c>
      <c r="S62" s="189">
        <f t="shared" si="44"/>
        <v>70.209999999999994</v>
      </c>
      <c r="T62" s="189">
        <f t="shared" si="45"/>
        <v>175.52499999999998</v>
      </c>
      <c r="U62" s="297">
        <f t="shared" si="46"/>
        <v>315.94499999999999</v>
      </c>
      <c r="V62" s="191">
        <v>5735.9768999999997</v>
      </c>
      <c r="W62" s="257"/>
      <c r="X62" s="313">
        <f>(36+(24+14))/2</f>
        <v>37</v>
      </c>
      <c r="Y62" s="137">
        <f>(Q62+V62)*$Y$12/12/27</f>
        <v>26.555448611111107</v>
      </c>
      <c r="Z62" s="45">
        <f>(R62+V62)*$Z$12/12/27</f>
        <v>30.98135671296296</v>
      </c>
      <c r="AA62" s="45">
        <f>(S62+V62)*$AA$12/12/27</f>
        <v>80.641484722222216</v>
      </c>
      <c r="AB62" s="45">
        <f>(T62+V62)*$AB$12/12/27</f>
        <v>109.4722574074074</v>
      </c>
      <c r="AC62" s="45">
        <f>(U62+V62)/9</f>
        <v>672.43576666666661</v>
      </c>
      <c r="AD62" s="45">
        <f>((Q62+R62+(V62*2))/9)*0.055</f>
        <v>70.106384333333324</v>
      </c>
      <c r="AE62" s="45"/>
      <c r="AF62" s="45">
        <f t="shared" si="12"/>
        <v>672.43576666666661</v>
      </c>
      <c r="AG62" s="141"/>
      <c r="AH62" s="45"/>
      <c r="AI62" s="45">
        <f t="shared" si="47"/>
        <v>20.29915470625</v>
      </c>
      <c r="AJ62" s="53">
        <f>(F62-D62)*($Y$12+$Z$12)/12*X62/27</f>
        <v>39.830956790120645</v>
      </c>
      <c r="AK62" s="45"/>
      <c r="AL62" s="137">
        <f t="shared" si="13"/>
        <v>637.33076666666659</v>
      </c>
      <c r="AM62" s="49">
        <f t="shared" si="48"/>
        <v>286.18666666664649</v>
      </c>
      <c r="AN62" s="54"/>
      <c r="AO62" s="49"/>
      <c r="AP62" s="49"/>
    </row>
    <row r="63" spans="2:42" ht="12.75" customHeight="1" x14ac:dyDescent="0.25">
      <c r="B63" s="195"/>
      <c r="C63" s="420"/>
      <c r="D63" s="186">
        <v>87472.29</v>
      </c>
      <c r="E63" s="51" t="s">
        <v>1</v>
      </c>
      <c r="F63" s="188">
        <v>88896.29</v>
      </c>
      <c r="G63" s="164"/>
      <c r="H63" s="187" t="s">
        <v>30</v>
      </c>
      <c r="I63" s="187">
        <v>1</v>
      </c>
      <c r="J63" s="187">
        <v>2</v>
      </c>
      <c r="K63" s="189">
        <f t="shared" si="35"/>
        <v>1424</v>
      </c>
      <c r="L63" s="190">
        <v>36</v>
      </c>
      <c r="M63" s="189">
        <f t="shared" si="14"/>
        <v>36</v>
      </c>
      <c r="N63" s="189">
        <f t="shared" si="15"/>
        <v>36.666666666666664</v>
      </c>
      <c r="O63" s="189">
        <f t="shared" si="16"/>
        <v>37.666666666666664</v>
      </c>
      <c r="P63" s="189">
        <f t="shared" si="17"/>
        <v>39</v>
      </c>
      <c r="Q63" s="189">
        <f t="shared" si="42"/>
        <v>51264</v>
      </c>
      <c r="R63" s="189">
        <f t="shared" si="43"/>
        <v>51264</v>
      </c>
      <c r="S63" s="189">
        <f t="shared" si="44"/>
        <v>52213.333333333328</v>
      </c>
      <c r="T63" s="189">
        <f t="shared" si="45"/>
        <v>53637.333333333328</v>
      </c>
      <c r="U63" s="297">
        <f t="shared" si="46"/>
        <v>55536</v>
      </c>
      <c r="V63" s="168"/>
      <c r="W63" s="218"/>
      <c r="X63" s="311">
        <v>24</v>
      </c>
      <c r="Y63" s="137">
        <f>(Q63+V63)*$Y$12/12/27</f>
        <v>237.33333333333334</v>
      </c>
      <c r="Z63" s="45">
        <f>(R63+V63)*$Z$12/12/27</f>
        <v>276.88888888888891</v>
      </c>
      <c r="AA63" s="45">
        <f>(S63+V63)*$AA$12/12/27</f>
        <v>725.18518518518511</v>
      </c>
      <c r="AB63" s="45">
        <f>(T63+V63)*$AB$12/12/27</f>
        <v>993.28395061728395</v>
      </c>
      <c r="AC63" s="45">
        <f>(U63+V63)/9</f>
        <v>6170.666666666667</v>
      </c>
      <c r="AD63" s="45">
        <f>((Q63+R63+(V63*2))/9)*0.055</f>
        <v>626.56000000000006</v>
      </c>
      <c r="AE63" s="45"/>
      <c r="AF63" s="45">
        <f t="shared" si="12"/>
        <v>6170.666666666667</v>
      </c>
      <c r="AG63" s="141"/>
      <c r="AH63" s="45"/>
      <c r="AI63" s="45">
        <f t="shared" si="47"/>
        <v>186.27700000000002</v>
      </c>
      <c r="AJ63" s="53">
        <f>(F63-D63)*($Y$12+$Z$12)/12*X63/27</f>
        <v>342.81481481481484</v>
      </c>
      <c r="AK63" s="45"/>
      <c r="AL63" s="137">
        <f t="shared" si="13"/>
        <v>5696</v>
      </c>
      <c r="AM63" s="49">
        <f t="shared" si="48"/>
        <v>3797.333333333333</v>
      </c>
      <c r="AN63" s="54"/>
      <c r="AO63" s="49" t="e">
        <f>IF(ISBLANK(#REF!),"",K63*#REF!)</f>
        <v>#REF!</v>
      </c>
      <c r="AP63" s="49"/>
    </row>
    <row r="64" spans="2:42" ht="12.75" customHeight="1" x14ac:dyDescent="0.25">
      <c r="B64" s="195"/>
      <c r="C64" s="420"/>
      <c r="D64" s="186">
        <v>88896.29</v>
      </c>
      <c r="E64" s="51" t="s">
        <v>1</v>
      </c>
      <c r="F64" s="188">
        <v>89000</v>
      </c>
      <c r="G64" s="164" t="s">
        <v>83</v>
      </c>
      <c r="H64" s="187" t="s">
        <v>30</v>
      </c>
      <c r="I64" s="187">
        <v>1</v>
      </c>
      <c r="J64" s="187">
        <v>1</v>
      </c>
      <c r="K64" s="190">
        <f>341.83-25-36-50.2686-60.5856</f>
        <v>169.97579999999999</v>
      </c>
      <c r="L64" s="190">
        <v>0</v>
      </c>
      <c r="M64" s="189">
        <f t="shared" si="14"/>
        <v>0</v>
      </c>
      <c r="N64" s="189">
        <f t="shared" si="15"/>
        <v>0.33333333333333331</v>
      </c>
      <c r="O64" s="189">
        <f t="shared" si="16"/>
        <v>0.83333333333333326</v>
      </c>
      <c r="P64" s="189">
        <f t="shared" si="17"/>
        <v>1.5</v>
      </c>
      <c r="Q64" s="189">
        <f t="shared" si="42"/>
        <v>0</v>
      </c>
      <c r="R64" s="189">
        <f t="shared" si="43"/>
        <v>0</v>
      </c>
      <c r="S64" s="189">
        <f t="shared" si="44"/>
        <v>56.658599999999993</v>
      </c>
      <c r="T64" s="189">
        <f t="shared" si="45"/>
        <v>141.64649999999997</v>
      </c>
      <c r="U64" s="297">
        <f t="shared" si="46"/>
        <v>254.96369999999999</v>
      </c>
      <c r="V64" s="191">
        <v>6980.3451999999997</v>
      </c>
      <c r="W64" s="257"/>
      <c r="X64" s="313">
        <f>((24+15)+(24+16))/2</f>
        <v>39.5</v>
      </c>
      <c r="Y64" s="137">
        <f>(Q64+V64)*$Y$12/12/27</f>
        <v>32.316412962962964</v>
      </c>
      <c r="Z64" s="45">
        <f>(R64+V64)*$Z$12/12/27</f>
        <v>37.702481790123457</v>
      </c>
      <c r="AA64" s="45">
        <f>(S64+V64)*$AA$12/12/27</f>
        <v>97.736163888888882</v>
      </c>
      <c r="AB64" s="45">
        <f>(T64+V64)*$AB$12/12/27</f>
        <v>131.88873518518517</v>
      </c>
      <c r="AC64" s="45">
        <f>(U64+V64)/9</f>
        <v>803.92321111111107</v>
      </c>
      <c r="AD64" s="45">
        <f>((Q64+R64+(V64*2))/9)*0.055</f>
        <v>85.315330222222215</v>
      </c>
      <c r="AE64" s="45"/>
      <c r="AF64" s="45">
        <f t="shared" si="12"/>
        <v>803.92321111111107</v>
      </c>
      <c r="AG64" s="141"/>
      <c r="AH64" s="45"/>
      <c r="AI64" s="45">
        <f t="shared" si="47"/>
        <v>24.268431935416665</v>
      </c>
      <c r="AJ64" s="53">
        <f>(F64-D64)*($Y$12+$Z$12)/12*X64/27</f>
        <v>41.091886574076618</v>
      </c>
      <c r="AK64" s="45"/>
      <c r="AL64" s="137">
        <f t="shared" si="13"/>
        <v>775.59391111111108</v>
      </c>
      <c r="AM64" s="49">
        <f t="shared" si="48"/>
        <v>276.56000000001706</v>
      </c>
      <c r="AN64" s="54"/>
      <c r="AO64" s="49" t="e">
        <f>IF(ISBLANK(#REF!),"",K64*#REF!)</f>
        <v>#REF!</v>
      </c>
      <c r="AP64" s="49"/>
    </row>
    <row r="65" spans="2:42" ht="12.75" customHeight="1" x14ac:dyDescent="0.25">
      <c r="B65" s="201"/>
      <c r="C65" s="420"/>
      <c r="D65" s="138"/>
      <c r="E65" s="51"/>
      <c r="F65" s="50"/>
      <c r="G65" s="164"/>
      <c r="H65" s="51"/>
      <c r="I65" s="51"/>
      <c r="J65" s="51"/>
      <c r="K65" s="49"/>
      <c r="L65" s="56"/>
      <c r="M65" s="49"/>
      <c r="N65" s="49"/>
      <c r="O65" s="49"/>
      <c r="P65" s="49"/>
      <c r="Q65" s="49"/>
      <c r="R65" s="49"/>
      <c r="S65" s="49"/>
      <c r="T65" s="49"/>
      <c r="U65" s="54"/>
      <c r="V65" s="168"/>
      <c r="W65" s="218"/>
      <c r="X65" s="311"/>
      <c r="Y65" s="137"/>
      <c r="Z65" s="45"/>
      <c r="AA65" s="45"/>
      <c r="AB65" s="45"/>
      <c r="AC65" s="45"/>
      <c r="AD65" s="45"/>
      <c r="AE65" s="45"/>
      <c r="AF65" s="45"/>
      <c r="AG65" s="141"/>
      <c r="AH65" s="45"/>
      <c r="AI65" s="45"/>
      <c r="AJ65" s="53"/>
      <c r="AK65" s="45"/>
      <c r="AL65" s="137"/>
      <c r="AM65" s="49"/>
      <c r="AN65" s="54"/>
      <c r="AO65" s="49"/>
      <c r="AP65" s="49"/>
    </row>
    <row r="66" spans="2:42" ht="12.75" customHeight="1" x14ac:dyDescent="0.25">
      <c r="B66" s="195"/>
      <c r="C66" s="420"/>
      <c r="D66" s="186">
        <v>89000</v>
      </c>
      <c r="E66" s="51" t="s">
        <v>1</v>
      </c>
      <c r="F66" s="188">
        <v>89285.26</v>
      </c>
      <c r="G66" s="164"/>
      <c r="H66" s="187" t="s">
        <v>30</v>
      </c>
      <c r="I66" s="187">
        <v>1</v>
      </c>
      <c r="J66" s="187">
        <v>2</v>
      </c>
      <c r="K66" s="189">
        <f t="shared" si="35"/>
        <v>285.25999999999476</v>
      </c>
      <c r="L66" s="190">
        <f>(68.5856+46)/2</f>
        <v>57.2928</v>
      </c>
      <c r="M66" s="189">
        <f t="shared" si="14"/>
        <v>57.2928</v>
      </c>
      <c r="N66" s="189">
        <f t="shared" si="15"/>
        <v>57.959466666666664</v>
      </c>
      <c r="O66" s="189">
        <f t="shared" si="16"/>
        <v>58.959466666666664</v>
      </c>
      <c r="P66" s="189">
        <f t="shared" si="17"/>
        <v>60.2928</v>
      </c>
      <c r="Q66" s="189">
        <f t="shared" si="42"/>
        <v>16343.344127999701</v>
      </c>
      <c r="R66" s="189">
        <f t="shared" si="43"/>
        <v>16343.344127999701</v>
      </c>
      <c r="S66" s="189">
        <f t="shared" si="44"/>
        <v>16533.517461333027</v>
      </c>
      <c r="T66" s="189">
        <f t="shared" si="45"/>
        <v>16818.777461333022</v>
      </c>
      <c r="U66" s="297">
        <f t="shared" si="46"/>
        <v>17199.124127999683</v>
      </c>
      <c r="V66" s="168"/>
      <c r="W66" s="218"/>
      <c r="X66" s="313">
        <f>((24+15)+36)/2</f>
        <v>37.5</v>
      </c>
      <c r="Y66" s="137">
        <f>(Q66+V66)*$Y$12/12/27</f>
        <v>75.663630222220831</v>
      </c>
      <c r="Z66" s="45">
        <f>(R66+V66)*$Z$12/12/27</f>
        <v>88.274235259257637</v>
      </c>
      <c r="AA66" s="45">
        <f>(S66+V66)*$AA$12/12/27</f>
        <v>229.63218696295868</v>
      </c>
      <c r="AB66" s="45">
        <f>(T66+V66)*$AB$12/12/27</f>
        <v>311.45884187653746</v>
      </c>
      <c r="AC66" s="45">
        <f>(U66+V66)/9</f>
        <v>1911.0137919999647</v>
      </c>
      <c r="AD66" s="45">
        <f>((Q66+R66+(V66*2))/9)*0.055</f>
        <v>199.751983786663</v>
      </c>
      <c r="AE66" s="45"/>
      <c r="AF66" s="45">
        <f t="shared" si="12"/>
        <v>1911.0137919999647</v>
      </c>
      <c r="AG66" s="141"/>
      <c r="AH66" s="45"/>
      <c r="AI66" s="45">
        <f>AC66*(0.75*$AC$12*115*0.05)*0.0005</f>
        <v>57.688728845998938</v>
      </c>
      <c r="AJ66" s="53">
        <f>(F66-D66)*($Y$12+$Z$12)/12*X66/27</f>
        <v>107.30266203703506</v>
      </c>
      <c r="AK66" s="45"/>
      <c r="AL66" s="137">
        <f t="shared" si="13"/>
        <v>1815.9271253333</v>
      </c>
      <c r="AM66" s="49">
        <f t="shared" si="48"/>
        <v>760.69333333331929</v>
      </c>
      <c r="AN66" s="54"/>
      <c r="AO66" s="49" t="e">
        <f>IF(ISBLANK(#REF!),"",K66*#REF!)</f>
        <v>#REF!</v>
      </c>
      <c r="AP66" s="49"/>
    </row>
    <row r="67" spans="2:42" ht="12.75" customHeight="1" x14ac:dyDescent="0.25">
      <c r="B67" s="195"/>
      <c r="C67" s="420"/>
      <c r="D67" s="186">
        <v>89285.26</v>
      </c>
      <c r="E67" s="51" t="s">
        <v>1</v>
      </c>
      <c r="F67" s="188">
        <v>89563.27</v>
      </c>
      <c r="G67" s="164"/>
      <c r="H67" s="187" t="s">
        <v>30</v>
      </c>
      <c r="I67" s="187">
        <v>1</v>
      </c>
      <c r="J67" s="187">
        <v>2</v>
      </c>
      <c r="K67" s="189">
        <f t="shared" si="35"/>
        <v>278.01000000000931</v>
      </c>
      <c r="L67" s="190">
        <v>46</v>
      </c>
      <c r="M67" s="189">
        <f t="shared" si="14"/>
        <v>46</v>
      </c>
      <c r="N67" s="189">
        <f t="shared" si="15"/>
        <v>46.666666666666664</v>
      </c>
      <c r="O67" s="189">
        <f t="shared" si="16"/>
        <v>47.666666666666664</v>
      </c>
      <c r="P67" s="189">
        <f t="shared" si="17"/>
        <v>49</v>
      </c>
      <c r="Q67" s="189">
        <f t="shared" si="42"/>
        <v>12788.460000000428</v>
      </c>
      <c r="R67" s="189">
        <f t="shared" si="43"/>
        <v>12788.460000000428</v>
      </c>
      <c r="S67" s="189">
        <f t="shared" si="44"/>
        <v>12973.800000000434</v>
      </c>
      <c r="T67" s="189">
        <f t="shared" si="45"/>
        <v>13251.810000000443</v>
      </c>
      <c r="U67" s="297">
        <f t="shared" si="46"/>
        <v>13622.490000000456</v>
      </c>
      <c r="V67" s="168"/>
      <c r="W67" s="218"/>
      <c r="X67" s="311">
        <v>36</v>
      </c>
      <c r="Y67" s="137">
        <f>(Q67+V67)*$Y$12/12/27</f>
        <v>59.205833333335313</v>
      </c>
      <c r="Z67" s="45">
        <f>(R67+V67)*$Z$12/12/27</f>
        <v>69.073472222224538</v>
      </c>
      <c r="AA67" s="45">
        <f>(S67+V67)*$AA$12/12/27</f>
        <v>180.19166666667272</v>
      </c>
      <c r="AB67" s="45">
        <f>(T67+V67)*$AB$12/12/27</f>
        <v>245.40388888889709</v>
      </c>
      <c r="AC67" s="45">
        <f>(U67+V67)/9</f>
        <v>1513.6100000000506</v>
      </c>
      <c r="AD67" s="45">
        <f>((Q67+R67+(V67*2))/9)*0.055</f>
        <v>156.30340000000524</v>
      </c>
      <c r="AE67" s="45"/>
      <c r="AF67" s="45">
        <f t="shared" si="12"/>
        <v>1513.6100000000506</v>
      </c>
      <c r="AG67" s="141"/>
      <c r="AH67" s="45"/>
      <c r="AI67" s="45">
        <f>AC67*(0.75*$AC$12*115*0.05)*0.0005</f>
        <v>45.692101875001526</v>
      </c>
      <c r="AJ67" s="53">
        <f>(F67-D67)*($Y$12+$Z$12)/12*X67/27</f>
        <v>100.39250000000337</v>
      </c>
      <c r="AK67" s="45"/>
      <c r="AL67" s="137">
        <f t="shared" si="13"/>
        <v>1420.9400000000476</v>
      </c>
      <c r="AM67" s="49">
        <f t="shared" si="48"/>
        <v>741.3600000000248</v>
      </c>
      <c r="AN67" s="54"/>
      <c r="AO67" s="49" t="e">
        <f>IF(ISBLANK(#REF!),"",K67*#REF!)</f>
        <v>#REF!</v>
      </c>
      <c r="AP67" s="49"/>
    </row>
    <row r="68" spans="2:42" ht="12.75" customHeight="1" x14ac:dyDescent="0.25">
      <c r="B68" s="196"/>
      <c r="C68" s="420"/>
      <c r="D68" s="186">
        <v>89563.27</v>
      </c>
      <c r="E68" s="51" t="s">
        <v>1</v>
      </c>
      <c r="F68" s="188">
        <v>89700</v>
      </c>
      <c r="G68" s="164"/>
      <c r="H68" s="187" t="s">
        <v>30</v>
      </c>
      <c r="I68" s="187">
        <v>1</v>
      </c>
      <c r="J68" s="187">
        <v>2</v>
      </c>
      <c r="K68" s="189">
        <f t="shared" si="35"/>
        <v>136.72999999999593</v>
      </c>
      <c r="L68" s="190">
        <v>46</v>
      </c>
      <c r="M68" s="189">
        <f t="shared" si="14"/>
        <v>46</v>
      </c>
      <c r="N68" s="189">
        <f t="shared" si="15"/>
        <v>46.666666666666664</v>
      </c>
      <c r="O68" s="189">
        <f t="shared" si="16"/>
        <v>47.666666666666664</v>
      </c>
      <c r="P68" s="189">
        <f t="shared" si="17"/>
        <v>49</v>
      </c>
      <c r="Q68" s="189">
        <f t="shared" si="42"/>
        <v>6289.5799999998126</v>
      </c>
      <c r="R68" s="189">
        <f t="shared" si="43"/>
        <v>6289.5799999998126</v>
      </c>
      <c r="S68" s="189">
        <f t="shared" si="44"/>
        <v>6380.7333333331426</v>
      </c>
      <c r="T68" s="189">
        <f t="shared" si="45"/>
        <v>6517.4633333331385</v>
      </c>
      <c r="U68" s="297">
        <f t="shared" si="46"/>
        <v>6699.7699999998003</v>
      </c>
      <c r="V68" s="168"/>
      <c r="W68" s="218"/>
      <c r="X68" s="311">
        <v>36</v>
      </c>
      <c r="Y68" s="137">
        <f>(Q68+V68)*$Y$12/12/27</f>
        <v>29.11842592592506</v>
      </c>
      <c r="Z68" s="45">
        <f>(R68+V68)*$Z$12/12/27</f>
        <v>33.971496913579237</v>
      </c>
      <c r="AA68" s="45">
        <f>(S68+V68)*$AA$12/12/27</f>
        <v>88.621296296293636</v>
      </c>
      <c r="AB68" s="45">
        <f>(T68+V68)*$AB$12/12/27</f>
        <v>120.69376543209518</v>
      </c>
      <c r="AC68" s="45">
        <f>(U68+V68)/9</f>
        <v>744.41888888886672</v>
      </c>
      <c r="AD68" s="45">
        <f>((Q68+R68+(V68*2))/9)*0.055</f>
        <v>76.872644444442145</v>
      </c>
      <c r="AE68" s="45"/>
      <c r="AF68" s="45">
        <f t="shared" si="12"/>
        <v>744.41888888886672</v>
      </c>
      <c r="AG68" s="141"/>
      <c r="AH68" s="45"/>
      <c r="AI68" s="45">
        <f>AC68*(0.75*$AC$12*115*0.05)*0.0005</f>
        <v>22.472145208332666</v>
      </c>
      <c r="AJ68" s="53">
        <f>(F68-D68)*($Y$12+$Z$12)/12*X68/27</f>
        <v>49.374722222220754</v>
      </c>
      <c r="AK68" s="45"/>
      <c r="AL68" s="137">
        <f t="shared" si="13"/>
        <v>698.84222222220137</v>
      </c>
      <c r="AM68" s="49">
        <f t="shared" si="48"/>
        <v>364.61333333332243</v>
      </c>
      <c r="AN68" s="54"/>
      <c r="AO68" s="49" t="e">
        <f>IF(ISBLANK(#REF!),"",K68*#REF!)</f>
        <v>#REF!</v>
      </c>
      <c r="AP68" s="49"/>
    </row>
    <row r="69" spans="2:42" ht="12.75" customHeight="1" x14ac:dyDescent="0.25">
      <c r="B69" s="196"/>
      <c r="C69" s="420"/>
      <c r="D69" s="186">
        <v>89700</v>
      </c>
      <c r="E69" s="51" t="s">
        <v>1</v>
      </c>
      <c r="F69" s="188">
        <v>89800</v>
      </c>
      <c r="G69" s="164"/>
      <c r="H69" s="187" t="s">
        <v>30</v>
      </c>
      <c r="I69" s="187">
        <v>1</v>
      </c>
      <c r="J69" s="187">
        <v>2</v>
      </c>
      <c r="K69" s="189">
        <f t="shared" si="35"/>
        <v>100</v>
      </c>
      <c r="L69" s="190">
        <f>(46+36)/2</f>
        <v>41</v>
      </c>
      <c r="M69" s="189">
        <f t="shared" si="14"/>
        <v>41</v>
      </c>
      <c r="N69" s="189">
        <f t="shared" si="15"/>
        <v>41.666666666666664</v>
      </c>
      <c r="O69" s="189">
        <f t="shared" si="16"/>
        <v>42.666666666666664</v>
      </c>
      <c r="P69" s="189">
        <f t="shared" si="17"/>
        <v>44</v>
      </c>
      <c r="Q69" s="189">
        <f t="shared" si="42"/>
        <v>4100</v>
      </c>
      <c r="R69" s="189">
        <f t="shared" si="43"/>
        <v>4100</v>
      </c>
      <c r="S69" s="189">
        <f t="shared" si="44"/>
        <v>4166.6666666666661</v>
      </c>
      <c r="T69" s="189">
        <f t="shared" si="45"/>
        <v>4266.6666666666661</v>
      </c>
      <c r="U69" s="297">
        <f t="shared" si="46"/>
        <v>4400</v>
      </c>
      <c r="V69" s="168"/>
      <c r="W69" s="218"/>
      <c r="X69" s="311">
        <f>(24+36)/2</f>
        <v>30</v>
      </c>
      <c r="Y69" s="137">
        <f>(Q69+V69)*$Y$12/12/27</f>
        <v>18.981481481481481</v>
      </c>
      <c r="Z69" s="45">
        <f>(R69+V69)*$Z$12/12/27</f>
        <v>22.14506172839506</v>
      </c>
      <c r="AA69" s="45">
        <f>(S69+V69)*$AA$12/12/27</f>
        <v>57.87037037037036</v>
      </c>
      <c r="AB69" s="45">
        <f>(T69+V69)*$AB$12/12/27</f>
        <v>79.012345679012341</v>
      </c>
      <c r="AC69" s="45">
        <f>(U69+V69)/9</f>
        <v>488.88888888888891</v>
      </c>
      <c r="AD69" s="45">
        <f>((Q69+R69+(V69*2))/9)*0.055</f>
        <v>50.111111111111107</v>
      </c>
      <c r="AE69" s="45"/>
      <c r="AF69" s="45">
        <f t="shared" si="12"/>
        <v>488.88888888888891</v>
      </c>
      <c r="AG69" s="141"/>
      <c r="AH69" s="45"/>
      <c r="AI69" s="45">
        <f>AC69*(0.75*$AC$12*115*0.05)*0.0005</f>
        <v>14.758333333333335</v>
      </c>
      <c r="AJ69" s="53">
        <f>(F69-D69)*($Y$12+$Z$12)/12*X69/27</f>
        <v>30.092592592592592</v>
      </c>
      <c r="AK69" s="45"/>
      <c r="AL69" s="137">
        <f t="shared" si="13"/>
        <v>455.55555555555554</v>
      </c>
      <c r="AM69" s="49">
        <f t="shared" si="48"/>
        <v>266.66666666666663</v>
      </c>
      <c r="AN69" s="54"/>
      <c r="AO69" s="49" t="e">
        <f>IF(ISBLANK(#REF!),"",K69*#REF!)</f>
        <v>#REF!</v>
      </c>
      <c r="AP69" s="49"/>
    </row>
    <row r="70" spans="2:42" ht="12.75" customHeight="1" x14ac:dyDescent="0.25">
      <c r="B70" s="200"/>
      <c r="C70" s="420"/>
      <c r="D70" s="138"/>
      <c r="E70" s="51"/>
      <c r="F70" s="50"/>
      <c r="G70" s="164"/>
      <c r="H70" s="51"/>
      <c r="I70" s="51"/>
      <c r="J70" s="51"/>
      <c r="K70" s="49"/>
      <c r="L70" s="56"/>
      <c r="M70" s="49"/>
      <c r="N70" s="49"/>
      <c r="O70" s="49"/>
      <c r="P70" s="49"/>
      <c r="Q70" s="49"/>
      <c r="R70" s="49"/>
      <c r="S70" s="49"/>
      <c r="T70" s="49"/>
      <c r="U70" s="54"/>
      <c r="V70" s="168"/>
      <c r="W70" s="218"/>
      <c r="X70" s="311"/>
      <c r="Y70" s="137"/>
      <c r="Z70" s="45"/>
      <c r="AA70" s="45"/>
      <c r="AB70" s="45"/>
      <c r="AC70" s="45"/>
      <c r="AD70" s="45"/>
      <c r="AE70" s="45"/>
      <c r="AF70" s="45"/>
      <c r="AG70" s="141"/>
      <c r="AH70" s="45"/>
      <c r="AI70" s="45"/>
      <c r="AJ70" s="53"/>
      <c r="AK70" s="45"/>
      <c r="AL70" s="137"/>
      <c r="AM70" s="49"/>
      <c r="AN70" s="54"/>
      <c r="AO70" s="49"/>
      <c r="AP70" s="49"/>
    </row>
    <row r="71" spans="2:42" ht="12.75" customHeight="1" x14ac:dyDescent="0.25">
      <c r="B71" s="200"/>
      <c r="C71" s="420"/>
      <c r="D71" s="138">
        <v>87050</v>
      </c>
      <c r="E71" s="51" t="s">
        <v>1</v>
      </c>
      <c r="F71" s="50">
        <v>87105</v>
      </c>
      <c r="G71" s="164" t="s">
        <v>93</v>
      </c>
      <c r="H71" s="51" t="s">
        <v>89</v>
      </c>
      <c r="I71" s="51">
        <v>1</v>
      </c>
      <c r="J71" s="51">
        <v>1</v>
      </c>
      <c r="K71" s="56">
        <f>47.12+37.7</f>
        <v>84.82</v>
      </c>
      <c r="L71" s="56">
        <v>0</v>
      </c>
      <c r="M71" s="49">
        <f t="shared" ref="M71:M72" si="49">L71</f>
        <v>0</v>
      </c>
      <c r="N71" s="49">
        <f t="shared" ref="N71:N72" si="50">(M71+($N$12*J71))</f>
        <v>0.33333333333333331</v>
      </c>
      <c r="O71" s="49">
        <f t="shared" ref="O71:O72" si="51">(N71+$O$12*J71)</f>
        <v>0.83333333333333326</v>
      </c>
      <c r="P71" s="49">
        <f t="shared" ref="P71:P72" si="52">(O71+($P$12*J71))</f>
        <v>1.5</v>
      </c>
      <c r="Q71" s="49">
        <f t="shared" ref="Q71:Q72" si="53">PRODUCT(I71*K71*L71)</f>
        <v>0</v>
      </c>
      <c r="R71" s="49">
        <f t="shared" ref="R71:R72" si="54">PRODUCT(I71*K71*M71)</f>
        <v>0</v>
      </c>
      <c r="S71" s="49">
        <f t="shared" ref="S71:S72" si="55">PRODUCT(I71*K71*N71)</f>
        <v>28.27333333333333</v>
      </c>
      <c r="T71" s="49">
        <f t="shared" ref="T71:T72" si="56">PRODUCT(I71*K71*O71)</f>
        <v>70.683333333333323</v>
      </c>
      <c r="U71" s="54">
        <f t="shared" ref="U71:U72" si="57">PRODUCT(I71*K71*P71)</f>
        <v>127.22999999999999</v>
      </c>
      <c r="V71" s="169">
        <v>1172.7262000000001</v>
      </c>
      <c r="W71" s="257"/>
      <c r="X71" s="313"/>
      <c r="Y71" s="137">
        <f>(Q71+V71)*$Y$12/12/27</f>
        <v>5.4292879629629631</v>
      </c>
      <c r="Z71" s="45">
        <f>(R71+V71)*$Z$12/12/27</f>
        <v>6.334169290123457</v>
      </c>
      <c r="AA71" s="45">
        <f>(S71+V71)*$AA$12/12/27</f>
        <v>16.680549074074076</v>
      </c>
      <c r="AB71" s="45">
        <f>(T71+V71)*$AB$12/12/27</f>
        <v>23.026102469135804</v>
      </c>
      <c r="AC71" s="45">
        <f>(U71+V71)/9</f>
        <v>144.4395777777778</v>
      </c>
      <c r="AD71" s="45">
        <f>((Q71+R71+(V71*2))/9)*0.055</f>
        <v>14.333320222222223</v>
      </c>
      <c r="AE71" s="45"/>
      <c r="AF71" s="45">
        <f t="shared" si="12"/>
        <v>144.4395777777778</v>
      </c>
      <c r="AG71" s="141"/>
      <c r="AH71" s="45"/>
      <c r="AI71" s="45">
        <f>AC71*(0.75*$AC$12*115*0.05)*0.0005</f>
        <v>4.3602697541666675</v>
      </c>
      <c r="AJ71" s="53"/>
      <c r="AK71" s="45"/>
      <c r="AL71" s="137">
        <f t="shared" si="13"/>
        <v>130.30291111111111</v>
      </c>
      <c r="AM71" s="49"/>
      <c r="AN71" s="54"/>
      <c r="AO71" s="49"/>
      <c r="AP71" s="49"/>
    </row>
    <row r="72" spans="2:42" ht="12.75" customHeight="1" x14ac:dyDescent="0.25">
      <c r="B72" s="200"/>
      <c r="C72" s="420"/>
      <c r="D72" s="138">
        <v>88950</v>
      </c>
      <c r="E72" s="51" t="s">
        <v>1</v>
      </c>
      <c r="F72" s="50">
        <v>89000</v>
      </c>
      <c r="G72" s="164" t="s">
        <v>93</v>
      </c>
      <c r="H72" s="51" t="s">
        <v>89</v>
      </c>
      <c r="I72" s="51">
        <v>1</v>
      </c>
      <c r="J72" s="51">
        <v>1</v>
      </c>
      <c r="K72" s="56">
        <f>37.7+37.7</f>
        <v>75.400000000000006</v>
      </c>
      <c r="L72" s="56">
        <v>0</v>
      </c>
      <c r="M72" s="49">
        <f t="shared" si="49"/>
        <v>0</v>
      </c>
      <c r="N72" s="49">
        <f t="shared" si="50"/>
        <v>0.33333333333333331</v>
      </c>
      <c r="O72" s="49">
        <f t="shared" si="51"/>
        <v>0.83333333333333326</v>
      </c>
      <c r="P72" s="49">
        <f t="shared" si="52"/>
        <v>1.5</v>
      </c>
      <c r="Q72" s="49">
        <f t="shared" si="53"/>
        <v>0</v>
      </c>
      <c r="R72" s="49">
        <f t="shared" si="54"/>
        <v>0</v>
      </c>
      <c r="S72" s="49">
        <f t="shared" si="55"/>
        <v>25.133333333333333</v>
      </c>
      <c r="T72" s="49">
        <f t="shared" si="56"/>
        <v>62.833333333333336</v>
      </c>
      <c r="U72" s="54">
        <f t="shared" si="57"/>
        <v>113.10000000000001</v>
      </c>
      <c r="V72" s="169">
        <v>1069.6458</v>
      </c>
      <c r="W72" s="257"/>
      <c r="X72" s="313"/>
      <c r="Y72" s="137">
        <f>(Q72+V72)*$Y$12/12/27</f>
        <v>4.9520638888888886</v>
      </c>
      <c r="Z72" s="45">
        <f>(R72+V72)*$Z$12/12/27</f>
        <v>5.7774078703703706</v>
      </c>
      <c r="AA72" s="45">
        <f>(S72+V72)*$AA$12/12/27</f>
        <v>15.205265740740742</v>
      </c>
      <c r="AB72" s="45">
        <f>(T72+V72)*$AB$12/12/27</f>
        <v>20.971835802469133</v>
      </c>
      <c r="AC72" s="45">
        <f>(U72+V72)/9</f>
        <v>131.4162</v>
      </c>
      <c r="AD72" s="45">
        <f>((Q72+R72+(V72*2))/9)*0.055</f>
        <v>13.073448666666668</v>
      </c>
      <c r="AE72" s="45"/>
      <c r="AF72" s="45">
        <f t="shared" si="12"/>
        <v>131.4162</v>
      </c>
      <c r="AG72" s="141"/>
      <c r="AH72" s="45"/>
      <c r="AI72" s="45">
        <f>AC72*(0.75*$AC$12*115*0.05)*0.0005</f>
        <v>3.9671265375000004</v>
      </c>
      <c r="AJ72" s="53"/>
      <c r="AK72" s="45"/>
      <c r="AL72" s="137">
        <f t="shared" si="13"/>
        <v>118.84953333333334</v>
      </c>
      <c r="AM72" s="49"/>
      <c r="AN72" s="54"/>
      <c r="AO72" s="49"/>
      <c r="AP72" s="49"/>
    </row>
    <row r="73" spans="2:42" ht="12.75" customHeight="1" x14ac:dyDescent="0.25">
      <c r="B73" s="200"/>
      <c r="C73" s="420"/>
      <c r="D73" s="138"/>
      <c r="E73" s="51"/>
      <c r="F73" s="50"/>
      <c r="G73" s="164"/>
      <c r="H73" s="51"/>
      <c r="I73" s="51"/>
      <c r="J73" s="51"/>
      <c r="K73" s="49"/>
      <c r="L73" s="56"/>
      <c r="M73" s="49"/>
      <c r="N73" s="49"/>
      <c r="O73" s="49"/>
      <c r="P73" s="49"/>
      <c r="Q73" s="49"/>
      <c r="R73" s="49"/>
      <c r="S73" s="49"/>
      <c r="T73" s="49"/>
      <c r="U73" s="54"/>
      <c r="V73" s="168"/>
      <c r="W73" s="218"/>
      <c r="X73" s="311"/>
      <c r="Y73" s="137"/>
      <c r="Z73" s="45"/>
      <c r="AA73" s="45"/>
      <c r="AB73" s="45"/>
      <c r="AC73" s="45"/>
      <c r="AD73" s="45"/>
      <c r="AE73" s="45"/>
      <c r="AF73" s="45"/>
      <c r="AG73" s="141"/>
      <c r="AH73" s="45"/>
      <c r="AI73" s="45"/>
      <c r="AJ73" s="53"/>
      <c r="AK73" s="45"/>
      <c r="AL73" s="137"/>
      <c r="AM73" s="49"/>
      <c r="AN73" s="54"/>
      <c r="AO73" s="49"/>
      <c r="AP73" s="49"/>
    </row>
    <row r="74" spans="2:42" ht="12.75" customHeight="1" x14ac:dyDescent="0.25">
      <c r="B74" s="197"/>
      <c r="C74" s="420"/>
      <c r="D74" s="186">
        <v>86685</v>
      </c>
      <c r="E74" s="51" t="s">
        <v>1</v>
      </c>
      <c r="F74" s="188">
        <v>86800</v>
      </c>
      <c r="G74" s="165"/>
      <c r="H74" s="187" t="s">
        <v>29</v>
      </c>
      <c r="I74" s="187">
        <v>1</v>
      </c>
      <c r="J74" s="187">
        <v>2</v>
      </c>
      <c r="K74" s="189">
        <f t="shared" ref="K74:K90" si="58">IF(D74&lt;&gt;"",F74-D74,"")</f>
        <v>115</v>
      </c>
      <c r="L74" s="190">
        <f>(36+46)/2</f>
        <v>41</v>
      </c>
      <c r="M74" s="189">
        <f t="shared" ref="M74:M90" si="59">L74</f>
        <v>41</v>
      </c>
      <c r="N74" s="189">
        <f t="shared" ref="N74:N90" si="60">(M74+($N$12*J74))</f>
        <v>41.666666666666664</v>
      </c>
      <c r="O74" s="189">
        <f t="shared" ref="O74:O90" si="61">(N74+$O$12*J74)</f>
        <v>42.666666666666664</v>
      </c>
      <c r="P74" s="189">
        <f t="shared" ref="P74:P90" si="62">(O74+($P$12*J74))</f>
        <v>44</v>
      </c>
      <c r="Q74" s="189">
        <f t="shared" ref="Q74" si="63">PRODUCT(K74*L74)</f>
        <v>4715</v>
      </c>
      <c r="R74" s="189">
        <f t="shared" ref="R74" si="64">PRODUCT(K74*M74)</f>
        <v>4715</v>
      </c>
      <c r="S74" s="189">
        <f t="shared" ref="S74" si="65">PRODUCT(K74*N74)</f>
        <v>4791.6666666666661</v>
      </c>
      <c r="T74" s="189">
        <f t="shared" ref="T74" si="66">PRODUCT(K74*O74)</f>
        <v>4906.6666666666661</v>
      </c>
      <c r="U74" s="297">
        <f t="shared" ref="U74" si="67">PRODUCT(K74*P74)</f>
        <v>5060</v>
      </c>
      <c r="V74" s="168"/>
      <c r="W74" s="218"/>
      <c r="X74" s="311">
        <f>(24+36)/2</f>
        <v>30</v>
      </c>
      <c r="Y74" s="137">
        <f>(Q74+V74)*$Y$12/12/27</f>
        <v>21.828703703703702</v>
      </c>
      <c r="Z74" s="45">
        <f>(R74+V74)*$Z$12/12/27</f>
        <v>25.466820987654319</v>
      </c>
      <c r="AA74" s="45">
        <f>(S74+V74)*$AA$12/12/27</f>
        <v>66.550925925925924</v>
      </c>
      <c r="AB74" s="45">
        <f>(T74+V74)*$AB$12/12/27</f>
        <v>90.864197530864189</v>
      </c>
      <c r="AC74" s="45">
        <f>(U74+V74)/9</f>
        <v>562.22222222222217</v>
      </c>
      <c r="AD74" s="45">
        <f>((Q74+R74+(V74*2))/9)*0.055</f>
        <v>57.62777777777778</v>
      </c>
      <c r="AE74" s="45"/>
      <c r="AF74" s="45">
        <f t="shared" si="12"/>
        <v>562.22222222222217</v>
      </c>
      <c r="AG74" s="141"/>
      <c r="AH74" s="45"/>
      <c r="AI74" s="45">
        <f>AC74*(0.75*$AC$12*115*0.05)*0.0005</f>
        <v>16.972083333333334</v>
      </c>
      <c r="AJ74" s="53">
        <f>(F74-D74)*($Y$12+$Z$12)/12*X74/27</f>
        <v>34.606481481481481</v>
      </c>
      <c r="AK74" s="45"/>
      <c r="AL74" s="137">
        <f t="shared" si="13"/>
        <v>523.88888888888891</v>
      </c>
      <c r="AM74" s="49">
        <f t="shared" ref="AM74:AM90" si="68">(F74-D74)*($AM$12/12)*2</f>
        <v>306.66666666666663</v>
      </c>
      <c r="AN74" s="54"/>
      <c r="AO74" s="49" t="e">
        <f>IF(ISBLANK(#REF!),"",K74*#REF!)</f>
        <v>#REF!</v>
      </c>
      <c r="AP74" s="49"/>
    </row>
    <row r="75" spans="2:42" ht="12.75" customHeight="1" x14ac:dyDescent="0.25">
      <c r="B75" s="195"/>
      <c r="C75" s="420"/>
      <c r="D75" s="186">
        <v>86800</v>
      </c>
      <c r="E75" s="51" t="s">
        <v>1</v>
      </c>
      <c r="F75" s="188">
        <v>86850</v>
      </c>
      <c r="G75" s="164"/>
      <c r="H75" s="187" t="s">
        <v>29</v>
      </c>
      <c r="I75" s="187">
        <v>1</v>
      </c>
      <c r="J75" s="187">
        <v>2</v>
      </c>
      <c r="K75" s="189">
        <f t="shared" si="58"/>
        <v>50</v>
      </c>
      <c r="L75" s="190">
        <v>46</v>
      </c>
      <c r="M75" s="189">
        <f t="shared" si="59"/>
        <v>46</v>
      </c>
      <c r="N75" s="189">
        <f t="shared" si="60"/>
        <v>46.666666666666664</v>
      </c>
      <c r="O75" s="189">
        <f t="shared" si="61"/>
        <v>47.666666666666664</v>
      </c>
      <c r="P75" s="189">
        <f t="shared" si="62"/>
        <v>49</v>
      </c>
      <c r="Q75" s="189">
        <f t="shared" ref="Q75:Q90" si="69">PRODUCT(I75*K75*L75)</f>
        <v>2300</v>
      </c>
      <c r="R75" s="189">
        <f t="shared" ref="R75:R90" si="70">PRODUCT(I75*K75*M75)</f>
        <v>2300</v>
      </c>
      <c r="S75" s="189">
        <f t="shared" ref="S75:S90" si="71">PRODUCT(I75*K75*N75)</f>
        <v>2333.333333333333</v>
      </c>
      <c r="T75" s="189">
        <f t="shared" ref="T75:T90" si="72">PRODUCT(I75*K75*O75)</f>
        <v>2383.333333333333</v>
      </c>
      <c r="U75" s="297">
        <f t="shared" ref="U75:U90" si="73">PRODUCT(I75*K75*P75)</f>
        <v>2450</v>
      </c>
      <c r="V75" s="168"/>
      <c r="W75" s="218"/>
      <c r="X75" s="311">
        <v>36</v>
      </c>
      <c r="Y75" s="137">
        <f>(Q75+V75)*$Y$12/12/27</f>
        <v>10.648148148148149</v>
      </c>
      <c r="Z75" s="45">
        <f>(R75+V75)*$Z$12/12/27</f>
        <v>12.42283950617284</v>
      </c>
      <c r="AA75" s="45">
        <f>(S75+V75)*$AA$12/12/27</f>
        <v>32.407407407407405</v>
      </c>
      <c r="AB75" s="45">
        <f>(T75+V75)*$AB$12/12/27</f>
        <v>44.135802469135797</v>
      </c>
      <c r="AC75" s="45">
        <f>(U75+V75)/9</f>
        <v>272.22222222222223</v>
      </c>
      <c r="AD75" s="45">
        <f>((Q75+R75+(V75*2))/9)*0.055</f>
        <v>28.111111111111111</v>
      </c>
      <c r="AE75" s="45"/>
      <c r="AF75" s="45">
        <f t="shared" si="12"/>
        <v>272.22222222222223</v>
      </c>
      <c r="AG75" s="141"/>
      <c r="AH75" s="45"/>
      <c r="AI75" s="45">
        <f>AC75*(0.75*$AC$12*115*0.05)*0.0005</f>
        <v>8.2177083333333343</v>
      </c>
      <c r="AJ75" s="53">
        <f>(F75-D75)*($Y$12+$Z$12)/12*X75/27</f>
        <v>18.055555555555557</v>
      </c>
      <c r="AK75" s="45"/>
      <c r="AL75" s="137">
        <f t="shared" si="13"/>
        <v>255.55555555555554</v>
      </c>
      <c r="AM75" s="49">
        <f t="shared" si="68"/>
        <v>133.33333333333331</v>
      </c>
      <c r="AN75" s="54"/>
      <c r="AO75" s="49" t="e">
        <f>IF(ISBLANK(#REF!),"",K75*#REF!)</f>
        <v>#REF!</v>
      </c>
      <c r="AP75" s="49"/>
    </row>
    <row r="76" spans="2:42" ht="12.75" customHeight="1" x14ac:dyDescent="0.25">
      <c r="B76" s="195"/>
      <c r="C76" s="420"/>
      <c r="D76" s="186">
        <v>86850</v>
      </c>
      <c r="E76" s="51" t="s">
        <v>1</v>
      </c>
      <c r="F76" s="188">
        <v>87050</v>
      </c>
      <c r="G76" s="164"/>
      <c r="H76" s="187" t="s">
        <v>29</v>
      </c>
      <c r="I76" s="187">
        <v>1</v>
      </c>
      <c r="J76" s="187">
        <v>2</v>
      </c>
      <c r="K76" s="189">
        <f t="shared" si="58"/>
        <v>200</v>
      </c>
      <c r="L76" s="190">
        <f>(46+48)/2</f>
        <v>47</v>
      </c>
      <c r="M76" s="189">
        <f t="shared" si="59"/>
        <v>47</v>
      </c>
      <c r="N76" s="189">
        <f t="shared" si="60"/>
        <v>47.666666666666664</v>
      </c>
      <c r="O76" s="189">
        <f t="shared" si="61"/>
        <v>48.666666666666664</v>
      </c>
      <c r="P76" s="189">
        <f t="shared" si="62"/>
        <v>50</v>
      </c>
      <c r="Q76" s="189">
        <f t="shared" si="69"/>
        <v>9400</v>
      </c>
      <c r="R76" s="189">
        <f t="shared" si="70"/>
        <v>9400</v>
      </c>
      <c r="S76" s="189">
        <f t="shared" si="71"/>
        <v>9533.3333333333321</v>
      </c>
      <c r="T76" s="189">
        <f t="shared" si="72"/>
        <v>9733.3333333333321</v>
      </c>
      <c r="U76" s="297">
        <f t="shared" si="73"/>
        <v>10000</v>
      </c>
      <c r="V76" s="168"/>
      <c r="W76" s="218"/>
      <c r="X76" s="311">
        <v>36</v>
      </c>
      <c r="Y76" s="137">
        <f>(Q76+V76)*$Y$12/12/27</f>
        <v>43.518518518518519</v>
      </c>
      <c r="Z76" s="45">
        <f>(R76+V76)*$Z$12/12/27</f>
        <v>50.771604938271601</v>
      </c>
      <c r="AA76" s="45">
        <f>(S76+V76)*$AA$12/12/27</f>
        <v>132.40740740740739</v>
      </c>
      <c r="AB76" s="45">
        <f>(T76+V76)*$AB$12/12/27</f>
        <v>180.24691358024688</v>
      </c>
      <c r="AC76" s="45">
        <f>(U76+V76)/9</f>
        <v>1111.1111111111111</v>
      </c>
      <c r="AD76" s="45">
        <f>((Q76+R76+(V76*2))/9)*0.055</f>
        <v>114.88888888888887</v>
      </c>
      <c r="AE76" s="45"/>
      <c r="AF76" s="45">
        <f t="shared" si="12"/>
        <v>1111.1111111111111</v>
      </c>
      <c r="AG76" s="141"/>
      <c r="AH76" s="45"/>
      <c r="AI76" s="45">
        <f>AC76*(0.75*$AC$12*115*0.05)*0.0005</f>
        <v>33.541666666666664</v>
      </c>
      <c r="AJ76" s="53">
        <f>(F76-D76)*($Y$12+$Z$12)/12*X76/27</f>
        <v>72.222222222222229</v>
      </c>
      <c r="AK76" s="45"/>
      <c r="AL76" s="137">
        <f t="shared" si="13"/>
        <v>1044.4444444444443</v>
      </c>
      <c r="AM76" s="49">
        <f t="shared" si="68"/>
        <v>533.33333333333326</v>
      </c>
      <c r="AN76" s="54"/>
      <c r="AO76" s="49" t="e">
        <f>IF(ISBLANK(#REF!),"",K76*#REF!)</f>
        <v>#REF!</v>
      </c>
      <c r="AP76" s="49"/>
    </row>
    <row r="77" spans="2:42" ht="12.75" customHeight="1" x14ac:dyDescent="0.25">
      <c r="B77" s="195"/>
      <c r="C77" s="420"/>
      <c r="D77" s="186">
        <v>87050</v>
      </c>
      <c r="E77" s="51" t="s">
        <v>1</v>
      </c>
      <c r="F77" s="202">
        <v>87169.51</v>
      </c>
      <c r="G77" s="164" t="s">
        <v>82</v>
      </c>
      <c r="H77" s="187" t="s">
        <v>29</v>
      </c>
      <c r="I77" s="187">
        <v>1</v>
      </c>
      <c r="J77" s="187">
        <v>1</v>
      </c>
      <c r="K77" s="190">
        <f>338.49-46-25-36-47.34</f>
        <v>184.15</v>
      </c>
      <c r="L77" s="190">
        <v>0</v>
      </c>
      <c r="M77" s="189">
        <f t="shared" si="59"/>
        <v>0</v>
      </c>
      <c r="N77" s="189">
        <f t="shared" si="60"/>
        <v>0.33333333333333331</v>
      </c>
      <c r="O77" s="189">
        <f t="shared" si="61"/>
        <v>0.83333333333333326</v>
      </c>
      <c r="P77" s="189">
        <f t="shared" si="62"/>
        <v>1.5</v>
      </c>
      <c r="Q77" s="189">
        <f t="shared" si="69"/>
        <v>0</v>
      </c>
      <c r="R77" s="189">
        <f t="shared" si="70"/>
        <v>0</v>
      </c>
      <c r="S77" s="189">
        <f t="shared" si="71"/>
        <v>61.383333333333333</v>
      </c>
      <c r="T77" s="189">
        <f t="shared" si="72"/>
        <v>153.45833333333331</v>
      </c>
      <c r="U77" s="297">
        <f t="shared" si="73"/>
        <v>276.22500000000002</v>
      </c>
      <c r="V77" s="191">
        <v>6075.3611000000001</v>
      </c>
      <c r="W77" s="257"/>
      <c r="X77" s="313">
        <f>(36+(24+16))/2</f>
        <v>38</v>
      </c>
      <c r="Y77" s="137">
        <f>(Q77+V77)*$Y$12/12/27</f>
        <v>28.126671759259256</v>
      </c>
      <c r="Z77" s="45">
        <f>(R77+V77)*$Z$12/12/27</f>
        <v>32.814450385802466</v>
      </c>
      <c r="AA77" s="45">
        <f>(S77+V77)*$AA$12/12/27</f>
        <v>85.232561574074069</v>
      </c>
      <c r="AB77" s="45">
        <f>(T77+V77)*$AB$12/12/27</f>
        <v>115.34850802469136</v>
      </c>
      <c r="AC77" s="45">
        <f>(U77+V77)/9</f>
        <v>705.7317888888889</v>
      </c>
      <c r="AD77" s="45">
        <f>((Q77+R77+(V77*2))/9)*0.055</f>
        <v>74.254413444444438</v>
      </c>
      <c r="AE77" s="45"/>
      <c r="AF77" s="45">
        <f t="shared" si="12"/>
        <v>705.7317888888889</v>
      </c>
      <c r="AG77" s="141"/>
      <c r="AH77" s="45"/>
      <c r="AI77" s="45">
        <f>AC77*(0.75*$AC$12*115*0.05)*0.0005</f>
        <v>21.304278377083335</v>
      </c>
      <c r="AJ77" s="53">
        <f>(F77-D77)*($Y$12+$Z$12)/12*X77/27</f>
        <v>45.553966049380719</v>
      </c>
      <c r="AK77" s="45"/>
      <c r="AL77" s="137">
        <f t="shared" si="13"/>
        <v>675.04012222222218</v>
      </c>
      <c r="AM77" s="49">
        <f t="shared" si="68"/>
        <v>318.69333333331934</v>
      </c>
      <c r="AN77" s="54"/>
      <c r="AO77" s="49"/>
      <c r="AP77" s="49"/>
    </row>
    <row r="78" spans="2:42" ht="12.75" customHeight="1" x14ac:dyDescent="0.25">
      <c r="B78" s="201"/>
      <c r="C78" s="420"/>
      <c r="D78" s="138"/>
      <c r="E78" s="51"/>
      <c r="F78" s="92"/>
      <c r="G78" s="164"/>
      <c r="H78" s="51"/>
      <c r="I78" s="51"/>
      <c r="J78" s="51"/>
      <c r="K78" s="49"/>
      <c r="L78" s="56"/>
      <c r="M78" s="49"/>
      <c r="N78" s="49"/>
      <c r="O78" s="49"/>
      <c r="P78" s="49"/>
      <c r="Q78" s="49"/>
      <c r="R78" s="49"/>
      <c r="S78" s="49"/>
      <c r="T78" s="49"/>
      <c r="U78" s="54"/>
      <c r="V78" s="169"/>
      <c r="W78" s="257"/>
      <c r="X78" s="313"/>
      <c r="Y78" s="137"/>
      <c r="Z78" s="45"/>
      <c r="AA78" s="45"/>
      <c r="AB78" s="45"/>
      <c r="AC78" s="45"/>
      <c r="AD78" s="45"/>
      <c r="AE78" s="45"/>
      <c r="AF78" s="45"/>
      <c r="AG78" s="141"/>
      <c r="AH78" s="45"/>
      <c r="AI78" s="45"/>
      <c r="AJ78" s="53"/>
      <c r="AK78" s="45"/>
      <c r="AL78" s="137"/>
      <c r="AM78" s="49"/>
      <c r="AN78" s="54"/>
      <c r="AO78" s="49"/>
      <c r="AP78" s="49"/>
    </row>
    <row r="79" spans="2:42" ht="12.75" customHeight="1" x14ac:dyDescent="0.25">
      <c r="B79" s="195"/>
      <c r="C79" s="420"/>
      <c r="D79" s="186">
        <v>87169.51</v>
      </c>
      <c r="E79" s="51" t="s">
        <v>1</v>
      </c>
      <c r="F79" s="188">
        <v>87685.38</v>
      </c>
      <c r="G79" s="164"/>
      <c r="H79" s="187" t="s">
        <v>29</v>
      </c>
      <c r="I79" s="187">
        <v>1</v>
      </c>
      <c r="J79" s="187">
        <v>2</v>
      </c>
      <c r="K79" s="189">
        <f t="shared" si="58"/>
        <v>515.8700000000099</v>
      </c>
      <c r="L79" s="190">
        <v>36</v>
      </c>
      <c r="M79" s="189">
        <f t="shared" si="59"/>
        <v>36</v>
      </c>
      <c r="N79" s="189">
        <f t="shared" si="60"/>
        <v>36.666666666666664</v>
      </c>
      <c r="O79" s="189">
        <f t="shared" si="61"/>
        <v>37.666666666666664</v>
      </c>
      <c r="P79" s="189">
        <f t="shared" si="62"/>
        <v>39</v>
      </c>
      <c r="Q79" s="189">
        <f t="shared" si="69"/>
        <v>18571.320000000356</v>
      </c>
      <c r="R79" s="189">
        <f t="shared" si="70"/>
        <v>18571.320000000356</v>
      </c>
      <c r="S79" s="189">
        <f t="shared" si="71"/>
        <v>18915.233333333694</v>
      </c>
      <c r="T79" s="189">
        <f t="shared" si="72"/>
        <v>19431.103333333704</v>
      </c>
      <c r="U79" s="297">
        <f t="shared" si="73"/>
        <v>20118.930000000386</v>
      </c>
      <c r="V79" s="168"/>
      <c r="W79" s="218"/>
      <c r="X79" s="311">
        <v>24</v>
      </c>
      <c r="Y79" s="137">
        <f>(Q79+V79)*$Y$12/12/27</f>
        <v>85.978333333334987</v>
      </c>
      <c r="Z79" s="45">
        <f>(R79+V79)*$Z$12/12/27</f>
        <v>100.30805555555747</v>
      </c>
      <c r="AA79" s="45">
        <f>(S79+V79)*$AA$12/12/27</f>
        <v>262.71157407407907</v>
      </c>
      <c r="AB79" s="45">
        <f>(T79+V79)*$AB$12/12/27</f>
        <v>359.83524691358713</v>
      </c>
      <c r="AC79" s="45">
        <f>(U79+V79)/9</f>
        <v>2235.4366666667097</v>
      </c>
      <c r="AD79" s="45">
        <f>((Q79+R79+(V79*2))/9)*0.055</f>
        <v>226.98280000000435</v>
      </c>
      <c r="AE79" s="45"/>
      <c r="AF79" s="45">
        <f t="shared" si="12"/>
        <v>2235.4366666667097</v>
      </c>
      <c r="AG79" s="141"/>
      <c r="AH79" s="45"/>
      <c r="AI79" s="45">
        <f>AC79*(0.75*$AC$12*115*0.05)*0.0005</f>
        <v>67.482244375001301</v>
      </c>
      <c r="AJ79" s="53">
        <f>(F79-D79)*($Y$12+$Z$12)/12*X79/27</f>
        <v>124.19092592592831</v>
      </c>
      <c r="AK79" s="45"/>
      <c r="AL79" s="137">
        <f t="shared" si="13"/>
        <v>2063.4800000000396</v>
      </c>
      <c r="AM79" s="49">
        <f t="shared" si="68"/>
        <v>1375.6533333333596</v>
      </c>
      <c r="AN79" s="54"/>
      <c r="AO79" s="49" t="e">
        <f>IF(ISBLANK(#REF!),"",K79*#REF!)</f>
        <v>#REF!</v>
      </c>
      <c r="AP79" s="49"/>
    </row>
    <row r="80" spans="2:42" ht="12.75" customHeight="1" x14ac:dyDescent="0.25">
      <c r="B80" s="195"/>
      <c r="C80" s="420"/>
      <c r="D80" s="186">
        <v>87685.38</v>
      </c>
      <c r="E80" s="51" t="s">
        <v>1</v>
      </c>
      <c r="F80" s="202">
        <v>87784.01</v>
      </c>
      <c r="G80" s="164" t="s">
        <v>94</v>
      </c>
      <c r="H80" s="187" t="s">
        <v>29</v>
      </c>
      <c r="I80" s="187">
        <v>1</v>
      </c>
      <c r="J80" s="187">
        <v>1</v>
      </c>
      <c r="K80" s="190">
        <f>98.63+7.69+92.04</f>
        <v>198.36</v>
      </c>
      <c r="L80" s="190">
        <v>0</v>
      </c>
      <c r="M80" s="189">
        <f t="shared" ref="M80" si="74">L80</f>
        <v>0</v>
      </c>
      <c r="N80" s="189">
        <f t="shared" ref="N80" si="75">(M80+($N$12*J80))</f>
        <v>0.33333333333333331</v>
      </c>
      <c r="O80" s="189">
        <f t="shared" ref="O80" si="76">(N80+$O$12*J80)</f>
        <v>0.83333333333333326</v>
      </c>
      <c r="P80" s="189">
        <f t="shared" ref="P80" si="77">(O80+($P$12*J80))</f>
        <v>1.5</v>
      </c>
      <c r="Q80" s="189">
        <f t="shared" ref="Q80" si="78">PRODUCT(I80*K80*L80)</f>
        <v>0</v>
      </c>
      <c r="R80" s="189">
        <f t="shared" ref="R80" si="79">PRODUCT(I80*K80*M80)</f>
        <v>0</v>
      </c>
      <c r="S80" s="189">
        <f t="shared" ref="S80" si="80">PRODUCT(I80*K80*N80)</f>
        <v>66.12</v>
      </c>
      <c r="T80" s="189">
        <f t="shared" ref="T80" si="81">PRODUCT(I80*K80*O80)</f>
        <v>165.29999999999998</v>
      </c>
      <c r="U80" s="297">
        <f t="shared" ref="U80" si="82">PRODUCT(I80*K80*P80)</f>
        <v>297.54000000000002</v>
      </c>
      <c r="V80" s="191">
        <v>5160.5465000000004</v>
      </c>
      <c r="W80" s="257"/>
      <c r="X80" s="313">
        <f>(36+(24+14))/2</f>
        <v>37</v>
      </c>
      <c r="Y80" s="137">
        <f>(Q80+V80)*$Y$12/12/27</f>
        <v>23.891418981481483</v>
      </c>
      <c r="Z80" s="45">
        <f>(R80+V80)*$Z$12/12/27</f>
        <v>27.873322145061731</v>
      </c>
      <c r="AA80" s="45">
        <f>(S80+V80)*$AA$12/12/27</f>
        <v>72.592590277777774</v>
      </c>
      <c r="AB80" s="45">
        <f>(T80+V80)*$AB$12/12/27</f>
        <v>98.626787037037047</v>
      </c>
      <c r="AC80" s="45">
        <f>(U80+V80)/9</f>
        <v>606.45405555555556</v>
      </c>
      <c r="AD80" s="45">
        <f>((Q80+R80+(V80*2))/9)*0.055</f>
        <v>63.073346111111114</v>
      </c>
      <c r="AE80" s="45"/>
      <c r="AF80" s="45">
        <f t="shared" si="12"/>
        <v>606.45405555555556</v>
      </c>
      <c r="AG80" s="141"/>
      <c r="AH80" s="45"/>
      <c r="AI80" s="45">
        <f>AC80*(0.75*$AC$12*115*0.05)*0.0005</f>
        <v>18.307331802083333</v>
      </c>
      <c r="AJ80" s="53">
        <f>(F80-D80)*($Y$12+$Z$12)/12*X80/27</f>
        <v>36.605733024687687</v>
      </c>
      <c r="AK80" s="45"/>
      <c r="AL80" s="137">
        <f t="shared" si="13"/>
        <v>573.39405555555561</v>
      </c>
      <c r="AM80" s="49">
        <f t="shared" si="68"/>
        <v>263.01333333330695</v>
      </c>
      <c r="AN80" s="54"/>
      <c r="AO80" s="49"/>
      <c r="AP80" s="49"/>
    </row>
    <row r="81" spans="2:42" ht="12.75" customHeight="1" x14ac:dyDescent="0.25">
      <c r="B81" s="195"/>
      <c r="C81" s="420"/>
      <c r="D81" s="186">
        <v>87784.01</v>
      </c>
      <c r="E81" s="51" t="s">
        <v>1</v>
      </c>
      <c r="F81" s="188">
        <v>88127</v>
      </c>
      <c r="G81" s="164"/>
      <c r="H81" s="187" t="s">
        <v>29</v>
      </c>
      <c r="I81" s="187">
        <v>1</v>
      </c>
      <c r="J81" s="187">
        <v>2</v>
      </c>
      <c r="K81" s="189">
        <f t="shared" si="58"/>
        <v>342.99000000000524</v>
      </c>
      <c r="L81" s="190">
        <v>46</v>
      </c>
      <c r="M81" s="189">
        <f t="shared" si="59"/>
        <v>46</v>
      </c>
      <c r="N81" s="189">
        <f t="shared" si="60"/>
        <v>46.666666666666664</v>
      </c>
      <c r="O81" s="189">
        <f t="shared" si="61"/>
        <v>47.666666666666664</v>
      </c>
      <c r="P81" s="189">
        <f t="shared" si="62"/>
        <v>49</v>
      </c>
      <c r="Q81" s="189">
        <f t="shared" si="69"/>
        <v>15777.540000000241</v>
      </c>
      <c r="R81" s="189">
        <f t="shared" si="70"/>
        <v>15777.540000000241</v>
      </c>
      <c r="S81" s="189">
        <f t="shared" si="71"/>
        <v>16006.200000000244</v>
      </c>
      <c r="T81" s="189">
        <f t="shared" si="72"/>
        <v>16349.19000000025</v>
      </c>
      <c r="U81" s="297">
        <f t="shared" si="73"/>
        <v>16806.510000000257</v>
      </c>
      <c r="V81" s="168"/>
      <c r="W81" s="218"/>
      <c r="X81" s="311">
        <v>36</v>
      </c>
      <c r="Y81" s="137">
        <f>(Q81+V81)*$Y$12/12/27</f>
        <v>73.044166666667778</v>
      </c>
      <c r="Z81" s="45">
        <f>(R81+V81)*$Z$12/12/27</f>
        <v>85.218194444445743</v>
      </c>
      <c r="AA81" s="45">
        <f>(S81+V81)*$AA$12/12/27</f>
        <v>222.30833333333672</v>
      </c>
      <c r="AB81" s="45">
        <f>(T81+V81)*$AB$12/12/27</f>
        <v>302.76277777778239</v>
      </c>
      <c r="AC81" s="45">
        <f>(U81+V81)/9</f>
        <v>1867.3900000000285</v>
      </c>
      <c r="AD81" s="45">
        <f>((Q81+R81+(V81*2))/9)*0.055</f>
        <v>192.83660000000296</v>
      </c>
      <c r="AE81" s="45"/>
      <c r="AF81" s="45">
        <f t="shared" si="12"/>
        <v>1867.3900000000285</v>
      </c>
      <c r="AG81" s="141"/>
      <c r="AH81" s="45"/>
      <c r="AI81" s="45">
        <f>AC81*(0.75*$AC$12*115*0.05)*0.0005</f>
        <v>56.371835625000863</v>
      </c>
      <c r="AJ81" s="53">
        <f>(F81-D81)*($Y$12+$Z$12)/12*X81/27</f>
        <v>123.85750000000189</v>
      </c>
      <c r="AK81" s="45"/>
      <c r="AL81" s="137">
        <f t="shared" si="13"/>
        <v>1753.0600000000268</v>
      </c>
      <c r="AM81" s="49">
        <f t="shared" si="68"/>
        <v>914.64000000001397</v>
      </c>
      <c r="AN81" s="54"/>
      <c r="AO81" s="49" t="e">
        <f>IF(ISBLANK(#REF!),"",K81*#REF!)</f>
        <v>#REF!</v>
      </c>
      <c r="AP81" s="49"/>
    </row>
    <row r="82" spans="2:42" ht="12.75" customHeight="1" x14ac:dyDescent="0.25">
      <c r="B82" s="201"/>
      <c r="C82" s="420"/>
      <c r="D82" s="138"/>
      <c r="E82" s="51"/>
      <c r="F82" s="50"/>
      <c r="G82" s="164"/>
      <c r="H82" s="51"/>
      <c r="I82" s="51"/>
      <c r="J82" s="51"/>
      <c r="K82" s="49"/>
      <c r="L82" s="56"/>
      <c r="M82" s="49"/>
      <c r="N82" s="49"/>
      <c r="O82" s="49"/>
      <c r="P82" s="49"/>
      <c r="Q82" s="49"/>
      <c r="R82" s="49"/>
      <c r="S82" s="49"/>
      <c r="T82" s="49"/>
      <c r="U82" s="54"/>
      <c r="V82" s="168"/>
      <c r="W82" s="218"/>
      <c r="X82" s="311"/>
      <c r="Y82" s="137"/>
      <c r="Z82" s="45"/>
      <c r="AA82" s="45"/>
      <c r="AB82" s="45"/>
      <c r="AC82" s="45"/>
      <c r="AD82" s="45"/>
      <c r="AE82" s="45"/>
      <c r="AF82" s="45"/>
      <c r="AG82" s="141"/>
      <c r="AH82" s="45"/>
      <c r="AI82" s="45"/>
      <c r="AJ82" s="53"/>
      <c r="AK82" s="45"/>
      <c r="AL82" s="137"/>
      <c r="AM82" s="49"/>
      <c r="AN82" s="54"/>
      <c r="AO82" s="49"/>
      <c r="AP82" s="49"/>
    </row>
    <row r="83" spans="2:42" ht="12.75" customHeight="1" x14ac:dyDescent="0.25">
      <c r="B83" s="195"/>
      <c r="C83" s="420"/>
      <c r="D83" s="186">
        <v>88127</v>
      </c>
      <c r="E83" s="51" t="s">
        <v>1</v>
      </c>
      <c r="F83" s="188">
        <v>88192</v>
      </c>
      <c r="G83" s="164"/>
      <c r="H83" s="187" t="s">
        <v>29</v>
      </c>
      <c r="I83" s="187">
        <v>1</v>
      </c>
      <c r="J83" s="187">
        <v>2</v>
      </c>
      <c r="K83" s="189">
        <f t="shared" si="58"/>
        <v>65</v>
      </c>
      <c r="L83" s="190">
        <v>48</v>
      </c>
      <c r="M83" s="189">
        <f t="shared" si="59"/>
        <v>48</v>
      </c>
      <c r="N83" s="189">
        <f t="shared" si="60"/>
        <v>48.666666666666664</v>
      </c>
      <c r="O83" s="189">
        <f t="shared" si="61"/>
        <v>49.666666666666664</v>
      </c>
      <c r="P83" s="189">
        <f t="shared" si="62"/>
        <v>51</v>
      </c>
      <c r="Q83" s="189">
        <f t="shared" si="69"/>
        <v>3120</v>
      </c>
      <c r="R83" s="189">
        <f t="shared" si="70"/>
        <v>3120</v>
      </c>
      <c r="S83" s="189">
        <f t="shared" si="71"/>
        <v>3163.333333333333</v>
      </c>
      <c r="T83" s="189">
        <f t="shared" si="72"/>
        <v>3228.333333333333</v>
      </c>
      <c r="U83" s="297">
        <f t="shared" si="73"/>
        <v>3315</v>
      </c>
      <c r="V83" s="168"/>
      <c r="W83" s="218"/>
      <c r="X83" s="311">
        <v>36</v>
      </c>
      <c r="Y83" s="137">
        <f>(Q83+V83)*$Y$12/12/27</f>
        <v>14.444444444444445</v>
      </c>
      <c r="Z83" s="45">
        <f>(R83+V83)*$Z$12/12/27</f>
        <v>16.851851851851851</v>
      </c>
      <c r="AA83" s="45">
        <f>(S83+V83)*$AA$12/12/27</f>
        <v>43.935185185185176</v>
      </c>
      <c r="AB83" s="45">
        <f>(T83+V83)*$AB$12/12/27</f>
        <v>59.783950617283956</v>
      </c>
      <c r="AC83" s="45">
        <f>(U83+V83)/9</f>
        <v>368.33333333333331</v>
      </c>
      <c r="AD83" s="45">
        <f>((Q83+R83+(V83*2))/9)*0.055</f>
        <v>38.133333333333333</v>
      </c>
      <c r="AE83" s="45"/>
      <c r="AF83" s="45">
        <f t="shared" si="12"/>
        <v>368.33333333333331</v>
      </c>
      <c r="AG83" s="141"/>
      <c r="AH83" s="45"/>
      <c r="AI83" s="45">
        <f t="shared" ref="AI83:AI87" si="83">AC83*(0.75*$AC$12*115*0.05)*0.0005</f>
        <v>11.1190625</v>
      </c>
      <c r="AJ83" s="53">
        <f>(F83-D83)*($Y$12+$Z$12)/12*X83/27</f>
        <v>23.472222222222221</v>
      </c>
      <c r="AK83" s="45"/>
      <c r="AL83" s="137">
        <f t="shared" si="13"/>
        <v>346.66666666666669</v>
      </c>
      <c r="AM83" s="49">
        <f t="shared" si="68"/>
        <v>173.33333333333331</v>
      </c>
      <c r="AN83" s="54"/>
      <c r="AO83" s="49" t="e">
        <f>IF(ISBLANK(#REF!),"",K83*#REF!)</f>
        <v>#REF!</v>
      </c>
      <c r="AP83" s="49"/>
    </row>
    <row r="84" spans="2:42" ht="12.75" customHeight="1" x14ac:dyDescent="0.25">
      <c r="B84" s="195"/>
      <c r="C84" s="420"/>
      <c r="D84" s="186">
        <v>88192</v>
      </c>
      <c r="E84" s="51" t="s">
        <v>1</v>
      </c>
      <c r="F84" s="188">
        <v>88697</v>
      </c>
      <c r="G84" s="164"/>
      <c r="H84" s="187" t="s">
        <v>29</v>
      </c>
      <c r="I84" s="187">
        <v>1</v>
      </c>
      <c r="J84" s="187">
        <v>2</v>
      </c>
      <c r="K84" s="189">
        <f>IF(D84&lt;&gt;"",F84-D84,"")</f>
        <v>505</v>
      </c>
      <c r="L84" s="190">
        <f>(46+37.69)/2</f>
        <v>41.844999999999999</v>
      </c>
      <c r="M84" s="189">
        <f t="shared" si="59"/>
        <v>41.844999999999999</v>
      </c>
      <c r="N84" s="189">
        <f t="shared" si="60"/>
        <v>42.511666666666663</v>
      </c>
      <c r="O84" s="189">
        <f t="shared" si="61"/>
        <v>43.511666666666663</v>
      </c>
      <c r="P84" s="189">
        <f t="shared" si="62"/>
        <v>44.844999999999999</v>
      </c>
      <c r="Q84" s="189">
        <f>PRODUCT(I84*K84*L84)</f>
        <v>21131.724999999999</v>
      </c>
      <c r="R84" s="189">
        <f>PRODUCT(I84*K84*M84)</f>
        <v>21131.724999999999</v>
      </c>
      <c r="S84" s="189">
        <f>PRODUCT(I84*K84*N84)</f>
        <v>21468.391666666666</v>
      </c>
      <c r="T84" s="189">
        <f>PRODUCT(I84*K84*O84)</f>
        <v>21973.391666666666</v>
      </c>
      <c r="U84" s="297">
        <f>PRODUCT(I84*K84*P84)</f>
        <v>22646.724999999999</v>
      </c>
      <c r="V84" s="168"/>
      <c r="W84" s="218"/>
      <c r="X84" s="311">
        <f>(26+36)/2</f>
        <v>31</v>
      </c>
      <c r="Y84" s="137">
        <f>(Q84+V84)*$Y$12/12/27</f>
        <v>97.832060185185185</v>
      </c>
      <c r="Z84" s="45">
        <f>(R84+V84)*$Z$12/12/27</f>
        <v>114.13740354938271</v>
      </c>
      <c r="AA84" s="45">
        <f>(S84+V84)*$AA$12/12/27</f>
        <v>298.17210648148148</v>
      </c>
      <c r="AB84" s="45">
        <f>(T84+V84)*$AB$12/12/27</f>
        <v>406.91466049382717</v>
      </c>
      <c r="AC84" s="45">
        <f>(U84+V84)/9</f>
        <v>2516.3027777777775</v>
      </c>
      <c r="AD84" s="45">
        <f>((Q84+R84+(V84*2))/9)*0.055</f>
        <v>258.2766388888889</v>
      </c>
      <c r="AE84" s="45"/>
      <c r="AF84" s="45">
        <f t="shared" si="12"/>
        <v>2516.3027777777775</v>
      </c>
      <c r="AG84" s="141"/>
      <c r="AH84" s="45"/>
      <c r="AI84" s="45">
        <f t="shared" si="83"/>
        <v>75.960890104166651</v>
      </c>
      <c r="AJ84" s="53">
        <f>(F84-D84)*($Y$12+$Z$12)/12*X84/27</f>
        <v>157.0331790123457</v>
      </c>
      <c r="AK84" s="45"/>
      <c r="AL84" s="137">
        <f t="shared" si="13"/>
        <v>2347.9694444444444</v>
      </c>
      <c r="AM84" s="49">
        <f t="shared" si="68"/>
        <v>1346.6666666666665</v>
      </c>
      <c r="AN84" s="54"/>
      <c r="AO84" s="49" t="e">
        <f>IF(ISBLANK(#REF!),"",K84*#REF!)</f>
        <v>#REF!</v>
      </c>
      <c r="AP84" s="49"/>
    </row>
    <row r="85" spans="2:42" ht="12.75" customHeight="1" x14ac:dyDescent="0.25">
      <c r="B85" s="195"/>
      <c r="C85" s="420"/>
      <c r="D85" s="186">
        <v>88697</v>
      </c>
      <c r="E85" s="51" t="s">
        <v>1</v>
      </c>
      <c r="F85" s="188">
        <v>88750</v>
      </c>
      <c r="G85" s="164"/>
      <c r="H85" s="187" t="s">
        <v>29</v>
      </c>
      <c r="I85" s="187">
        <v>1</v>
      </c>
      <c r="J85" s="187">
        <v>2</v>
      </c>
      <c r="K85" s="189">
        <f>IF(D85&lt;&gt;"",F85-D85,"")</f>
        <v>53</v>
      </c>
      <c r="L85" s="190">
        <f>(36.46+37.69)/2</f>
        <v>37.075000000000003</v>
      </c>
      <c r="M85" s="189">
        <f t="shared" ref="M85" si="84">L85</f>
        <v>37.075000000000003</v>
      </c>
      <c r="N85" s="189">
        <f t="shared" ref="N85" si="85">(M85+($N$12*J85))</f>
        <v>37.741666666666667</v>
      </c>
      <c r="O85" s="189">
        <f t="shared" ref="O85" si="86">(N85+$O$12*J85)</f>
        <v>38.741666666666667</v>
      </c>
      <c r="P85" s="189">
        <f t="shared" ref="P85" si="87">(O85+($P$12*J85))</f>
        <v>40.075000000000003</v>
      </c>
      <c r="Q85" s="189">
        <f>PRODUCT(I85*K85*L85)</f>
        <v>1964.9750000000001</v>
      </c>
      <c r="R85" s="189">
        <f>PRODUCT(I85*K85*M85)</f>
        <v>1964.9750000000001</v>
      </c>
      <c r="S85" s="189">
        <f>PRODUCT(I85*K85*N85)</f>
        <v>2000.3083333333334</v>
      </c>
      <c r="T85" s="189">
        <f>PRODUCT(I85*K85*O85)</f>
        <v>2053.3083333333334</v>
      </c>
      <c r="U85" s="297">
        <f>PRODUCT(I85*K85*P85)</f>
        <v>2123.9750000000004</v>
      </c>
      <c r="V85" s="168"/>
      <c r="W85" s="218"/>
      <c r="X85" s="311">
        <f>(26+25)/2</f>
        <v>25.5</v>
      </c>
      <c r="Y85" s="137">
        <f>(Q85+V85)*$Y$12/12/27</f>
        <v>9.0971064814814824</v>
      </c>
      <c r="Z85" s="45">
        <f>(R85+V85)*$Z$12/12/27</f>
        <v>10.613290895061729</v>
      </c>
      <c r="AA85" s="45">
        <f>(S85+V85)*$AA$12/12/27</f>
        <v>27.782060185185188</v>
      </c>
      <c r="AB85" s="45">
        <f>(T85+V85)*$AB$12/12/27</f>
        <v>38.024228395061726</v>
      </c>
      <c r="AC85" s="45">
        <f>(U85+V85)/9</f>
        <v>235.99722222222226</v>
      </c>
      <c r="AD85" s="45">
        <f>((Q85+R85+(V85*2))/9)*0.055</f>
        <v>24.016361111111113</v>
      </c>
      <c r="AE85" s="45"/>
      <c r="AF85" s="45">
        <f t="shared" si="12"/>
        <v>235.99722222222226</v>
      </c>
      <c r="AG85" s="141"/>
      <c r="AH85" s="45"/>
      <c r="AI85" s="45">
        <f t="shared" si="83"/>
        <v>7.1241661458333345</v>
      </c>
      <c r="AJ85" s="53">
        <f>(F85-D85)*($Y$12+$Z$12)/12*X85/27</f>
        <v>13.556712962962964</v>
      </c>
      <c r="AK85" s="45"/>
      <c r="AL85" s="137">
        <f t="shared" si="13"/>
        <v>218.33055555555558</v>
      </c>
      <c r="AM85" s="49">
        <f t="shared" si="68"/>
        <v>141.33333333333331</v>
      </c>
      <c r="AN85" s="54"/>
      <c r="AO85" s="49"/>
      <c r="AP85" s="49"/>
    </row>
    <row r="86" spans="2:42" ht="12.75" customHeight="1" x14ac:dyDescent="0.25">
      <c r="B86" s="195"/>
      <c r="C86" s="420"/>
      <c r="D86" s="186">
        <v>88750</v>
      </c>
      <c r="E86" s="51" t="s">
        <v>1</v>
      </c>
      <c r="F86" s="188">
        <v>88797</v>
      </c>
      <c r="G86" s="164"/>
      <c r="H86" s="187" t="s">
        <v>29</v>
      </c>
      <c r="I86" s="187">
        <v>1</v>
      </c>
      <c r="J86" s="187">
        <v>2</v>
      </c>
      <c r="K86" s="189">
        <f t="shared" si="58"/>
        <v>47</v>
      </c>
      <c r="L86" s="190">
        <f>(36.46+37.85)/2</f>
        <v>37.155000000000001</v>
      </c>
      <c r="M86" s="189">
        <f t="shared" si="59"/>
        <v>37.155000000000001</v>
      </c>
      <c r="N86" s="189">
        <f t="shared" si="60"/>
        <v>37.821666666666665</v>
      </c>
      <c r="O86" s="189">
        <f t="shared" si="61"/>
        <v>38.821666666666665</v>
      </c>
      <c r="P86" s="189">
        <f t="shared" si="62"/>
        <v>40.155000000000001</v>
      </c>
      <c r="Q86" s="189">
        <f t="shared" si="69"/>
        <v>1746.2850000000001</v>
      </c>
      <c r="R86" s="189">
        <f t="shared" si="70"/>
        <v>1746.2850000000001</v>
      </c>
      <c r="S86" s="189">
        <f t="shared" si="71"/>
        <v>1777.6183333333333</v>
      </c>
      <c r="T86" s="189">
        <f t="shared" si="72"/>
        <v>1824.6183333333333</v>
      </c>
      <c r="U86" s="297">
        <f t="shared" si="73"/>
        <v>1887.2850000000001</v>
      </c>
      <c r="V86" s="168"/>
      <c r="W86" s="218"/>
      <c r="X86" s="311">
        <f>(24+25)/2</f>
        <v>24.5</v>
      </c>
      <c r="Y86" s="137">
        <f>(Q86+V86)*$Y$12/12/27</f>
        <v>8.0846527777777784</v>
      </c>
      <c r="Z86" s="45">
        <f>(R86+V86)*$Z$12/12/27</f>
        <v>9.432094907407409</v>
      </c>
      <c r="AA86" s="45">
        <f>(S86+V86)*$AA$12/12/27</f>
        <v>24.68914351851852</v>
      </c>
      <c r="AB86" s="45">
        <f>(T86+V86)*$AB$12/12/27</f>
        <v>33.789228395061727</v>
      </c>
      <c r="AC86" s="45">
        <f>(U86+V86)/9</f>
        <v>209.69833333333335</v>
      </c>
      <c r="AD86" s="45">
        <f>((Q86+R86+(V86*2))/9)*0.055</f>
        <v>21.343483333333335</v>
      </c>
      <c r="AE86" s="45"/>
      <c r="AF86" s="45">
        <f t="shared" si="12"/>
        <v>209.69833333333335</v>
      </c>
      <c r="AG86" s="141"/>
      <c r="AH86" s="45"/>
      <c r="AI86" s="45">
        <f t="shared" si="83"/>
        <v>6.3302684375000009</v>
      </c>
      <c r="AJ86" s="53">
        <f>(F86-D86)*($Y$12+$Z$12)/12*X86/27</f>
        <v>11.550540123456789</v>
      </c>
      <c r="AK86" s="45"/>
      <c r="AL86" s="137">
        <f t="shared" si="13"/>
        <v>194.03166666666667</v>
      </c>
      <c r="AM86" s="49">
        <f t="shared" si="68"/>
        <v>125.33333333333333</v>
      </c>
      <c r="AN86" s="54"/>
      <c r="AO86" s="49" t="e">
        <f>IF(ISBLANK(#REF!),"",K86*#REF!)</f>
        <v>#REF!</v>
      </c>
      <c r="AP86" s="49"/>
    </row>
    <row r="87" spans="2:42" ht="12.75" customHeight="1" x14ac:dyDescent="0.25">
      <c r="B87" s="195"/>
      <c r="C87" s="420"/>
      <c r="D87" s="210">
        <v>88797</v>
      </c>
      <c r="E87" s="51" t="s">
        <v>1</v>
      </c>
      <c r="F87" s="212">
        <v>88950</v>
      </c>
      <c r="G87" s="164"/>
      <c r="H87" s="187" t="s">
        <v>29</v>
      </c>
      <c r="I87" s="187">
        <v>1</v>
      </c>
      <c r="J87" s="187">
        <v>2</v>
      </c>
      <c r="K87" s="189">
        <f t="shared" si="58"/>
        <v>153</v>
      </c>
      <c r="L87" s="190">
        <f>(36.46+44)/2</f>
        <v>40.230000000000004</v>
      </c>
      <c r="M87" s="189">
        <f t="shared" ref="M87" si="88">L87</f>
        <v>40.230000000000004</v>
      </c>
      <c r="N87" s="189">
        <f t="shared" ref="N87" si="89">(M87+($N$12*J87))</f>
        <v>40.896666666666668</v>
      </c>
      <c r="O87" s="189">
        <f t="shared" ref="O87" si="90">(N87+$O$12*J87)</f>
        <v>41.896666666666668</v>
      </c>
      <c r="P87" s="189">
        <f t="shared" ref="P87" si="91">(O87+($P$12*J87))</f>
        <v>43.230000000000004</v>
      </c>
      <c r="Q87" s="189">
        <f t="shared" ref="Q87" si="92">PRODUCT(I87*K87*L87)</f>
        <v>6155.1900000000005</v>
      </c>
      <c r="R87" s="189">
        <f t="shared" ref="R87" si="93">PRODUCT(I87*K87*M87)</f>
        <v>6155.1900000000005</v>
      </c>
      <c r="S87" s="189">
        <f t="shared" ref="S87" si="94">PRODUCT(I87*K87*N87)</f>
        <v>6257.1900000000005</v>
      </c>
      <c r="T87" s="189">
        <f t="shared" ref="T87" si="95">PRODUCT(I87*K87*O87)</f>
        <v>6410.1900000000005</v>
      </c>
      <c r="U87" s="297">
        <f t="shared" ref="U87" si="96">PRODUCT(I87*K87*P87)</f>
        <v>6614.1900000000005</v>
      </c>
      <c r="V87" s="168"/>
      <c r="W87" s="218"/>
      <c r="X87" s="311">
        <v>24</v>
      </c>
      <c r="Y87" s="137">
        <f>(Q87+V87)*$Y$12/12/27</f>
        <v>28.49625</v>
      </c>
      <c r="Z87" s="45">
        <f>(R87+V87)*$Z$12/12/27</f>
        <v>33.245625000000004</v>
      </c>
      <c r="AA87" s="45">
        <f>(S87+V87)*$AA$12/12/27</f>
        <v>86.905416666666682</v>
      </c>
      <c r="AB87" s="45">
        <f>(T87+V87)*$AB$12/12/27</f>
        <v>118.70722222222221</v>
      </c>
      <c r="AC87" s="45">
        <f>(U87+V87)/9</f>
        <v>734.91000000000008</v>
      </c>
      <c r="AD87" s="45">
        <f>((Q87+R87+(V87*2))/9)*0.055</f>
        <v>75.230100000000007</v>
      </c>
      <c r="AE87" s="45"/>
      <c r="AF87" s="45">
        <f t="shared" si="12"/>
        <v>734.91000000000008</v>
      </c>
      <c r="AG87" s="141"/>
      <c r="AH87" s="45"/>
      <c r="AI87" s="45">
        <f t="shared" si="83"/>
        <v>22.185095625000002</v>
      </c>
      <c r="AJ87" s="53">
        <f>(F87-D87)*($Y$12+$Z$12)/12*X87/27</f>
        <v>36.833333333333336</v>
      </c>
      <c r="AK87" s="45"/>
      <c r="AL87" s="137">
        <f t="shared" si="13"/>
        <v>683.91000000000008</v>
      </c>
      <c r="AM87" s="49">
        <f t="shared" si="68"/>
        <v>408</v>
      </c>
      <c r="AN87" s="54"/>
      <c r="AO87" s="49"/>
      <c r="AP87" s="49"/>
    </row>
    <row r="88" spans="2:42" ht="12.75" customHeight="1" x14ac:dyDescent="0.25">
      <c r="B88" s="201"/>
      <c r="C88" s="420"/>
      <c r="D88" s="138"/>
      <c r="E88" s="51"/>
      <c r="F88" s="50"/>
      <c r="G88" s="164"/>
      <c r="H88" s="51"/>
      <c r="I88" s="51"/>
      <c r="J88" s="51"/>
      <c r="K88" s="49"/>
      <c r="L88" s="56"/>
      <c r="M88" s="49"/>
      <c r="N88" s="49"/>
      <c r="O88" s="49"/>
      <c r="P88" s="49"/>
      <c r="Q88" s="49"/>
      <c r="R88" s="49"/>
      <c r="S88" s="49"/>
      <c r="T88" s="49"/>
      <c r="U88" s="54"/>
      <c r="V88" s="168"/>
      <c r="W88" s="218"/>
      <c r="X88" s="311"/>
      <c r="Y88" s="137"/>
      <c r="Z88" s="45"/>
      <c r="AA88" s="45"/>
      <c r="AB88" s="45"/>
      <c r="AC88" s="45"/>
      <c r="AD88" s="45"/>
      <c r="AE88" s="45"/>
      <c r="AF88" s="45"/>
      <c r="AG88" s="141"/>
      <c r="AH88" s="45"/>
      <c r="AI88" s="45"/>
      <c r="AJ88" s="53"/>
      <c r="AK88" s="45"/>
      <c r="AL88" s="137"/>
      <c r="AM88" s="49"/>
      <c r="AN88" s="54"/>
      <c r="AO88" s="49"/>
      <c r="AP88" s="49"/>
    </row>
    <row r="89" spans="2:42" ht="12.75" customHeight="1" x14ac:dyDescent="0.25">
      <c r="B89" s="195"/>
      <c r="C89" s="420"/>
      <c r="D89" s="186">
        <v>88950</v>
      </c>
      <c r="E89" s="51" t="s">
        <v>1</v>
      </c>
      <c r="F89" s="188">
        <v>89000</v>
      </c>
      <c r="G89" s="164"/>
      <c r="H89" s="187" t="s">
        <v>29</v>
      </c>
      <c r="I89" s="187">
        <v>1</v>
      </c>
      <c r="J89" s="187">
        <v>1</v>
      </c>
      <c r="K89" s="189">
        <f t="shared" si="58"/>
        <v>50</v>
      </c>
      <c r="L89" s="190">
        <f>36</f>
        <v>36</v>
      </c>
      <c r="M89" s="189">
        <f t="shared" si="59"/>
        <v>36</v>
      </c>
      <c r="N89" s="189">
        <f t="shared" si="60"/>
        <v>36.333333333333336</v>
      </c>
      <c r="O89" s="189">
        <f t="shared" si="61"/>
        <v>36.833333333333336</v>
      </c>
      <c r="P89" s="189">
        <f t="shared" si="62"/>
        <v>37.5</v>
      </c>
      <c r="Q89" s="189">
        <f t="shared" si="69"/>
        <v>1800</v>
      </c>
      <c r="R89" s="189">
        <f t="shared" si="70"/>
        <v>1800</v>
      </c>
      <c r="S89" s="189">
        <f t="shared" si="71"/>
        <v>1816.6666666666667</v>
      </c>
      <c r="T89" s="189">
        <f t="shared" si="72"/>
        <v>1841.6666666666667</v>
      </c>
      <c r="U89" s="297">
        <f t="shared" si="73"/>
        <v>1875</v>
      </c>
      <c r="V89" s="168"/>
      <c r="W89" s="218"/>
      <c r="X89" s="311">
        <v>24</v>
      </c>
      <c r="Y89" s="137">
        <f>(Q89+V89)*$Y$12/12/27</f>
        <v>8.3333333333333339</v>
      </c>
      <c r="Z89" s="45">
        <f>(R89+V89)*$Z$12/12/27</f>
        <v>9.7222222222222214</v>
      </c>
      <c r="AA89" s="45">
        <f>(S89+V89)*$AA$12/12/27</f>
        <v>25.231481481481481</v>
      </c>
      <c r="AB89" s="45">
        <f>(T89+V89)*$AB$12/12/27</f>
        <v>34.104938271604937</v>
      </c>
      <c r="AC89" s="45">
        <f>(U89+V89)/9</f>
        <v>208.33333333333334</v>
      </c>
      <c r="AD89" s="45">
        <f>((Q89+R89+(V89*2))/9)*0.055</f>
        <v>22</v>
      </c>
      <c r="AE89" s="45"/>
      <c r="AF89" s="45">
        <f t="shared" si="12"/>
        <v>208.33333333333334</v>
      </c>
      <c r="AG89" s="141"/>
      <c r="AH89" s="45"/>
      <c r="AI89" s="45"/>
      <c r="AJ89" s="53"/>
      <c r="AK89" s="45"/>
      <c r="AL89" s="137">
        <f t="shared" si="13"/>
        <v>200</v>
      </c>
      <c r="AM89" s="49">
        <f t="shared" si="68"/>
        <v>133.33333333333331</v>
      </c>
      <c r="AN89" s="54"/>
      <c r="AO89" s="49" t="e">
        <f>IF(ISBLANK(#REF!),"",K89*#REF!)</f>
        <v>#REF!</v>
      </c>
      <c r="AP89" s="49"/>
    </row>
    <row r="90" spans="2:42" ht="12.75" customHeight="1" x14ac:dyDescent="0.25">
      <c r="B90" s="195"/>
      <c r="C90" s="420"/>
      <c r="D90" s="186">
        <v>89000</v>
      </c>
      <c r="E90" s="51" t="s">
        <v>1</v>
      </c>
      <c r="F90" s="188">
        <v>89800</v>
      </c>
      <c r="G90" s="164"/>
      <c r="H90" s="187" t="s">
        <v>29</v>
      </c>
      <c r="I90" s="187">
        <v>1</v>
      </c>
      <c r="J90" s="187">
        <v>2</v>
      </c>
      <c r="K90" s="189">
        <f t="shared" si="58"/>
        <v>800</v>
      </c>
      <c r="L90" s="190">
        <v>36</v>
      </c>
      <c r="M90" s="189">
        <f t="shared" si="59"/>
        <v>36</v>
      </c>
      <c r="N90" s="189">
        <f t="shared" si="60"/>
        <v>36.666666666666664</v>
      </c>
      <c r="O90" s="189">
        <f t="shared" si="61"/>
        <v>37.666666666666664</v>
      </c>
      <c r="P90" s="189">
        <f t="shared" si="62"/>
        <v>39</v>
      </c>
      <c r="Q90" s="189">
        <f t="shared" si="69"/>
        <v>28800</v>
      </c>
      <c r="R90" s="189">
        <f t="shared" si="70"/>
        <v>28800</v>
      </c>
      <c r="S90" s="189">
        <f t="shared" si="71"/>
        <v>29333.333333333332</v>
      </c>
      <c r="T90" s="189">
        <f t="shared" si="72"/>
        <v>30133.333333333332</v>
      </c>
      <c r="U90" s="297">
        <f t="shared" si="73"/>
        <v>31200</v>
      </c>
      <c r="V90" s="168"/>
      <c r="W90" s="218"/>
      <c r="X90" s="311">
        <v>24</v>
      </c>
      <c r="Y90" s="137">
        <f>(Q90+V90)*$Y$12/12/27</f>
        <v>133.33333333333334</v>
      </c>
      <c r="Z90" s="45">
        <f>(R90+V90)*$Z$12/12/27</f>
        <v>155.55555555555554</v>
      </c>
      <c r="AA90" s="45">
        <f>(S90+V90)*$AA$12/12/27</f>
        <v>407.40740740740739</v>
      </c>
      <c r="AB90" s="45">
        <f>(T90+V90)*$AB$12/12/27</f>
        <v>558.02469135802471</v>
      </c>
      <c r="AC90" s="45">
        <f>(U90+V90)/9</f>
        <v>3466.6666666666665</v>
      </c>
      <c r="AD90" s="45">
        <f>((Q90+R90+(V90*2))/9)*0.055</f>
        <v>352</v>
      </c>
      <c r="AE90" s="45"/>
      <c r="AF90" s="45">
        <f t="shared" si="12"/>
        <v>3466.6666666666665</v>
      </c>
      <c r="AG90" s="141"/>
      <c r="AH90" s="45"/>
      <c r="AI90" s="45">
        <f>AC90*(0.75*$AC$12*115*0.05)*0.0005</f>
        <v>104.65</v>
      </c>
      <c r="AJ90" s="53">
        <f>(F90-D90)*($Y$12+$Z$12)/12*X90/27</f>
        <v>192.59259259259258</v>
      </c>
      <c r="AK90" s="45"/>
      <c r="AL90" s="137">
        <f t="shared" si="13"/>
        <v>3200</v>
      </c>
      <c r="AM90" s="49">
        <f t="shared" si="68"/>
        <v>2133.333333333333</v>
      </c>
      <c r="AN90" s="54"/>
      <c r="AO90" s="49" t="e">
        <f>IF(ISBLANK(#REF!),"",K90*#REF!)</f>
        <v>#REF!</v>
      </c>
      <c r="AP90" s="49"/>
    </row>
    <row r="91" spans="2:42" ht="12.75" customHeight="1" x14ac:dyDescent="0.25">
      <c r="B91" s="47"/>
      <c r="D91" s="138"/>
      <c r="E91" s="51"/>
      <c r="F91" s="50"/>
      <c r="G91" s="136"/>
      <c r="H91" s="51"/>
      <c r="I91" s="51"/>
      <c r="J91" s="51"/>
      <c r="K91" s="49"/>
      <c r="L91" s="56"/>
      <c r="M91" s="49"/>
      <c r="N91" s="49"/>
      <c r="O91" s="49"/>
      <c r="P91" s="49"/>
      <c r="Q91" s="49"/>
      <c r="R91" s="49"/>
      <c r="S91" s="49"/>
      <c r="T91" s="49"/>
      <c r="U91" s="54"/>
      <c r="V91" s="168"/>
      <c r="W91" s="218"/>
      <c r="X91" s="311"/>
      <c r="Y91" s="137"/>
      <c r="Z91" s="45"/>
      <c r="AA91" s="45"/>
      <c r="AB91" s="45"/>
      <c r="AC91" s="45"/>
      <c r="AD91" s="45"/>
      <c r="AE91" s="45"/>
      <c r="AF91" s="45"/>
      <c r="AG91" s="141"/>
      <c r="AH91" s="45"/>
      <c r="AI91" s="45"/>
      <c r="AJ91" s="53"/>
      <c r="AK91" s="45"/>
      <c r="AL91" s="137"/>
      <c r="AM91" s="49"/>
      <c r="AN91" s="54"/>
      <c r="AO91" s="49"/>
      <c r="AP91" s="49"/>
    </row>
    <row r="92" spans="2:42" ht="12.75" customHeight="1" x14ac:dyDescent="0.25">
      <c r="B92" s="192"/>
      <c r="D92" s="186">
        <v>89800</v>
      </c>
      <c r="E92" s="51" t="s">
        <v>1</v>
      </c>
      <c r="F92" s="188">
        <v>90800</v>
      </c>
      <c r="G92" s="136"/>
      <c r="H92" s="187" t="s">
        <v>89</v>
      </c>
      <c r="I92" s="187">
        <v>2</v>
      </c>
      <c r="J92" s="187">
        <v>2</v>
      </c>
      <c r="K92" s="189">
        <f t="shared" ref="K92" si="97">IF(D92&lt;&gt;"",F92-D92,"")</f>
        <v>1000</v>
      </c>
      <c r="L92" s="190">
        <v>36</v>
      </c>
      <c r="M92" s="189">
        <f t="shared" ref="M92" si="98">L92</f>
        <v>36</v>
      </c>
      <c r="N92" s="189">
        <f t="shared" ref="N92" si="99">(M92+($N$12*J92))</f>
        <v>36.666666666666664</v>
      </c>
      <c r="O92" s="189">
        <f t="shared" ref="O92" si="100">(N92+$O$12*J92)</f>
        <v>37.666666666666664</v>
      </c>
      <c r="P92" s="189">
        <f t="shared" ref="P92" si="101">(O92+($P$12*J92))</f>
        <v>39</v>
      </c>
      <c r="Q92" s="189">
        <f t="shared" ref="Q92" si="102">PRODUCT(I92*K92*L92)</f>
        <v>72000</v>
      </c>
      <c r="R92" s="189">
        <f t="shared" ref="R92" si="103">PRODUCT(I92*K92*M92)</f>
        <v>72000</v>
      </c>
      <c r="S92" s="189">
        <f t="shared" ref="S92" si="104">PRODUCT(I92*K92*N92)</f>
        <v>73333.333333333328</v>
      </c>
      <c r="T92" s="189">
        <f t="shared" ref="T92" si="105">PRODUCT(I92*K92*O92)</f>
        <v>75333.333333333328</v>
      </c>
      <c r="U92" s="297">
        <f t="shared" ref="U92" si="106">PRODUCT(I92*K92*P92)</f>
        <v>78000</v>
      </c>
      <c r="V92" s="168"/>
      <c r="W92" s="218"/>
      <c r="X92" s="311">
        <f>24+24</f>
        <v>48</v>
      </c>
      <c r="Y92" s="137">
        <f>(Q92+V92)*$Y$12/12/27</f>
        <v>333.33333333333331</v>
      </c>
      <c r="Z92" s="45">
        <f>(R92+V92)*$Z$12/12/27</f>
        <v>388.88888888888891</v>
      </c>
      <c r="AA92" s="45">
        <f>(S92+V92)*$AA$12/12/27</f>
        <v>1018.5185185185185</v>
      </c>
      <c r="AB92" s="45">
        <f>(T92+V92)*$AB$12/12/27</f>
        <v>1395.0617283950617</v>
      </c>
      <c r="AC92" s="45">
        <f>(U92+V92)/9</f>
        <v>8666.6666666666661</v>
      </c>
      <c r="AD92" s="45">
        <f>((Q92+R92+(V92*2))/9)*0.055</f>
        <v>880</v>
      </c>
      <c r="AE92" s="45"/>
      <c r="AF92" s="45">
        <f t="shared" si="12"/>
        <v>8666.6666666666661</v>
      </c>
      <c r="AG92" s="141"/>
      <c r="AH92" s="45"/>
      <c r="AI92" s="45">
        <f>AC92*(0.75*$AC$12*115*0.05)*0.0005</f>
        <v>261.625</v>
      </c>
      <c r="AJ92" s="53">
        <f>(F92-D92)*($Y$12+$Z$12)/12*X92/27</f>
        <v>481.48148148148147</v>
      </c>
      <c r="AK92" s="45"/>
      <c r="AL92" s="137">
        <f t="shared" si="13"/>
        <v>8000</v>
      </c>
      <c r="AM92" s="49">
        <f>(F92-D92)*($AM$12/12)*4</f>
        <v>5333.333333333333</v>
      </c>
      <c r="AN92" s="54"/>
      <c r="AO92" s="49" t="e">
        <f>IF(ISBLANK(#REF!),"",K92*#REF!)</f>
        <v>#REF!</v>
      </c>
      <c r="AP92" s="49"/>
    </row>
    <row r="93" spans="2:42" ht="12.75" customHeight="1" x14ac:dyDescent="0.25">
      <c r="B93" s="47"/>
      <c r="D93" s="138"/>
      <c r="E93" s="51"/>
      <c r="F93" s="50"/>
      <c r="G93" s="136"/>
      <c r="H93" s="51"/>
      <c r="I93" s="55"/>
      <c r="J93" s="51"/>
      <c r="K93" s="49"/>
      <c r="L93" s="56"/>
      <c r="M93" s="49"/>
      <c r="N93" s="49"/>
      <c r="O93" s="49"/>
      <c r="P93" s="49"/>
      <c r="Q93" s="49"/>
      <c r="R93" s="49"/>
      <c r="S93" s="49"/>
      <c r="T93" s="49"/>
      <c r="U93" s="54"/>
      <c r="V93" s="168"/>
      <c r="W93" s="218"/>
      <c r="X93" s="311"/>
      <c r="Y93" s="137"/>
      <c r="Z93" s="45"/>
      <c r="AA93" s="45"/>
      <c r="AB93" s="45"/>
      <c r="AC93" s="45"/>
      <c r="AD93" s="45"/>
      <c r="AE93" s="45"/>
      <c r="AF93" s="45"/>
      <c r="AG93" s="141"/>
      <c r="AH93" s="45"/>
      <c r="AI93" s="45"/>
      <c r="AJ93" s="53"/>
      <c r="AK93" s="45"/>
      <c r="AL93" s="137"/>
      <c r="AM93" s="49"/>
      <c r="AN93" s="54"/>
      <c r="AO93" s="49"/>
      <c r="AP93" s="49"/>
    </row>
    <row r="94" spans="2:42" ht="12.75" customHeight="1" x14ac:dyDescent="0.25">
      <c r="B94" s="417" t="s">
        <v>95</v>
      </c>
      <c r="D94" s="186">
        <v>90800</v>
      </c>
      <c r="E94" s="187" t="s">
        <v>1</v>
      </c>
      <c r="F94" s="188">
        <v>90900</v>
      </c>
      <c r="G94" s="171" t="s">
        <v>78</v>
      </c>
      <c r="H94" s="187" t="s">
        <v>89</v>
      </c>
      <c r="I94" s="187">
        <v>1</v>
      </c>
      <c r="J94" s="187">
        <v>1</v>
      </c>
      <c r="K94" s="190">
        <f>15.78+45.81+99.84+130.097</f>
        <v>291.52700000000004</v>
      </c>
      <c r="L94" s="190">
        <v>0</v>
      </c>
      <c r="M94" s="189">
        <f t="shared" ref="M94:M95" si="107">L94</f>
        <v>0</v>
      </c>
      <c r="N94" s="189">
        <f t="shared" ref="N94:N95" si="108">(M94+($N$12*J94))</f>
        <v>0.33333333333333331</v>
      </c>
      <c r="O94" s="189">
        <f t="shared" ref="O94:O95" si="109">(N94+$O$12*J94)</f>
        <v>0.83333333333333326</v>
      </c>
      <c r="P94" s="189">
        <f t="shared" ref="P94:P95" si="110">(O94+($P$12*J94))</f>
        <v>1.5</v>
      </c>
      <c r="Q94" s="189">
        <f t="shared" ref="Q94:Q95" si="111">PRODUCT(I94*K94*L94)</f>
        <v>0</v>
      </c>
      <c r="R94" s="189">
        <f t="shared" ref="R94:R95" si="112">PRODUCT(I94*K94*M94)</f>
        <v>0</v>
      </c>
      <c r="S94" s="189">
        <f t="shared" ref="S94:S95" si="113">PRODUCT(I94*K94*N94)</f>
        <v>97.175666666666672</v>
      </c>
      <c r="T94" s="189">
        <f>PRODUCT(I94*K94*(O94))</f>
        <v>242.93916666666669</v>
      </c>
      <c r="U94" s="297">
        <f t="shared" ref="U94:U95" si="114">PRODUCT(I94*K94*P94)</f>
        <v>437.29050000000007</v>
      </c>
      <c r="V94" s="191">
        <f>1126.5739+4156.7614</f>
        <v>5283.3353000000006</v>
      </c>
      <c r="W94" s="257"/>
      <c r="X94" s="314"/>
      <c r="Y94" s="137">
        <f>(Q94+V94)*$Y$12/12/27</f>
        <v>24.459885648148152</v>
      </c>
      <c r="Z94" s="45">
        <f>(R94+V94)*$Z$12/12/27</f>
        <v>28.536533256172842</v>
      </c>
      <c r="AA94" s="45">
        <f>(S94+V94)*$AA$12/12/27</f>
        <v>74.729318981481498</v>
      </c>
      <c r="AB94" s="67">
        <f>(((T94+V94)*$AB$12/12)+(25*2)*38.7*$AB$12/12)/27</f>
        <v>138.17174938271606</v>
      </c>
      <c r="AC94" s="45">
        <f>(U94+V94)/9</f>
        <v>635.62508888888897</v>
      </c>
      <c r="AD94" s="45">
        <f>((Q94+R94+(V94*2))/9)*0.055</f>
        <v>64.574098111111113</v>
      </c>
      <c r="AE94" s="45"/>
      <c r="AF94" s="45">
        <f t="shared" si="12"/>
        <v>635.62508888888897</v>
      </c>
      <c r="AG94" s="141"/>
      <c r="AH94" s="45"/>
      <c r="AI94" s="45">
        <f>AC94*(0.75*$AC$12*115*0.05)*0.0005</f>
        <v>19.187932370833337</v>
      </c>
      <c r="AJ94" s="68">
        <f>(781.5989+2723.132)*($Y$12+$Z$12)/12/27</f>
        <v>35.155479706790125</v>
      </c>
      <c r="AK94" s="45"/>
      <c r="AL94" s="137">
        <f t="shared" si="13"/>
        <v>587.03725555555559</v>
      </c>
      <c r="AM94" s="49"/>
      <c r="AN94" s="54"/>
      <c r="AO94" s="49"/>
      <c r="AP94" s="49"/>
    </row>
    <row r="95" spans="2:42" ht="12.75" customHeight="1" x14ac:dyDescent="0.25">
      <c r="B95" s="418"/>
      <c r="D95" s="186">
        <v>91100</v>
      </c>
      <c r="E95" s="187" t="s">
        <v>1</v>
      </c>
      <c r="F95" s="188">
        <v>91150</v>
      </c>
      <c r="G95" s="171" t="s">
        <v>78</v>
      </c>
      <c r="H95" s="187" t="s">
        <v>89</v>
      </c>
      <c r="I95" s="187">
        <v>1</v>
      </c>
      <c r="J95" s="187">
        <v>1</v>
      </c>
      <c r="K95" s="190">
        <f>44.37+14.13</f>
        <v>58.5</v>
      </c>
      <c r="L95" s="190">
        <v>0</v>
      </c>
      <c r="M95" s="189">
        <f t="shared" si="107"/>
        <v>0</v>
      </c>
      <c r="N95" s="189">
        <f t="shared" si="108"/>
        <v>0.33333333333333331</v>
      </c>
      <c r="O95" s="189">
        <f t="shared" si="109"/>
        <v>0.83333333333333326</v>
      </c>
      <c r="P95" s="189">
        <f t="shared" si="110"/>
        <v>1.5</v>
      </c>
      <c r="Q95" s="189">
        <f t="shared" si="111"/>
        <v>0</v>
      </c>
      <c r="R95" s="189">
        <f t="shared" si="112"/>
        <v>0</v>
      </c>
      <c r="S95" s="189">
        <f t="shared" si="113"/>
        <v>19.5</v>
      </c>
      <c r="T95" s="189">
        <f t="shared" ref="T95" si="115">PRODUCT(I95*K95*O95)</f>
        <v>48.749999999999993</v>
      </c>
      <c r="U95" s="297">
        <f t="shared" si="114"/>
        <v>87.75</v>
      </c>
      <c r="V95" s="191">
        <f>1053.38</f>
        <v>1053.3800000000001</v>
      </c>
      <c r="W95" s="257"/>
      <c r="X95" s="314"/>
      <c r="Y95" s="137">
        <f>(Q95+V95)*$Y$12/12/27</f>
        <v>4.8767592592592601</v>
      </c>
      <c r="Z95" s="45">
        <f>(R95+V95)*$Z$12/12/27</f>
        <v>5.689552469135803</v>
      </c>
      <c r="AA95" s="45">
        <f>(S95+V95)*$AA$12/12/27</f>
        <v>14.901111111111115</v>
      </c>
      <c r="AB95" s="67">
        <f>(((T95+V95)*$AB$12/12)+(25*2)*38.7*$AB$12/12)/27</f>
        <v>56.243148148148151</v>
      </c>
      <c r="AC95" s="45">
        <f>(U95+V95)/9</f>
        <v>126.79222222222224</v>
      </c>
      <c r="AD95" s="45">
        <f>((Q95+R95+(V95*2))/9)*0.055</f>
        <v>12.874644444444446</v>
      </c>
      <c r="AE95" s="45"/>
      <c r="AF95" s="45">
        <f t="shared" ref="AF95:AF160" si="116">AC95</f>
        <v>126.79222222222224</v>
      </c>
      <c r="AG95" s="141"/>
      <c r="AH95" s="45"/>
      <c r="AI95" s="45">
        <f>AC95*(0.75*$AC$12*115*0.05)*0.0005</f>
        <v>3.8275402083333341</v>
      </c>
      <c r="AJ95" s="68">
        <f>(672.69)*($Y$12+$Z$12)/12/27</f>
        <v>6.7476620370370375</v>
      </c>
      <c r="AK95" s="45"/>
      <c r="AL95" s="137">
        <f t="shared" ref="AL95:AL158" si="117">(Q95+V95)/9</f>
        <v>117.04222222222224</v>
      </c>
      <c r="AM95" s="49"/>
      <c r="AN95" s="54"/>
      <c r="AO95" s="49"/>
      <c r="AP95" s="49"/>
    </row>
    <row r="96" spans="2:42" ht="12.75" customHeight="1" x14ac:dyDescent="0.25">
      <c r="B96" s="47"/>
      <c r="D96" s="138"/>
      <c r="E96" s="51"/>
      <c r="F96" s="50"/>
      <c r="G96" s="136"/>
      <c r="H96" s="51"/>
      <c r="I96" s="51"/>
      <c r="J96" s="51"/>
      <c r="K96" s="49"/>
      <c r="L96" s="56"/>
      <c r="M96" s="49"/>
      <c r="N96" s="49"/>
      <c r="O96" s="49"/>
      <c r="P96" s="49"/>
      <c r="Q96" s="49"/>
      <c r="R96" s="49"/>
      <c r="S96" s="49"/>
      <c r="T96" s="49"/>
      <c r="U96" s="54"/>
      <c r="V96" s="168"/>
      <c r="W96" s="218"/>
      <c r="X96" s="311"/>
      <c r="Y96" s="137"/>
      <c r="Z96" s="45"/>
      <c r="AA96" s="45"/>
      <c r="AB96" s="45"/>
      <c r="AC96" s="45"/>
      <c r="AD96" s="45"/>
      <c r="AE96" s="45"/>
      <c r="AF96" s="45"/>
      <c r="AG96" s="141"/>
      <c r="AH96" s="45"/>
      <c r="AI96" s="45"/>
      <c r="AJ96" s="68"/>
      <c r="AK96" s="45"/>
      <c r="AL96" s="137"/>
      <c r="AM96" s="49"/>
      <c r="AN96" s="54"/>
      <c r="AO96" s="49"/>
      <c r="AP96" s="49"/>
    </row>
    <row r="97" spans="2:42" ht="12.75" customHeight="1" x14ac:dyDescent="0.25">
      <c r="B97" s="192"/>
      <c r="D97" s="186">
        <v>91150</v>
      </c>
      <c r="E97" s="51" t="s">
        <v>1</v>
      </c>
      <c r="F97" s="188">
        <v>91433.26</v>
      </c>
      <c r="G97" s="136"/>
      <c r="H97" s="187" t="s">
        <v>89</v>
      </c>
      <c r="I97" s="187">
        <v>2</v>
      </c>
      <c r="J97" s="187">
        <v>2</v>
      </c>
      <c r="K97" s="189">
        <f t="shared" ref="K97" si="118">IF(D97&lt;&gt;"",F97-D97,"")</f>
        <v>283.25999999999476</v>
      </c>
      <c r="L97" s="190">
        <v>36</v>
      </c>
      <c r="M97" s="189">
        <f t="shared" ref="M97" si="119">L97</f>
        <v>36</v>
      </c>
      <c r="N97" s="189">
        <f t="shared" ref="N97" si="120">(M97+($N$12*J97))</f>
        <v>36.666666666666664</v>
      </c>
      <c r="O97" s="189">
        <f t="shared" ref="O97" si="121">(N97+$O$12*J97)</f>
        <v>37.666666666666664</v>
      </c>
      <c r="P97" s="189">
        <f t="shared" ref="P97" si="122">(O97+($P$12*J97))</f>
        <v>39</v>
      </c>
      <c r="Q97" s="189">
        <f t="shared" ref="Q97" si="123">PRODUCT(I97*K97*L97)</f>
        <v>20394.719999999623</v>
      </c>
      <c r="R97" s="189">
        <f t="shared" ref="R97" si="124">PRODUCT(I97*K97*M97)</f>
        <v>20394.719999999623</v>
      </c>
      <c r="S97" s="189">
        <f t="shared" ref="S97" si="125">PRODUCT(I97*K97*N97)</f>
        <v>20772.399999999616</v>
      </c>
      <c r="T97" s="189">
        <f t="shared" ref="T97" si="126">PRODUCT(I97*K97*O97)</f>
        <v>21338.919999999605</v>
      </c>
      <c r="U97" s="297">
        <f t="shared" ref="U97" si="127">PRODUCT(I97*K97*P97)</f>
        <v>22094.279999999591</v>
      </c>
      <c r="V97" s="168"/>
      <c r="W97" s="218"/>
      <c r="X97" s="311">
        <f>24+24</f>
        <v>48</v>
      </c>
      <c r="Y97" s="137">
        <f>(Q97+V97)*$Y$12/12/27</f>
        <v>94.419999999998254</v>
      </c>
      <c r="Z97" s="45">
        <f>(R97+V97)*$Z$12/12/27</f>
        <v>110.15666666666463</v>
      </c>
      <c r="AA97" s="45">
        <f>(S97+V97)*$AA$12/12/27</f>
        <v>288.50555555555025</v>
      </c>
      <c r="AB97" s="45">
        <f>(T97+V97)*$AB$12/12/27</f>
        <v>395.1651851851779</v>
      </c>
      <c r="AC97" s="45">
        <f>(U97+V97)/9</f>
        <v>2454.9199999999546</v>
      </c>
      <c r="AD97" s="45">
        <f>((Q97+R97+(V97*2))/9)*0.055</f>
        <v>249.26879999999539</v>
      </c>
      <c r="AE97" s="45"/>
      <c r="AF97" s="45">
        <f t="shared" si="116"/>
        <v>2454.9199999999546</v>
      </c>
      <c r="AG97" s="141"/>
      <c r="AH97" s="45"/>
      <c r="AI97" s="45">
        <f>AC97*(0.75*$AC$12*115*0.05)*0.0005</f>
        <v>74.107897499998629</v>
      </c>
      <c r="AJ97" s="53">
        <f>(F97-D97)*($Y$12+$Z$12)/12*X97/27</f>
        <v>136.38444444444193</v>
      </c>
      <c r="AK97" s="45"/>
      <c r="AL97" s="137">
        <f t="shared" si="117"/>
        <v>2266.0799999999581</v>
      </c>
      <c r="AM97" s="49">
        <f>(F97-D97)*($AM$12/12)*4</f>
        <v>1510.7199999999721</v>
      </c>
      <c r="AN97" s="54"/>
      <c r="AO97" s="49" t="e">
        <f>IF(ISBLANK(#REF!),"",K97*#REF!)</f>
        <v>#REF!</v>
      </c>
      <c r="AP97" s="49"/>
    </row>
    <row r="98" spans="2:42" ht="12.75" customHeight="1" x14ac:dyDescent="0.25">
      <c r="B98" s="47"/>
      <c r="D98" s="138"/>
      <c r="E98" s="51"/>
      <c r="F98" s="50"/>
      <c r="G98" s="136"/>
      <c r="H98" s="51"/>
      <c r="I98" s="55"/>
      <c r="J98" s="51"/>
      <c r="K98" s="49"/>
      <c r="L98" s="56"/>
      <c r="M98" s="49"/>
      <c r="N98" s="49"/>
      <c r="O98" s="49"/>
      <c r="P98" s="49"/>
      <c r="Q98" s="49"/>
      <c r="R98" s="49"/>
      <c r="S98" s="49"/>
      <c r="T98" s="49"/>
      <c r="U98" s="54"/>
      <c r="V98" s="168"/>
      <c r="W98" s="218"/>
      <c r="X98" s="311"/>
      <c r="Y98" s="137"/>
      <c r="Z98" s="45"/>
      <c r="AA98" s="45"/>
      <c r="AB98" s="45"/>
      <c r="AC98" s="45"/>
      <c r="AD98" s="45"/>
      <c r="AE98" s="45"/>
      <c r="AF98" s="45"/>
      <c r="AG98" s="141"/>
      <c r="AH98" s="45"/>
      <c r="AI98" s="45"/>
      <c r="AJ98" s="53"/>
      <c r="AK98" s="45"/>
      <c r="AL98" s="137"/>
      <c r="AM98" s="49"/>
      <c r="AN98" s="54"/>
      <c r="AO98" s="49"/>
      <c r="AP98" s="49"/>
    </row>
    <row r="99" spans="2:42" ht="12.75" customHeight="1" x14ac:dyDescent="0.25">
      <c r="B99" s="425" t="s">
        <v>96</v>
      </c>
      <c r="D99" s="186">
        <v>91433.26</v>
      </c>
      <c r="E99" s="51" t="s">
        <v>1</v>
      </c>
      <c r="F99" s="188">
        <v>91648.26</v>
      </c>
      <c r="G99" s="172"/>
      <c r="H99" s="187" t="s">
        <v>30</v>
      </c>
      <c r="I99" s="187">
        <v>1</v>
      </c>
      <c r="J99" s="187">
        <v>2</v>
      </c>
      <c r="K99" s="189">
        <f t="shared" ref="K99:K113" si="128">IF(D99&lt;&gt;"",F99-D99,"")</f>
        <v>215</v>
      </c>
      <c r="L99" s="190">
        <f>(46+36)/2</f>
        <v>41</v>
      </c>
      <c r="M99" s="189">
        <f t="shared" ref="M99:M113" si="129">L99</f>
        <v>41</v>
      </c>
      <c r="N99" s="189">
        <f t="shared" ref="N99:N113" si="130">(M99+($N$12*J99))</f>
        <v>41.666666666666664</v>
      </c>
      <c r="O99" s="189">
        <f t="shared" ref="O99:O113" si="131">(N99+$O$12*J99)</f>
        <v>42.666666666666664</v>
      </c>
      <c r="P99" s="189">
        <f t="shared" ref="P99:P113" si="132">(O99+($P$12*J99))</f>
        <v>44</v>
      </c>
      <c r="Q99" s="189">
        <f t="shared" ref="Q99:Q113" si="133">PRODUCT(I99*K99*L99)</f>
        <v>8815</v>
      </c>
      <c r="R99" s="189">
        <f t="shared" ref="R99:R113" si="134">PRODUCT(I99*K99*M99)</f>
        <v>8815</v>
      </c>
      <c r="S99" s="189">
        <f t="shared" ref="S99:S113" si="135">PRODUCT(I99*K99*N99)</f>
        <v>8958.3333333333321</v>
      </c>
      <c r="T99" s="189">
        <f t="shared" ref="T99:T113" si="136">PRODUCT(I99*K99*O99)</f>
        <v>9173.3333333333321</v>
      </c>
      <c r="U99" s="297">
        <f t="shared" ref="U99:U113" si="137">PRODUCT(I99*K99*P99)</f>
        <v>9460</v>
      </c>
      <c r="V99" s="168"/>
      <c r="W99" s="218"/>
      <c r="X99" s="311">
        <f>(24+36)/2</f>
        <v>30</v>
      </c>
      <c r="Y99" s="137">
        <f>(Q99+V99)*$Y$12/12/27</f>
        <v>40.810185185185183</v>
      </c>
      <c r="Z99" s="45">
        <f>(R99+V99)*$Z$12/12/27</f>
        <v>47.611882716049379</v>
      </c>
      <c r="AA99" s="45">
        <f>(S99+V99)*$AA$12/12/27</f>
        <v>124.42129629629628</v>
      </c>
      <c r="AB99" s="45">
        <f>(T99+V99)*$AB$12/12/27</f>
        <v>169.87654320987653</v>
      </c>
      <c r="AC99" s="45">
        <f>(U99+V99)/9</f>
        <v>1051.1111111111111</v>
      </c>
      <c r="AD99" s="45">
        <f>((Q99+R99+(V99*2))/9)*0.055</f>
        <v>107.73888888888889</v>
      </c>
      <c r="AE99" s="45"/>
      <c r="AF99" s="45">
        <f t="shared" si="116"/>
        <v>1051.1111111111111</v>
      </c>
      <c r="AG99" s="141"/>
      <c r="AH99" s="45"/>
      <c r="AI99" s="45">
        <f>AC99*(0.75*$AC$12*115*0.05)*0.0005</f>
        <v>31.730416666666663</v>
      </c>
      <c r="AJ99" s="53">
        <f>(F99-D99)*($Y$12+$Z$12)/12*X99/27</f>
        <v>64.699074074074076</v>
      </c>
      <c r="AK99" s="45"/>
      <c r="AL99" s="137">
        <f t="shared" si="117"/>
        <v>979.44444444444446</v>
      </c>
      <c r="AM99" s="49">
        <f t="shared" ref="AM99:AM106" si="138">(F99-D99)*($AM$12/12)*2</f>
        <v>573.33333333333326</v>
      </c>
      <c r="AN99" s="54"/>
      <c r="AO99" s="49" t="e">
        <f>IF(ISBLANK(#REF!),"",K99*#REF!)</f>
        <v>#REF!</v>
      </c>
      <c r="AP99" s="49"/>
    </row>
    <row r="100" spans="2:42" ht="12.75" customHeight="1" x14ac:dyDescent="0.25">
      <c r="B100" s="426"/>
      <c r="D100" s="186">
        <v>91648.26</v>
      </c>
      <c r="E100" s="51" t="s">
        <v>1</v>
      </c>
      <c r="F100" s="188">
        <v>91730</v>
      </c>
      <c r="G100" s="172"/>
      <c r="H100" s="187" t="s">
        <v>30</v>
      </c>
      <c r="I100" s="187">
        <v>1</v>
      </c>
      <c r="J100" s="187">
        <v>2</v>
      </c>
      <c r="K100" s="189">
        <f t="shared" si="128"/>
        <v>81.740000000005239</v>
      </c>
      <c r="L100" s="190">
        <v>46</v>
      </c>
      <c r="M100" s="189">
        <f t="shared" si="129"/>
        <v>46</v>
      </c>
      <c r="N100" s="189">
        <f t="shared" si="130"/>
        <v>46.666666666666664</v>
      </c>
      <c r="O100" s="189">
        <f t="shared" si="131"/>
        <v>47.666666666666664</v>
      </c>
      <c r="P100" s="189">
        <f t="shared" si="132"/>
        <v>49</v>
      </c>
      <c r="Q100" s="189">
        <f t="shared" si="133"/>
        <v>3760.040000000241</v>
      </c>
      <c r="R100" s="189">
        <f t="shared" si="134"/>
        <v>3760.040000000241</v>
      </c>
      <c r="S100" s="189">
        <f t="shared" si="135"/>
        <v>3814.5333333335775</v>
      </c>
      <c r="T100" s="189">
        <f t="shared" si="136"/>
        <v>3896.2733333335827</v>
      </c>
      <c r="U100" s="297">
        <f t="shared" si="137"/>
        <v>4005.2600000002567</v>
      </c>
      <c r="V100" s="168"/>
      <c r="W100" s="218"/>
      <c r="X100" s="311">
        <v>36</v>
      </c>
      <c r="Y100" s="137">
        <f>(Q100+V100)*$Y$12/12/27</f>
        <v>17.407592592593709</v>
      </c>
      <c r="Z100" s="45">
        <f>(R100+V100)*$Z$12/12/27</f>
        <v>20.308858024692658</v>
      </c>
      <c r="AA100" s="45">
        <f>(S100+V100)*$AA$12/12/27</f>
        <v>52.979629629633024</v>
      </c>
      <c r="AB100" s="45">
        <f>(T100+V100)*$AB$12/12/27</f>
        <v>72.153209876547834</v>
      </c>
      <c r="AC100" s="45">
        <f>(U100+V100)/9</f>
        <v>445.02888888891744</v>
      </c>
      <c r="AD100" s="45">
        <f>((Q100+R100+(V100*2))/9)*0.055</f>
        <v>45.956044444447393</v>
      </c>
      <c r="AE100" s="45"/>
      <c r="AF100" s="45">
        <f t="shared" si="116"/>
        <v>445.02888888891744</v>
      </c>
      <c r="AG100" s="141"/>
      <c r="AH100" s="45"/>
      <c r="AI100" s="45">
        <f>AC100*(0.75*$AC$12*115*0.05)*0.0005</f>
        <v>13.434309583334196</v>
      </c>
      <c r="AJ100" s="53">
        <f>(F100-D100)*($Y$12+$Z$12)/12*X100/27</f>
        <v>29.517222222224113</v>
      </c>
      <c r="AK100" s="45"/>
      <c r="AL100" s="137">
        <f t="shared" si="117"/>
        <v>417.782222222249</v>
      </c>
      <c r="AM100" s="49">
        <f t="shared" si="138"/>
        <v>217.97333333334728</v>
      </c>
      <c r="AN100" s="54"/>
      <c r="AO100" s="49" t="e">
        <f>IF(ISBLANK(#REF!),"",K100*#REF!)</f>
        <v>#REF!</v>
      </c>
      <c r="AP100" s="49"/>
    </row>
    <row r="101" spans="2:42" ht="12.75" customHeight="1" x14ac:dyDescent="0.25">
      <c r="B101" s="426"/>
      <c r="D101" s="186">
        <v>91730</v>
      </c>
      <c r="E101" s="51" t="s">
        <v>1</v>
      </c>
      <c r="F101" s="188">
        <v>91800</v>
      </c>
      <c r="G101" s="172"/>
      <c r="H101" s="187" t="s">
        <v>30</v>
      </c>
      <c r="I101" s="187">
        <v>1</v>
      </c>
      <c r="J101" s="187">
        <v>1</v>
      </c>
      <c r="K101" s="189">
        <f t="shared" ref="K101" si="139">IF(D101&lt;&gt;"",F101-D101,"")</f>
        <v>70</v>
      </c>
      <c r="L101" s="190">
        <v>46</v>
      </c>
      <c r="M101" s="189">
        <f t="shared" ref="M101:M102" si="140">L101</f>
        <v>46</v>
      </c>
      <c r="N101" s="189">
        <f t="shared" ref="N101:N102" si="141">(M101+($N$12*J101))</f>
        <v>46.333333333333336</v>
      </c>
      <c r="O101" s="189">
        <f t="shared" ref="O101:O102" si="142">(N101+$O$12*J101)</f>
        <v>46.833333333333336</v>
      </c>
      <c r="P101" s="189">
        <f t="shared" ref="P101:P102" si="143">(O101+($P$12*J101))</f>
        <v>47.5</v>
      </c>
      <c r="Q101" s="189">
        <f t="shared" ref="Q101:Q102" si="144">PRODUCT(I101*K101*L101)</f>
        <v>3220</v>
      </c>
      <c r="R101" s="189">
        <f t="shared" ref="R101:R102" si="145">PRODUCT(I101*K101*M101)</f>
        <v>3220</v>
      </c>
      <c r="S101" s="189">
        <f t="shared" ref="S101:S102" si="146">PRODUCT(I101*K101*N101)</f>
        <v>3243.3333333333335</v>
      </c>
      <c r="T101" s="189">
        <f t="shared" ref="T101:T102" si="147">PRODUCT(I101*K101*O101)</f>
        <v>3278.3333333333335</v>
      </c>
      <c r="U101" s="297">
        <f t="shared" ref="U101:U102" si="148">PRODUCT(I101*K101*P101)</f>
        <v>3325</v>
      </c>
      <c r="V101" s="168"/>
      <c r="W101" s="218"/>
      <c r="X101" s="311">
        <v>36</v>
      </c>
      <c r="Y101" s="137">
        <f>(Q101+V101)*$Y$12/12/27</f>
        <v>14.907407407407407</v>
      </c>
      <c r="Z101" s="45">
        <f>(R101+V101)*$Z$12/12/27</f>
        <v>17.391975308641975</v>
      </c>
      <c r="AA101" s="45">
        <f>(S101+V101)*$AA$12/12/27</f>
        <v>45.046296296296298</v>
      </c>
      <c r="AB101" s="45">
        <f>(T101+V101)*$AB$12/12/27</f>
        <v>60.70987654320988</v>
      </c>
      <c r="AC101" s="45">
        <f>(U101+V101)/9</f>
        <v>369.44444444444446</v>
      </c>
      <c r="AD101" s="45">
        <f>((Q101+R101+(V101*2))/9)*0.055</f>
        <v>39.355555555555554</v>
      </c>
      <c r="AE101" s="45"/>
      <c r="AF101" s="45">
        <f t="shared" si="116"/>
        <v>369.44444444444446</v>
      </c>
      <c r="AG101" s="141"/>
      <c r="AH101" s="45"/>
      <c r="AI101" s="45">
        <f>AC101*(0.75*$AC$12*115*0.05)*0.0005</f>
        <v>11.152604166666668</v>
      </c>
      <c r="AJ101" s="53">
        <f>(F101-D101)*($Y$12+$Z$12)/12*X101/27</f>
        <v>25.277777777777779</v>
      </c>
      <c r="AK101" s="45"/>
      <c r="AL101" s="137">
        <f t="shared" si="117"/>
        <v>357.77777777777777</v>
      </c>
      <c r="AM101" s="49">
        <f t="shared" si="138"/>
        <v>186.66666666666666</v>
      </c>
      <c r="AN101" s="54"/>
      <c r="AO101" s="49"/>
      <c r="AP101" s="49"/>
    </row>
    <row r="102" spans="2:42" ht="12.75" customHeight="1" x14ac:dyDescent="0.25">
      <c r="B102" s="426"/>
      <c r="D102" s="186">
        <v>91800</v>
      </c>
      <c r="E102" s="51" t="s">
        <v>1</v>
      </c>
      <c r="F102" s="188">
        <v>91957.51</v>
      </c>
      <c r="G102" s="172" t="s">
        <v>98</v>
      </c>
      <c r="H102" s="187" t="s">
        <v>30</v>
      </c>
      <c r="I102" s="187">
        <v>1</v>
      </c>
      <c r="J102" s="187">
        <v>1</v>
      </c>
      <c r="K102" s="190">
        <f>157.65+28.89+11.52+123.23</f>
        <v>321.29000000000002</v>
      </c>
      <c r="L102" s="190">
        <v>0</v>
      </c>
      <c r="M102" s="189">
        <f t="shared" si="140"/>
        <v>0</v>
      </c>
      <c r="N102" s="189">
        <f t="shared" si="141"/>
        <v>0.33333333333333331</v>
      </c>
      <c r="O102" s="189">
        <f t="shared" si="142"/>
        <v>0.83333333333333326</v>
      </c>
      <c r="P102" s="189">
        <f t="shared" si="143"/>
        <v>1.5</v>
      </c>
      <c r="Q102" s="189">
        <f t="shared" si="144"/>
        <v>0</v>
      </c>
      <c r="R102" s="189">
        <f t="shared" si="145"/>
        <v>0</v>
      </c>
      <c r="S102" s="189">
        <f t="shared" si="146"/>
        <v>107.09666666666666</v>
      </c>
      <c r="T102" s="189">
        <f t="shared" si="147"/>
        <v>267.74166666666667</v>
      </c>
      <c r="U102" s="297">
        <f t="shared" si="148"/>
        <v>481.93500000000006</v>
      </c>
      <c r="V102" s="191">
        <v>9072.3669000000009</v>
      </c>
      <c r="W102" s="257"/>
      <c r="X102" s="313">
        <f>(36+(24+14.5))/2</f>
        <v>37.25</v>
      </c>
      <c r="Y102" s="137">
        <f>(Q102+V102)*$Y$12/12/27</f>
        <v>42.001698611111117</v>
      </c>
      <c r="Z102" s="45">
        <f>(R102+V102)*$Z$12/12/27</f>
        <v>49.001981712962966</v>
      </c>
      <c r="AA102" s="45">
        <f>(S102+V102)*$AA$12/12/27</f>
        <v>127.49254953703705</v>
      </c>
      <c r="AB102" s="45">
        <f>(T102+V102)*$AB$12/12/27</f>
        <v>172.96497345679015</v>
      </c>
      <c r="AC102" s="45">
        <f>(U102+V102)/9</f>
        <v>1061.5891000000001</v>
      </c>
      <c r="AD102" s="45">
        <f>((Q102+R102+(V102*2))/9)*0.055</f>
        <v>110.88448433333335</v>
      </c>
      <c r="AE102" s="45"/>
      <c r="AF102" s="45">
        <f t="shared" si="116"/>
        <v>1061.5891000000001</v>
      </c>
      <c r="AG102" s="141"/>
      <c r="AH102" s="45"/>
      <c r="AI102" s="45">
        <f>AC102*(0.75*$AC$12*115*0.05)*0.0005</f>
        <v>32.046720956250006</v>
      </c>
      <c r="AJ102" s="53">
        <f>(F102-D102)*($Y$12+$Z$12)/12*X102/27</f>
        <v>58.853562885800514</v>
      </c>
      <c r="AK102" s="45"/>
      <c r="AL102" s="137">
        <f t="shared" si="117"/>
        <v>1008.0407666666667</v>
      </c>
      <c r="AM102" s="49">
        <f t="shared" si="138"/>
        <v>420.02666666665266</v>
      </c>
      <c r="AN102" s="54"/>
      <c r="AO102" s="49"/>
      <c r="AP102" s="49"/>
    </row>
    <row r="103" spans="2:42" ht="12.75" customHeight="1" x14ac:dyDescent="0.25">
      <c r="B103" s="426"/>
      <c r="D103" s="138"/>
      <c r="E103" s="51"/>
      <c r="F103" s="50"/>
      <c r="G103" s="172"/>
      <c r="H103" s="51"/>
      <c r="I103" s="51"/>
      <c r="J103" s="51"/>
      <c r="K103" s="49"/>
      <c r="L103" s="56"/>
      <c r="M103" s="49"/>
      <c r="N103" s="49"/>
      <c r="O103" s="49"/>
      <c r="P103" s="49"/>
      <c r="Q103" s="49"/>
      <c r="R103" s="49"/>
      <c r="S103" s="49"/>
      <c r="T103" s="49"/>
      <c r="U103" s="54"/>
      <c r="V103" s="168"/>
      <c r="W103" s="218"/>
      <c r="X103" s="311"/>
      <c r="Y103" s="137"/>
      <c r="Z103" s="45"/>
      <c r="AA103" s="45"/>
      <c r="AB103" s="45"/>
      <c r="AC103" s="45"/>
      <c r="AD103" s="45"/>
      <c r="AE103" s="45"/>
      <c r="AF103" s="45"/>
      <c r="AG103" s="141"/>
      <c r="AH103" s="45"/>
      <c r="AI103" s="45"/>
      <c r="AJ103" s="53"/>
      <c r="AK103" s="45"/>
      <c r="AL103" s="137"/>
      <c r="AM103" s="49"/>
      <c r="AN103" s="54"/>
      <c r="AO103" s="49"/>
      <c r="AP103" s="49"/>
    </row>
    <row r="104" spans="2:42" ht="12.75" customHeight="1" x14ac:dyDescent="0.25">
      <c r="B104" s="426"/>
      <c r="D104" s="186">
        <v>91957.51</v>
      </c>
      <c r="E104" s="51" t="s">
        <v>1</v>
      </c>
      <c r="F104" s="188">
        <v>92000</v>
      </c>
      <c r="G104" s="172"/>
      <c r="H104" s="187" t="s">
        <v>30</v>
      </c>
      <c r="I104" s="187">
        <v>1</v>
      </c>
      <c r="J104" s="187">
        <v>2</v>
      </c>
      <c r="K104" s="189">
        <f t="shared" si="128"/>
        <v>42.490000000005239</v>
      </c>
      <c r="L104" s="190">
        <f>(37.69+36)/2</f>
        <v>36.844999999999999</v>
      </c>
      <c r="M104" s="189">
        <f t="shared" si="129"/>
        <v>36.844999999999999</v>
      </c>
      <c r="N104" s="189">
        <f t="shared" si="130"/>
        <v>37.511666666666663</v>
      </c>
      <c r="O104" s="189">
        <f t="shared" si="131"/>
        <v>38.511666666666663</v>
      </c>
      <c r="P104" s="189">
        <f t="shared" si="132"/>
        <v>39.844999999999999</v>
      </c>
      <c r="Q104" s="189">
        <f t="shared" si="133"/>
        <v>1565.544050000193</v>
      </c>
      <c r="R104" s="189">
        <f t="shared" si="134"/>
        <v>1565.544050000193</v>
      </c>
      <c r="S104" s="189">
        <f t="shared" si="135"/>
        <v>1593.870716666863</v>
      </c>
      <c r="T104" s="189">
        <f t="shared" si="136"/>
        <v>1636.3607166668683</v>
      </c>
      <c r="U104" s="297">
        <f t="shared" si="137"/>
        <v>1693.0140500002087</v>
      </c>
      <c r="V104" s="168"/>
      <c r="W104" s="218"/>
      <c r="X104" s="311">
        <v>24</v>
      </c>
      <c r="Y104" s="137">
        <f>(Q104+V104)*$Y$12/12/27</f>
        <v>7.2478891203712639</v>
      </c>
      <c r="Z104" s="45">
        <f>(R104+V104)*$Z$12/12/27</f>
        <v>8.4558706404331403</v>
      </c>
      <c r="AA104" s="45">
        <f>(S104+V104)*$AA$12/12/27</f>
        <v>22.137093287039765</v>
      </c>
      <c r="AB104" s="45">
        <f>(T104+V104)*$AB$12/12/27</f>
        <v>30.302976234571634</v>
      </c>
      <c r="AC104" s="45">
        <f>(U104+V104)/9</f>
        <v>188.11267222224541</v>
      </c>
      <c r="AD104" s="45">
        <f>((Q104+R104+(V104*2))/9)*0.055</f>
        <v>19.134427277780137</v>
      </c>
      <c r="AE104" s="45"/>
      <c r="AF104" s="45">
        <f t="shared" si="116"/>
        <v>188.11267222224541</v>
      </c>
      <c r="AG104" s="141"/>
      <c r="AH104" s="45"/>
      <c r="AI104" s="45">
        <f>AC104*(0.75*$AC$12*115*0.05)*0.0005</f>
        <v>5.6786512927090333</v>
      </c>
      <c r="AJ104" s="53">
        <f>(F104-D104)*($Y$12+$Z$12)/12*X104/27</f>
        <v>10.229074074075335</v>
      </c>
      <c r="AK104" s="45"/>
      <c r="AL104" s="137">
        <f t="shared" si="117"/>
        <v>173.94933888891035</v>
      </c>
      <c r="AM104" s="49">
        <f t="shared" si="138"/>
        <v>113.30666666668063</v>
      </c>
      <c r="AN104" s="54"/>
      <c r="AO104" s="49" t="e">
        <f>IF(ISBLANK(#REF!),"",K104*#REF!)</f>
        <v>#REF!</v>
      </c>
      <c r="AP104" s="49"/>
    </row>
    <row r="105" spans="2:42" ht="12.75" customHeight="1" x14ac:dyDescent="0.25">
      <c r="B105" s="426"/>
      <c r="D105" s="186">
        <v>92000</v>
      </c>
      <c r="E105" s="51" t="s">
        <v>1</v>
      </c>
      <c r="F105" s="188">
        <v>92521.43</v>
      </c>
      <c r="G105" s="172"/>
      <c r="H105" s="187" t="s">
        <v>30</v>
      </c>
      <c r="I105" s="187">
        <v>1</v>
      </c>
      <c r="J105" s="187">
        <v>2</v>
      </c>
      <c r="K105" s="189">
        <f t="shared" si="128"/>
        <v>521.42999999999302</v>
      </c>
      <c r="L105" s="190">
        <v>36</v>
      </c>
      <c r="M105" s="189">
        <f t="shared" si="129"/>
        <v>36</v>
      </c>
      <c r="N105" s="189">
        <f t="shared" si="130"/>
        <v>36.666666666666664</v>
      </c>
      <c r="O105" s="189">
        <f t="shared" si="131"/>
        <v>37.666666666666664</v>
      </c>
      <c r="P105" s="189">
        <f t="shared" si="132"/>
        <v>39</v>
      </c>
      <c r="Q105" s="189">
        <f t="shared" si="133"/>
        <v>18771.479999999749</v>
      </c>
      <c r="R105" s="189">
        <f t="shared" si="134"/>
        <v>18771.479999999749</v>
      </c>
      <c r="S105" s="189">
        <f t="shared" si="135"/>
        <v>19119.099999999744</v>
      </c>
      <c r="T105" s="189">
        <f t="shared" si="136"/>
        <v>19640.529999999737</v>
      </c>
      <c r="U105" s="297">
        <f t="shared" si="137"/>
        <v>20335.769999999728</v>
      </c>
      <c r="V105" s="168"/>
      <c r="W105" s="218"/>
      <c r="X105" s="311">
        <v>24</v>
      </c>
      <c r="Y105" s="137">
        <f>(Q105+V105)*$Y$12/12/27</f>
        <v>86.904999999998836</v>
      </c>
      <c r="Z105" s="45">
        <f>(R105+V105)*$Z$12/12/27</f>
        <v>101.3891666666653</v>
      </c>
      <c r="AA105" s="45">
        <f>(S105+V105)*$AA$12/12/27</f>
        <v>265.54305555555197</v>
      </c>
      <c r="AB105" s="45">
        <f>(T105+V105)*$AB$12/12/27</f>
        <v>363.71351851851364</v>
      </c>
      <c r="AC105" s="45">
        <f>(U105+V105)/9</f>
        <v>2259.5299999999697</v>
      </c>
      <c r="AD105" s="45">
        <f>((Q105+R105+(V105*2))/9)*0.055</f>
        <v>229.42919999999694</v>
      </c>
      <c r="AE105" s="45"/>
      <c r="AF105" s="45">
        <f t="shared" si="116"/>
        <v>2259.5299999999697</v>
      </c>
      <c r="AG105" s="141"/>
      <c r="AH105" s="45"/>
      <c r="AI105" s="45">
        <f>AC105*(0.75*$AC$12*115*0.05)*0.0005</f>
        <v>68.209561874999082</v>
      </c>
      <c r="AJ105" s="53">
        <f>(F105-D105)*($Y$12+$Z$12)/12*X105/27</f>
        <v>125.52944444444276</v>
      </c>
      <c r="AK105" s="45"/>
      <c r="AL105" s="137">
        <f t="shared" si="117"/>
        <v>2085.7199999999721</v>
      </c>
      <c r="AM105" s="49">
        <f t="shared" si="138"/>
        <v>1390.4799999999814</v>
      </c>
      <c r="AN105" s="54"/>
      <c r="AO105" s="49" t="e">
        <f>IF(ISBLANK(#REF!),"",K105*#REF!)</f>
        <v>#REF!</v>
      </c>
      <c r="AP105" s="49"/>
    </row>
    <row r="106" spans="2:42" ht="12.75" customHeight="1" x14ac:dyDescent="0.25">
      <c r="B106" s="426"/>
      <c r="D106" s="186">
        <v>92521.43</v>
      </c>
      <c r="E106" s="51" t="s">
        <v>1</v>
      </c>
      <c r="F106" s="188">
        <v>92625</v>
      </c>
      <c r="G106" s="172"/>
      <c r="H106" s="187" t="s">
        <v>30</v>
      </c>
      <c r="I106" s="187">
        <v>1</v>
      </c>
      <c r="J106" s="187">
        <v>1</v>
      </c>
      <c r="K106" s="190">
        <f>123.1076+101.594+11.7167</f>
        <v>236.41829999999999</v>
      </c>
      <c r="L106" s="190">
        <v>0</v>
      </c>
      <c r="M106" s="189">
        <f t="shared" ref="M106" si="149">L106</f>
        <v>0</v>
      </c>
      <c r="N106" s="189">
        <f t="shared" ref="N106" si="150">(M106+($N$12*J106))</f>
        <v>0.33333333333333331</v>
      </c>
      <c r="O106" s="189">
        <f t="shared" ref="O106" si="151">(N106+$O$12*J106)</f>
        <v>0.83333333333333326</v>
      </c>
      <c r="P106" s="189">
        <f t="shared" ref="P106" si="152">(O106+($P$12*J106))</f>
        <v>1.5</v>
      </c>
      <c r="Q106" s="189">
        <f t="shared" ref="Q106" si="153">PRODUCT(I106*K106*L106)</f>
        <v>0</v>
      </c>
      <c r="R106" s="189">
        <f t="shared" ref="R106" si="154">PRODUCT(I106*K106*M106)</f>
        <v>0</v>
      </c>
      <c r="S106" s="189">
        <f t="shared" ref="S106" si="155">PRODUCT(I106*K106*N106)</f>
        <v>78.806099999999986</v>
      </c>
      <c r="T106" s="189">
        <f t="shared" ref="T106" si="156">PRODUCT(I106*K106*O106)</f>
        <v>197.01524999999998</v>
      </c>
      <c r="U106" s="297">
        <f t="shared" ref="U106" si="157">PRODUCT(I106*K106*P106)</f>
        <v>354.62744999999995</v>
      </c>
      <c r="V106" s="191">
        <v>6390.5569999999998</v>
      </c>
      <c r="W106" s="257"/>
      <c r="X106" s="313">
        <f>(36+(24+16))/2</f>
        <v>38</v>
      </c>
      <c r="Y106" s="137">
        <f>(Q106+V106)*$Y$12/12/27</f>
        <v>29.585912037037037</v>
      </c>
      <c r="Z106" s="45">
        <f>(R106+V106)*$Z$12/12/27</f>
        <v>34.516897376543206</v>
      </c>
      <c r="AA106" s="45">
        <f>(S106+V106)*$AA$12/12/27</f>
        <v>89.852265277777775</v>
      </c>
      <c r="AB106" s="45">
        <f>(T106+V106)*$AB$12/12/27</f>
        <v>121.99207870370371</v>
      </c>
      <c r="AC106" s="45">
        <f>(U106+V106)/9</f>
        <v>749.46493888888881</v>
      </c>
      <c r="AD106" s="45">
        <f>((Q106+R106+(V106*2))/9)*0.055</f>
        <v>78.106807777777775</v>
      </c>
      <c r="AE106" s="45"/>
      <c r="AF106" s="45">
        <f t="shared" si="116"/>
        <v>749.46493888888881</v>
      </c>
      <c r="AG106" s="141"/>
      <c r="AH106" s="45"/>
      <c r="AI106" s="45">
        <f>AC106*(0.75*$AC$12*115*0.05)*0.0005</f>
        <v>22.624472842708332</v>
      </c>
      <c r="AJ106" s="53">
        <f>(F106-D106)*($Y$12+$Z$12)/12*X106/27</f>
        <v>39.478070987656977</v>
      </c>
      <c r="AK106" s="45"/>
      <c r="AL106" s="137">
        <f t="shared" si="117"/>
        <v>710.06188888888892</v>
      </c>
      <c r="AM106" s="49">
        <f t="shared" si="138"/>
        <v>276.18666666668526</v>
      </c>
      <c r="AN106" s="54"/>
      <c r="AO106" s="49"/>
      <c r="AP106" s="49"/>
    </row>
    <row r="107" spans="2:42" s="213" customFormat="1" ht="12.75" customHeight="1" x14ac:dyDescent="0.25">
      <c r="B107" s="426"/>
      <c r="D107" s="210"/>
      <c r="E107" s="211"/>
      <c r="F107" s="212"/>
      <c r="G107" s="214"/>
      <c r="H107" s="211"/>
      <c r="I107" s="211"/>
      <c r="J107" s="211"/>
      <c r="K107" s="215"/>
      <c r="L107" s="215"/>
      <c r="M107" s="216"/>
      <c r="N107" s="216"/>
      <c r="O107" s="216"/>
      <c r="P107" s="216"/>
      <c r="Q107" s="216"/>
      <c r="R107" s="216"/>
      <c r="S107" s="216"/>
      <c r="T107" s="216"/>
      <c r="U107" s="221"/>
      <c r="V107" s="301"/>
      <c r="W107" s="257"/>
      <c r="X107" s="313"/>
      <c r="Y107" s="218"/>
      <c r="Z107" s="219"/>
      <c r="AA107" s="219"/>
      <c r="AB107" s="45"/>
      <c r="AC107" s="219"/>
      <c r="AD107" s="219"/>
      <c r="AE107" s="219"/>
      <c r="AF107" s="45"/>
      <c r="AG107" s="220"/>
      <c r="AH107" s="219"/>
      <c r="AI107" s="45"/>
      <c r="AJ107" s="53"/>
      <c r="AK107" s="219"/>
      <c r="AL107" s="137"/>
      <c r="AM107" s="216"/>
      <c r="AN107" s="221"/>
      <c r="AO107" s="216"/>
      <c r="AP107" s="216"/>
    </row>
    <row r="108" spans="2:42" s="213" customFormat="1" ht="12.75" customHeight="1" x14ac:dyDescent="0.25">
      <c r="B108" s="426"/>
      <c r="D108" s="225">
        <v>92809.2</v>
      </c>
      <c r="E108" s="226" t="s">
        <v>1</v>
      </c>
      <c r="F108" s="227">
        <v>92849.98</v>
      </c>
      <c r="G108" s="228" t="s">
        <v>99</v>
      </c>
      <c r="H108" s="226" t="s">
        <v>30</v>
      </c>
      <c r="I108" s="226">
        <v>1</v>
      </c>
      <c r="J108" s="226">
        <v>1</v>
      </c>
      <c r="K108" s="229">
        <f>9.7876+22.987</f>
        <v>32.7746</v>
      </c>
      <c r="L108" s="229">
        <v>0</v>
      </c>
      <c r="M108" s="230">
        <f t="shared" ref="M108" si="158">L108</f>
        <v>0</v>
      </c>
      <c r="N108" s="230">
        <f t="shared" ref="N108" si="159">(M108+($N$12*J108))</f>
        <v>0.33333333333333331</v>
      </c>
      <c r="O108" s="230">
        <f t="shared" ref="O108" si="160">(N108+$O$12*J108)</f>
        <v>0.83333333333333326</v>
      </c>
      <c r="P108" s="230">
        <f t="shared" ref="P108" si="161">(O108+($P$12*J108))</f>
        <v>1.5</v>
      </c>
      <c r="Q108" s="230">
        <f t="shared" ref="Q108" si="162">PRODUCT(I108*K108*L108)</f>
        <v>0</v>
      </c>
      <c r="R108" s="230">
        <f t="shared" ref="R108" si="163">PRODUCT(I108*K108*M108)</f>
        <v>0</v>
      </c>
      <c r="S108" s="230">
        <f t="shared" ref="S108" si="164">PRODUCT(I108*K108*N108)</f>
        <v>10.924866666666667</v>
      </c>
      <c r="T108" s="230">
        <f t="shared" ref="T108" si="165">PRODUCT(I108*K108*O108)</f>
        <v>27.312166666666663</v>
      </c>
      <c r="U108" s="298">
        <f t="shared" ref="U108" si="166">PRODUCT(I108*K108*P108)</f>
        <v>49.161900000000003</v>
      </c>
      <c r="V108" s="302">
        <v>818.28</v>
      </c>
      <c r="W108" s="258"/>
      <c r="X108" s="312"/>
      <c r="Y108" s="137"/>
      <c r="Z108" s="45"/>
      <c r="AA108" s="45"/>
      <c r="AB108" s="45">
        <f>(T108+V108)*$AB$12/12/27</f>
        <v>15.659114197530865</v>
      </c>
      <c r="AC108" s="45"/>
      <c r="AD108" s="45"/>
      <c r="AE108" s="219"/>
      <c r="AF108" s="45"/>
      <c r="AG108" s="220"/>
      <c r="AH108" s="219"/>
      <c r="AI108" s="45"/>
      <c r="AJ108" s="53"/>
      <c r="AK108" s="219">
        <f>V108*$AK$12/12/27</f>
        <v>22.729999999999997</v>
      </c>
      <c r="AL108" s="137">
        <f t="shared" si="117"/>
        <v>90.92</v>
      </c>
      <c r="AM108" s="216"/>
      <c r="AN108" s="221"/>
      <c r="AO108" s="216"/>
      <c r="AP108" s="216"/>
    </row>
    <row r="109" spans="2:42" s="213" customFormat="1" ht="12.75" customHeight="1" x14ac:dyDescent="0.25">
      <c r="B109" s="426"/>
      <c r="D109" s="210"/>
      <c r="E109" s="211"/>
      <c r="F109" s="212"/>
      <c r="G109" s="214"/>
      <c r="H109" s="211"/>
      <c r="I109" s="211"/>
      <c r="J109" s="211"/>
      <c r="K109" s="231"/>
      <c r="L109" s="231"/>
      <c r="M109" s="216"/>
      <c r="N109" s="216"/>
      <c r="O109" s="216"/>
      <c r="P109" s="216"/>
      <c r="Q109" s="216"/>
      <c r="R109" s="216"/>
      <c r="S109" s="216"/>
      <c r="T109" s="216"/>
      <c r="U109" s="221"/>
      <c r="V109" s="303"/>
      <c r="W109" s="258"/>
      <c r="X109" s="312"/>
      <c r="Y109" s="137"/>
      <c r="Z109" s="45"/>
      <c r="AA109" s="45"/>
      <c r="AB109" s="67"/>
      <c r="AC109" s="45"/>
      <c r="AD109" s="45"/>
      <c r="AE109" s="219"/>
      <c r="AF109" s="45"/>
      <c r="AG109" s="220"/>
      <c r="AH109" s="219"/>
      <c r="AI109" s="45"/>
      <c r="AJ109" s="53"/>
      <c r="AK109" s="219"/>
      <c r="AL109" s="137"/>
      <c r="AM109" s="216"/>
      <c r="AN109" s="221"/>
      <c r="AO109" s="216"/>
      <c r="AP109" s="216"/>
    </row>
    <row r="110" spans="2:42" ht="12.75" customHeight="1" x14ac:dyDescent="0.25">
      <c r="B110" s="426"/>
      <c r="D110" s="210">
        <v>92987.19</v>
      </c>
      <c r="E110" s="51" t="s">
        <v>1</v>
      </c>
      <c r="F110" s="177">
        <v>93004.93</v>
      </c>
      <c r="G110" s="171" t="s">
        <v>99</v>
      </c>
      <c r="H110" s="211" t="s">
        <v>30</v>
      </c>
      <c r="I110" s="211">
        <v>1</v>
      </c>
      <c r="J110" s="211">
        <v>1</v>
      </c>
      <c r="K110" s="215">
        <f>17.73</f>
        <v>17.73</v>
      </c>
      <c r="L110" s="215">
        <v>0</v>
      </c>
      <c r="M110" s="216">
        <f t="shared" ref="M110" si="167">L110</f>
        <v>0</v>
      </c>
      <c r="N110" s="216">
        <f t="shared" ref="N110" si="168">(M110+($N$12*J110))</f>
        <v>0.33333333333333331</v>
      </c>
      <c r="O110" s="216">
        <f t="shared" ref="O110" si="169">(N110+$O$12*J110)</f>
        <v>0.83333333333333326</v>
      </c>
      <c r="P110" s="216">
        <f t="shared" ref="P110" si="170">(O110+($P$12*J110))</f>
        <v>1.5</v>
      </c>
      <c r="Q110" s="216">
        <f t="shared" ref="Q110" si="171">PRODUCT(I110*K110*L110)</f>
        <v>0</v>
      </c>
      <c r="R110" s="216">
        <f t="shared" ref="R110" si="172">PRODUCT(I110*K110*M110)</f>
        <v>0</v>
      </c>
      <c r="S110" s="216">
        <f t="shared" ref="S110" si="173">PRODUCT(I110*K110*N110)</f>
        <v>5.91</v>
      </c>
      <c r="T110" s="216">
        <f t="shared" ref="T110" si="174">PRODUCT(I110*K110*O110)</f>
        <v>14.774999999999999</v>
      </c>
      <c r="U110" s="221">
        <f t="shared" ref="U110" si="175">PRODUCT(I110*K110*P110)</f>
        <v>26.594999999999999</v>
      </c>
      <c r="V110" s="301">
        <v>439.95</v>
      </c>
      <c r="W110" s="257"/>
      <c r="X110" s="314"/>
      <c r="Y110" s="137">
        <f>(Q110+V110)*$Y$12/12/27</f>
        <v>2.0368055555555555</v>
      </c>
      <c r="Z110" s="45">
        <f>(R110+V110)*$Z$12/12/27</f>
        <v>2.3762731481481478</v>
      </c>
      <c r="AA110" s="45">
        <f>(S110+V110)*$AA$12/12/27</f>
        <v>6.1925000000000008</v>
      </c>
      <c r="AB110" s="67">
        <f>(((T110+V110)*$AB$12/12)+(25)*50.66*$AB$12/12)/27</f>
        <v>31.874537037037037</v>
      </c>
      <c r="AC110" s="45">
        <f>(U110+V110)/9</f>
        <v>51.838333333333331</v>
      </c>
      <c r="AD110" s="45">
        <f>((Q110+R110+(V110*2))/9)*0.055</f>
        <v>5.3771666666666667</v>
      </c>
      <c r="AE110" s="45"/>
      <c r="AF110" s="45">
        <f t="shared" si="116"/>
        <v>51.838333333333331</v>
      </c>
      <c r="AG110" s="141"/>
      <c r="AH110" s="45"/>
      <c r="AI110" s="45">
        <f>AC110*(0.75*$AC$12*115*0.05)*0.0005</f>
        <v>1.5648696874999999</v>
      </c>
      <c r="AJ110" s="68">
        <f>(354.5491)*($Y$12+$Z$12)/12/27</f>
        <v>3.5564338734567906</v>
      </c>
      <c r="AK110" s="45"/>
      <c r="AL110" s="137">
        <f t="shared" si="117"/>
        <v>48.883333333333333</v>
      </c>
      <c r="AM110" s="49"/>
      <c r="AN110" s="54"/>
      <c r="AO110" s="49"/>
      <c r="AP110" s="49"/>
    </row>
    <row r="111" spans="2:42" ht="12.75" customHeight="1" x14ac:dyDescent="0.25">
      <c r="B111" s="426"/>
      <c r="D111" s="186">
        <v>93004.93</v>
      </c>
      <c r="E111" s="51" t="s">
        <v>1</v>
      </c>
      <c r="F111" s="188">
        <v>93200</v>
      </c>
      <c r="G111" s="172"/>
      <c r="H111" s="187" t="s">
        <v>30</v>
      </c>
      <c r="I111" s="187">
        <v>1</v>
      </c>
      <c r="J111" s="187">
        <v>2</v>
      </c>
      <c r="K111" s="189">
        <f t="shared" si="128"/>
        <v>195.07000000000698</v>
      </c>
      <c r="L111" s="190">
        <f>(46+36)/2</f>
        <v>41</v>
      </c>
      <c r="M111" s="189">
        <f t="shared" si="129"/>
        <v>41</v>
      </c>
      <c r="N111" s="189">
        <f t="shared" si="130"/>
        <v>41.666666666666664</v>
      </c>
      <c r="O111" s="189">
        <f t="shared" si="131"/>
        <v>42.666666666666664</v>
      </c>
      <c r="P111" s="189">
        <f t="shared" si="132"/>
        <v>44</v>
      </c>
      <c r="Q111" s="189">
        <f t="shared" si="133"/>
        <v>7997.8700000002864</v>
      </c>
      <c r="R111" s="189">
        <f t="shared" si="134"/>
        <v>7997.8700000002864</v>
      </c>
      <c r="S111" s="189">
        <f t="shared" si="135"/>
        <v>8127.9166666669571</v>
      </c>
      <c r="T111" s="189">
        <f t="shared" si="136"/>
        <v>8322.9866666669641</v>
      </c>
      <c r="U111" s="297">
        <f t="shared" si="137"/>
        <v>8583.0800000003073</v>
      </c>
      <c r="V111" s="168"/>
      <c r="W111" s="218"/>
      <c r="X111" s="311">
        <f>(24+36)/2</f>
        <v>30</v>
      </c>
      <c r="Y111" s="137">
        <f>(Q111+V111)*$Y$12/12/27</f>
        <v>37.027175925927253</v>
      </c>
      <c r="Z111" s="45">
        <f>(R111+V111)*$Z$12/12/27</f>
        <v>43.198371913581795</v>
      </c>
      <c r="AA111" s="45">
        <f>(S111+V111)*$AA$12/12/27</f>
        <v>112.88773148148552</v>
      </c>
      <c r="AB111" s="45">
        <f>(T111+V111)*$AB$12/12/27</f>
        <v>154.12938271605489</v>
      </c>
      <c r="AC111" s="45">
        <f>(U111+V111)/9</f>
        <v>953.67555555558965</v>
      </c>
      <c r="AD111" s="45">
        <f>((Q111+R111+(V111*2))/9)*0.055</f>
        <v>97.751744444447951</v>
      </c>
      <c r="AE111" s="45"/>
      <c r="AF111" s="45">
        <f t="shared" si="116"/>
        <v>953.67555555558965</v>
      </c>
      <c r="AG111" s="141"/>
      <c r="AH111" s="45"/>
      <c r="AI111" s="45">
        <f>AC111*(0.75*$AC$12*115*0.05)*0.0005</f>
        <v>28.789080833334364</v>
      </c>
      <c r="AJ111" s="53">
        <f>(F111-D111)*($Y$12+$Z$12)/12*X111/27</f>
        <v>58.701620370372474</v>
      </c>
      <c r="AK111" s="45"/>
      <c r="AL111" s="137">
        <f t="shared" si="117"/>
        <v>888.65222222225407</v>
      </c>
      <c r="AM111" s="49">
        <f t="shared" ref="AM111:AM113" si="176">(F111-D111)*($AM$12/12)*2</f>
        <v>520.18666666668526</v>
      </c>
      <c r="AN111" s="54"/>
      <c r="AO111" s="49" t="e">
        <f>IF(ISBLANK(#REF!),"",K111*#REF!)</f>
        <v>#REF!</v>
      </c>
      <c r="AP111" s="49"/>
    </row>
    <row r="112" spans="2:42" ht="12.75" customHeight="1" x14ac:dyDescent="0.25">
      <c r="B112" s="426"/>
      <c r="D112" s="186">
        <v>93200</v>
      </c>
      <c r="E112" s="51" t="s">
        <v>1</v>
      </c>
      <c r="F112" s="188">
        <v>94050</v>
      </c>
      <c r="G112" s="172"/>
      <c r="H112" s="187" t="s">
        <v>30</v>
      </c>
      <c r="I112" s="187">
        <v>1</v>
      </c>
      <c r="J112" s="187">
        <v>2</v>
      </c>
      <c r="K112" s="189">
        <f t="shared" si="128"/>
        <v>850</v>
      </c>
      <c r="L112" s="190">
        <v>36</v>
      </c>
      <c r="M112" s="189">
        <f t="shared" si="129"/>
        <v>36</v>
      </c>
      <c r="N112" s="189">
        <f t="shared" si="130"/>
        <v>36.666666666666664</v>
      </c>
      <c r="O112" s="189">
        <f t="shared" si="131"/>
        <v>37.666666666666664</v>
      </c>
      <c r="P112" s="189">
        <f t="shared" si="132"/>
        <v>39</v>
      </c>
      <c r="Q112" s="189">
        <f t="shared" si="133"/>
        <v>30600</v>
      </c>
      <c r="R112" s="189">
        <f t="shared" si="134"/>
        <v>30600</v>
      </c>
      <c r="S112" s="189">
        <f t="shared" si="135"/>
        <v>31166.666666666664</v>
      </c>
      <c r="T112" s="189">
        <f t="shared" si="136"/>
        <v>32016.666666666664</v>
      </c>
      <c r="U112" s="297">
        <f t="shared" si="137"/>
        <v>33150</v>
      </c>
      <c r="V112" s="168"/>
      <c r="W112" s="218"/>
      <c r="X112" s="315">
        <v>24</v>
      </c>
      <c r="Y112" s="137">
        <f>(Q112+V112)*$Y$12/12/27</f>
        <v>141.66666666666666</v>
      </c>
      <c r="Z112" s="45">
        <f>(R112+V112)*$Z$12/12/27</f>
        <v>165.27777777777777</v>
      </c>
      <c r="AA112" s="45">
        <f>(S112+V112)*$AA$12/12/27</f>
        <v>432.87037037037038</v>
      </c>
      <c r="AB112" s="45">
        <f>(T112+V112)*$AB$12/12/27</f>
        <v>592.90123456790127</v>
      </c>
      <c r="AC112" s="45">
        <f>(U112+V112)/9</f>
        <v>3683.3333333333335</v>
      </c>
      <c r="AD112" s="45">
        <f>((Q112+R112+(V112*2))/9)*0.055</f>
        <v>374</v>
      </c>
      <c r="AE112" s="45"/>
      <c r="AF112" s="45">
        <f t="shared" si="116"/>
        <v>3683.3333333333335</v>
      </c>
      <c r="AG112" s="141"/>
      <c r="AH112" s="45"/>
      <c r="AI112" s="45">
        <f>AC112*(0.75*$AC$12*115*0.05)*0.0005</f>
        <v>111.190625</v>
      </c>
      <c r="AJ112" s="53">
        <f>(F112-D112)*($Y$12+$Z$12)/12*X112/27</f>
        <v>204.62962962962962</v>
      </c>
      <c r="AK112" s="45"/>
      <c r="AL112" s="137">
        <f t="shared" si="117"/>
        <v>3400</v>
      </c>
      <c r="AM112" s="49">
        <f t="shared" si="176"/>
        <v>2266.6666666666665</v>
      </c>
      <c r="AN112" s="54"/>
      <c r="AO112" s="49" t="e">
        <f>IF(ISBLANK(#REF!),"",K112*#REF!)</f>
        <v>#REF!</v>
      </c>
      <c r="AP112" s="49"/>
    </row>
    <row r="113" spans="2:42" ht="12.75" customHeight="1" x14ac:dyDescent="0.25">
      <c r="B113" s="426"/>
      <c r="D113" s="186">
        <v>94050</v>
      </c>
      <c r="E113" s="51" t="s">
        <v>1</v>
      </c>
      <c r="F113" s="188">
        <v>94250</v>
      </c>
      <c r="G113" s="172"/>
      <c r="H113" s="187" t="s">
        <v>30</v>
      </c>
      <c r="I113" s="187">
        <v>1</v>
      </c>
      <c r="J113" s="187">
        <v>2</v>
      </c>
      <c r="K113" s="189">
        <f t="shared" si="128"/>
        <v>200</v>
      </c>
      <c r="L113" s="190">
        <f>(44+36)/2</f>
        <v>40</v>
      </c>
      <c r="M113" s="189">
        <f t="shared" si="129"/>
        <v>40</v>
      </c>
      <c r="N113" s="189">
        <f t="shared" si="130"/>
        <v>40.666666666666664</v>
      </c>
      <c r="O113" s="189">
        <f t="shared" si="131"/>
        <v>41.666666666666664</v>
      </c>
      <c r="P113" s="189">
        <f t="shared" si="132"/>
        <v>43</v>
      </c>
      <c r="Q113" s="189">
        <f t="shared" si="133"/>
        <v>8000</v>
      </c>
      <c r="R113" s="189">
        <f t="shared" si="134"/>
        <v>8000</v>
      </c>
      <c r="S113" s="189">
        <f t="shared" si="135"/>
        <v>8133.333333333333</v>
      </c>
      <c r="T113" s="189">
        <f t="shared" si="136"/>
        <v>8333.3333333333321</v>
      </c>
      <c r="U113" s="297">
        <f t="shared" si="137"/>
        <v>8600</v>
      </c>
      <c r="V113" s="168"/>
      <c r="W113" s="218"/>
      <c r="X113" s="311">
        <v>24</v>
      </c>
      <c r="Y113" s="137">
        <f>(Q113+V113)*$Y$12/12/27</f>
        <v>37.037037037037038</v>
      </c>
      <c r="Z113" s="45">
        <f>(R113+V113)*$Z$12/12/27</f>
        <v>43.20987654320988</v>
      </c>
      <c r="AA113" s="45">
        <f>(S113+V113)*$AA$12/12/27</f>
        <v>112.96296296296296</v>
      </c>
      <c r="AB113" s="45">
        <f>(T113+V113)*$AB$12/12/27</f>
        <v>154.32098765432096</v>
      </c>
      <c r="AC113" s="45">
        <f>(U113+V113)/9</f>
        <v>955.55555555555554</v>
      </c>
      <c r="AD113" s="45">
        <f>((Q113+R113+(V113*2))/9)*0.055</f>
        <v>97.777777777777786</v>
      </c>
      <c r="AE113" s="45"/>
      <c r="AF113" s="45">
        <f t="shared" si="116"/>
        <v>955.55555555555554</v>
      </c>
      <c r="AG113" s="141"/>
      <c r="AH113" s="45"/>
      <c r="AI113" s="45">
        <f>AC113*(0.75*$AC$12*115*0.05)*0.0005</f>
        <v>28.845833333333331</v>
      </c>
      <c r="AJ113" s="53">
        <f>(F113-D113)*($Y$12+$Z$12)/12*X113/27</f>
        <v>48.148148148148145</v>
      </c>
      <c r="AK113" s="45"/>
      <c r="AL113" s="137">
        <f t="shared" si="117"/>
        <v>888.88888888888891</v>
      </c>
      <c r="AM113" s="49">
        <f t="shared" si="176"/>
        <v>533.33333333333326</v>
      </c>
      <c r="AN113" s="54"/>
      <c r="AO113" s="49" t="e">
        <f>IF(ISBLANK(#REF!),"",K113*#REF!)</f>
        <v>#REF!</v>
      </c>
      <c r="AP113" s="49"/>
    </row>
    <row r="114" spans="2:42" ht="12.75" customHeight="1" x14ac:dyDescent="0.25">
      <c r="B114" s="426"/>
      <c r="D114" s="138"/>
      <c r="E114" s="51"/>
      <c r="F114" s="50"/>
      <c r="G114" s="172"/>
      <c r="H114" s="51"/>
      <c r="I114" s="51"/>
      <c r="J114" s="51"/>
      <c r="K114" s="49"/>
      <c r="L114" s="56"/>
      <c r="M114" s="49"/>
      <c r="N114" s="49"/>
      <c r="O114" s="49"/>
      <c r="P114" s="49"/>
      <c r="Q114" s="49"/>
      <c r="R114" s="49"/>
      <c r="S114" s="49"/>
      <c r="T114" s="49"/>
      <c r="U114" s="54"/>
      <c r="V114" s="168"/>
      <c r="W114" s="218"/>
      <c r="X114" s="311"/>
      <c r="Y114" s="137"/>
      <c r="Z114" s="45"/>
      <c r="AA114" s="45"/>
      <c r="AB114" s="45"/>
      <c r="AC114" s="45"/>
      <c r="AD114" s="45"/>
      <c r="AE114" s="45"/>
      <c r="AF114" s="45"/>
      <c r="AG114" s="141"/>
      <c r="AH114" s="45"/>
      <c r="AI114" s="45"/>
      <c r="AJ114" s="53"/>
      <c r="AK114" s="45"/>
      <c r="AL114" s="137"/>
      <c r="AM114" s="49"/>
      <c r="AN114" s="54"/>
      <c r="AO114" s="49"/>
      <c r="AP114" s="49"/>
    </row>
    <row r="115" spans="2:42" ht="12.75" customHeight="1" x14ac:dyDescent="0.25">
      <c r="B115" s="426"/>
      <c r="D115" s="138">
        <v>91730</v>
      </c>
      <c r="E115" s="51" t="s">
        <v>1</v>
      </c>
      <c r="F115" s="50">
        <v>91800</v>
      </c>
      <c r="G115" s="172" t="s">
        <v>93</v>
      </c>
      <c r="H115" s="51" t="s">
        <v>89</v>
      </c>
      <c r="I115" s="51">
        <v>1</v>
      </c>
      <c r="J115" s="51">
        <v>1</v>
      </c>
      <c r="K115" s="56">
        <f>37.7+37.57</f>
        <v>75.27000000000001</v>
      </c>
      <c r="L115" s="56">
        <v>0</v>
      </c>
      <c r="M115" s="49">
        <f t="shared" ref="M115:M116" si="177">L115</f>
        <v>0</v>
      </c>
      <c r="N115" s="49">
        <f t="shared" ref="N115:N116" si="178">(M115+($N$12*J115))</f>
        <v>0.33333333333333331</v>
      </c>
      <c r="O115" s="49">
        <f t="shared" ref="O115:O116" si="179">(N115+$O$12*J115)</f>
        <v>0.83333333333333326</v>
      </c>
      <c r="P115" s="49">
        <f t="shared" ref="P115:P116" si="180">(O115+($P$12*J115))</f>
        <v>1.5</v>
      </c>
      <c r="Q115" s="49">
        <f t="shared" ref="Q115:Q116" si="181">PRODUCT(I115*K115*L115)</f>
        <v>0</v>
      </c>
      <c r="R115" s="49">
        <f t="shared" ref="R115:R116" si="182">PRODUCT(I115*K115*M115)</f>
        <v>0</v>
      </c>
      <c r="S115" s="49">
        <f t="shared" ref="S115:S116" si="183">PRODUCT(I115*K115*N115)</f>
        <v>25.090000000000003</v>
      </c>
      <c r="T115" s="49">
        <f t="shared" ref="T115:T116" si="184">PRODUCT(I115*K115*O115)</f>
        <v>62.725000000000001</v>
      </c>
      <c r="U115" s="54">
        <f t="shared" ref="U115:U116" si="185">PRODUCT(I115*K115*P115)</f>
        <v>112.90500000000002</v>
      </c>
      <c r="V115" s="169">
        <v>1707.5659000000001</v>
      </c>
      <c r="W115" s="257"/>
      <c r="X115" s="313"/>
      <c r="Y115" s="137">
        <f>(Q115+V115)*$Y$12/12/27</f>
        <v>7.9053976851851866</v>
      </c>
      <c r="Z115" s="45">
        <f>(R115+V115)*$Z$12/12/27</f>
        <v>9.2229639660493845</v>
      </c>
      <c r="AA115" s="45">
        <f>(S115+V115)*$AA$12/12/27</f>
        <v>24.064665277777777</v>
      </c>
      <c r="AB115" s="45">
        <f>(T115+V115)*$AB$12/12/27</f>
        <v>32.783164814814818</v>
      </c>
      <c r="AC115" s="45">
        <f>(U115+V115)/9</f>
        <v>202.27454444444444</v>
      </c>
      <c r="AD115" s="45">
        <f>((Q115+R115+(V115*2))/9)*0.055</f>
        <v>20.870249888888889</v>
      </c>
      <c r="AE115" s="45"/>
      <c r="AF115" s="45">
        <f t="shared" si="116"/>
        <v>202.27454444444444</v>
      </c>
      <c r="AG115" s="141"/>
      <c r="AH115" s="45"/>
      <c r="AI115" s="45">
        <f>AC115*(0.75*$AC$12*115*0.05)*0.0005</f>
        <v>6.1061628104166665</v>
      </c>
      <c r="AJ115" s="53"/>
      <c r="AK115" s="45"/>
      <c r="AL115" s="137">
        <f t="shared" si="117"/>
        <v>189.72954444444446</v>
      </c>
      <c r="AM115" s="49"/>
      <c r="AN115" s="54"/>
      <c r="AO115" s="49"/>
      <c r="AP115" s="49"/>
    </row>
    <row r="116" spans="2:42" ht="12.75" customHeight="1" x14ac:dyDescent="0.25">
      <c r="B116" s="426"/>
      <c r="D116" s="138">
        <v>93994.95</v>
      </c>
      <c r="E116" s="51" t="s">
        <v>1</v>
      </c>
      <c r="F116" s="50">
        <v>94050</v>
      </c>
      <c r="G116" s="172" t="s">
        <v>93</v>
      </c>
      <c r="H116" s="51" t="s">
        <v>89</v>
      </c>
      <c r="I116" s="51">
        <v>1</v>
      </c>
      <c r="J116" s="51">
        <v>1</v>
      </c>
      <c r="K116" s="56">
        <f>37.6991</f>
        <v>37.699100000000001</v>
      </c>
      <c r="L116" s="56">
        <v>0</v>
      </c>
      <c r="M116" s="49">
        <f t="shared" si="177"/>
        <v>0</v>
      </c>
      <c r="N116" s="49">
        <f t="shared" si="178"/>
        <v>0.33333333333333331</v>
      </c>
      <c r="O116" s="49">
        <f t="shared" si="179"/>
        <v>0.83333333333333326</v>
      </c>
      <c r="P116" s="49">
        <f t="shared" si="180"/>
        <v>1.5</v>
      </c>
      <c r="Q116" s="49">
        <f t="shared" si="181"/>
        <v>0</v>
      </c>
      <c r="R116" s="49">
        <f t="shared" si="182"/>
        <v>0</v>
      </c>
      <c r="S116" s="49">
        <f t="shared" si="183"/>
        <v>12.566366666666667</v>
      </c>
      <c r="T116" s="49">
        <f t="shared" si="184"/>
        <v>31.415916666666664</v>
      </c>
      <c r="U116" s="54">
        <f t="shared" si="185"/>
        <v>56.548650000000002</v>
      </c>
      <c r="V116" s="169">
        <v>1308.0657000000001</v>
      </c>
      <c r="W116" s="257"/>
      <c r="X116" s="313"/>
      <c r="Y116" s="137">
        <f>(Q116+V116)*$Y$12/12/27</f>
        <v>6.0558597222222224</v>
      </c>
      <c r="Z116" s="45">
        <f>(R116+V116)*$Z$12/12/27</f>
        <v>7.0651696759259268</v>
      </c>
      <c r="AA116" s="45">
        <f>(S116+V116)*$AA$12/12/27</f>
        <v>18.34211203703704</v>
      </c>
      <c r="AB116" s="45">
        <f>(T116+V116)*$AB$12/12/27</f>
        <v>24.80521512345679</v>
      </c>
      <c r="AC116" s="45">
        <f>(U116+V116)/9</f>
        <v>151.62381666666667</v>
      </c>
      <c r="AD116" s="45">
        <f>((Q116+R116+(V116*2))/9)*0.055</f>
        <v>15.987469666666669</v>
      </c>
      <c r="AE116" s="45"/>
      <c r="AF116" s="45">
        <f t="shared" si="116"/>
        <v>151.62381666666667</v>
      </c>
      <c r="AG116" s="141"/>
      <c r="AH116" s="45"/>
      <c r="AI116" s="45">
        <f>AC116*(0.75*$AC$12*115*0.05)*0.0005</f>
        <v>4.5771439656250008</v>
      </c>
      <c r="AJ116" s="53"/>
      <c r="AK116" s="45"/>
      <c r="AL116" s="137">
        <f t="shared" si="117"/>
        <v>145.34063333333336</v>
      </c>
      <c r="AM116" s="49"/>
      <c r="AN116" s="54"/>
      <c r="AO116" s="49"/>
      <c r="AP116" s="49"/>
    </row>
    <row r="117" spans="2:42" ht="12.75" customHeight="1" x14ac:dyDescent="0.25">
      <c r="B117" s="426"/>
      <c r="D117" s="138"/>
      <c r="E117" s="51"/>
      <c r="F117" s="50"/>
      <c r="G117" s="172"/>
      <c r="H117" s="51"/>
      <c r="I117" s="55"/>
      <c r="J117" s="51"/>
      <c r="K117" s="49"/>
      <c r="L117" s="56"/>
      <c r="M117" s="49"/>
      <c r="N117" s="49"/>
      <c r="O117" s="49"/>
      <c r="P117" s="49"/>
      <c r="Q117" s="49"/>
      <c r="R117" s="49"/>
      <c r="S117" s="49"/>
      <c r="T117" s="49"/>
      <c r="U117" s="54"/>
      <c r="V117" s="168"/>
      <c r="W117" s="218"/>
      <c r="X117" s="311"/>
      <c r="Y117" s="137"/>
      <c r="Z117" s="45"/>
      <c r="AA117" s="45"/>
      <c r="AB117" s="45"/>
      <c r="AC117" s="45"/>
      <c r="AD117" s="45"/>
      <c r="AE117" s="45"/>
      <c r="AF117" s="45"/>
      <c r="AG117" s="141"/>
      <c r="AH117" s="45"/>
      <c r="AI117" s="45"/>
      <c r="AJ117" s="53"/>
      <c r="AK117" s="45"/>
      <c r="AL117" s="137"/>
      <c r="AM117" s="49"/>
      <c r="AN117" s="54"/>
      <c r="AO117" s="49"/>
      <c r="AP117" s="49"/>
    </row>
    <row r="118" spans="2:42" ht="12.75" customHeight="1" x14ac:dyDescent="0.25">
      <c r="B118" s="426"/>
      <c r="D118" s="186">
        <v>91433.26</v>
      </c>
      <c r="E118" s="51" t="s">
        <v>1</v>
      </c>
      <c r="F118" s="188">
        <v>91529.98</v>
      </c>
      <c r="G118" s="172"/>
      <c r="H118" s="187" t="s">
        <v>29</v>
      </c>
      <c r="I118" s="187">
        <v>1</v>
      </c>
      <c r="J118" s="187">
        <v>2</v>
      </c>
      <c r="K118" s="189">
        <f t="shared" ref="K118:K135" si="186">IF(D118&lt;&gt;"",F118-D118,"")</f>
        <v>96.720000000001164</v>
      </c>
      <c r="L118" s="190">
        <v>36</v>
      </c>
      <c r="M118" s="189">
        <f t="shared" ref="M118:M135" si="187">L118</f>
        <v>36</v>
      </c>
      <c r="N118" s="189">
        <f t="shared" ref="N118:N135" si="188">(M118+($N$12*J118))</f>
        <v>36.666666666666664</v>
      </c>
      <c r="O118" s="189">
        <f t="shared" ref="O118:O135" si="189">(N118+$O$12*J118)</f>
        <v>37.666666666666664</v>
      </c>
      <c r="P118" s="189">
        <f t="shared" ref="P118:P135" si="190">(O118+($P$12*J118))</f>
        <v>39</v>
      </c>
      <c r="Q118" s="189">
        <f t="shared" ref="Q118:Q119" si="191">PRODUCT(K118*L118)</f>
        <v>3481.9200000000419</v>
      </c>
      <c r="R118" s="189">
        <f t="shared" ref="R118:R119" si="192">PRODUCT(K118*M118)</f>
        <v>3481.9200000000419</v>
      </c>
      <c r="S118" s="189">
        <f t="shared" ref="S118:S119" si="193">PRODUCT(K118*N118)</f>
        <v>3546.4000000000424</v>
      </c>
      <c r="T118" s="189">
        <f t="shared" ref="T118:T119" si="194">PRODUCT(K118*O118)</f>
        <v>3643.1200000000435</v>
      </c>
      <c r="U118" s="297">
        <f t="shared" ref="U118:U119" si="195">PRODUCT(K118*P118)</f>
        <v>3772.0800000000454</v>
      </c>
      <c r="V118" s="168"/>
      <c r="W118" s="218"/>
      <c r="X118" s="311">
        <v>24</v>
      </c>
      <c r="Y118" s="137">
        <f>(Q118+V118)*$Y$12/12/27</f>
        <v>16.120000000000193</v>
      </c>
      <c r="Z118" s="45">
        <f>(R118+V118)*$Z$12/12/27</f>
        <v>18.806666666666892</v>
      </c>
      <c r="AA118" s="45">
        <f>(S118+V118)*$AA$12/12/27</f>
        <v>49.255555555556143</v>
      </c>
      <c r="AB118" s="45">
        <f>(T118+V118)*$AB$12/12/27</f>
        <v>67.465185185186002</v>
      </c>
      <c r="AC118" s="45">
        <f>(U118+V118)/9</f>
        <v>419.12000000000506</v>
      </c>
      <c r="AD118" s="45">
        <f>((Q118+R118+(V118*2))/9)*0.055</f>
        <v>42.556800000000514</v>
      </c>
      <c r="AE118" s="45"/>
      <c r="AF118" s="45">
        <f t="shared" si="116"/>
        <v>419.12000000000506</v>
      </c>
      <c r="AG118" s="141"/>
      <c r="AH118" s="45"/>
      <c r="AI118" s="45">
        <f>AC118*(0.75*$AC$12*115*0.05)*0.0005</f>
        <v>12.652185000000152</v>
      </c>
      <c r="AJ118" s="53">
        <f>(F118-D118)*($Y$12+$Z$12)/12*X118/27</f>
        <v>23.284444444444723</v>
      </c>
      <c r="AK118" s="45"/>
      <c r="AL118" s="137">
        <f t="shared" si="117"/>
        <v>386.88000000000466</v>
      </c>
      <c r="AM118" s="49">
        <f t="shared" ref="AM118:AM124" si="196">(F118-D118)*($AM$12/12)*2</f>
        <v>257.92000000000309</v>
      </c>
      <c r="AN118" s="54"/>
      <c r="AO118" s="49" t="e">
        <f>IF(ISBLANK(#REF!),"",K118*#REF!)</f>
        <v>#REF!</v>
      </c>
      <c r="AP118" s="49"/>
    </row>
    <row r="119" spans="2:42" ht="12.75" customHeight="1" x14ac:dyDescent="0.25">
      <c r="B119" s="426"/>
      <c r="D119" s="186">
        <v>91529.98</v>
      </c>
      <c r="E119" s="51" t="s">
        <v>1</v>
      </c>
      <c r="F119" s="188">
        <v>91730</v>
      </c>
      <c r="G119" s="172"/>
      <c r="H119" s="187" t="s">
        <v>29</v>
      </c>
      <c r="I119" s="187">
        <v>1</v>
      </c>
      <c r="J119" s="187">
        <v>2</v>
      </c>
      <c r="K119" s="189">
        <f t="shared" si="186"/>
        <v>200.02000000000407</v>
      </c>
      <c r="L119" s="190">
        <f>(36+44)/2</f>
        <v>40</v>
      </c>
      <c r="M119" s="189">
        <f t="shared" si="187"/>
        <v>40</v>
      </c>
      <c r="N119" s="189">
        <f t="shared" si="188"/>
        <v>40.666666666666664</v>
      </c>
      <c r="O119" s="189">
        <f t="shared" si="189"/>
        <v>41.666666666666664</v>
      </c>
      <c r="P119" s="189">
        <f t="shared" si="190"/>
        <v>43</v>
      </c>
      <c r="Q119" s="189">
        <f t="shared" si="191"/>
        <v>8000.800000000163</v>
      </c>
      <c r="R119" s="189">
        <f t="shared" si="192"/>
        <v>8000.800000000163</v>
      </c>
      <c r="S119" s="189">
        <f t="shared" si="193"/>
        <v>8134.1466666668321</v>
      </c>
      <c r="T119" s="189">
        <f t="shared" si="194"/>
        <v>8334.1666666668352</v>
      </c>
      <c r="U119" s="297">
        <f t="shared" si="195"/>
        <v>8600.8600000001752</v>
      </c>
      <c r="V119" s="168"/>
      <c r="W119" s="218"/>
      <c r="X119" s="311">
        <v>24</v>
      </c>
      <c r="Y119" s="137">
        <f>(Q119+V119)*$Y$12/12/27</f>
        <v>37.040740740741498</v>
      </c>
      <c r="Z119" s="45">
        <f>(R119+V119)*$Z$12/12/27</f>
        <v>43.214197530865079</v>
      </c>
      <c r="AA119" s="45">
        <f>(S119+V119)*$AA$12/12/27</f>
        <v>112.97425925926156</v>
      </c>
      <c r="AB119" s="45">
        <f>(T119+V119)*$AB$12/12/27</f>
        <v>154.33641975308953</v>
      </c>
      <c r="AC119" s="45">
        <f>(U119+V119)/9</f>
        <v>955.6511111111306</v>
      </c>
      <c r="AD119" s="45">
        <f>((Q119+R119+(V119*2))/9)*0.055</f>
        <v>97.787555555557546</v>
      </c>
      <c r="AE119" s="45"/>
      <c r="AF119" s="45">
        <f t="shared" si="116"/>
        <v>955.6511111111306</v>
      </c>
      <c r="AG119" s="141"/>
      <c r="AH119" s="45"/>
      <c r="AI119" s="45">
        <f>AC119*(0.75*$AC$12*115*0.05)*0.0005</f>
        <v>28.848717916667255</v>
      </c>
      <c r="AJ119" s="53">
        <f>(F119-D119)*($Y$12+$Z$12)/12*X119/27</f>
        <v>48.152962962963947</v>
      </c>
      <c r="AK119" s="45"/>
      <c r="AL119" s="137">
        <f t="shared" si="117"/>
        <v>888.97777777779584</v>
      </c>
      <c r="AM119" s="49">
        <f t="shared" si="196"/>
        <v>533.38666666667746</v>
      </c>
      <c r="AN119" s="54"/>
      <c r="AO119" s="49" t="e">
        <f>IF(ISBLANK(#REF!),"",K119*#REF!)</f>
        <v>#REF!</v>
      </c>
      <c r="AP119" s="49"/>
    </row>
    <row r="120" spans="2:42" ht="12.75" customHeight="1" x14ac:dyDescent="0.25">
      <c r="B120" s="426"/>
      <c r="D120" s="186">
        <v>91730</v>
      </c>
      <c r="E120" s="51" t="s">
        <v>1</v>
      </c>
      <c r="F120" s="188">
        <v>91750</v>
      </c>
      <c r="G120" s="172"/>
      <c r="H120" s="187" t="s">
        <v>29</v>
      </c>
      <c r="I120" s="187">
        <v>1</v>
      </c>
      <c r="J120" s="187">
        <v>1</v>
      </c>
      <c r="K120" s="189">
        <f t="shared" si="186"/>
        <v>20</v>
      </c>
      <c r="L120" s="190">
        <f>(44+36)/2</f>
        <v>40</v>
      </c>
      <c r="M120" s="189">
        <f t="shared" si="187"/>
        <v>40</v>
      </c>
      <c r="N120" s="189">
        <f t="shared" si="188"/>
        <v>40.333333333333336</v>
      </c>
      <c r="O120" s="189">
        <f t="shared" si="189"/>
        <v>40.833333333333336</v>
      </c>
      <c r="P120" s="189">
        <f t="shared" si="190"/>
        <v>41.5</v>
      </c>
      <c r="Q120" s="189">
        <f t="shared" ref="Q120:Q134" si="197">PRODUCT(I120*K120*L120)</f>
        <v>800</v>
      </c>
      <c r="R120" s="189">
        <f t="shared" ref="R120:R134" si="198">PRODUCT(I120*K120*M120)</f>
        <v>800</v>
      </c>
      <c r="S120" s="189">
        <f t="shared" ref="S120:S134" si="199">PRODUCT(I120*K120*N120)</f>
        <v>806.66666666666674</v>
      </c>
      <c r="T120" s="189">
        <f t="shared" ref="T120:T134" si="200">PRODUCT(I120*K120*O120)</f>
        <v>816.66666666666674</v>
      </c>
      <c r="U120" s="297">
        <f t="shared" ref="U120:U134" si="201">PRODUCT(I120*K120*P120)</f>
        <v>830</v>
      </c>
      <c r="V120" s="168"/>
      <c r="W120" s="218"/>
      <c r="X120" s="311">
        <v>24</v>
      </c>
      <c r="Y120" s="137">
        <f>(Q120+V120)*$Y$12/12/27</f>
        <v>3.7037037037037037</v>
      </c>
      <c r="Z120" s="45">
        <f>(R120+V120)*$Z$12/12/27</f>
        <v>4.3209876543209882</v>
      </c>
      <c r="AA120" s="45">
        <f>(S120+V120)*$AA$12/12/27</f>
        <v>11.203703703703706</v>
      </c>
      <c r="AB120" s="45">
        <f>(T120+V120)*$AB$12/12/27</f>
        <v>15.123456790123456</v>
      </c>
      <c r="AC120" s="45">
        <f>(U120+V120)/9</f>
        <v>92.222222222222229</v>
      </c>
      <c r="AD120" s="45">
        <f>((Q120+R120+(V120*2))/9)*0.055</f>
        <v>9.7777777777777768</v>
      </c>
      <c r="AE120" s="45"/>
      <c r="AF120" s="45">
        <f t="shared" si="116"/>
        <v>92.222222222222229</v>
      </c>
      <c r="AG120" s="141"/>
      <c r="AH120" s="45"/>
      <c r="AI120" s="45">
        <f>AC120*(0.75*$AC$12*115*0.05)*0.0005</f>
        <v>2.7839583333333335</v>
      </c>
      <c r="AJ120" s="53">
        <f>(F120-D120)*($Y$12+$Z$12)/12*X120/27</f>
        <v>4.8148148148148149</v>
      </c>
      <c r="AK120" s="45"/>
      <c r="AL120" s="137">
        <f t="shared" si="117"/>
        <v>88.888888888888886</v>
      </c>
      <c r="AM120" s="49">
        <f t="shared" si="196"/>
        <v>53.333333333333329</v>
      </c>
      <c r="AN120" s="54"/>
      <c r="AO120" s="49" t="e">
        <f>IF(ISBLANK(#REF!),"",K120*#REF!)</f>
        <v>#REF!</v>
      </c>
      <c r="AP120" s="49"/>
    </row>
    <row r="121" spans="2:42" ht="12.75" customHeight="1" x14ac:dyDescent="0.25">
      <c r="B121" s="426"/>
      <c r="D121" s="186">
        <v>91750</v>
      </c>
      <c r="E121" s="51" t="s">
        <v>1</v>
      </c>
      <c r="F121" s="188">
        <v>92335.62</v>
      </c>
      <c r="G121" s="172"/>
      <c r="H121" s="187" t="s">
        <v>29</v>
      </c>
      <c r="I121" s="187">
        <v>1</v>
      </c>
      <c r="J121" s="187">
        <v>2</v>
      </c>
      <c r="K121" s="189">
        <f t="shared" si="186"/>
        <v>585.61999999999534</v>
      </c>
      <c r="L121" s="190">
        <v>36</v>
      </c>
      <c r="M121" s="189">
        <f t="shared" si="187"/>
        <v>36</v>
      </c>
      <c r="N121" s="189">
        <f t="shared" si="188"/>
        <v>36.666666666666664</v>
      </c>
      <c r="O121" s="189">
        <f t="shared" si="189"/>
        <v>37.666666666666664</v>
      </c>
      <c r="P121" s="189">
        <f t="shared" si="190"/>
        <v>39</v>
      </c>
      <c r="Q121" s="189">
        <f t="shared" si="197"/>
        <v>21082.319999999832</v>
      </c>
      <c r="R121" s="189">
        <f t="shared" si="198"/>
        <v>21082.319999999832</v>
      </c>
      <c r="S121" s="189">
        <f t="shared" si="199"/>
        <v>21472.733333333163</v>
      </c>
      <c r="T121" s="189">
        <f t="shared" si="200"/>
        <v>22058.353333333158</v>
      </c>
      <c r="U121" s="297">
        <f t="shared" si="201"/>
        <v>22839.179999999818</v>
      </c>
      <c r="V121" s="168"/>
      <c r="W121" s="218"/>
      <c r="X121" s="311">
        <v>24</v>
      </c>
      <c r="Y121" s="137">
        <f>(Q121+V121)*$Y$12/12/27</f>
        <v>97.603333333332557</v>
      </c>
      <c r="Z121" s="45">
        <f>(R121+V121)*$Z$12/12/27</f>
        <v>113.87055555555465</v>
      </c>
      <c r="AA121" s="45">
        <f>(S121+V121)*$AA$12/12/27</f>
        <v>298.23240740740505</v>
      </c>
      <c r="AB121" s="45">
        <f>(T121+V121)*$AB$12/12/27</f>
        <v>408.48802469135478</v>
      </c>
      <c r="AC121" s="45">
        <f>(U121+V121)/9</f>
        <v>2537.6866666666465</v>
      </c>
      <c r="AD121" s="45">
        <f>((Q121+R121+(V121*2))/9)*0.055</f>
        <v>257.67279999999795</v>
      </c>
      <c r="AE121" s="45"/>
      <c r="AF121" s="45">
        <f t="shared" si="116"/>
        <v>2537.6866666666465</v>
      </c>
      <c r="AG121" s="141"/>
      <c r="AH121" s="45"/>
      <c r="AI121" s="45">
        <f>AC121*(0.75*$AC$12*115*0.05)*0.0005</f>
        <v>76.606416249999398</v>
      </c>
      <c r="AJ121" s="53">
        <f>(F121-D121)*($Y$12+$Z$12)/12*X121/27</f>
        <v>140.98259259259146</v>
      </c>
      <c r="AK121" s="45"/>
      <c r="AL121" s="137">
        <f t="shared" si="117"/>
        <v>2342.4799999999814</v>
      </c>
      <c r="AM121" s="49">
        <f t="shared" si="196"/>
        <v>1561.6533333333209</v>
      </c>
      <c r="AN121" s="54"/>
      <c r="AO121" s="49" t="e">
        <f>IF(ISBLANK(#REF!),"",K121*#REF!)</f>
        <v>#REF!</v>
      </c>
      <c r="AP121" s="49"/>
    </row>
    <row r="122" spans="2:42" ht="12.75" customHeight="1" x14ac:dyDescent="0.25">
      <c r="B122" s="426"/>
      <c r="D122" s="138"/>
      <c r="E122" s="51"/>
      <c r="F122" s="50"/>
      <c r="G122" s="172"/>
      <c r="H122" s="51"/>
      <c r="I122" s="51"/>
      <c r="J122" s="51"/>
      <c r="K122" s="49"/>
      <c r="L122" s="56"/>
      <c r="M122" s="49"/>
      <c r="N122" s="49"/>
      <c r="O122" s="49"/>
      <c r="P122" s="49"/>
      <c r="Q122" s="49"/>
      <c r="R122" s="49"/>
      <c r="S122" s="49"/>
      <c r="T122" s="49"/>
      <c r="U122" s="54"/>
      <c r="V122" s="168"/>
      <c r="W122" s="218"/>
      <c r="X122" s="311"/>
      <c r="Y122" s="137"/>
      <c r="Z122" s="45"/>
      <c r="AA122" s="45"/>
      <c r="AB122" s="45"/>
      <c r="AC122" s="45"/>
      <c r="AD122" s="45"/>
      <c r="AE122" s="45"/>
      <c r="AF122" s="45"/>
      <c r="AG122" s="141"/>
      <c r="AH122" s="45"/>
      <c r="AI122" s="45"/>
      <c r="AJ122" s="53"/>
      <c r="AK122" s="45"/>
      <c r="AL122" s="137"/>
      <c r="AM122" s="49"/>
      <c r="AN122" s="54"/>
      <c r="AO122" s="49"/>
      <c r="AP122" s="49"/>
    </row>
    <row r="123" spans="2:42" ht="12.75" customHeight="1" x14ac:dyDescent="0.25">
      <c r="B123" s="426"/>
      <c r="D123" s="186">
        <v>92335.62</v>
      </c>
      <c r="E123" s="51" t="s">
        <v>1</v>
      </c>
      <c r="F123" s="188">
        <v>92435.61</v>
      </c>
      <c r="G123" s="172"/>
      <c r="H123" s="187" t="s">
        <v>29</v>
      </c>
      <c r="I123" s="187">
        <v>1</v>
      </c>
      <c r="J123" s="187">
        <v>2</v>
      </c>
      <c r="K123" s="189">
        <f t="shared" si="186"/>
        <v>99.990000000005239</v>
      </c>
      <c r="L123" s="190">
        <f>(36+46)/2</f>
        <v>41</v>
      </c>
      <c r="M123" s="189">
        <f t="shared" si="187"/>
        <v>41</v>
      </c>
      <c r="N123" s="189">
        <f t="shared" si="188"/>
        <v>41.666666666666664</v>
      </c>
      <c r="O123" s="189">
        <f t="shared" si="189"/>
        <v>42.666666666666664</v>
      </c>
      <c r="P123" s="189">
        <f t="shared" si="190"/>
        <v>44</v>
      </c>
      <c r="Q123" s="189">
        <f t="shared" si="197"/>
        <v>4099.5900000002148</v>
      </c>
      <c r="R123" s="189">
        <f t="shared" si="198"/>
        <v>4099.5900000002148</v>
      </c>
      <c r="S123" s="189">
        <f t="shared" si="199"/>
        <v>4166.2500000002183</v>
      </c>
      <c r="T123" s="189">
        <f t="shared" si="200"/>
        <v>4266.2400000002235</v>
      </c>
      <c r="U123" s="297">
        <f t="shared" si="201"/>
        <v>4399.5600000002305</v>
      </c>
      <c r="V123" s="168"/>
      <c r="W123" s="218"/>
      <c r="X123" s="311">
        <f>(24+36)/2</f>
        <v>30</v>
      </c>
      <c r="Y123" s="137">
        <f>(Q123+V123)*$Y$12/12/27</f>
        <v>18.979583333334329</v>
      </c>
      <c r="Z123" s="45">
        <f>(R123+V123)*$Z$12/12/27</f>
        <v>22.142847222223381</v>
      </c>
      <c r="AA123" s="45">
        <f>(S123+V123)*$AA$12/12/27</f>
        <v>57.864583333336363</v>
      </c>
      <c r="AB123" s="45">
        <f>(T123+V123)*$AB$12/12/27</f>
        <v>79.00444444444858</v>
      </c>
      <c r="AC123" s="45">
        <f>(U123+V123)/9</f>
        <v>488.84000000002561</v>
      </c>
      <c r="AD123" s="45">
        <f>((Q123+R123+(V123*2))/9)*0.055</f>
        <v>50.106100000002627</v>
      </c>
      <c r="AE123" s="45"/>
      <c r="AF123" s="45">
        <f t="shared" si="116"/>
        <v>488.84000000002561</v>
      </c>
      <c r="AG123" s="141"/>
      <c r="AH123" s="45"/>
      <c r="AI123" s="45">
        <f>AC123*(0.75*$AC$12*115*0.05)*0.0005</f>
        <v>14.756857500000773</v>
      </c>
      <c r="AJ123" s="53">
        <f>(F123-D123)*($Y$12+$Z$12)/12*X123/27</f>
        <v>30.089583333334911</v>
      </c>
      <c r="AK123" s="45"/>
      <c r="AL123" s="137">
        <f t="shared" si="117"/>
        <v>455.51000000002387</v>
      </c>
      <c r="AM123" s="49">
        <f t="shared" si="196"/>
        <v>266.64000000001397</v>
      </c>
      <c r="AN123" s="54"/>
      <c r="AO123" s="49" t="e">
        <f>IF(ISBLANK(#REF!),"",K123*#REF!)</f>
        <v>#REF!</v>
      </c>
      <c r="AP123" s="49"/>
    </row>
    <row r="124" spans="2:42" ht="12.75" customHeight="1" x14ac:dyDescent="0.25">
      <c r="B124" s="426"/>
      <c r="D124" s="186">
        <v>92435.62</v>
      </c>
      <c r="E124" s="51" t="s">
        <v>1</v>
      </c>
      <c r="F124" s="188">
        <v>92579.16</v>
      </c>
      <c r="G124" s="172"/>
      <c r="H124" s="187" t="s">
        <v>29</v>
      </c>
      <c r="I124" s="187">
        <v>1</v>
      </c>
      <c r="J124" s="187">
        <v>2</v>
      </c>
      <c r="K124" s="189">
        <f t="shared" si="186"/>
        <v>143.54000000000815</v>
      </c>
      <c r="L124" s="190">
        <v>46</v>
      </c>
      <c r="M124" s="189">
        <f t="shared" si="187"/>
        <v>46</v>
      </c>
      <c r="N124" s="189">
        <f t="shared" si="188"/>
        <v>46.666666666666664</v>
      </c>
      <c r="O124" s="189">
        <f t="shared" si="189"/>
        <v>47.666666666666664</v>
      </c>
      <c r="P124" s="189">
        <f t="shared" si="190"/>
        <v>49</v>
      </c>
      <c r="Q124" s="189">
        <f t="shared" si="197"/>
        <v>6602.8400000003749</v>
      </c>
      <c r="R124" s="189">
        <f t="shared" si="198"/>
        <v>6602.8400000003749</v>
      </c>
      <c r="S124" s="189">
        <f t="shared" si="199"/>
        <v>6698.533333333713</v>
      </c>
      <c r="T124" s="189">
        <f t="shared" si="200"/>
        <v>6842.0733333337212</v>
      </c>
      <c r="U124" s="297">
        <f t="shared" si="201"/>
        <v>7033.4600000003993</v>
      </c>
      <c r="V124" s="169">
        <v>647.29</v>
      </c>
      <c r="W124" s="257"/>
      <c r="X124" s="313">
        <v>36</v>
      </c>
      <c r="Y124" s="137">
        <f>(Q124+V124)*$Y$12/12/27</f>
        <v>33.565416666668405</v>
      </c>
      <c r="Z124" s="45">
        <f>(R124+V124)*$Z$12/12/27</f>
        <v>39.159652777779804</v>
      </c>
      <c r="AA124" s="45">
        <f>(S124+V124)*$AA$12/12/27</f>
        <v>102.02532407407935</v>
      </c>
      <c r="AB124" s="45">
        <f>(T124+V124)*$AB$12/12/27</f>
        <v>138.69191358025409</v>
      </c>
      <c r="AC124" s="45">
        <f>(U124+V124)/9</f>
        <v>853.41666666671108</v>
      </c>
      <c r="AD124" s="45">
        <f>((Q124+R124+(V124*2))/9)*0.055</f>
        <v>88.61270000000458</v>
      </c>
      <c r="AE124" s="45"/>
      <c r="AF124" s="45">
        <f t="shared" si="116"/>
        <v>853.41666666671108</v>
      </c>
      <c r="AG124" s="141"/>
      <c r="AH124" s="45"/>
      <c r="AI124" s="45">
        <f>AC124*(0.75*$AC$12*115*0.05)*0.0005</f>
        <v>25.762515625001342</v>
      </c>
      <c r="AJ124" s="293">
        <f>((F124-D124)*X124+529.8058)*($Y$12+$Z$12)/12/27</f>
        <v>57.148298919756023</v>
      </c>
      <c r="AK124" s="45"/>
      <c r="AL124" s="137">
        <f t="shared" si="117"/>
        <v>805.57000000004166</v>
      </c>
      <c r="AM124" s="49">
        <f t="shared" si="196"/>
        <v>382.77333333335503</v>
      </c>
      <c r="AN124" s="54"/>
      <c r="AO124" s="49" t="e">
        <f>IF(ISBLANK(#REF!),"",K124*#REF!)</f>
        <v>#REF!</v>
      </c>
      <c r="AP124" s="49"/>
    </row>
    <row r="125" spans="2:42" ht="12.75" customHeight="1" x14ac:dyDescent="0.25">
      <c r="B125" s="426"/>
      <c r="D125" s="210"/>
      <c r="E125" s="211"/>
      <c r="F125" s="212"/>
      <c r="G125" s="214"/>
      <c r="H125" s="211"/>
      <c r="I125" s="211"/>
      <c r="J125" s="211"/>
      <c r="K125" s="216"/>
      <c r="L125" s="215"/>
      <c r="M125" s="216"/>
      <c r="N125" s="216"/>
      <c r="O125" s="216"/>
      <c r="P125" s="216"/>
      <c r="Q125" s="216"/>
      <c r="R125" s="216"/>
      <c r="S125" s="216"/>
      <c r="T125" s="216"/>
      <c r="U125" s="221"/>
      <c r="V125" s="169"/>
      <c r="W125" s="257"/>
      <c r="X125" s="313"/>
      <c r="Y125" s="137"/>
      <c r="Z125" s="45"/>
      <c r="AA125" s="45"/>
      <c r="AB125" s="45"/>
      <c r="AC125" s="45"/>
      <c r="AD125" s="45"/>
      <c r="AE125" s="45"/>
      <c r="AF125" s="45"/>
      <c r="AG125" s="141"/>
      <c r="AH125" s="45"/>
      <c r="AI125" s="45"/>
      <c r="AJ125" s="53"/>
      <c r="AK125" s="45"/>
      <c r="AL125" s="137"/>
      <c r="AM125" s="49"/>
      <c r="AN125" s="54"/>
      <c r="AO125" s="49"/>
      <c r="AP125" s="49"/>
    </row>
    <row r="126" spans="2:42" ht="12.75" customHeight="1" x14ac:dyDescent="0.25">
      <c r="B126" s="426"/>
      <c r="D126" s="225">
        <v>92761.19</v>
      </c>
      <c r="E126" s="226" t="s">
        <v>1</v>
      </c>
      <c r="F126" s="227">
        <v>92821.36</v>
      </c>
      <c r="G126" s="228" t="s">
        <v>99</v>
      </c>
      <c r="H126" s="226" t="s">
        <v>29</v>
      </c>
      <c r="I126" s="226">
        <v>1</v>
      </c>
      <c r="J126" s="226">
        <v>1</v>
      </c>
      <c r="K126" s="229">
        <f>30.5316+43.1857</f>
        <v>73.717299999999994</v>
      </c>
      <c r="L126" s="229">
        <v>0</v>
      </c>
      <c r="M126" s="230">
        <f t="shared" ref="M126" si="202">L126</f>
        <v>0</v>
      </c>
      <c r="N126" s="230">
        <f t="shared" ref="N126" si="203">(M126+($N$12*J126))</f>
        <v>0.33333333333333331</v>
      </c>
      <c r="O126" s="230">
        <f t="shared" ref="O126" si="204">(N126+$O$12*J126)</f>
        <v>0.83333333333333326</v>
      </c>
      <c r="P126" s="230">
        <f t="shared" ref="P126" si="205">(O126+($P$12*J126))</f>
        <v>1.5</v>
      </c>
      <c r="Q126" s="230">
        <f t="shared" ref="Q126" si="206">PRODUCT(I126*K126*L126)</f>
        <v>0</v>
      </c>
      <c r="R126" s="230">
        <f t="shared" ref="R126" si="207">PRODUCT(I126*K126*M126)</f>
        <v>0</v>
      </c>
      <c r="S126" s="230">
        <f t="shared" ref="S126" si="208">PRODUCT(I126*K126*N126)</f>
        <v>24.572433333333329</v>
      </c>
      <c r="T126" s="230">
        <f t="shared" ref="T126" si="209">PRODUCT(I126*K126*O126)</f>
        <v>61.431083333333326</v>
      </c>
      <c r="U126" s="298">
        <f t="shared" ref="U126" si="210">PRODUCT(I126*K126*P126)</f>
        <v>110.57594999999999</v>
      </c>
      <c r="V126" s="302">
        <v>1773.4249</v>
      </c>
      <c r="W126" s="258"/>
      <c r="X126" s="312"/>
      <c r="Y126" s="137"/>
      <c r="Z126" s="45"/>
      <c r="AA126" s="45"/>
      <c r="AB126" s="45">
        <f>(T126+V126)*$AB$12/12/27</f>
        <v>33.978814506172846</v>
      </c>
      <c r="AC126" s="45"/>
      <c r="AD126" s="45"/>
      <c r="AE126" s="219"/>
      <c r="AF126" s="45"/>
      <c r="AG126" s="220"/>
      <c r="AH126" s="219"/>
      <c r="AI126" s="45"/>
      <c r="AJ126" s="53"/>
      <c r="AK126" s="219">
        <f>V126*$AK$12/12/27</f>
        <v>49.261802777777774</v>
      </c>
      <c r="AL126" s="137">
        <f t="shared" si="117"/>
        <v>197.0472111111111</v>
      </c>
      <c r="AM126" s="49"/>
      <c r="AN126" s="54"/>
      <c r="AO126" s="49"/>
      <c r="AP126" s="49"/>
    </row>
    <row r="127" spans="2:42" ht="12.75" customHeight="1" x14ac:dyDescent="0.25">
      <c r="B127" s="426"/>
      <c r="D127" s="210"/>
      <c r="E127" s="211"/>
      <c r="F127" s="212"/>
      <c r="G127" s="214"/>
      <c r="H127" s="211"/>
      <c r="I127" s="211"/>
      <c r="J127" s="211"/>
      <c r="K127" s="49"/>
      <c r="L127" s="56"/>
      <c r="M127" s="49"/>
      <c r="N127" s="49"/>
      <c r="O127" s="49"/>
      <c r="P127" s="49"/>
      <c r="Q127" s="49"/>
      <c r="R127" s="49"/>
      <c r="S127" s="49"/>
      <c r="T127" s="49"/>
      <c r="U127" s="54"/>
      <c r="V127" s="168"/>
      <c r="W127" s="218"/>
      <c r="X127" s="311"/>
      <c r="Y127" s="137"/>
      <c r="Z127" s="45"/>
      <c r="AA127" s="45"/>
      <c r="AB127" s="45"/>
      <c r="AC127" s="45"/>
      <c r="AD127" s="45"/>
      <c r="AE127" s="45"/>
      <c r="AF127" s="45"/>
      <c r="AG127" s="141"/>
      <c r="AH127" s="45"/>
      <c r="AI127" s="45"/>
      <c r="AJ127" s="53"/>
      <c r="AK127" s="45"/>
      <c r="AL127" s="137"/>
      <c r="AM127" s="49"/>
      <c r="AN127" s="54"/>
      <c r="AO127" s="49"/>
      <c r="AP127" s="49"/>
    </row>
    <row r="128" spans="2:42" ht="12.75" customHeight="1" x14ac:dyDescent="0.25">
      <c r="B128" s="426"/>
      <c r="D128" s="186">
        <v>92959.43</v>
      </c>
      <c r="E128" s="51" t="s">
        <v>1</v>
      </c>
      <c r="F128" s="188">
        <v>93159.360000000001</v>
      </c>
      <c r="G128" s="172" t="s">
        <v>100</v>
      </c>
      <c r="H128" s="187" t="s">
        <v>29</v>
      </c>
      <c r="I128" s="187">
        <v>1</v>
      </c>
      <c r="J128" s="187">
        <v>1</v>
      </c>
      <c r="K128" s="190">
        <f>509.1672-36-25-46</f>
        <v>402.16719999999998</v>
      </c>
      <c r="L128" s="190">
        <v>0</v>
      </c>
      <c r="M128" s="189">
        <f t="shared" ref="M128" si="211">L128</f>
        <v>0</v>
      </c>
      <c r="N128" s="189">
        <f t="shared" ref="N128" si="212">(M128+($N$12*J128))</f>
        <v>0.33333333333333331</v>
      </c>
      <c r="O128" s="189">
        <f t="shared" ref="O128" si="213">(N128+$O$12*J128)</f>
        <v>0.83333333333333326</v>
      </c>
      <c r="P128" s="189">
        <f t="shared" ref="P128" si="214">(O128+($P$12*J128))</f>
        <v>1.5</v>
      </c>
      <c r="Q128" s="189">
        <f t="shared" ref="Q128" si="215">PRODUCT(I128*K128*L128)</f>
        <v>0</v>
      </c>
      <c r="R128" s="189">
        <f t="shared" ref="R128" si="216">PRODUCT(I128*K128*M128)</f>
        <v>0</v>
      </c>
      <c r="S128" s="189">
        <f t="shared" ref="S128" si="217">PRODUCT(I128*K128*N128)</f>
        <v>134.05573333333331</v>
      </c>
      <c r="T128" s="189">
        <f t="shared" ref="T128" si="218">PRODUCT(I128*K128*O128)</f>
        <v>335.1393333333333</v>
      </c>
      <c r="U128" s="297">
        <f t="shared" ref="U128" si="219">PRODUCT(I128*K128*P128)</f>
        <v>603.25080000000003</v>
      </c>
      <c r="V128" s="301">
        <v>1095.2355</v>
      </c>
      <c r="W128" s="257"/>
      <c r="X128" s="312">
        <f>(36+(24+16))/2</f>
        <v>38</v>
      </c>
      <c r="Y128" s="137">
        <f>(Q128+V128)*$Y$12/12/27</f>
        <v>5.0705347222222219</v>
      </c>
      <c r="Z128" s="45">
        <f>(R128+V128)*$Z$12/12/27</f>
        <v>5.9156238425925931</v>
      </c>
      <c r="AA128" s="45">
        <f>(S128+V128)*$AA$12/12/27</f>
        <v>17.073489351851851</v>
      </c>
      <c r="AB128" s="67">
        <f>(((T128+V128)*$AB$12/12)+(25)*50.66*$AB$12/12)/27</f>
        <v>49.942126543209874</v>
      </c>
      <c r="AC128" s="45">
        <f>(U128+V128)/9</f>
        <v>188.72069999999999</v>
      </c>
      <c r="AD128" s="45">
        <f>((Q128+R128+(V128*2))/9)*0.055</f>
        <v>13.386211666666668</v>
      </c>
      <c r="AE128" s="45"/>
      <c r="AF128" s="45">
        <f t="shared" si="116"/>
        <v>188.72069999999999</v>
      </c>
      <c r="AG128" s="141"/>
      <c r="AH128" s="45"/>
      <c r="AI128" s="45">
        <f>AC128*(0.75*$AC$12*115*0.05)*0.0005</f>
        <v>5.6970061312500002</v>
      </c>
      <c r="AJ128" s="53">
        <f>(F128-D128)*($Y$12+$Z$12)/12*X128/27</f>
        <v>76.207885802472006</v>
      </c>
      <c r="AK128" s="45"/>
      <c r="AL128" s="137">
        <f t="shared" si="117"/>
        <v>121.69283333333334</v>
      </c>
      <c r="AM128" s="49">
        <f t="shared" ref="AM128:AM135" si="220">(F128-D128)*($AM$12/12)*2</f>
        <v>533.14666666668677</v>
      </c>
      <c r="AN128" s="54"/>
      <c r="AO128" s="49"/>
      <c r="AP128" s="49"/>
    </row>
    <row r="129" spans="2:42" ht="12.75" customHeight="1" x14ac:dyDescent="0.25">
      <c r="B129" s="426"/>
      <c r="D129" s="186">
        <v>93159.360000000001</v>
      </c>
      <c r="E129" s="51" t="s">
        <v>1</v>
      </c>
      <c r="F129" s="188">
        <v>93578.51</v>
      </c>
      <c r="G129" s="172"/>
      <c r="H129" s="187" t="s">
        <v>29</v>
      </c>
      <c r="I129" s="187">
        <v>1</v>
      </c>
      <c r="J129" s="187">
        <v>2</v>
      </c>
      <c r="K129" s="189">
        <f t="shared" si="186"/>
        <v>419.14999999999418</v>
      </c>
      <c r="L129" s="190">
        <v>36</v>
      </c>
      <c r="M129" s="189">
        <f t="shared" si="187"/>
        <v>36</v>
      </c>
      <c r="N129" s="189">
        <f t="shared" si="188"/>
        <v>36.666666666666664</v>
      </c>
      <c r="O129" s="189">
        <f t="shared" si="189"/>
        <v>37.666666666666664</v>
      </c>
      <c r="P129" s="189">
        <f t="shared" si="190"/>
        <v>39</v>
      </c>
      <c r="Q129" s="189">
        <f t="shared" si="197"/>
        <v>15089.39999999979</v>
      </c>
      <c r="R129" s="189">
        <f t="shared" si="198"/>
        <v>15089.39999999979</v>
      </c>
      <c r="S129" s="189">
        <f t="shared" si="199"/>
        <v>15368.833333333119</v>
      </c>
      <c r="T129" s="189">
        <f t="shared" si="200"/>
        <v>15787.983333333113</v>
      </c>
      <c r="U129" s="297">
        <f t="shared" si="201"/>
        <v>16346.849999999773</v>
      </c>
      <c r="V129" s="168"/>
      <c r="W129" s="218"/>
      <c r="X129" s="311">
        <v>24</v>
      </c>
      <c r="Y129" s="137">
        <f>(Q129+V129)*$Y$12/12/27</f>
        <v>69.858333333332368</v>
      </c>
      <c r="Z129" s="45">
        <f>(R129+V129)*$Z$12/12/27</f>
        <v>81.50138888888776</v>
      </c>
      <c r="AA129" s="45">
        <f>(S129+V129)*$AA$12/12/27</f>
        <v>213.45601851851555</v>
      </c>
      <c r="AB129" s="45">
        <f>(T129+V129)*$AB$12/12/27</f>
        <v>292.37006172839097</v>
      </c>
      <c r="AC129" s="45">
        <f>(U129+V129)/9</f>
        <v>1816.3166666666414</v>
      </c>
      <c r="AD129" s="45">
        <f>((Q129+R129+(V129*2))/9)*0.055</f>
        <v>184.42599999999743</v>
      </c>
      <c r="AE129" s="45"/>
      <c r="AF129" s="45">
        <f t="shared" si="116"/>
        <v>1816.3166666666414</v>
      </c>
      <c r="AG129" s="141"/>
      <c r="AH129" s="45"/>
      <c r="AI129" s="45">
        <f>AC129*(0.75*$AC$12*115*0.05)*0.0005</f>
        <v>54.830059374999237</v>
      </c>
      <c r="AJ129" s="53">
        <f>(F129-D129)*($Y$12+$Z$12)/12*X129/27</f>
        <v>100.90648148148009</v>
      </c>
      <c r="AK129" s="45"/>
      <c r="AL129" s="137">
        <f t="shared" si="117"/>
        <v>1676.5999999999767</v>
      </c>
      <c r="AM129" s="49">
        <f t="shared" si="220"/>
        <v>1117.7333333333177</v>
      </c>
      <c r="AN129" s="54"/>
      <c r="AO129" s="49" t="e">
        <f>IF(ISBLANK(#REF!),"",K129*#REF!)</f>
        <v>#REF!</v>
      </c>
      <c r="AP129" s="49"/>
    </row>
    <row r="130" spans="2:42" ht="12.75" customHeight="1" x14ac:dyDescent="0.25">
      <c r="B130" s="426"/>
      <c r="D130" s="186">
        <v>93578.51</v>
      </c>
      <c r="E130" s="51" t="s">
        <v>1</v>
      </c>
      <c r="F130" s="188">
        <v>93687.81</v>
      </c>
      <c r="G130" s="172" t="s">
        <v>101</v>
      </c>
      <c r="H130" s="187" t="s">
        <v>29</v>
      </c>
      <c r="I130" s="187">
        <v>1</v>
      </c>
      <c r="J130" s="187">
        <v>1</v>
      </c>
      <c r="K130" s="190">
        <f>327.93812-36-25-46</f>
        <v>220.93812000000003</v>
      </c>
      <c r="L130" s="190">
        <v>0</v>
      </c>
      <c r="M130" s="189">
        <f t="shared" si="187"/>
        <v>0</v>
      </c>
      <c r="N130" s="189">
        <f t="shared" si="188"/>
        <v>0.33333333333333331</v>
      </c>
      <c r="O130" s="189">
        <f t="shared" si="189"/>
        <v>0.83333333333333326</v>
      </c>
      <c r="P130" s="189">
        <f t="shared" si="190"/>
        <v>1.5</v>
      </c>
      <c r="Q130" s="189">
        <f t="shared" si="197"/>
        <v>0</v>
      </c>
      <c r="R130" s="189">
        <f t="shared" si="198"/>
        <v>0</v>
      </c>
      <c r="S130" s="189">
        <f t="shared" si="199"/>
        <v>73.646039999999999</v>
      </c>
      <c r="T130" s="189">
        <f t="shared" si="200"/>
        <v>184.11510000000001</v>
      </c>
      <c r="U130" s="297">
        <f t="shared" si="201"/>
        <v>331.40718000000004</v>
      </c>
      <c r="V130" s="191">
        <v>5846.8280000000004</v>
      </c>
      <c r="W130" s="257"/>
      <c r="X130" s="312">
        <f>(36+(24+14))/2</f>
        <v>37</v>
      </c>
      <c r="Y130" s="137">
        <f>(Q130+V130)*$Y$12/12/27</f>
        <v>27.068648148148149</v>
      </c>
      <c r="Z130" s="45">
        <f>(R130+V130)*$Z$12/12/27</f>
        <v>31.58008950617284</v>
      </c>
      <c r="AA130" s="45">
        <f>(S130+V130)*$AA$12/12/27</f>
        <v>82.228806111111112</v>
      </c>
      <c r="AB130" s="45">
        <f>(T130+V130)*$AB$12/12/27</f>
        <v>111.68413148148149</v>
      </c>
      <c r="AC130" s="45">
        <f>(U130+V130)/9</f>
        <v>686.47057555555557</v>
      </c>
      <c r="AD130" s="45">
        <f>((Q130+R130+(V130*2))/9)*0.055</f>
        <v>71.461231111111118</v>
      </c>
      <c r="AE130" s="45"/>
      <c r="AF130" s="45">
        <f t="shared" si="116"/>
        <v>686.47057555555557</v>
      </c>
      <c r="AG130" s="141"/>
      <c r="AH130" s="45"/>
      <c r="AI130" s="45">
        <f>AC130*(0.75*$AC$12*115*0.05)*0.0005</f>
        <v>20.722830499583335</v>
      </c>
      <c r="AJ130" s="53">
        <f>(F130-D130)*($Y$12+$Z$12)/12*X130/27</f>
        <v>40.565817901235647</v>
      </c>
      <c r="AK130" s="45"/>
      <c r="AL130" s="137">
        <f t="shared" si="117"/>
        <v>649.64755555555564</v>
      </c>
      <c r="AM130" s="49">
        <f t="shared" si="220"/>
        <v>291.46666666667443</v>
      </c>
      <c r="AN130" s="54"/>
      <c r="AO130" s="49"/>
      <c r="AP130" s="49"/>
    </row>
    <row r="131" spans="2:42" ht="12.75" customHeight="1" x14ac:dyDescent="0.25">
      <c r="B131" s="426"/>
      <c r="D131" s="186">
        <v>93687.81</v>
      </c>
      <c r="E131" s="51" t="s">
        <v>1</v>
      </c>
      <c r="F131" s="188">
        <v>93774.58</v>
      </c>
      <c r="G131" s="172"/>
      <c r="H131" s="187" t="s">
        <v>29</v>
      </c>
      <c r="I131" s="187">
        <v>1</v>
      </c>
      <c r="J131" s="187">
        <v>2</v>
      </c>
      <c r="K131" s="189">
        <f t="shared" si="186"/>
        <v>86.770000000004075</v>
      </c>
      <c r="L131" s="190">
        <f>46</f>
        <v>46</v>
      </c>
      <c r="M131" s="189">
        <f t="shared" si="187"/>
        <v>46</v>
      </c>
      <c r="N131" s="189">
        <f t="shared" si="188"/>
        <v>46.666666666666664</v>
      </c>
      <c r="O131" s="189">
        <f t="shared" si="189"/>
        <v>47.666666666666664</v>
      </c>
      <c r="P131" s="189">
        <f t="shared" si="190"/>
        <v>49</v>
      </c>
      <c r="Q131" s="189">
        <f t="shared" si="197"/>
        <v>3991.4200000001874</v>
      </c>
      <c r="R131" s="189">
        <f t="shared" si="198"/>
        <v>3991.4200000001874</v>
      </c>
      <c r="S131" s="189">
        <f t="shared" si="199"/>
        <v>4049.2666666668565</v>
      </c>
      <c r="T131" s="189">
        <f t="shared" si="200"/>
        <v>4136.0366666668606</v>
      </c>
      <c r="U131" s="297">
        <f t="shared" si="201"/>
        <v>4251.7300000001997</v>
      </c>
      <c r="V131" s="168"/>
      <c r="W131" s="218"/>
      <c r="X131" s="311">
        <v>36</v>
      </c>
      <c r="Y131" s="137">
        <f>(Q131+V131)*$Y$12/12/27</f>
        <v>18.478796296297165</v>
      </c>
      <c r="Z131" s="45">
        <f>(R131+V131)*$Z$12/12/27</f>
        <v>21.558595679013358</v>
      </c>
      <c r="AA131" s="45">
        <f>(S131+V131)*$AA$12/12/27</f>
        <v>56.239814814817457</v>
      </c>
      <c r="AB131" s="45">
        <f>(T131+V131)*$AB$12/12/27</f>
        <v>76.593271604941862</v>
      </c>
      <c r="AC131" s="45">
        <f>(U131+V131)/9</f>
        <v>472.41444444446665</v>
      </c>
      <c r="AD131" s="45">
        <f>((Q131+R131+(V131*2))/9)*0.055</f>
        <v>48.784022222224515</v>
      </c>
      <c r="AE131" s="45"/>
      <c r="AF131" s="45">
        <f t="shared" si="116"/>
        <v>472.41444444446665</v>
      </c>
      <c r="AG131" s="141"/>
      <c r="AH131" s="45"/>
      <c r="AI131" s="45">
        <f>AC131*(0.75*$AC$12*115*0.05)*0.0005</f>
        <v>14.261011041667338</v>
      </c>
      <c r="AJ131" s="53">
        <f>(F131-D131)*($Y$12+$Z$12)/12*X131/27</f>
        <v>31.333611111112582</v>
      </c>
      <c r="AK131" s="45"/>
      <c r="AL131" s="137">
        <f t="shared" si="117"/>
        <v>443.49111111113194</v>
      </c>
      <c r="AM131" s="49">
        <f t="shared" si="220"/>
        <v>231.38666666667751</v>
      </c>
      <c r="AN131" s="54"/>
      <c r="AO131" s="49" t="e">
        <f>IF(ISBLANK(#REF!),"",K131*#REF!)</f>
        <v>#REF!</v>
      </c>
      <c r="AP131" s="49"/>
    </row>
    <row r="132" spans="2:42" ht="12.75" customHeight="1" x14ac:dyDescent="0.25">
      <c r="B132" s="426"/>
      <c r="D132" s="186">
        <v>93774.58</v>
      </c>
      <c r="E132" s="51" t="s">
        <v>1</v>
      </c>
      <c r="F132" s="188">
        <v>93994.95</v>
      </c>
      <c r="G132" s="172"/>
      <c r="H132" s="187" t="s">
        <v>29</v>
      </c>
      <c r="I132" s="187">
        <v>1</v>
      </c>
      <c r="J132" s="187">
        <v>2</v>
      </c>
      <c r="K132" s="189">
        <f t="shared" ref="K132" si="221">IF(D132&lt;&gt;"",F132-D132,"")</f>
        <v>220.36999999999534</v>
      </c>
      <c r="L132" s="190">
        <f>(46+44.92)/2</f>
        <v>45.46</v>
      </c>
      <c r="M132" s="189">
        <f t="shared" ref="M132" si="222">L132</f>
        <v>45.46</v>
      </c>
      <c r="N132" s="189">
        <f t="shared" ref="N132" si="223">(M132+($N$12*J132))</f>
        <v>46.126666666666665</v>
      </c>
      <c r="O132" s="189">
        <f t="shared" ref="O132" si="224">(N132+$O$12*J132)</f>
        <v>47.126666666666665</v>
      </c>
      <c r="P132" s="189">
        <f t="shared" ref="P132" si="225">(O132+($P$12*J132))</f>
        <v>48.46</v>
      </c>
      <c r="Q132" s="189">
        <f t="shared" ref="Q132" si="226">PRODUCT(I132*K132*L132)</f>
        <v>10018.020199999788</v>
      </c>
      <c r="R132" s="189">
        <f t="shared" ref="R132" si="227">PRODUCT(I132*K132*M132)</f>
        <v>10018.020199999788</v>
      </c>
      <c r="S132" s="189">
        <f t="shared" ref="S132" si="228">PRODUCT(I132*K132*N132)</f>
        <v>10164.933533333118</v>
      </c>
      <c r="T132" s="189">
        <f t="shared" ref="T132" si="229">PRODUCT(I132*K132*O132)</f>
        <v>10385.303533333114</v>
      </c>
      <c r="U132" s="297">
        <f t="shared" ref="U132" si="230">PRODUCT(I132*K132*P132)</f>
        <v>10679.130199999774</v>
      </c>
      <c r="V132" s="168"/>
      <c r="W132" s="218"/>
      <c r="X132" s="311">
        <f>(25.1+36)/2</f>
        <v>30.55</v>
      </c>
      <c r="Y132" s="137">
        <f>(Q132+V132)*$Y$12/12/27</f>
        <v>46.379723148147164</v>
      </c>
      <c r="Z132" s="45">
        <f>(R132+V132)*$Z$12/12/27</f>
        <v>54.109677006171694</v>
      </c>
      <c r="AA132" s="45">
        <f>(S132+V132)*$AA$12/12/27</f>
        <v>141.17963240740443</v>
      </c>
      <c r="AB132" s="45">
        <f>(T132+V132)*$AB$12/12/27</f>
        <v>192.32043580246506</v>
      </c>
      <c r="AC132" s="45">
        <f>(U132+V132)/9</f>
        <v>1186.5700222221972</v>
      </c>
      <c r="AD132" s="45">
        <f>((Q132+R132+(V132*2))/9)*0.055</f>
        <v>122.44246911110852</v>
      </c>
      <c r="AE132" s="45"/>
      <c r="AF132" s="45">
        <f t="shared" si="116"/>
        <v>1186.5700222221972</v>
      </c>
      <c r="AG132" s="141"/>
      <c r="AH132" s="45"/>
      <c r="AI132" s="45">
        <f>AC132*(0.75*$AC$12*115*0.05)*0.0005</f>
        <v>35.819582545832581</v>
      </c>
      <c r="AJ132" s="53">
        <f>(F132-D132)*($Y$12+$Z$12)/12*X132/27</f>
        <v>67.530822145060313</v>
      </c>
      <c r="AK132" s="45"/>
      <c r="AL132" s="137">
        <f t="shared" si="117"/>
        <v>1113.1133555555321</v>
      </c>
      <c r="AM132" s="49">
        <f t="shared" si="220"/>
        <v>587.65333333332092</v>
      </c>
      <c r="AN132" s="54"/>
      <c r="AO132" s="49"/>
      <c r="AP132" s="49"/>
    </row>
    <row r="133" spans="2:42" ht="12.75" customHeight="1" x14ac:dyDescent="0.25">
      <c r="B133" s="426"/>
      <c r="D133" s="138"/>
      <c r="E133" s="51"/>
      <c r="F133" s="50"/>
      <c r="G133" s="172"/>
      <c r="H133" s="51"/>
      <c r="I133" s="51"/>
      <c r="J133" s="51"/>
      <c r="K133" s="49"/>
      <c r="L133" s="56"/>
      <c r="M133" s="49"/>
      <c r="N133" s="49"/>
      <c r="O133" s="49"/>
      <c r="P133" s="49"/>
      <c r="Q133" s="49"/>
      <c r="R133" s="49"/>
      <c r="S133" s="49"/>
      <c r="T133" s="49"/>
      <c r="U133" s="54"/>
      <c r="V133" s="168"/>
      <c r="W133" s="218"/>
      <c r="X133" s="311"/>
      <c r="Y133" s="137"/>
      <c r="Z133" s="45"/>
      <c r="AA133" s="45"/>
      <c r="AB133" s="45"/>
      <c r="AC133" s="45"/>
      <c r="AD133" s="45"/>
      <c r="AE133" s="45"/>
      <c r="AF133" s="45"/>
      <c r="AG133" s="141"/>
      <c r="AH133" s="45"/>
      <c r="AI133" s="45"/>
      <c r="AJ133" s="53"/>
      <c r="AK133" s="45"/>
      <c r="AL133" s="137"/>
      <c r="AM133" s="49"/>
      <c r="AN133" s="54"/>
      <c r="AO133" s="49"/>
      <c r="AP133" s="49"/>
    </row>
    <row r="134" spans="2:42" ht="12.75" customHeight="1" x14ac:dyDescent="0.25">
      <c r="B134" s="426"/>
      <c r="D134" s="186">
        <v>93994.95</v>
      </c>
      <c r="E134" s="51" t="s">
        <v>1</v>
      </c>
      <c r="F134" s="188">
        <v>94017</v>
      </c>
      <c r="G134" s="172"/>
      <c r="H134" s="187" t="s">
        <v>29</v>
      </c>
      <c r="I134" s="187">
        <v>1</v>
      </c>
      <c r="J134" s="187">
        <v>1</v>
      </c>
      <c r="K134" s="189">
        <f t="shared" si="186"/>
        <v>22.05000000000291</v>
      </c>
      <c r="L134" s="190">
        <f>(36.91+36)/2</f>
        <v>36.454999999999998</v>
      </c>
      <c r="M134" s="189">
        <f t="shared" si="187"/>
        <v>36.454999999999998</v>
      </c>
      <c r="N134" s="189">
        <f t="shared" si="188"/>
        <v>36.788333333333334</v>
      </c>
      <c r="O134" s="189">
        <f t="shared" si="189"/>
        <v>37.288333333333334</v>
      </c>
      <c r="P134" s="189">
        <f t="shared" si="190"/>
        <v>37.954999999999998</v>
      </c>
      <c r="Q134" s="189">
        <f t="shared" si="197"/>
        <v>803.8327500001061</v>
      </c>
      <c r="R134" s="189">
        <f t="shared" si="198"/>
        <v>803.8327500001061</v>
      </c>
      <c r="S134" s="189">
        <f t="shared" si="199"/>
        <v>811.18275000010703</v>
      </c>
      <c r="T134" s="189">
        <f t="shared" si="200"/>
        <v>822.20775000010849</v>
      </c>
      <c r="U134" s="297">
        <f t="shared" si="201"/>
        <v>836.90775000011047</v>
      </c>
      <c r="V134" s="168"/>
      <c r="W134" s="218"/>
      <c r="X134" s="311">
        <f>(25.1+24)/2</f>
        <v>24.55</v>
      </c>
      <c r="Y134" s="137">
        <f>(Q134+V134)*$Y$12/12/27</f>
        <v>3.7214479166671577</v>
      </c>
      <c r="Z134" s="45">
        <f>(R134+V134)*$Z$12/12/27</f>
        <v>4.3416892361116846</v>
      </c>
      <c r="AA134" s="45">
        <f>(S134+V134)*$AA$12/12/27</f>
        <v>11.26642708333482</v>
      </c>
      <c r="AB134" s="45">
        <f>(T134+V134)*$AB$12/12/27</f>
        <v>15.226069444446452</v>
      </c>
      <c r="AC134" s="45">
        <f>(U134+V134)/9</f>
        <v>92.989750000012279</v>
      </c>
      <c r="AD134" s="45">
        <f>((Q134+R134+(V134*2))/9)*0.055</f>
        <v>9.824622500001297</v>
      </c>
      <c r="AE134" s="45"/>
      <c r="AF134" s="45">
        <f t="shared" si="116"/>
        <v>92.989750000012279</v>
      </c>
      <c r="AG134" s="141"/>
      <c r="AH134" s="45"/>
      <c r="AI134" s="45">
        <f>AC134*(0.75*$AC$12*115*0.05)*0.0005</f>
        <v>2.8071280781253707</v>
      </c>
      <c r="AJ134" s="53">
        <f>(F134-D134)*($Y$12+$Z$12)/12*X134/27</f>
        <v>5.429982638889606</v>
      </c>
      <c r="AK134" s="45"/>
      <c r="AL134" s="137">
        <f t="shared" si="117"/>
        <v>89.314750000011784</v>
      </c>
      <c r="AM134" s="49">
        <f t="shared" si="220"/>
        <v>58.800000000007756</v>
      </c>
      <c r="AN134" s="54"/>
      <c r="AO134" s="49" t="e">
        <f>IF(ISBLANK(#REF!),"",K134*#REF!)</f>
        <v>#REF!</v>
      </c>
      <c r="AP134" s="49"/>
    </row>
    <row r="135" spans="2:42" ht="12.75" customHeight="1" x14ac:dyDescent="0.25">
      <c r="B135" s="426"/>
      <c r="D135" s="186">
        <v>94017</v>
      </c>
      <c r="E135" s="51" t="s">
        <v>1</v>
      </c>
      <c r="F135" s="188">
        <v>94250</v>
      </c>
      <c r="G135" s="172"/>
      <c r="H135" s="187" t="s">
        <v>29</v>
      </c>
      <c r="I135" s="187">
        <v>1</v>
      </c>
      <c r="J135" s="187">
        <v>2</v>
      </c>
      <c r="K135" s="189">
        <f t="shared" si="186"/>
        <v>233</v>
      </c>
      <c r="L135" s="190">
        <v>36</v>
      </c>
      <c r="M135" s="189">
        <f t="shared" si="187"/>
        <v>36</v>
      </c>
      <c r="N135" s="189">
        <f t="shared" si="188"/>
        <v>36.666666666666664</v>
      </c>
      <c r="O135" s="189">
        <f t="shared" si="189"/>
        <v>37.666666666666664</v>
      </c>
      <c r="P135" s="189">
        <f t="shared" si="190"/>
        <v>39</v>
      </c>
      <c r="Q135" s="189">
        <f t="shared" ref="Q135" si="231">PRODUCT(K135*L135)</f>
        <v>8388</v>
      </c>
      <c r="R135" s="189">
        <f t="shared" ref="R135" si="232">PRODUCT(K135*M135)</f>
        <v>8388</v>
      </c>
      <c r="S135" s="189">
        <f t="shared" ref="S135" si="233">PRODUCT(K135*N135)</f>
        <v>8543.3333333333321</v>
      </c>
      <c r="T135" s="189">
        <f t="shared" ref="T135" si="234">PRODUCT(K135*O135)</f>
        <v>8776.3333333333321</v>
      </c>
      <c r="U135" s="297">
        <f t="shared" ref="U135" si="235">PRODUCT(K135*P135)</f>
        <v>9087</v>
      </c>
      <c r="V135" s="168"/>
      <c r="W135" s="218"/>
      <c r="X135" s="311">
        <v>24</v>
      </c>
      <c r="Y135" s="137">
        <f>(Q135+V135)*$Y$12/12/27</f>
        <v>38.833333333333336</v>
      </c>
      <c r="Z135" s="45">
        <f>(R135+V135)*$Z$12/12/27</f>
        <v>45.305555555555557</v>
      </c>
      <c r="AA135" s="45">
        <f>(S135+V135)*$AA$12/12/27</f>
        <v>118.65740740740739</v>
      </c>
      <c r="AB135" s="45">
        <f>(T135+V135)*$AB$12/12/27</f>
        <v>162.52469135802468</v>
      </c>
      <c r="AC135" s="45">
        <f>(U135+V135)/9</f>
        <v>1009.6666666666666</v>
      </c>
      <c r="AD135" s="45">
        <f>((Q135+R135+(V135*2))/9)*0.055</f>
        <v>102.52</v>
      </c>
      <c r="AE135" s="45"/>
      <c r="AF135" s="45">
        <f t="shared" si="116"/>
        <v>1009.6666666666666</v>
      </c>
      <c r="AG135" s="141"/>
      <c r="AH135" s="45"/>
      <c r="AI135" s="45">
        <f>AC135*(0.75*$AC$12*115*0.05)*0.0005</f>
        <v>30.479312499999999</v>
      </c>
      <c r="AJ135" s="53">
        <f>(F135-D135)*($Y$12+$Z$12)/12*X135/27</f>
        <v>56.092592592592595</v>
      </c>
      <c r="AK135" s="45"/>
      <c r="AL135" s="137">
        <f t="shared" si="117"/>
        <v>932</v>
      </c>
      <c r="AM135" s="49">
        <f t="shared" si="220"/>
        <v>621.33333333333326</v>
      </c>
      <c r="AN135" s="54"/>
      <c r="AO135" s="49" t="e">
        <f>IF(ISBLANK(#REF!),"",K135*#REF!)</f>
        <v>#REF!</v>
      </c>
      <c r="AP135" s="49"/>
    </row>
    <row r="136" spans="2:42" ht="12.75" customHeight="1" x14ac:dyDescent="0.25">
      <c r="B136" s="47"/>
      <c r="D136" s="138"/>
      <c r="E136" s="51"/>
      <c r="F136" s="50"/>
      <c r="G136" s="136"/>
      <c r="H136" s="51"/>
      <c r="I136" s="51"/>
      <c r="J136" s="51"/>
      <c r="K136" s="49"/>
      <c r="L136" s="56"/>
      <c r="M136" s="49"/>
      <c r="N136" s="49"/>
      <c r="O136" s="49"/>
      <c r="P136" s="49"/>
      <c r="Q136" s="49"/>
      <c r="R136" s="49"/>
      <c r="S136" s="49"/>
      <c r="T136" s="49"/>
      <c r="U136" s="54"/>
      <c r="V136" s="168"/>
      <c r="W136" s="218"/>
      <c r="X136" s="311"/>
      <c r="Y136" s="137"/>
      <c r="Z136" s="45"/>
      <c r="AA136" s="45"/>
      <c r="AB136" s="45"/>
      <c r="AC136" s="45"/>
      <c r="AD136" s="45"/>
      <c r="AE136" s="45"/>
      <c r="AF136" s="45"/>
      <c r="AG136" s="141"/>
      <c r="AH136" s="45"/>
      <c r="AI136" s="45"/>
      <c r="AJ136" s="53"/>
      <c r="AK136" s="45"/>
      <c r="AL136" s="137"/>
      <c r="AM136" s="49"/>
      <c r="AN136" s="54"/>
      <c r="AO136" s="49"/>
      <c r="AP136" s="49"/>
    </row>
    <row r="137" spans="2:42" ht="12.75" customHeight="1" x14ac:dyDescent="0.25">
      <c r="B137" s="47"/>
      <c r="D137" s="186">
        <v>94250</v>
      </c>
      <c r="E137" s="51" t="s">
        <v>1</v>
      </c>
      <c r="F137" s="188">
        <v>96415</v>
      </c>
      <c r="G137" s="136"/>
      <c r="H137" s="187" t="s">
        <v>80</v>
      </c>
      <c r="I137" s="187">
        <v>2</v>
      </c>
      <c r="J137" s="187">
        <v>2</v>
      </c>
      <c r="K137" s="189">
        <f t="shared" ref="K137:K138" si="236">IF(D137&lt;&gt;"",F137-D137,"")</f>
        <v>2165</v>
      </c>
      <c r="L137" s="190">
        <v>36</v>
      </c>
      <c r="M137" s="189">
        <f t="shared" ref="M137:M138" si="237">L137</f>
        <v>36</v>
      </c>
      <c r="N137" s="189">
        <f t="shared" ref="N137:N138" si="238">(M137+($N$12*J137))</f>
        <v>36.666666666666664</v>
      </c>
      <c r="O137" s="189">
        <f t="shared" ref="O137:O138" si="239">(N137+$O$12*J137)</f>
        <v>37.666666666666664</v>
      </c>
      <c r="P137" s="189">
        <f t="shared" ref="P137:P138" si="240">(O137+($P$12*J137))</f>
        <v>39</v>
      </c>
      <c r="Q137" s="189">
        <f t="shared" ref="Q137:Q138" si="241">PRODUCT(I137*K137*L137)</f>
        <v>155880</v>
      </c>
      <c r="R137" s="189">
        <f t="shared" ref="R137:R138" si="242">PRODUCT(I137*K137*M137)</f>
        <v>155880</v>
      </c>
      <c r="S137" s="189">
        <f t="shared" ref="S137:S138" si="243">PRODUCT(I137*K137*N137)</f>
        <v>158766.66666666666</v>
      </c>
      <c r="T137" s="189">
        <f t="shared" ref="T137:T138" si="244">PRODUCT(I137*K137*O137)</f>
        <v>163096.66666666666</v>
      </c>
      <c r="U137" s="297">
        <f t="shared" ref="U137:U138" si="245">PRODUCT(I137*K137*P137)</f>
        <v>168870</v>
      </c>
      <c r="V137" s="168"/>
      <c r="W137" s="218"/>
      <c r="X137" s="311">
        <f>24+24</f>
        <v>48</v>
      </c>
      <c r="Y137" s="137">
        <f>(Q137+V137)*$Y$12/12/27</f>
        <v>721.66666666666663</v>
      </c>
      <c r="Z137" s="45">
        <f>(R137+V137)*$Z$12/12/27</f>
        <v>841.94444444444446</v>
      </c>
      <c r="AA137" s="45">
        <f>(S137+V137)*$AA$12/12/27</f>
        <v>2205.0925925925926</v>
      </c>
      <c r="AB137" s="45">
        <f>(T137+V137)*$AB$12/12/27</f>
        <v>3020.3086419753085</v>
      </c>
      <c r="AC137" s="45">
        <f>(U137+V137)/9</f>
        <v>18763.333333333332</v>
      </c>
      <c r="AD137" s="45">
        <f>((Q137+R137+(V137*2))/9)*0.055</f>
        <v>1905.2</v>
      </c>
      <c r="AE137" s="45"/>
      <c r="AF137" s="45">
        <f t="shared" si="116"/>
        <v>18763.333333333332</v>
      </c>
      <c r="AG137" s="141"/>
      <c r="AH137" s="45"/>
      <c r="AI137" s="45">
        <f>AC137*(0.75*$AC$12*115*0.05)*0.0005</f>
        <v>566.41812500000003</v>
      </c>
      <c r="AJ137" s="53">
        <f>(F137-D137)*($Y$12+$Z$12)/12*X137/27</f>
        <v>1042.4074074074074</v>
      </c>
      <c r="AK137" s="45"/>
      <c r="AL137" s="137">
        <f t="shared" si="117"/>
        <v>17320</v>
      </c>
      <c r="AM137" s="49">
        <f>(F137-D137)*($AM$12/12)*4</f>
        <v>11546.666666666666</v>
      </c>
      <c r="AN137" s="54"/>
      <c r="AO137" s="49" t="e">
        <f>IF(ISBLANK(#REF!),"",K137*#REF!)</f>
        <v>#REF!</v>
      </c>
      <c r="AP137" s="49"/>
    </row>
    <row r="138" spans="2:42" ht="12.75" customHeight="1" x14ac:dyDescent="0.25">
      <c r="B138" s="47"/>
      <c r="D138" s="186">
        <v>96415</v>
      </c>
      <c r="E138" s="51" t="s">
        <v>1</v>
      </c>
      <c r="F138" s="188">
        <v>97289.46</v>
      </c>
      <c r="G138" s="136"/>
      <c r="H138" s="187" t="s">
        <v>80</v>
      </c>
      <c r="I138" s="187">
        <v>2</v>
      </c>
      <c r="J138" s="187">
        <v>2</v>
      </c>
      <c r="K138" s="189">
        <f t="shared" si="236"/>
        <v>874.4600000000064</v>
      </c>
      <c r="L138" s="190">
        <v>36</v>
      </c>
      <c r="M138" s="189">
        <f t="shared" si="237"/>
        <v>36</v>
      </c>
      <c r="N138" s="189">
        <f t="shared" si="238"/>
        <v>36.666666666666664</v>
      </c>
      <c r="O138" s="189">
        <f t="shared" si="239"/>
        <v>37.666666666666664</v>
      </c>
      <c r="P138" s="189">
        <f t="shared" si="240"/>
        <v>39</v>
      </c>
      <c r="Q138" s="189">
        <f t="shared" si="241"/>
        <v>62961.120000000461</v>
      </c>
      <c r="R138" s="189">
        <f t="shared" si="242"/>
        <v>62961.120000000461</v>
      </c>
      <c r="S138" s="189">
        <f t="shared" si="243"/>
        <v>64127.066666667131</v>
      </c>
      <c r="T138" s="189">
        <f t="shared" si="244"/>
        <v>65875.986666667144</v>
      </c>
      <c r="U138" s="297">
        <f t="shared" si="245"/>
        <v>68207.880000000499</v>
      </c>
      <c r="V138" s="168"/>
      <c r="W138" s="218"/>
      <c r="X138" s="311">
        <f>24+24</f>
        <v>48</v>
      </c>
      <c r="Y138" s="137">
        <f>(Q138+V138)*$Y$12/12/27</f>
        <v>291.48666666666878</v>
      </c>
      <c r="Z138" s="45">
        <f>(R138+V138)*$Z$12/12/27</f>
        <v>340.06777777778029</v>
      </c>
      <c r="AA138" s="45">
        <f>(S138+V138)*$AA$12/12/27</f>
        <v>890.65370370371011</v>
      </c>
      <c r="AB138" s="45">
        <f>(T138+V138)*$AB$12/12/27</f>
        <v>1219.9256790123545</v>
      </c>
      <c r="AC138" s="45">
        <f>(U138+V138)/9</f>
        <v>7578.6533333333891</v>
      </c>
      <c r="AD138" s="45">
        <f>((Q138+R138+(V138*2))/9)*0.055</f>
        <v>769.5248000000056</v>
      </c>
      <c r="AE138" s="45"/>
      <c r="AF138" s="45">
        <f t="shared" si="116"/>
        <v>7578.6533333333891</v>
      </c>
      <c r="AG138" s="141"/>
      <c r="AH138" s="45"/>
      <c r="AI138" s="45">
        <f>AC138*(0.75*$AC$12*115*0.05)*0.0005</f>
        <v>228.7805975000017</v>
      </c>
      <c r="AJ138" s="53">
        <f>(F138-D138)*($Y$12+$Z$12)/12*X138/27</f>
        <v>421.03629629629938</v>
      </c>
      <c r="AK138" s="45"/>
      <c r="AL138" s="137">
        <f t="shared" si="117"/>
        <v>6995.6800000000512</v>
      </c>
      <c r="AM138" s="49">
        <f>(F138-D138)*($AM$12/12)*4</f>
        <v>4663.7866666667005</v>
      </c>
      <c r="AN138" s="54"/>
      <c r="AO138" s="49" t="e">
        <f>IF(ISBLANK(#REF!),"",K138*#REF!)</f>
        <v>#REF!</v>
      </c>
      <c r="AP138" s="49"/>
    </row>
    <row r="139" spans="2:42" ht="12.75" customHeight="1" x14ac:dyDescent="0.25">
      <c r="B139" s="47"/>
      <c r="D139" s="138"/>
      <c r="E139" s="51"/>
      <c r="F139" s="50"/>
      <c r="G139" s="136"/>
      <c r="H139" s="51"/>
      <c r="I139" s="51"/>
      <c r="J139" s="51"/>
      <c r="K139" s="49"/>
      <c r="L139" s="56"/>
      <c r="M139" s="49"/>
      <c r="N139" s="49"/>
      <c r="O139" s="49"/>
      <c r="P139" s="49"/>
      <c r="Q139" s="49"/>
      <c r="R139" s="49"/>
      <c r="S139" s="49"/>
      <c r="T139" s="49"/>
      <c r="U139" s="54"/>
      <c r="V139" s="168"/>
      <c r="W139" s="218"/>
      <c r="X139" s="311"/>
      <c r="Y139" s="137"/>
      <c r="Z139" s="45"/>
      <c r="AA139" s="45"/>
      <c r="AB139" s="45"/>
      <c r="AC139" s="45"/>
      <c r="AD139" s="45"/>
      <c r="AE139" s="45"/>
      <c r="AF139" s="45"/>
      <c r="AG139" s="141"/>
      <c r="AH139" s="45"/>
      <c r="AI139" s="45"/>
      <c r="AJ139" s="53"/>
      <c r="AK139" s="45"/>
      <c r="AL139" s="137"/>
      <c r="AM139" s="49"/>
      <c r="AN139" s="54"/>
      <c r="AO139" s="49"/>
      <c r="AP139" s="49"/>
    </row>
    <row r="140" spans="2:42" ht="12.75" customHeight="1" x14ac:dyDescent="0.25">
      <c r="B140" s="427" t="s">
        <v>111</v>
      </c>
      <c r="D140" s="186">
        <v>97289.46</v>
      </c>
      <c r="E140" s="51" t="s">
        <v>1</v>
      </c>
      <c r="F140" s="188">
        <v>97358.24</v>
      </c>
      <c r="G140" s="173"/>
      <c r="H140" s="187" t="s">
        <v>30</v>
      </c>
      <c r="I140" s="187">
        <v>1</v>
      </c>
      <c r="J140" s="187">
        <v>2</v>
      </c>
      <c r="K140" s="189">
        <f t="shared" ref="K140:K143" si="246">IF(D140&lt;&gt;"",F140-D140,"")</f>
        <v>68.779999999998836</v>
      </c>
      <c r="L140" s="190">
        <f>(36+36.75)/2</f>
        <v>36.375</v>
      </c>
      <c r="M140" s="189">
        <f t="shared" ref="M140:M143" si="247">L140</f>
        <v>36.375</v>
      </c>
      <c r="N140" s="189">
        <f t="shared" ref="N140:N143" si="248">(M140+($N$12*J140))</f>
        <v>37.041666666666664</v>
      </c>
      <c r="O140" s="189">
        <f t="shared" ref="O140:O143" si="249">(N140+$O$12*J140)</f>
        <v>38.041666666666664</v>
      </c>
      <c r="P140" s="189">
        <f t="shared" ref="P140:P143" si="250">(O140+($P$12*J140))</f>
        <v>39.375</v>
      </c>
      <c r="Q140" s="189">
        <f t="shared" ref="Q140:Q143" si="251">PRODUCT(I140*K140*L140)</f>
        <v>2501.8724999999577</v>
      </c>
      <c r="R140" s="189">
        <f t="shared" ref="R140:R143" si="252">PRODUCT(I140*K140*M140)</f>
        <v>2501.8724999999577</v>
      </c>
      <c r="S140" s="189">
        <f t="shared" ref="S140:S143" si="253">PRODUCT(I140*K140*N140)</f>
        <v>2547.7258333332902</v>
      </c>
      <c r="T140" s="189">
        <f t="shared" ref="T140:T143" si="254">PRODUCT(I140*K140*O140)</f>
        <v>2616.505833333289</v>
      </c>
      <c r="U140" s="297">
        <f t="shared" ref="U140:U143" si="255">PRODUCT(I140*K140*P140)</f>
        <v>2708.2124999999542</v>
      </c>
      <c r="V140" s="168"/>
      <c r="W140" s="218"/>
      <c r="X140" s="311">
        <v>24</v>
      </c>
      <c r="Y140" s="137">
        <f>(Q140+V140)*$Y$12/12/27</f>
        <v>11.58274305555536</v>
      </c>
      <c r="Z140" s="45">
        <f>(R140+V140)*$Z$12/12/27</f>
        <v>13.513200231481253</v>
      </c>
      <c r="AA140" s="45">
        <f>(S140+V140)*$AA$12/12/27</f>
        <v>35.385081018517923</v>
      </c>
      <c r="AB140" s="45">
        <f>(T140+V140)*$AB$12/12/27</f>
        <v>48.453811728394243</v>
      </c>
      <c r="AC140" s="45">
        <f>(U140+V140)/9</f>
        <v>300.91249999999491</v>
      </c>
      <c r="AD140" s="45">
        <f>((Q140+R140+(V140*2))/9)*0.055</f>
        <v>30.578441666666148</v>
      </c>
      <c r="AE140" s="45"/>
      <c r="AF140" s="45">
        <f t="shared" si="116"/>
        <v>300.91249999999491</v>
      </c>
      <c r="AG140" s="141"/>
      <c r="AH140" s="45"/>
      <c r="AI140" s="45">
        <f>AC140*(0.75*$AC$12*115*0.05)*0.0005</f>
        <v>9.0837960937498465</v>
      </c>
      <c r="AJ140" s="53">
        <f>(F140-D140)*($Y$12+$Z$12)/12*X140/27</f>
        <v>16.558148148147868</v>
      </c>
      <c r="AK140" s="45"/>
      <c r="AL140" s="137">
        <f t="shared" si="117"/>
        <v>277.98583333332863</v>
      </c>
      <c r="AM140" s="49">
        <f t="shared" ref="AM140" si="256">(F140-D140)*($AM$12/12)*2</f>
        <v>183.41333333333023</v>
      </c>
      <c r="AN140" s="54"/>
      <c r="AO140" s="49" t="e">
        <f>IF(ISBLANK(#REF!),"",K140*#REF!)</f>
        <v>#REF!</v>
      </c>
      <c r="AP140" s="49"/>
    </row>
    <row r="141" spans="2:42" ht="12.75" customHeight="1" x14ac:dyDescent="0.25">
      <c r="B141" s="428"/>
      <c r="D141" s="186">
        <v>97358.24</v>
      </c>
      <c r="E141" s="51" t="s">
        <v>1</v>
      </c>
      <c r="F141" s="188">
        <v>97466.54</v>
      </c>
      <c r="G141" s="173" t="s">
        <v>97</v>
      </c>
      <c r="H141" s="187" t="s">
        <v>89</v>
      </c>
      <c r="I141" s="187">
        <v>1</v>
      </c>
      <c r="J141" s="187">
        <v>1</v>
      </c>
      <c r="K141" s="190">
        <f>646.7828-28-36-36-36-48-43.8591</f>
        <v>418.92369999999994</v>
      </c>
      <c r="L141" s="190">
        <v>0</v>
      </c>
      <c r="M141" s="189">
        <f t="shared" ref="M141" si="257">L141</f>
        <v>0</v>
      </c>
      <c r="N141" s="189">
        <f t="shared" ref="N141" si="258">(M141+($N$12*J141))</f>
        <v>0.33333333333333331</v>
      </c>
      <c r="O141" s="189">
        <f t="shared" ref="O141" si="259">(N141+$O$12*J141)</f>
        <v>0.83333333333333326</v>
      </c>
      <c r="P141" s="189">
        <f t="shared" ref="P141" si="260">(O141+($P$12*J141))</f>
        <v>1.5</v>
      </c>
      <c r="Q141" s="189">
        <f t="shared" ref="Q141" si="261">PRODUCT(I141*K141*L141)</f>
        <v>0</v>
      </c>
      <c r="R141" s="189">
        <f t="shared" ref="R141" si="262">PRODUCT(I141*K141*M141)</f>
        <v>0</v>
      </c>
      <c r="S141" s="189">
        <f t="shared" ref="S141" si="263">PRODUCT(I141*K141*N141)</f>
        <v>139.6412333333333</v>
      </c>
      <c r="T141" s="189">
        <f t="shared" ref="T141" si="264">PRODUCT(I141*K141*O141)</f>
        <v>349.10308333333325</v>
      </c>
      <c r="U141" s="297">
        <f t="shared" ref="U141" si="265">PRODUCT(I141*K141*P141)</f>
        <v>628.38554999999997</v>
      </c>
      <c r="V141" s="191">
        <v>17208.7179</v>
      </c>
      <c r="W141" s="257"/>
      <c r="X141" s="312">
        <f>24+36</f>
        <v>60</v>
      </c>
      <c r="Y141" s="137">
        <f>(Q141+V141)*$Y$12/12/27</f>
        <v>79.669990277777771</v>
      </c>
      <c r="Z141" s="45">
        <f>(R141+V141)*$Z$12/12/27</f>
        <v>92.948321990740737</v>
      </c>
      <c r="AA141" s="45">
        <f>(S141+V141)*$AA$12/12/27</f>
        <v>240.94943240740736</v>
      </c>
      <c r="AB141" s="45">
        <f>(T141+V141)*$AB$12/12/27</f>
        <v>325.14483302469131</v>
      </c>
      <c r="AC141" s="45">
        <f>(U141+V141)/9</f>
        <v>1981.9003833333331</v>
      </c>
      <c r="AD141" s="45">
        <f>((Q141+R141+(V141*2))/9)*0.055</f>
        <v>210.32877433333334</v>
      </c>
      <c r="AE141" s="45"/>
      <c r="AF141" s="45">
        <f t="shared" si="116"/>
        <v>1981.9003833333331</v>
      </c>
      <c r="AG141" s="141"/>
      <c r="AH141" s="45"/>
      <c r="AI141" s="45">
        <f>AC141*(0.75*$AC$12*115*0.05)*0.0005</f>
        <v>59.828617821874992</v>
      </c>
      <c r="AJ141" s="53">
        <f>(F141-D141)*($Y$12+$Z$12)/12*X141/27</f>
        <v>65.180555555548551</v>
      </c>
      <c r="AK141" s="45"/>
      <c r="AL141" s="137">
        <f t="shared" si="117"/>
        <v>1912.0797666666667</v>
      </c>
      <c r="AM141" s="49">
        <f>(F141-D141)*($AM$12/12)*4</f>
        <v>577.59999999993784</v>
      </c>
      <c r="AN141" s="54"/>
      <c r="AO141" s="49"/>
      <c r="AP141" s="49"/>
    </row>
    <row r="142" spans="2:42" ht="12.75" customHeight="1" x14ac:dyDescent="0.25">
      <c r="B142" s="428"/>
      <c r="D142" s="186">
        <v>97466.54</v>
      </c>
      <c r="E142" s="51" t="s">
        <v>1</v>
      </c>
      <c r="F142" s="188">
        <v>97726</v>
      </c>
      <c r="G142" s="173"/>
      <c r="H142" s="187" t="s">
        <v>30</v>
      </c>
      <c r="I142" s="187">
        <v>1</v>
      </c>
      <c r="J142" s="187">
        <v>2</v>
      </c>
      <c r="K142" s="189">
        <f t="shared" si="246"/>
        <v>259.4600000000064</v>
      </c>
      <c r="L142" s="190">
        <v>48</v>
      </c>
      <c r="M142" s="189">
        <f t="shared" si="247"/>
        <v>48</v>
      </c>
      <c r="N142" s="189">
        <f t="shared" si="248"/>
        <v>48.666666666666664</v>
      </c>
      <c r="O142" s="189">
        <f t="shared" si="249"/>
        <v>49.666666666666664</v>
      </c>
      <c r="P142" s="189">
        <f t="shared" si="250"/>
        <v>51</v>
      </c>
      <c r="Q142" s="189">
        <f t="shared" si="251"/>
        <v>12454.080000000307</v>
      </c>
      <c r="R142" s="189">
        <f t="shared" si="252"/>
        <v>12454.080000000307</v>
      </c>
      <c r="S142" s="189">
        <f t="shared" si="253"/>
        <v>12627.053333333644</v>
      </c>
      <c r="T142" s="189">
        <f t="shared" si="254"/>
        <v>12886.513333333651</v>
      </c>
      <c r="U142" s="297">
        <f t="shared" si="255"/>
        <v>13232.460000000327</v>
      </c>
      <c r="V142" s="168"/>
      <c r="W142" s="218"/>
      <c r="X142" s="311">
        <v>36</v>
      </c>
      <c r="Y142" s="137">
        <f>(Q142+V142)*$Y$12/12/27</f>
        <v>57.657777777779202</v>
      </c>
      <c r="Z142" s="45">
        <f>(R142+V142)*$Z$12/12/27</f>
        <v>67.267407407409067</v>
      </c>
      <c r="AA142" s="45">
        <f>(S142+V142)*$AA$12/12/27</f>
        <v>175.37574074074507</v>
      </c>
      <c r="AB142" s="45">
        <f>(T142+V142)*$AB$12/12/27</f>
        <v>238.63913580247501</v>
      </c>
      <c r="AC142" s="45">
        <f>(U142+V142)/9</f>
        <v>1470.2733333333697</v>
      </c>
      <c r="AD142" s="45">
        <f>((Q142+R142+(V142*2))/9)*0.055</f>
        <v>152.21653333333708</v>
      </c>
      <c r="AE142" s="45"/>
      <c r="AF142" s="45">
        <f t="shared" si="116"/>
        <v>1470.2733333333697</v>
      </c>
      <c r="AG142" s="141"/>
      <c r="AH142" s="45"/>
      <c r="AI142" s="45">
        <f>AC142*(0.75*$AC$12*115*0.05)*0.0005</f>
        <v>44.383876250001101</v>
      </c>
      <c r="AJ142" s="53">
        <f>(F142-D142)*($Y$12+$Z$12)/12*X142/27</f>
        <v>93.693888888891195</v>
      </c>
      <c r="AK142" s="45"/>
      <c r="AL142" s="137">
        <f t="shared" si="117"/>
        <v>1383.7866666667007</v>
      </c>
      <c r="AM142" s="49">
        <f t="shared" ref="AM142:AM145" si="266">(F142-D142)*($AM$12/12)*2</f>
        <v>691.89333333335037</v>
      </c>
      <c r="AN142" s="54"/>
      <c r="AO142" s="49" t="e">
        <f>IF(ISBLANK(#REF!),"",K142*#REF!)</f>
        <v>#REF!</v>
      </c>
      <c r="AP142" s="49"/>
    </row>
    <row r="143" spans="2:42" ht="12.75" customHeight="1" x14ac:dyDescent="0.25">
      <c r="B143" s="428"/>
      <c r="D143" s="186">
        <v>97726</v>
      </c>
      <c r="E143" s="51" t="s">
        <v>1</v>
      </c>
      <c r="F143" s="188">
        <v>97775.98</v>
      </c>
      <c r="G143" s="173"/>
      <c r="H143" s="187" t="s">
        <v>30</v>
      </c>
      <c r="I143" s="187">
        <v>1</v>
      </c>
      <c r="J143" s="187">
        <v>2</v>
      </c>
      <c r="K143" s="189">
        <f t="shared" si="246"/>
        <v>49.979999999995925</v>
      </c>
      <c r="L143" s="190">
        <f>(48+36)/2</f>
        <v>42</v>
      </c>
      <c r="M143" s="189">
        <f t="shared" si="247"/>
        <v>42</v>
      </c>
      <c r="N143" s="189">
        <f t="shared" si="248"/>
        <v>42.666666666666664</v>
      </c>
      <c r="O143" s="189">
        <f t="shared" si="249"/>
        <v>43.666666666666664</v>
      </c>
      <c r="P143" s="189">
        <f t="shared" si="250"/>
        <v>45</v>
      </c>
      <c r="Q143" s="189">
        <f t="shared" si="251"/>
        <v>2099.1599999998289</v>
      </c>
      <c r="R143" s="189">
        <f t="shared" si="252"/>
        <v>2099.1599999998289</v>
      </c>
      <c r="S143" s="189">
        <f t="shared" si="253"/>
        <v>2132.4799999998258</v>
      </c>
      <c r="T143" s="189">
        <f t="shared" si="254"/>
        <v>2182.4599999998218</v>
      </c>
      <c r="U143" s="297">
        <f t="shared" si="255"/>
        <v>2249.0999999998166</v>
      </c>
      <c r="V143" s="168"/>
      <c r="W143" s="218"/>
      <c r="X143" s="311">
        <f>(24+36)/2</f>
        <v>30</v>
      </c>
      <c r="Y143" s="137">
        <f>(Q143+V143)*$Y$12/12/27</f>
        <v>9.7183333333325415</v>
      </c>
      <c r="Z143" s="45">
        <f>(R143+V143)*$Z$12/12/27</f>
        <v>11.338055555554631</v>
      </c>
      <c r="AA143" s="45">
        <f>(S143+V143)*$AA$12/12/27</f>
        <v>29.617777777775359</v>
      </c>
      <c r="AB143" s="45">
        <f>(T143+V143)*$AB$12/12/27</f>
        <v>40.415925925922629</v>
      </c>
      <c r="AC143" s="45">
        <f>(U143+V143)/9</f>
        <v>249.89999999997963</v>
      </c>
      <c r="AD143" s="45">
        <f>((Q143+R143+(V143*2))/9)*0.055</f>
        <v>25.656399999997909</v>
      </c>
      <c r="AE143" s="45"/>
      <c r="AF143" s="45">
        <f t="shared" si="116"/>
        <v>249.89999999997963</v>
      </c>
      <c r="AG143" s="141"/>
      <c r="AH143" s="45"/>
      <c r="AI143" s="45">
        <f>AC143*(0.75*$AC$12*115*0.05)*0.0005</f>
        <v>7.5438562499993855</v>
      </c>
      <c r="AJ143" s="53">
        <f>(F143-D143)*($Y$12+$Z$12)/12*X143/27</f>
        <v>15.040277777776552</v>
      </c>
      <c r="AK143" s="45"/>
      <c r="AL143" s="137">
        <f t="shared" si="117"/>
        <v>233.23999999998099</v>
      </c>
      <c r="AM143" s="49">
        <f t="shared" si="266"/>
        <v>133.27999999998912</v>
      </c>
      <c r="AN143" s="54"/>
      <c r="AO143" s="49" t="e">
        <f>IF(ISBLANK(#REF!),"",K143*#REF!)</f>
        <v>#REF!</v>
      </c>
      <c r="AP143" s="49"/>
    </row>
    <row r="144" spans="2:42" ht="12.75" customHeight="1" x14ac:dyDescent="0.25">
      <c r="B144" s="428"/>
      <c r="D144" s="138"/>
      <c r="E144" s="51"/>
      <c r="F144" s="50"/>
      <c r="G144" s="173"/>
      <c r="H144" s="51"/>
      <c r="I144" s="51"/>
      <c r="J144" s="51"/>
      <c r="K144" s="49"/>
      <c r="L144" s="56"/>
      <c r="M144" s="49"/>
      <c r="N144" s="49"/>
      <c r="O144" s="49"/>
      <c r="P144" s="49"/>
      <c r="Q144" s="49"/>
      <c r="R144" s="49"/>
      <c r="S144" s="49"/>
      <c r="T144" s="49"/>
      <c r="U144" s="54"/>
      <c r="V144" s="168"/>
      <c r="W144" s="300"/>
      <c r="X144" s="316"/>
      <c r="Y144" s="137"/>
      <c r="Z144" s="45"/>
      <c r="AA144" s="45"/>
      <c r="AB144" s="45"/>
      <c r="AC144" s="45"/>
      <c r="AD144" s="45"/>
      <c r="AE144" s="45"/>
      <c r="AF144" s="45"/>
      <c r="AG144" s="141"/>
      <c r="AH144" s="45"/>
      <c r="AI144" s="45"/>
      <c r="AJ144" s="53"/>
      <c r="AK144" s="45"/>
      <c r="AL144" s="137"/>
      <c r="AM144" s="49"/>
      <c r="AN144" s="54"/>
      <c r="AO144" s="49"/>
      <c r="AP144" s="49"/>
    </row>
    <row r="145" spans="2:42" ht="12.75" customHeight="1" x14ac:dyDescent="0.25">
      <c r="B145" s="428"/>
      <c r="D145" s="186">
        <v>97466.54</v>
      </c>
      <c r="E145" s="51" t="s">
        <v>1</v>
      </c>
      <c r="F145" s="188">
        <v>97775.98</v>
      </c>
      <c r="G145" s="173"/>
      <c r="H145" s="187" t="s">
        <v>29</v>
      </c>
      <c r="I145" s="187">
        <v>1</v>
      </c>
      <c r="J145" s="187">
        <v>2</v>
      </c>
      <c r="K145" s="189">
        <f t="shared" ref="K145" si="267">IF(D145&lt;&gt;"",F145-D145,"")</f>
        <v>309.44000000000233</v>
      </c>
      <c r="L145" s="190">
        <v>36</v>
      </c>
      <c r="M145" s="189">
        <f t="shared" ref="M145" si="268">L145</f>
        <v>36</v>
      </c>
      <c r="N145" s="189">
        <f t="shared" ref="N145" si="269">(M145+($N$12*J145))</f>
        <v>36.666666666666664</v>
      </c>
      <c r="O145" s="189">
        <f t="shared" ref="O145" si="270">(N145+$O$12*J145)</f>
        <v>37.666666666666664</v>
      </c>
      <c r="P145" s="189">
        <f t="shared" ref="P145" si="271">(O145+($P$12*J145))</f>
        <v>39</v>
      </c>
      <c r="Q145" s="189">
        <f t="shared" ref="Q145" si="272">PRODUCT(K145*L145)</f>
        <v>11139.840000000084</v>
      </c>
      <c r="R145" s="189">
        <f t="shared" ref="R145" si="273">PRODUCT(K145*M145)</f>
        <v>11139.840000000084</v>
      </c>
      <c r="S145" s="189">
        <f t="shared" ref="S145" si="274">PRODUCT(K145*N145)</f>
        <v>11346.133333333419</v>
      </c>
      <c r="T145" s="189">
        <f t="shared" ref="T145" si="275">PRODUCT(K145*O145)</f>
        <v>11655.573333333421</v>
      </c>
      <c r="U145" s="297">
        <f t="shared" ref="U145" si="276">PRODUCT(K145*P145)</f>
        <v>12068.160000000091</v>
      </c>
      <c r="V145" s="168"/>
      <c r="W145" s="266"/>
      <c r="X145" s="315">
        <v>24</v>
      </c>
      <c r="Y145" s="137">
        <f>(Q145+V145)*$Y$12/12/27</f>
        <v>51.573333333333721</v>
      </c>
      <c r="Z145" s="45">
        <f>(R145+V145)*$Z$12/12/27</f>
        <v>60.168888888889342</v>
      </c>
      <c r="AA145" s="45">
        <f>(S145+V145)*$AA$12/12/27</f>
        <v>157.58518518518636</v>
      </c>
      <c r="AB145" s="45">
        <f>(T145+V145)*$AB$12/12/27</f>
        <v>215.84395061728557</v>
      </c>
      <c r="AC145" s="45">
        <f>(U145+V145)/9</f>
        <v>1340.9066666666768</v>
      </c>
      <c r="AD145" s="45">
        <f>((Q145+R145+(V145*2))/9)*0.055</f>
        <v>136.15360000000103</v>
      </c>
      <c r="AE145" s="45"/>
      <c r="AF145" s="45">
        <f t="shared" si="116"/>
        <v>1340.9066666666768</v>
      </c>
      <c r="AG145" s="141"/>
      <c r="AH145" s="45"/>
      <c r="AI145" s="45">
        <f>AC145*(0.75*$AC$12*115*0.05)*0.0005</f>
        <v>40.478620000000305</v>
      </c>
      <c r="AJ145" s="53">
        <f>(F145-D145)*($Y$12+$Z$12)/12*X145/27</f>
        <v>74.494814814815371</v>
      </c>
      <c r="AK145" s="45"/>
      <c r="AL145" s="137">
        <f t="shared" si="117"/>
        <v>1237.7600000000093</v>
      </c>
      <c r="AM145" s="49">
        <f t="shared" si="266"/>
        <v>825.17333333333954</v>
      </c>
      <c r="AN145" s="54"/>
      <c r="AO145" s="49" t="e">
        <f>IF(ISBLANK(#REF!),"",K145*#REF!)</f>
        <v>#REF!</v>
      </c>
      <c r="AP145" s="49"/>
    </row>
    <row r="146" spans="2:42" ht="12.75" customHeight="1" x14ac:dyDescent="0.25">
      <c r="B146" s="47"/>
      <c r="D146" s="138"/>
      <c r="E146" s="51"/>
      <c r="F146" s="50"/>
      <c r="G146" s="136"/>
      <c r="H146" s="51"/>
      <c r="I146" s="51"/>
      <c r="J146" s="51"/>
      <c r="K146" s="49"/>
      <c r="L146" s="56"/>
      <c r="M146" s="49"/>
      <c r="N146" s="49"/>
      <c r="O146" s="49"/>
      <c r="P146" s="49"/>
      <c r="Q146" s="49"/>
      <c r="R146" s="49"/>
      <c r="S146" s="49"/>
      <c r="T146" s="49"/>
      <c r="U146" s="54"/>
      <c r="V146" s="168"/>
      <c r="W146" s="266"/>
      <c r="X146" s="315"/>
      <c r="Y146" s="137"/>
      <c r="Z146" s="45"/>
      <c r="AA146" s="45"/>
      <c r="AB146" s="45"/>
      <c r="AC146" s="45"/>
      <c r="AD146" s="45"/>
      <c r="AE146" s="45"/>
      <c r="AF146" s="45"/>
      <c r="AG146" s="141"/>
      <c r="AH146" s="45"/>
      <c r="AI146" s="45"/>
      <c r="AJ146" s="53"/>
      <c r="AK146" s="45"/>
      <c r="AL146" s="137"/>
      <c r="AM146" s="49"/>
      <c r="AN146" s="54"/>
      <c r="AO146" s="49"/>
      <c r="AP146" s="49"/>
    </row>
    <row r="147" spans="2:42" ht="12.75" customHeight="1" x14ac:dyDescent="0.25">
      <c r="B147" s="47"/>
      <c r="D147" s="186">
        <v>97775.98</v>
      </c>
      <c r="E147" s="51" t="s">
        <v>1</v>
      </c>
      <c r="F147" s="188">
        <v>98843</v>
      </c>
      <c r="G147" s="136" t="s">
        <v>79</v>
      </c>
      <c r="H147" s="187" t="s">
        <v>89</v>
      </c>
      <c r="I147" s="187">
        <v>2</v>
      </c>
      <c r="J147" s="187">
        <v>2</v>
      </c>
      <c r="K147" s="189">
        <f t="shared" ref="K147:K148" si="277">IF(D147&lt;&gt;"",F147-D147,"")</f>
        <v>1067.0200000000041</v>
      </c>
      <c r="L147" s="190">
        <v>36</v>
      </c>
      <c r="M147" s="189">
        <f t="shared" ref="M147:M148" si="278">L147</f>
        <v>36</v>
      </c>
      <c r="N147" s="189">
        <f t="shared" ref="N147:N148" si="279">(M147+($N$12*J147))</f>
        <v>36.666666666666664</v>
      </c>
      <c r="O147" s="189">
        <f t="shared" ref="O147:O148" si="280">(N147+$O$12*J147)</f>
        <v>37.666666666666664</v>
      </c>
      <c r="P147" s="189">
        <f t="shared" ref="P147:P148" si="281">(O147+($P$12*J147))</f>
        <v>39</v>
      </c>
      <c r="Q147" s="189">
        <f t="shared" ref="Q147:Q148" si="282">PRODUCT(I147*K147*L147)</f>
        <v>76825.440000000293</v>
      </c>
      <c r="R147" s="189">
        <f t="shared" ref="R147:R148" si="283">PRODUCT(I147*K147*M147)</f>
        <v>76825.440000000293</v>
      </c>
      <c r="S147" s="189">
        <f t="shared" ref="S147:S148" si="284">PRODUCT(I147*K147*N147)</f>
        <v>78248.133333333622</v>
      </c>
      <c r="T147" s="189">
        <f t="shared" ref="T147:T148" si="285">PRODUCT(I147*K147*O147)</f>
        <v>80382.173333333631</v>
      </c>
      <c r="U147" s="297">
        <f t="shared" ref="U147:U148" si="286">PRODUCT(I147*K147*P147)</f>
        <v>83227.560000000318</v>
      </c>
      <c r="V147" s="168"/>
      <c r="W147" s="266"/>
      <c r="X147" s="315">
        <f>24+24</f>
        <v>48</v>
      </c>
      <c r="Y147" s="137">
        <f>(Q147+V147)*$Y$12/12/27</f>
        <v>355.67333333333471</v>
      </c>
      <c r="Z147" s="45">
        <f>(R147+V147)*$Z$12/12/27</f>
        <v>414.95222222222378</v>
      </c>
      <c r="AA147" s="45">
        <f>(S147+V147)*$AA$12/12/27</f>
        <v>1086.7796296296337</v>
      </c>
      <c r="AB147" s="45">
        <f>(T147+V147)*$AB$12/12/27</f>
        <v>1488.5587654321043</v>
      </c>
      <c r="AC147" s="45">
        <f>(U147+V147)/9</f>
        <v>9247.5066666667026</v>
      </c>
      <c r="AD147" s="45">
        <f>((Q147+R147+(V147*2))/9)*0.055</f>
        <v>938.97760000000358</v>
      </c>
      <c r="AE147" s="45"/>
      <c r="AF147" s="45">
        <f t="shared" si="116"/>
        <v>9247.5066666667026</v>
      </c>
      <c r="AG147" s="141"/>
      <c r="AH147" s="45"/>
      <c r="AI147" s="45">
        <f>AC147*(0.75*$AC$12*115*0.05)*0.0005</f>
        <v>279.15910750000108</v>
      </c>
      <c r="AJ147" s="53">
        <f>(F147-D147)*($Y$12+$Z$12)/12*X147/27</f>
        <v>513.75037037037237</v>
      </c>
      <c r="AK147" s="45"/>
      <c r="AL147" s="137">
        <f t="shared" si="117"/>
        <v>8536.1600000000326</v>
      </c>
      <c r="AM147" s="49">
        <f>(F147-D147)*($AM$12/12)*4</f>
        <v>5690.7733333333545</v>
      </c>
      <c r="AN147" s="54"/>
      <c r="AO147" s="49" t="e">
        <f>IF(ISBLANK(#REF!),"",K147*#REF!)</f>
        <v>#REF!</v>
      </c>
      <c r="AP147" s="49"/>
    </row>
    <row r="148" spans="2:42" s="175" customFormat="1" ht="12.75" customHeight="1" x14ac:dyDescent="0.25">
      <c r="B148" s="47"/>
      <c r="D148" s="186">
        <v>98843</v>
      </c>
      <c r="E148" s="51" t="s">
        <v>1</v>
      </c>
      <c r="F148" s="188">
        <v>99132.74</v>
      </c>
      <c r="G148" s="136"/>
      <c r="H148" s="187" t="s">
        <v>89</v>
      </c>
      <c r="I148" s="187">
        <v>2</v>
      </c>
      <c r="J148" s="187">
        <v>2</v>
      </c>
      <c r="K148" s="189">
        <f t="shared" si="277"/>
        <v>289.74000000000524</v>
      </c>
      <c r="L148" s="190">
        <v>36</v>
      </c>
      <c r="M148" s="189">
        <f t="shared" si="278"/>
        <v>36</v>
      </c>
      <c r="N148" s="189">
        <f t="shared" si="279"/>
        <v>36.666666666666664</v>
      </c>
      <c r="O148" s="189">
        <f t="shared" si="280"/>
        <v>37.666666666666664</v>
      </c>
      <c r="P148" s="189">
        <f t="shared" si="281"/>
        <v>39</v>
      </c>
      <c r="Q148" s="189">
        <f t="shared" si="282"/>
        <v>20861.280000000377</v>
      </c>
      <c r="R148" s="189">
        <f t="shared" si="283"/>
        <v>20861.280000000377</v>
      </c>
      <c r="S148" s="189">
        <f t="shared" si="284"/>
        <v>21247.600000000384</v>
      </c>
      <c r="T148" s="189">
        <f t="shared" si="285"/>
        <v>21827.080000000395</v>
      </c>
      <c r="U148" s="297">
        <f t="shared" si="286"/>
        <v>22599.720000000409</v>
      </c>
      <c r="V148" s="168"/>
      <c r="W148" s="218"/>
      <c r="X148" s="315">
        <f>24+24</f>
        <v>48</v>
      </c>
      <c r="Y148" s="137">
        <f>(Q148+V148)*$Y$12/12/27</f>
        <v>96.580000000001746</v>
      </c>
      <c r="Z148" s="45">
        <f>(R148+V148)*$Z$12/12/27</f>
        <v>112.67666666666871</v>
      </c>
      <c r="AA148" s="45">
        <f>(S148+V148)*$AA$12/12/27</f>
        <v>295.1055555555609</v>
      </c>
      <c r="AB148" s="45">
        <f>(T148+V148)*$AB$12/12/27</f>
        <v>404.20518518519248</v>
      </c>
      <c r="AC148" s="45">
        <f>(U148+V148)/9</f>
        <v>2511.0800000000454</v>
      </c>
      <c r="AD148" s="45">
        <f>((Q148+R148+(V148*2))/9)*0.055</f>
        <v>254.97120000000461</v>
      </c>
      <c r="AE148" s="45"/>
      <c r="AF148" s="45">
        <f t="shared" si="116"/>
        <v>2511.0800000000454</v>
      </c>
      <c r="AG148" s="141"/>
      <c r="AH148" s="45"/>
      <c r="AI148" s="45">
        <f>AC148*(0.75*$AC$12*115*0.05)*0.0005</f>
        <v>75.803227500001384</v>
      </c>
      <c r="AJ148" s="53">
        <f>(F148-D148)*($Y$12+$Z$12)/12*X148/27</f>
        <v>139.50444444444696</v>
      </c>
      <c r="AK148" s="45"/>
      <c r="AL148" s="137">
        <f t="shared" si="117"/>
        <v>2317.9200000000419</v>
      </c>
      <c r="AM148" s="49">
        <f>(F148-D148)*($AM$12/12)*4</f>
        <v>1545.2800000000279</v>
      </c>
      <c r="AN148" s="54"/>
      <c r="AO148" s="49" t="e">
        <f>IF(ISBLANK(#REF!),"",K148*#REF!)</f>
        <v>#REF!</v>
      </c>
      <c r="AP148" s="49"/>
    </row>
    <row r="149" spans="2:42" s="213" customFormat="1" ht="12.75" customHeight="1" x14ac:dyDescent="0.25">
      <c r="B149" s="321"/>
      <c r="D149" s="322"/>
      <c r="E149" s="323"/>
      <c r="F149" s="324"/>
      <c r="G149" s="325"/>
      <c r="H149" s="323"/>
      <c r="I149" s="323"/>
      <c r="J149" s="323"/>
      <c r="K149" s="219"/>
      <c r="L149" s="242"/>
      <c r="M149" s="219"/>
      <c r="N149" s="219"/>
      <c r="O149" s="219"/>
      <c r="P149" s="219"/>
      <c r="Q149" s="219"/>
      <c r="R149" s="219"/>
      <c r="S149" s="219"/>
      <c r="T149" s="219"/>
      <c r="U149" s="326"/>
      <c r="V149" s="327"/>
      <c r="W149" s="218"/>
      <c r="X149" s="311"/>
      <c r="Y149" s="137"/>
      <c r="Z149" s="219"/>
      <c r="AA149" s="219"/>
      <c r="AB149" s="219"/>
      <c r="AC149" s="219"/>
      <c r="AD149" s="45"/>
      <c r="AE149" s="219"/>
      <c r="AF149" s="219"/>
      <c r="AG149" s="220"/>
      <c r="AH149" s="219"/>
      <c r="AI149" s="219"/>
      <c r="AJ149" s="326"/>
      <c r="AK149" s="219"/>
      <c r="AL149" s="137"/>
      <c r="AM149" s="219"/>
      <c r="AN149" s="326"/>
      <c r="AO149" s="219"/>
      <c r="AP149" s="219"/>
    </row>
    <row r="150" spans="2:42" s="213" customFormat="1" ht="12.75" customHeight="1" x14ac:dyDescent="0.25">
      <c r="B150" s="321"/>
      <c r="D150" s="322">
        <v>99132.74</v>
      </c>
      <c r="E150" s="51" t="s">
        <v>1</v>
      </c>
      <c r="F150" s="324">
        <v>100150</v>
      </c>
      <c r="G150" s="325"/>
      <c r="H150" s="323"/>
      <c r="I150" s="323"/>
      <c r="J150" s="323"/>
      <c r="K150" s="219"/>
      <c r="L150" s="242"/>
      <c r="M150" s="219"/>
      <c r="N150" s="219"/>
      <c r="O150" s="219"/>
      <c r="P150" s="219"/>
      <c r="Q150" s="219"/>
      <c r="R150" s="219"/>
      <c r="S150" s="219"/>
      <c r="T150" s="219"/>
      <c r="U150" s="326"/>
      <c r="V150" s="328">
        <f>16930.75+17390.17+41299.9354</f>
        <v>75620.8554</v>
      </c>
      <c r="W150" s="257"/>
      <c r="X150" s="311"/>
      <c r="Y150" s="334">
        <f t="shared" ref="Y150" si="287">(Q150+V150)*$Y$12/12/27</f>
        <v>350.09655277777779</v>
      </c>
      <c r="Z150" s="219"/>
      <c r="AA150" s="219"/>
      <c r="AB150" s="219"/>
      <c r="AC150" s="219"/>
      <c r="AD150" s="335">
        <f>((Q150+R150+(V150*2))/9)*0.085</f>
        <v>1428.3939353333335</v>
      </c>
      <c r="AE150" s="219"/>
      <c r="AF150" s="219"/>
      <c r="AG150" s="220"/>
      <c r="AH150" s="335">
        <f>V150/9</f>
        <v>8402.3172666666669</v>
      </c>
      <c r="AI150" s="219"/>
      <c r="AJ150" s="326"/>
      <c r="AK150" s="219"/>
      <c r="AL150" s="137"/>
      <c r="AM150" s="219"/>
      <c r="AN150" s="326"/>
      <c r="AO150" s="219"/>
      <c r="AP150" s="219"/>
    </row>
    <row r="151" spans="2:42" ht="12.75" customHeight="1" x14ac:dyDescent="0.25">
      <c r="B151" s="41"/>
      <c r="D151" s="140"/>
      <c r="E151" s="43"/>
      <c r="F151" s="42"/>
      <c r="G151" s="174"/>
      <c r="H151" s="43"/>
      <c r="I151" s="48"/>
      <c r="J151" s="43"/>
      <c r="K151" s="45"/>
      <c r="L151" s="67"/>
      <c r="M151" s="45"/>
      <c r="N151" s="45"/>
      <c r="O151" s="45"/>
      <c r="P151" s="45"/>
      <c r="Q151" s="45"/>
      <c r="R151" s="45"/>
      <c r="S151" s="45"/>
      <c r="T151" s="45"/>
      <c r="U151" s="53"/>
      <c r="V151" s="168"/>
      <c r="W151" s="218"/>
      <c r="X151" s="311"/>
      <c r="Y151" s="137"/>
      <c r="Z151" s="45"/>
      <c r="AA151" s="45"/>
      <c r="AB151" s="45"/>
      <c r="AC151" s="45"/>
      <c r="AD151" s="45"/>
      <c r="AE151" s="45"/>
      <c r="AF151" s="45"/>
      <c r="AG151" s="141"/>
      <c r="AH151" s="45"/>
      <c r="AI151" s="45"/>
      <c r="AJ151" s="53"/>
      <c r="AK151" s="45"/>
      <c r="AL151" s="137"/>
      <c r="AM151" s="45"/>
      <c r="AN151" s="53"/>
      <c r="AO151" s="45"/>
      <c r="AP151" s="45"/>
    </row>
    <row r="152" spans="2:42" ht="12.75" customHeight="1" x14ac:dyDescent="0.25">
      <c r="B152" s="41"/>
      <c r="D152" s="366" t="s">
        <v>83</v>
      </c>
      <c r="E152" s="367"/>
      <c r="F152" s="368"/>
      <c r="G152" s="174"/>
      <c r="H152" s="43"/>
      <c r="I152" s="48"/>
      <c r="J152" s="43"/>
      <c r="K152" s="45"/>
      <c r="L152" s="67"/>
      <c r="M152" s="45"/>
      <c r="N152" s="45"/>
      <c r="O152" s="45"/>
      <c r="P152" s="45"/>
      <c r="Q152" s="45"/>
      <c r="R152" s="45"/>
      <c r="S152" s="45"/>
      <c r="T152" s="45"/>
      <c r="U152" s="53"/>
      <c r="V152" s="168"/>
      <c r="W152" s="218"/>
      <c r="X152" s="311"/>
      <c r="Y152" s="137"/>
      <c r="Z152" s="45"/>
      <c r="AA152" s="45"/>
      <c r="AB152" s="45"/>
      <c r="AC152" s="45"/>
      <c r="AD152" s="45"/>
      <c r="AE152" s="45"/>
      <c r="AF152" s="45"/>
      <c r="AG152" s="141"/>
      <c r="AH152" s="45"/>
      <c r="AI152" s="45"/>
      <c r="AJ152" s="53"/>
      <c r="AK152" s="45"/>
      <c r="AL152" s="137"/>
      <c r="AM152" s="45"/>
      <c r="AN152" s="53"/>
      <c r="AO152" s="45"/>
      <c r="AP152" s="45"/>
    </row>
    <row r="153" spans="2:42" ht="12.75" customHeight="1" x14ac:dyDescent="0.25">
      <c r="B153" s="176"/>
      <c r="D153" s="186">
        <v>0</v>
      </c>
      <c r="E153" s="51" t="s">
        <v>1</v>
      </c>
      <c r="F153" s="188">
        <v>78.61</v>
      </c>
      <c r="G153" s="136"/>
      <c r="H153" s="187" t="s">
        <v>89</v>
      </c>
      <c r="I153" s="187">
        <v>1</v>
      </c>
      <c r="J153" s="187">
        <v>1</v>
      </c>
      <c r="K153" s="190">
        <f>88.19+78.7</f>
        <v>166.89</v>
      </c>
      <c r="L153" s="190">
        <v>0</v>
      </c>
      <c r="M153" s="189">
        <f t="shared" ref="M153" si="288">L153</f>
        <v>0</v>
      </c>
      <c r="N153" s="189">
        <f t="shared" ref="N153" si="289">(M153+($N$12*J153))</f>
        <v>0.33333333333333331</v>
      </c>
      <c r="O153" s="189">
        <f t="shared" ref="O153" si="290">(N153+$O$12*J153)</f>
        <v>0.83333333333333326</v>
      </c>
      <c r="P153" s="189">
        <f t="shared" ref="P153" si="291">(O153+($P$12*J153))</f>
        <v>1.5</v>
      </c>
      <c r="Q153" s="189">
        <f t="shared" ref="Q153" si="292">PRODUCT(I153*K153*L153)</f>
        <v>0</v>
      </c>
      <c r="R153" s="189">
        <f t="shared" ref="R153" si="293">PRODUCT(I153*K153*M153)</f>
        <v>0</v>
      </c>
      <c r="S153" s="189">
        <f t="shared" ref="S153" si="294">PRODUCT(I153*K153*N153)</f>
        <v>55.629999999999995</v>
      </c>
      <c r="T153" s="189">
        <f t="shared" ref="T153" si="295">PRODUCT(I153*K153*O153)</f>
        <v>139.07499999999999</v>
      </c>
      <c r="U153" s="297">
        <f>PRODUCT(I153*K153*P153)</f>
        <v>250.33499999999998</v>
      </c>
      <c r="V153" s="191">
        <v>3027.18</v>
      </c>
      <c r="W153" s="257"/>
      <c r="X153" s="314"/>
      <c r="Y153" s="137">
        <f>(Q153+V153)*$Y$12/12/27</f>
        <v>14.014722222222222</v>
      </c>
      <c r="Z153" s="45">
        <f>(R153+V153)*$Z$12/12/27</f>
        <v>16.350509259259258</v>
      </c>
      <c r="AA153" s="45">
        <f>(S153+V153)*$AA$12/12/27</f>
        <v>42.816805555555554</v>
      </c>
      <c r="AB153" s="45">
        <f>(T153+V153)*$AB$12/12/27</f>
        <v>58.634351851851847</v>
      </c>
      <c r="AC153" s="45">
        <f>(U153+V153)/9</f>
        <v>364.16833333333329</v>
      </c>
      <c r="AD153" s="45">
        <f>((Q153+R153+(V153*2))/9)*0.055</f>
        <v>36.998866666666665</v>
      </c>
      <c r="AE153" s="45"/>
      <c r="AF153" s="45">
        <f t="shared" si="116"/>
        <v>364.16833333333329</v>
      </c>
      <c r="AG153" s="141"/>
      <c r="AH153" s="45"/>
      <c r="AI153" s="45">
        <f>AC153*(0.75*$AC$12*115*0.05)*0.0005</f>
        <v>10.9933315625</v>
      </c>
      <c r="AJ153" s="68">
        <f>(2179.68)*($Y$12+$Z$12)/12/27</f>
        <v>21.864074074074072</v>
      </c>
      <c r="AK153" s="45"/>
      <c r="AL153" s="137">
        <f t="shared" si="117"/>
        <v>336.3533333333333</v>
      </c>
      <c r="AM153" s="49"/>
      <c r="AN153" s="54"/>
      <c r="AO153" s="49" t="e">
        <f>IF(ISBLANK(#REF!),"",K153*#REF!)</f>
        <v>#REF!</v>
      </c>
      <c r="AP153" s="49"/>
    </row>
    <row r="154" spans="2:42" ht="12.75" customHeight="1" x14ac:dyDescent="0.25">
      <c r="B154" s="176"/>
      <c r="D154" s="186">
        <v>78.61</v>
      </c>
      <c r="E154" s="51" t="s">
        <v>1</v>
      </c>
      <c r="F154" s="188">
        <v>620.92999999999995</v>
      </c>
      <c r="G154" s="136"/>
      <c r="H154" s="187" t="s">
        <v>89</v>
      </c>
      <c r="I154" s="187">
        <v>1</v>
      </c>
      <c r="J154" s="187">
        <v>2</v>
      </c>
      <c r="K154" s="189">
        <f t="shared" ref="K154" si="296">IF(D154&lt;&gt;"",F154-D154,"")</f>
        <v>542.31999999999994</v>
      </c>
      <c r="L154" s="190">
        <v>25</v>
      </c>
      <c r="M154" s="189">
        <f t="shared" ref="M154" si="297">L154</f>
        <v>25</v>
      </c>
      <c r="N154" s="189">
        <f t="shared" ref="N154" si="298">(M154+($N$12*J154))</f>
        <v>25.666666666666668</v>
      </c>
      <c r="O154" s="189">
        <f t="shared" ref="O154" si="299">(N154+$O$12*J154)</f>
        <v>26.666666666666668</v>
      </c>
      <c r="P154" s="189">
        <f t="shared" ref="P154" si="300">(O154+($P$12*J154))</f>
        <v>28</v>
      </c>
      <c r="Q154" s="189">
        <f t="shared" ref="Q154" si="301">PRODUCT(I154*K154*L154)</f>
        <v>13557.999999999998</v>
      </c>
      <c r="R154" s="189">
        <f t="shared" ref="R154" si="302">PRODUCT(I154*K154*M154)</f>
        <v>13557.999999999998</v>
      </c>
      <c r="S154" s="189">
        <f t="shared" ref="S154" si="303">PRODUCT(I154*K154*N154)</f>
        <v>13919.546666666665</v>
      </c>
      <c r="T154" s="189">
        <f t="shared" ref="T154" si="304">PRODUCT(I154*K154*O154)</f>
        <v>14461.866666666665</v>
      </c>
      <c r="U154" s="297">
        <f>PRODUCT(I154*K154*P154)</f>
        <v>15184.96</v>
      </c>
      <c r="V154" s="169"/>
      <c r="W154" s="257"/>
      <c r="X154" s="312">
        <v>16</v>
      </c>
      <c r="Y154" s="137">
        <f>(Q154+V154)*$Y$12/12/27</f>
        <v>62.768518518518512</v>
      </c>
      <c r="Z154" s="45">
        <f>(R154+V154)*$Z$12/12/27</f>
        <v>73.229938271604922</v>
      </c>
      <c r="AA154" s="45">
        <f>(S154+V154)*$AA$12/12/27</f>
        <v>193.327037037037</v>
      </c>
      <c r="AB154" s="45">
        <f>(T154+V154)*$AB$12/12/27</f>
        <v>267.81234567901225</v>
      </c>
      <c r="AC154" s="45">
        <f>(U154+V154)/9</f>
        <v>1687.2177777777777</v>
      </c>
      <c r="AD154" s="45">
        <f>((Q154+R154+(V154*2))/9)*0.055</f>
        <v>165.70888888888888</v>
      </c>
      <c r="AE154" s="45"/>
      <c r="AF154" s="45">
        <f t="shared" si="116"/>
        <v>1687.2177777777777</v>
      </c>
      <c r="AG154" s="141"/>
      <c r="AH154" s="45"/>
      <c r="AI154" s="45">
        <f>AC154*(0.75*$AC$12*115*0.05)*0.0005</f>
        <v>50.932886666666668</v>
      </c>
      <c r="AJ154" s="53">
        <f>(F154-D154)*($Y$12+$Z$12)/12*X154/27</f>
        <v>87.039012345678998</v>
      </c>
      <c r="AK154" s="45"/>
      <c r="AL154" s="137">
        <f t="shared" si="117"/>
        <v>1506.4444444444443</v>
      </c>
      <c r="AM154" s="49"/>
      <c r="AN154" s="54"/>
      <c r="AO154" s="49" t="e">
        <f>IF(ISBLANK(#REF!),"",K154*#REF!)</f>
        <v>#REF!</v>
      </c>
      <c r="AP154" s="49"/>
    </row>
    <row r="155" spans="2:42" ht="12.75" customHeight="1" x14ac:dyDescent="0.25">
      <c r="B155" s="41"/>
      <c r="D155" s="140"/>
      <c r="E155" s="43"/>
      <c r="F155" s="42"/>
      <c r="G155" s="174"/>
      <c r="H155" s="43"/>
      <c r="I155" s="48"/>
      <c r="J155" s="43"/>
      <c r="K155" s="45"/>
      <c r="L155" s="67"/>
      <c r="M155" s="45"/>
      <c r="N155" s="45"/>
      <c r="O155" s="45"/>
      <c r="P155" s="45"/>
      <c r="Q155" s="45"/>
      <c r="R155" s="45"/>
      <c r="S155" s="45"/>
      <c r="T155" s="45"/>
      <c r="U155" s="53"/>
      <c r="V155" s="168"/>
      <c r="W155" s="218"/>
      <c r="X155" s="311"/>
      <c r="Y155" s="137"/>
      <c r="Z155" s="45"/>
      <c r="AA155" s="45"/>
      <c r="AB155" s="45"/>
      <c r="AC155" s="45"/>
      <c r="AD155" s="45"/>
      <c r="AE155" s="45"/>
      <c r="AF155" s="45"/>
      <c r="AG155" s="141"/>
      <c r="AH155" s="45"/>
      <c r="AI155" s="45"/>
      <c r="AJ155" s="53"/>
      <c r="AK155" s="45"/>
      <c r="AL155" s="137"/>
      <c r="AM155" s="45"/>
      <c r="AN155" s="53"/>
      <c r="AO155" s="45"/>
      <c r="AP155" s="45"/>
    </row>
    <row r="156" spans="2:42" ht="12.75" customHeight="1" x14ac:dyDescent="0.25">
      <c r="B156" s="41"/>
      <c r="D156" s="366" t="s">
        <v>81</v>
      </c>
      <c r="E156" s="367"/>
      <c r="F156" s="368"/>
      <c r="G156" s="174"/>
      <c r="H156" s="43"/>
      <c r="I156" s="48"/>
      <c r="J156" s="43"/>
      <c r="K156" s="45"/>
      <c r="L156" s="67"/>
      <c r="M156" s="45"/>
      <c r="N156" s="45"/>
      <c r="O156" s="45"/>
      <c r="P156" s="45"/>
      <c r="Q156" s="45"/>
      <c r="R156" s="45"/>
      <c r="S156" s="45"/>
      <c r="T156" s="45"/>
      <c r="U156" s="53"/>
      <c r="V156" s="168"/>
      <c r="W156" s="218"/>
      <c r="X156" s="311"/>
      <c r="Y156" s="137"/>
      <c r="Z156" s="45"/>
      <c r="AA156" s="45"/>
      <c r="AB156" s="45"/>
      <c r="AC156" s="45"/>
      <c r="AD156" s="45"/>
      <c r="AE156" s="45"/>
      <c r="AF156" s="45"/>
      <c r="AG156" s="141"/>
      <c r="AH156" s="45"/>
      <c r="AI156" s="45"/>
      <c r="AJ156" s="53"/>
      <c r="AK156" s="45"/>
      <c r="AL156" s="137"/>
      <c r="AM156" s="45"/>
      <c r="AN156" s="53"/>
      <c r="AO156" s="45"/>
      <c r="AP156" s="45"/>
    </row>
    <row r="157" spans="2:42" ht="12.75" customHeight="1" x14ac:dyDescent="0.25">
      <c r="B157" s="176"/>
      <c r="D157" s="186">
        <v>395</v>
      </c>
      <c r="E157" s="51" t="s">
        <v>1</v>
      </c>
      <c r="F157" s="188">
        <v>670</v>
      </c>
      <c r="G157" s="136"/>
      <c r="H157" s="187" t="s">
        <v>89</v>
      </c>
      <c r="I157" s="187">
        <v>1</v>
      </c>
      <c r="J157" s="187">
        <v>2</v>
      </c>
      <c r="K157" s="189">
        <f t="shared" ref="K157" si="305">IF(D157&lt;&gt;"",F157-D157,"")</f>
        <v>275</v>
      </c>
      <c r="L157" s="207">
        <f>(23.1+26)/2</f>
        <v>24.55</v>
      </c>
      <c r="M157" s="189">
        <f t="shared" ref="M157" si="306">L157</f>
        <v>24.55</v>
      </c>
      <c r="N157" s="189">
        <f t="shared" ref="N157" si="307">(M157+($N$12*J157))</f>
        <v>25.216666666666669</v>
      </c>
      <c r="O157" s="189">
        <f t="shared" ref="O157" si="308">(N157+$O$12*J157)</f>
        <v>26.216666666666669</v>
      </c>
      <c r="P157" s="189">
        <f>(O157+($P$12*J157))</f>
        <v>27.55</v>
      </c>
      <c r="Q157" s="189">
        <f t="shared" ref="Q157" si="309">PRODUCT(I157*K157*L157)</f>
        <v>6751.25</v>
      </c>
      <c r="R157" s="189">
        <f t="shared" ref="R157" si="310">PRODUCT(I157*K157*M157)</f>
        <v>6751.25</v>
      </c>
      <c r="S157" s="189">
        <f t="shared" ref="S157" si="311">PRODUCT(I157*K157*N157)</f>
        <v>6934.5833333333339</v>
      </c>
      <c r="T157" s="189">
        <f t="shared" ref="T157" si="312">PRODUCT(I157*K157*O157)</f>
        <v>7209.5833333333339</v>
      </c>
      <c r="U157" s="297">
        <f t="shared" ref="U157" si="313">PRODUCT(I157*K157*P157)</f>
        <v>7576.25</v>
      </c>
      <c r="V157" s="168"/>
      <c r="W157" s="218"/>
      <c r="X157" s="311">
        <f>(14+16)/2</f>
        <v>15</v>
      </c>
      <c r="Y157" s="137">
        <f>(Q157+V157)*$Y$12/12/27</f>
        <v>31.255787037037038</v>
      </c>
      <c r="Z157" s="45">
        <f>(R157+V157)*$Z$12/12/27</f>
        <v>36.465084876543209</v>
      </c>
      <c r="AA157" s="45">
        <f>(S157+V157)*$AA$12/12/27</f>
        <v>96.313657407407419</v>
      </c>
      <c r="AB157" s="45">
        <f>(T157+V157)*$AB$12/12/27</f>
        <v>133.5108024691358</v>
      </c>
      <c r="AC157" s="45">
        <f>(U157+V157)/9</f>
        <v>841.80555555555554</v>
      </c>
      <c r="AD157" s="45">
        <f>((Q157+R157+(V157*2))/9)*0.055</f>
        <v>82.515277777777783</v>
      </c>
      <c r="AE157" s="45"/>
      <c r="AF157" s="45">
        <f t="shared" si="116"/>
        <v>841.80555555555554</v>
      </c>
      <c r="AG157" s="141"/>
      <c r="AH157" s="45"/>
      <c r="AI157" s="45">
        <f>AC157*(0.75*$AC$12*115*0.05)*0.0005</f>
        <v>25.412005208333333</v>
      </c>
      <c r="AJ157" s="53">
        <f>(F157-D157)*($Y$12+$Z$12)/12*X157/27</f>
        <v>41.377314814814817</v>
      </c>
      <c r="AK157" s="45"/>
      <c r="AL157" s="137">
        <f t="shared" si="117"/>
        <v>750.13888888888891</v>
      </c>
      <c r="AM157" s="49"/>
      <c r="AN157" s="54"/>
      <c r="AO157" s="49" t="e">
        <f>IF(ISBLANK(#REF!),"",K157*#REF!)</f>
        <v>#REF!</v>
      </c>
      <c r="AP157" s="49"/>
    </row>
    <row r="158" spans="2:42" ht="12.75" customHeight="1" x14ac:dyDescent="0.25">
      <c r="B158" s="41"/>
      <c r="D158" s="205">
        <v>670</v>
      </c>
      <c r="E158" s="51" t="s">
        <v>1</v>
      </c>
      <c r="F158" s="206">
        <v>734.61</v>
      </c>
      <c r="G158" s="174"/>
      <c r="H158" s="187" t="s">
        <v>89</v>
      </c>
      <c r="I158" s="187">
        <v>1</v>
      </c>
      <c r="J158" s="187">
        <v>2</v>
      </c>
      <c r="K158" s="189">
        <f t="shared" ref="K158" si="314">IF(D158&lt;&gt;"",F158-D158,"")</f>
        <v>64.610000000000014</v>
      </c>
      <c r="L158" s="207">
        <f>(26+39.9266)/2</f>
        <v>32.963300000000004</v>
      </c>
      <c r="M158" s="189">
        <f t="shared" ref="M158:M159" si="315">L158</f>
        <v>32.963300000000004</v>
      </c>
      <c r="N158" s="189">
        <f t="shared" ref="N158:N159" si="316">(M158+($N$12*J158))</f>
        <v>33.629966666666668</v>
      </c>
      <c r="O158" s="189">
        <f t="shared" ref="O158:O159" si="317">(N158+$O$12*J158)</f>
        <v>34.629966666666668</v>
      </c>
      <c r="P158" s="189">
        <f>(O158+($P$12*J158))</f>
        <v>35.963300000000004</v>
      </c>
      <c r="Q158" s="189">
        <f t="shared" ref="Q158:Q159" si="318">PRODUCT(I158*K158*L158)</f>
        <v>2129.7588130000008</v>
      </c>
      <c r="R158" s="189">
        <f t="shared" ref="R158:R159" si="319">PRODUCT(I158*K158*M158)</f>
        <v>2129.7588130000008</v>
      </c>
      <c r="S158" s="189">
        <f t="shared" ref="S158:S159" si="320">PRODUCT(I158*K158*N158)</f>
        <v>2172.8321463333341</v>
      </c>
      <c r="T158" s="189">
        <f t="shared" ref="T158:T159" si="321">PRODUCT(I158*K158*O158)</f>
        <v>2237.4421463333338</v>
      </c>
      <c r="U158" s="297">
        <f t="shared" ref="U158:U159" si="322">PRODUCT(I158*K158*P158)</f>
        <v>2323.5888130000008</v>
      </c>
      <c r="V158" s="168"/>
      <c r="W158" s="218"/>
      <c r="X158" s="311">
        <f>(24+16)/2</f>
        <v>20</v>
      </c>
      <c r="Y158" s="137">
        <f>(Q158+V158)*$Y$12/12/27</f>
        <v>9.8599945046296327</v>
      </c>
      <c r="Z158" s="45">
        <f>(R158+V158)*$Z$12/12/27</f>
        <v>11.503326922067906</v>
      </c>
      <c r="AA158" s="45">
        <f>(S158+V158)*$AA$12/12/27</f>
        <v>30.17822425462964</v>
      </c>
      <c r="AB158" s="45">
        <f>(T158+V158)*$AB$12/12/27</f>
        <v>41.434113820987662</v>
      </c>
      <c r="AC158" s="45">
        <f>(U158+V158)/9</f>
        <v>258.17653477777787</v>
      </c>
      <c r="AD158" s="45">
        <f>((Q158+R158+(V158*2))/9)*0.055</f>
        <v>26.030385492222234</v>
      </c>
      <c r="AE158" s="45"/>
      <c r="AF158" s="45">
        <f t="shared" si="116"/>
        <v>258.17653477777787</v>
      </c>
      <c r="AG158" s="141"/>
      <c r="AH158" s="45"/>
      <c r="AI158" s="45">
        <f>AC158*(0.75*$AC$12*115*0.05)*0.0005</f>
        <v>7.7937041436041703</v>
      </c>
      <c r="AJ158" s="53">
        <f>(F158-D158)*($Y$12+$Z$12)/12*X158/27</f>
        <v>12.961882716049386</v>
      </c>
      <c r="AK158" s="45"/>
      <c r="AL158" s="137">
        <f t="shared" si="117"/>
        <v>236.63986811111121</v>
      </c>
      <c r="AM158" s="45"/>
      <c r="AN158" s="53"/>
      <c r="AO158" s="45"/>
      <c r="AP158" s="45"/>
    </row>
    <row r="159" spans="2:42" ht="12.75" customHeight="1" x14ac:dyDescent="0.25">
      <c r="B159" s="41"/>
      <c r="D159" s="205">
        <v>734.61</v>
      </c>
      <c r="E159" s="51" t="s">
        <v>1</v>
      </c>
      <c r="F159" s="206">
        <v>800</v>
      </c>
      <c r="G159" s="208" t="s">
        <v>102</v>
      </c>
      <c r="H159" s="187" t="s">
        <v>89</v>
      </c>
      <c r="I159" s="187">
        <v>1</v>
      </c>
      <c r="J159" s="187">
        <v>1</v>
      </c>
      <c r="K159" s="190">
        <f>(IF(D159&lt;&gt;"",F159-D159,""))+(85.41+63.59)</f>
        <v>214.39</v>
      </c>
      <c r="L159" s="207">
        <f>(32.9266+48)/2</f>
        <v>40.463300000000004</v>
      </c>
      <c r="M159" s="189">
        <f t="shared" si="315"/>
        <v>40.463300000000004</v>
      </c>
      <c r="N159" s="189">
        <f t="shared" si="316"/>
        <v>40.79663333333334</v>
      </c>
      <c r="O159" s="189">
        <f t="shared" si="317"/>
        <v>41.29663333333334</v>
      </c>
      <c r="P159" s="189">
        <f>(O159+($P$12*J159))</f>
        <v>41.963300000000004</v>
      </c>
      <c r="Q159" s="189">
        <f t="shared" si="318"/>
        <v>8674.9268869999996</v>
      </c>
      <c r="R159" s="189">
        <f t="shared" si="319"/>
        <v>8674.9268869999996</v>
      </c>
      <c r="S159" s="189">
        <f t="shared" si="320"/>
        <v>8746.3902203333346</v>
      </c>
      <c r="T159" s="189">
        <f t="shared" si="321"/>
        <v>8853.5852203333343</v>
      </c>
      <c r="U159" s="297">
        <f t="shared" si="322"/>
        <v>8996.5118870000006</v>
      </c>
      <c r="V159" s="191">
        <f>3346</f>
        <v>3346</v>
      </c>
      <c r="W159" s="257"/>
      <c r="X159" s="311">
        <f>(24+32)/2</f>
        <v>28</v>
      </c>
      <c r="Y159" s="137">
        <f>(Q159+V159)*$Y$12/12/27</f>
        <v>55.652439291666667</v>
      </c>
      <c r="Z159" s="45">
        <f>(R159+V159)*$Z$12/12/27</f>
        <v>64.927845840277783</v>
      </c>
      <c r="AA159" s="45">
        <f>(S159+V159)*$AA$12/12/27</f>
        <v>167.94986417129633</v>
      </c>
      <c r="AB159" s="45">
        <f>(T159+V159)*$AB$12/12/27</f>
        <v>225.91824482098767</v>
      </c>
      <c r="AC159" s="45">
        <f>(U159+V159)/9</f>
        <v>1371.3902096666668</v>
      </c>
      <c r="AD159" s="45">
        <f>((Q159+R159+(V159*2))/9)*0.055</f>
        <v>146.92243973000001</v>
      </c>
      <c r="AE159" s="45"/>
      <c r="AF159" s="45">
        <f t="shared" si="116"/>
        <v>1371.3902096666668</v>
      </c>
      <c r="AG159" s="141"/>
      <c r="AH159" s="45"/>
      <c r="AI159" s="45">
        <f>AC159*(0.75*$AC$12*115*0.05)*0.0005</f>
        <v>41.398841954312509</v>
      </c>
      <c r="AJ159" s="53">
        <f>(F159-D159)*($Y$12+$Z$12)/12*X159/27</f>
        <v>18.365709876543207</v>
      </c>
      <c r="AK159" s="45"/>
      <c r="AL159" s="137">
        <f t="shared" ref="AL159:AL199" si="323">(Q159+V159)/9</f>
        <v>1335.658543</v>
      </c>
      <c r="AM159" s="45"/>
      <c r="AN159" s="53"/>
      <c r="AO159" s="45"/>
      <c r="AP159" s="45"/>
    </row>
    <row r="160" spans="2:42" ht="12.75" customHeight="1" x14ac:dyDescent="0.25">
      <c r="B160" s="41"/>
      <c r="D160" s="205">
        <v>800</v>
      </c>
      <c r="E160" s="51" t="s">
        <v>1</v>
      </c>
      <c r="F160" s="206">
        <v>843.36</v>
      </c>
      <c r="G160" s="174"/>
      <c r="H160" s="187" t="s">
        <v>89</v>
      </c>
      <c r="I160" s="187">
        <v>1</v>
      </c>
      <c r="J160" s="187">
        <v>1</v>
      </c>
      <c r="K160" s="189">
        <f t="shared" ref="K160:K163" si="324">IF(D160&lt;&gt;"",F160-D160,"")</f>
        <v>43.360000000000014</v>
      </c>
      <c r="L160" s="207">
        <v>48</v>
      </c>
      <c r="M160" s="189">
        <f t="shared" ref="M160:M164" si="325">L160</f>
        <v>48</v>
      </c>
      <c r="N160" s="189">
        <f t="shared" ref="N160:N164" si="326">(M160+($N$12*J160))</f>
        <v>48.333333333333336</v>
      </c>
      <c r="O160" s="189">
        <f t="shared" ref="O160:O164" si="327">(N160+$O$12*J160)</f>
        <v>48.833333333333336</v>
      </c>
      <c r="P160" s="189">
        <f>(O160+($P$12*J160))</f>
        <v>49.5</v>
      </c>
      <c r="Q160" s="189">
        <f t="shared" ref="Q160:Q164" si="328">PRODUCT(I160*K160*L160)</f>
        <v>2081.2800000000007</v>
      </c>
      <c r="R160" s="189">
        <f t="shared" ref="R160:R164" si="329">PRODUCT(I160*K160*M160)</f>
        <v>2081.2800000000007</v>
      </c>
      <c r="S160" s="189">
        <f t="shared" ref="S160:S164" si="330">PRODUCT(I160*K160*N160)</f>
        <v>2095.733333333334</v>
      </c>
      <c r="T160" s="189">
        <f t="shared" ref="T160:T164" si="331">PRODUCT(I160*K160*O160)</f>
        <v>2117.4133333333343</v>
      </c>
      <c r="U160" s="297">
        <f t="shared" ref="U160:U164" si="332">PRODUCT(I160*K160*P160)</f>
        <v>2146.3200000000006</v>
      </c>
      <c r="V160" s="168"/>
      <c r="W160" s="218"/>
      <c r="X160" s="311">
        <v>32</v>
      </c>
      <c r="Y160" s="137">
        <f>(Q160+V160)*$Y$12/12/27</f>
        <v>9.635555555555559</v>
      </c>
      <c r="Z160" s="45">
        <f>(R160+V160)*$Z$12/12/27</f>
        <v>11.241481481481484</v>
      </c>
      <c r="AA160" s="45">
        <f>(S160+V160)*$AA$12/12/27</f>
        <v>29.107407407407415</v>
      </c>
      <c r="AB160" s="45">
        <f>(T160+V160)*$AB$12/12/27</f>
        <v>39.211358024691378</v>
      </c>
      <c r="AC160" s="45">
        <f>(U160+V160)/9</f>
        <v>238.48000000000008</v>
      </c>
      <c r="AD160" s="45">
        <f>((Q160+R160+(V160*2))/9)*0.055</f>
        <v>25.437866666666675</v>
      </c>
      <c r="AE160" s="45"/>
      <c r="AF160" s="45">
        <f t="shared" si="116"/>
        <v>238.48000000000008</v>
      </c>
      <c r="AG160" s="141"/>
      <c r="AH160" s="45"/>
      <c r="AI160" s="45">
        <f>AC160*(0.75*$AC$12*115*0.05)*0.0005</f>
        <v>7.1991150000000026</v>
      </c>
      <c r="AJ160" s="53">
        <f>(F160-D160)*($Y$12+$Z$12)/12*X160/27</f>
        <v>13.918024691358029</v>
      </c>
      <c r="AK160" s="45"/>
      <c r="AL160" s="137">
        <f t="shared" si="323"/>
        <v>231.25333333333342</v>
      </c>
      <c r="AM160" s="45"/>
      <c r="AN160" s="53"/>
      <c r="AO160" s="45"/>
      <c r="AP160" s="45"/>
    </row>
    <row r="161" spans="2:42" ht="12.75" customHeight="1" x14ac:dyDescent="0.25">
      <c r="B161" s="41"/>
      <c r="D161" s="140"/>
      <c r="E161" s="51"/>
      <c r="F161" s="42"/>
      <c r="G161" s="174"/>
      <c r="H161" s="51"/>
      <c r="I161" s="51"/>
      <c r="J161" s="51"/>
      <c r="K161" s="49"/>
      <c r="L161" s="178"/>
      <c r="M161" s="49"/>
      <c r="N161" s="49"/>
      <c r="O161" s="49"/>
      <c r="P161" s="49"/>
      <c r="Q161" s="49"/>
      <c r="R161" s="49"/>
      <c r="S161" s="49"/>
      <c r="T161" s="49"/>
      <c r="U161" s="54"/>
      <c r="V161" s="168"/>
      <c r="W161" s="218"/>
      <c r="X161" s="311"/>
      <c r="Y161" s="137"/>
      <c r="Z161" s="45"/>
      <c r="AA161" s="45"/>
      <c r="AB161" s="45"/>
      <c r="AC161" s="45"/>
      <c r="AD161" s="45"/>
      <c r="AE161" s="45"/>
      <c r="AF161" s="45"/>
      <c r="AG161" s="141"/>
      <c r="AH161" s="45"/>
      <c r="AI161" s="45"/>
      <c r="AJ161" s="53"/>
      <c r="AK161" s="45"/>
      <c r="AL161" s="137"/>
      <c r="AM161" s="45"/>
      <c r="AN161" s="53"/>
      <c r="AO161" s="45"/>
      <c r="AP161" s="45"/>
    </row>
    <row r="162" spans="2:42" ht="12.75" customHeight="1" x14ac:dyDescent="0.25">
      <c r="B162" s="41"/>
      <c r="D162" s="205">
        <v>843.36</v>
      </c>
      <c r="E162" s="51" t="s">
        <v>1</v>
      </c>
      <c r="F162" s="206">
        <v>1120.1199999999999</v>
      </c>
      <c r="G162" s="174"/>
      <c r="H162" s="187" t="s">
        <v>89</v>
      </c>
      <c r="I162" s="187">
        <v>1</v>
      </c>
      <c r="J162" s="187">
        <v>2</v>
      </c>
      <c r="K162" s="189">
        <f>IF(D162&lt;&gt;"",F162-D162,"")</f>
        <v>276.75999999999988</v>
      </c>
      <c r="L162" s="207">
        <v>64</v>
      </c>
      <c r="M162" s="189">
        <f t="shared" si="325"/>
        <v>64</v>
      </c>
      <c r="N162" s="189">
        <f t="shared" si="326"/>
        <v>64.666666666666671</v>
      </c>
      <c r="O162" s="189">
        <f t="shared" si="327"/>
        <v>65.666666666666671</v>
      </c>
      <c r="P162" s="189">
        <f>(O162+($P$12*J162))</f>
        <v>67</v>
      </c>
      <c r="Q162" s="189">
        <f t="shared" si="328"/>
        <v>17712.639999999992</v>
      </c>
      <c r="R162" s="189">
        <f t="shared" si="329"/>
        <v>17712.639999999992</v>
      </c>
      <c r="S162" s="189">
        <f t="shared" si="330"/>
        <v>17897.14666666666</v>
      </c>
      <c r="T162" s="189">
        <f t="shared" si="331"/>
        <v>18173.906666666659</v>
      </c>
      <c r="U162" s="297">
        <f t="shared" si="332"/>
        <v>18542.919999999991</v>
      </c>
      <c r="V162" s="168"/>
      <c r="W162" s="218"/>
      <c r="X162" s="311">
        <v>32</v>
      </c>
      <c r="Y162" s="137">
        <f>(Q162+V162)*$Y$12/12/27</f>
        <v>82.002962962962926</v>
      </c>
      <c r="Z162" s="45">
        <f>(R162+V162)*$Z$12/12/27</f>
        <v>95.67012345679008</v>
      </c>
      <c r="AA162" s="45">
        <f>(S162+V162)*$AA$12/12/27</f>
        <v>248.57148148148138</v>
      </c>
      <c r="AB162" s="45">
        <f>(T162+V162)*$AB$12/12/27</f>
        <v>336.55382716049365</v>
      </c>
      <c r="AC162" s="45">
        <f>(U162+V162)/9</f>
        <v>2060.3244444444435</v>
      </c>
      <c r="AD162" s="45">
        <f>((Q162+R162+(V162*2))/9)*0.055</f>
        <v>216.48782222222212</v>
      </c>
      <c r="AE162" s="45"/>
      <c r="AF162" s="45">
        <f t="shared" ref="AF162:AF199" si="333">AC162</f>
        <v>2060.3244444444435</v>
      </c>
      <c r="AG162" s="141"/>
      <c r="AH162" s="45"/>
      <c r="AI162" s="45">
        <f>AC162*(0.75*$AC$12*115*0.05)*0.0005</f>
        <v>62.196044166666638</v>
      </c>
      <c r="AJ162" s="53">
        <f>(F162-D162)*($Y$12+$Z$12)/12*X162/27</f>
        <v>88.83654320987651</v>
      </c>
      <c r="AK162" s="45"/>
      <c r="AL162" s="137">
        <f t="shared" si="323"/>
        <v>1968.0711111111102</v>
      </c>
      <c r="AM162" s="45"/>
      <c r="AN162" s="53"/>
      <c r="AO162" s="45"/>
      <c r="AP162" s="45"/>
    </row>
    <row r="163" spans="2:42" ht="12.75" customHeight="1" x14ac:dyDescent="0.25">
      <c r="B163" s="41"/>
      <c r="D163" s="205">
        <v>1120.1199999999999</v>
      </c>
      <c r="E163" s="51" t="s">
        <v>1</v>
      </c>
      <c r="F163" s="206">
        <v>1170.5</v>
      </c>
      <c r="G163" s="174"/>
      <c r="H163" s="187" t="s">
        <v>89</v>
      </c>
      <c r="I163" s="187">
        <v>1</v>
      </c>
      <c r="J163" s="187">
        <v>2</v>
      </c>
      <c r="K163" s="189">
        <f t="shared" si="324"/>
        <v>50.380000000000109</v>
      </c>
      <c r="L163" s="207">
        <v>51</v>
      </c>
      <c r="M163" s="189">
        <f t="shared" si="325"/>
        <v>51</v>
      </c>
      <c r="N163" s="189">
        <f t="shared" si="326"/>
        <v>51.666666666666664</v>
      </c>
      <c r="O163" s="189">
        <f t="shared" si="327"/>
        <v>52.666666666666664</v>
      </c>
      <c r="P163" s="189">
        <f>(O163+($P$12*J163))</f>
        <v>54</v>
      </c>
      <c r="Q163" s="189">
        <f t="shared" si="328"/>
        <v>2569.3800000000056</v>
      </c>
      <c r="R163" s="189">
        <f t="shared" si="329"/>
        <v>2569.3800000000056</v>
      </c>
      <c r="S163" s="189">
        <f t="shared" si="330"/>
        <v>2602.9666666666722</v>
      </c>
      <c r="T163" s="189">
        <f t="shared" si="331"/>
        <v>2653.3466666666723</v>
      </c>
      <c r="U163" s="297">
        <f t="shared" si="332"/>
        <v>2720.5200000000059</v>
      </c>
      <c r="V163" s="168"/>
      <c r="W163" s="218"/>
      <c r="X163" s="311">
        <v>32</v>
      </c>
      <c r="Y163" s="137">
        <f>(Q163+V163)*$Y$12/12/27</f>
        <v>11.895277777777803</v>
      </c>
      <c r="Z163" s="45">
        <f>(R163+V163)*$Z$12/12/27</f>
        <v>13.877824074074104</v>
      </c>
      <c r="AA163" s="45">
        <f>(S163+V163)*$AA$12/12/27</f>
        <v>36.152314814814886</v>
      </c>
      <c r="AB163" s="45">
        <f>(T163+V163)*$AB$12/12/27</f>
        <v>49.136049382716152</v>
      </c>
      <c r="AC163" s="45">
        <f>(U163+V163)/9</f>
        <v>302.28000000000065</v>
      </c>
      <c r="AD163" s="45">
        <f>((Q163+R163+(V163*2))/9)*0.055</f>
        <v>31.403533333333403</v>
      </c>
      <c r="AE163" s="45"/>
      <c r="AF163" s="45">
        <f t="shared" si="333"/>
        <v>302.28000000000065</v>
      </c>
      <c r="AG163" s="141"/>
      <c r="AH163" s="45"/>
      <c r="AI163" s="45">
        <f>AC163*(0.75*$AC$12*115*0.05)*0.0005</f>
        <v>9.1250775000000193</v>
      </c>
      <c r="AJ163" s="53">
        <f>(F163-D163)*($Y$12+$Z$12)/12*X163/27</f>
        <v>16.171358024691393</v>
      </c>
      <c r="AK163" s="45"/>
      <c r="AL163" s="137">
        <f t="shared" si="323"/>
        <v>285.4866666666673</v>
      </c>
      <c r="AM163" s="45"/>
      <c r="AN163" s="53"/>
      <c r="AO163" s="45"/>
      <c r="AP163" s="45"/>
    </row>
    <row r="164" spans="2:42" ht="12.75" customHeight="1" x14ac:dyDescent="0.25">
      <c r="B164" s="41"/>
      <c r="D164" s="205">
        <v>1170.5</v>
      </c>
      <c r="E164" s="51" t="s">
        <v>1</v>
      </c>
      <c r="F164" s="206">
        <v>1252.07</v>
      </c>
      <c r="G164" s="174"/>
      <c r="H164" s="187" t="s">
        <v>89</v>
      </c>
      <c r="I164" s="187">
        <v>1</v>
      </c>
      <c r="J164" s="187">
        <v>1</v>
      </c>
      <c r="K164" s="190">
        <f>95.6051+70.2461</f>
        <v>165.85120000000001</v>
      </c>
      <c r="L164" s="207">
        <v>0</v>
      </c>
      <c r="M164" s="189">
        <f t="shared" si="325"/>
        <v>0</v>
      </c>
      <c r="N164" s="189">
        <f t="shared" si="326"/>
        <v>0.33333333333333331</v>
      </c>
      <c r="O164" s="189">
        <f t="shared" si="327"/>
        <v>0.83333333333333326</v>
      </c>
      <c r="P164" s="189">
        <f>(O164+($P$12*J164))</f>
        <v>1.5</v>
      </c>
      <c r="Q164" s="189">
        <f t="shared" si="328"/>
        <v>0</v>
      </c>
      <c r="R164" s="189">
        <f t="shared" si="329"/>
        <v>0</v>
      </c>
      <c r="S164" s="189">
        <f t="shared" si="330"/>
        <v>55.283733333333331</v>
      </c>
      <c r="T164" s="189">
        <f t="shared" si="331"/>
        <v>138.20933333333332</v>
      </c>
      <c r="U164" s="297">
        <f t="shared" si="332"/>
        <v>248.77680000000001</v>
      </c>
      <c r="V164" s="191">
        <v>5341.4607999999998</v>
      </c>
      <c r="W164" s="257"/>
      <c r="X164" s="314"/>
      <c r="Y164" s="137">
        <f>(Q164+V164)*$Y$12/12/27</f>
        <v>24.728985185185184</v>
      </c>
      <c r="Z164" s="45">
        <f>(R164+V164)*$Z$12/12/27</f>
        <v>28.850482716049381</v>
      </c>
      <c r="AA164" s="45">
        <f>(S164+V164)*$AA$12/12/27</f>
        <v>74.954785185185187</v>
      </c>
      <c r="AB164" s="45">
        <f>(T164+V164)*$AB$12/12/27</f>
        <v>101.47537283950616</v>
      </c>
      <c r="AC164" s="45">
        <f>(U164+V164)/9</f>
        <v>621.13751111111105</v>
      </c>
      <c r="AD164" s="45">
        <f>((Q164+R164+(V164*2))/9)*0.055</f>
        <v>65.284520888888892</v>
      </c>
      <c r="AE164" s="45"/>
      <c r="AF164" s="45">
        <f t="shared" si="333"/>
        <v>621.13751111111105</v>
      </c>
      <c r="AG164" s="141"/>
      <c r="AH164" s="45"/>
      <c r="AI164" s="45">
        <f>AC164*(0.75*$AC$12*115*0.05)*0.0005</f>
        <v>18.750588616666665</v>
      </c>
      <c r="AJ164" s="68">
        <f>(3496.5414)*($Y$12+$Z$12)/12/27</f>
        <v>35.073331944444448</v>
      </c>
      <c r="AK164" s="45"/>
      <c r="AL164" s="137">
        <f t="shared" si="323"/>
        <v>593.49564444444445</v>
      </c>
      <c r="AM164" s="45"/>
      <c r="AN164" s="53"/>
      <c r="AO164" s="45"/>
      <c r="AP164" s="45"/>
    </row>
    <row r="165" spans="2:42" ht="12.75" customHeight="1" x14ac:dyDescent="0.25">
      <c r="B165" s="41"/>
      <c r="D165" s="140"/>
      <c r="E165" s="43"/>
      <c r="F165" s="42"/>
      <c r="G165" s="174"/>
      <c r="H165" s="51"/>
      <c r="I165" s="51"/>
      <c r="J165" s="51"/>
      <c r="K165" s="49"/>
      <c r="L165" s="178"/>
      <c r="M165" s="49"/>
      <c r="N165" s="49"/>
      <c r="O165" s="49"/>
      <c r="P165" s="49"/>
      <c r="Q165" s="49"/>
      <c r="R165" s="49"/>
      <c r="S165" s="49"/>
      <c r="T165" s="49"/>
      <c r="U165" s="54"/>
      <c r="V165" s="168"/>
      <c r="W165" s="218"/>
      <c r="X165" s="311"/>
      <c r="Y165" s="137"/>
      <c r="Z165" s="45"/>
      <c r="AA165" s="45"/>
      <c r="AB165" s="45"/>
      <c r="AC165" s="45"/>
      <c r="AD165" s="45"/>
      <c r="AE165" s="45"/>
      <c r="AF165" s="45"/>
      <c r="AG165" s="141"/>
      <c r="AH165" s="45"/>
      <c r="AI165" s="45"/>
      <c r="AJ165" s="53"/>
      <c r="AK165" s="45"/>
      <c r="AL165" s="137">
        <f t="shared" si="323"/>
        <v>0</v>
      </c>
      <c r="AM165" s="45"/>
      <c r="AN165" s="53"/>
      <c r="AO165" s="45"/>
      <c r="AP165" s="45"/>
    </row>
    <row r="166" spans="2:42" ht="12.75" customHeight="1" x14ac:dyDescent="0.25">
      <c r="B166" s="47"/>
      <c r="D166" s="366" t="s">
        <v>82</v>
      </c>
      <c r="E166" s="367"/>
      <c r="F166" s="368"/>
      <c r="G166" s="52"/>
      <c r="H166" s="51"/>
      <c r="I166" s="51"/>
      <c r="J166" s="51"/>
      <c r="K166" s="49"/>
      <c r="L166" s="46"/>
      <c r="M166" s="49"/>
      <c r="N166" s="49"/>
      <c r="O166" s="49"/>
      <c r="P166" s="49"/>
      <c r="Q166" s="49"/>
      <c r="R166" s="49"/>
      <c r="S166" s="49"/>
      <c r="T166" s="49"/>
      <c r="U166" s="54"/>
      <c r="V166" s="168"/>
      <c r="W166" s="218"/>
      <c r="X166" s="311"/>
      <c r="Y166" s="137"/>
      <c r="Z166" s="45"/>
      <c r="AA166" s="45"/>
      <c r="AB166" s="45"/>
      <c r="AC166" s="45"/>
      <c r="AD166" s="45"/>
      <c r="AE166" s="45"/>
      <c r="AF166" s="45"/>
      <c r="AG166" s="141"/>
      <c r="AH166" s="45"/>
      <c r="AI166" s="45"/>
      <c r="AJ166" s="53"/>
      <c r="AK166" s="45"/>
      <c r="AL166" s="137">
        <f t="shared" si="323"/>
        <v>0</v>
      </c>
      <c r="AM166" s="49"/>
      <c r="AN166" s="45"/>
      <c r="AO166" s="49" t="e">
        <f>IF(ISBLANK(#REF!),"",K166*#REF!)</f>
        <v>#REF!</v>
      </c>
      <c r="AP166" s="45"/>
    </row>
    <row r="167" spans="2:42" ht="12.75" customHeight="1" x14ac:dyDescent="0.25">
      <c r="B167" s="176"/>
      <c r="D167" s="186">
        <v>364.84</v>
      </c>
      <c r="E167" s="51" t="s">
        <v>1</v>
      </c>
      <c r="F167" s="188">
        <v>894.56</v>
      </c>
      <c r="G167" s="136"/>
      <c r="H167" s="187" t="s">
        <v>89</v>
      </c>
      <c r="I167" s="187">
        <v>1</v>
      </c>
      <c r="J167" s="187">
        <v>2</v>
      </c>
      <c r="K167" s="189">
        <f t="shared" ref="K167:K168" si="334">IF(D167&lt;&gt;"",F167-D167,"")</f>
        <v>529.72</v>
      </c>
      <c r="L167" s="190">
        <v>25</v>
      </c>
      <c r="M167" s="189">
        <f t="shared" ref="M167:M168" si="335">L167</f>
        <v>25</v>
      </c>
      <c r="N167" s="189">
        <f t="shared" ref="N167:N168" si="336">(M167+($N$12*J167))</f>
        <v>25.666666666666668</v>
      </c>
      <c r="O167" s="189">
        <f t="shared" ref="O167:O168" si="337">(N167+$O$12*J167)</f>
        <v>26.666666666666668</v>
      </c>
      <c r="P167" s="189">
        <f t="shared" ref="P167:P168" si="338">(O167+($P$12*J167))</f>
        <v>28</v>
      </c>
      <c r="Q167" s="189">
        <f t="shared" ref="Q167:Q168" si="339">PRODUCT(I167*K167*L167)</f>
        <v>13243</v>
      </c>
      <c r="R167" s="189">
        <f t="shared" ref="R167:R168" si="340">PRODUCT(I167*K167*M167)</f>
        <v>13243</v>
      </c>
      <c r="S167" s="189">
        <f t="shared" ref="S167:S168" si="341">PRODUCT(I167*K167*N167)</f>
        <v>13596.146666666667</v>
      </c>
      <c r="T167" s="189">
        <f t="shared" ref="T167:T168" si="342">PRODUCT(I167*K167*O167)</f>
        <v>14125.866666666669</v>
      </c>
      <c r="U167" s="297">
        <f t="shared" ref="U167:U168" si="343">PRODUCT(I167*K167*P167)</f>
        <v>14832.16</v>
      </c>
      <c r="V167" s="168"/>
      <c r="W167" s="218"/>
      <c r="X167" s="311">
        <v>16</v>
      </c>
      <c r="Y167" s="137">
        <f>(Q167+V167)*$Y$12/12/27</f>
        <v>61.310185185185183</v>
      </c>
      <c r="Z167" s="45">
        <f>(R167+V167)*$Z$12/12/27</f>
        <v>71.528549382716051</v>
      </c>
      <c r="AA167" s="45">
        <f>(S167+V167)*$AA$12/12/27</f>
        <v>188.83537037037038</v>
      </c>
      <c r="AB167" s="45">
        <f>(T167+V167)*$AB$12/12/27</f>
        <v>261.59012345679014</v>
      </c>
      <c r="AC167" s="45">
        <f>(U167+V167)/9</f>
        <v>1648.0177777777778</v>
      </c>
      <c r="AD167" s="45">
        <f>((Q167+R167+(V167*2))/9)*0.055</f>
        <v>161.85888888888888</v>
      </c>
      <c r="AE167" s="45"/>
      <c r="AF167" s="45">
        <f t="shared" si="333"/>
        <v>1648.0177777777778</v>
      </c>
      <c r="AG167" s="141"/>
      <c r="AH167" s="45"/>
      <c r="AI167" s="45">
        <f>AC167*(0.75*$AC$12*115*0.05)*0.0005</f>
        <v>49.749536666666671</v>
      </c>
      <c r="AJ167" s="53">
        <f>(F167-D167)*($Y$12+$Z$12)/12*X167/27</f>
        <v>85.016790123456786</v>
      </c>
      <c r="AK167" s="45"/>
      <c r="AL167" s="137">
        <f t="shared" si="323"/>
        <v>1471.4444444444443</v>
      </c>
      <c r="AM167" s="49"/>
      <c r="AN167" s="54"/>
      <c r="AO167" s="49" t="e">
        <f>IF(ISBLANK(#REF!),"",K167*#REF!)</f>
        <v>#REF!</v>
      </c>
      <c r="AP167" s="49"/>
    </row>
    <row r="168" spans="2:42" ht="12.75" customHeight="1" x14ac:dyDescent="0.25">
      <c r="B168" s="176"/>
      <c r="D168" s="186">
        <v>894.56</v>
      </c>
      <c r="E168" s="51" t="s">
        <v>1</v>
      </c>
      <c r="F168" s="188">
        <v>960.88</v>
      </c>
      <c r="G168" s="209" t="s">
        <v>112</v>
      </c>
      <c r="H168" s="187" t="s">
        <v>89</v>
      </c>
      <c r="I168" s="187">
        <v>1</v>
      </c>
      <c r="J168" s="187">
        <v>1</v>
      </c>
      <c r="K168" s="189">
        <f t="shared" si="334"/>
        <v>66.32000000000005</v>
      </c>
      <c r="L168" s="190">
        <v>22</v>
      </c>
      <c r="M168" s="189">
        <f t="shared" si="335"/>
        <v>22</v>
      </c>
      <c r="N168" s="189">
        <f t="shared" si="336"/>
        <v>22.333333333333332</v>
      </c>
      <c r="O168" s="189">
        <f t="shared" si="337"/>
        <v>22.833333333333332</v>
      </c>
      <c r="P168" s="189">
        <f t="shared" si="338"/>
        <v>23.5</v>
      </c>
      <c r="Q168" s="189">
        <f t="shared" si="339"/>
        <v>1459.0400000000011</v>
      </c>
      <c r="R168" s="189">
        <f t="shared" si="340"/>
        <v>1459.0400000000011</v>
      </c>
      <c r="S168" s="189">
        <f t="shared" si="341"/>
        <v>1481.1466666666677</v>
      </c>
      <c r="T168" s="189">
        <f t="shared" si="342"/>
        <v>1514.3066666666678</v>
      </c>
      <c r="U168" s="297">
        <f t="shared" si="343"/>
        <v>1558.5200000000011</v>
      </c>
      <c r="V168" s="191">
        <v>533.01</v>
      </c>
      <c r="W168" s="257"/>
      <c r="X168" s="312">
        <v>16</v>
      </c>
      <c r="Y168" s="137">
        <f>(Q168+V168)*$Y$12/12/27</f>
        <v>9.2224537037037084</v>
      </c>
      <c r="Z168" s="45">
        <f>(R168+V168)*$Z$12/12/27</f>
        <v>10.75952932098766</v>
      </c>
      <c r="AA168" s="45">
        <f>(S168+V168)*$AA$12/12/27</f>
        <v>27.974398148148165</v>
      </c>
      <c r="AB168" s="45">
        <f>(T168+V168)*$AB$12/12/27</f>
        <v>37.913271604938295</v>
      </c>
      <c r="AC168" s="45">
        <f>(U168+V168)/9</f>
        <v>232.39222222222236</v>
      </c>
      <c r="AD168" s="45">
        <f>((Q168+R168+(V168*2))/9)*0.055</f>
        <v>24.347277777777791</v>
      </c>
      <c r="AE168" s="45"/>
      <c r="AF168" s="45">
        <f t="shared" si="333"/>
        <v>232.39222222222236</v>
      </c>
      <c r="AG168" s="141"/>
      <c r="AH168" s="45"/>
      <c r="AI168" s="45">
        <f>AC168*(0.75*$AC$12*115*0.05)*0.0005</f>
        <v>7.0153402083333374</v>
      </c>
      <c r="AJ168" s="53">
        <f>(F168-D168)*($Y$12+$Z$12)/12*X168/27</f>
        <v>10.643950617283959</v>
      </c>
      <c r="AK168" s="45"/>
      <c r="AL168" s="137">
        <f t="shared" si="323"/>
        <v>221.33888888888902</v>
      </c>
      <c r="AM168" s="49"/>
      <c r="AN168" s="54"/>
      <c r="AO168" s="49" t="e">
        <f>IF(ISBLANK(#REF!),"",K168*#REF!)</f>
        <v>#REF!</v>
      </c>
      <c r="AP168" s="49"/>
    </row>
    <row r="169" spans="2:42" ht="12.75" customHeight="1" x14ac:dyDescent="0.25">
      <c r="B169" s="47"/>
      <c r="D169" s="138"/>
      <c r="E169" s="51"/>
      <c r="F169" s="50"/>
      <c r="G169" s="136"/>
      <c r="H169" s="51"/>
      <c r="I169" s="51"/>
      <c r="J169" s="51"/>
      <c r="K169" s="49"/>
      <c r="L169" s="56"/>
      <c r="M169" s="49"/>
      <c r="N169" s="49"/>
      <c r="O169" s="49"/>
      <c r="P169" s="49"/>
      <c r="Q169" s="49"/>
      <c r="R169" s="49"/>
      <c r="S169" s="49"/>
      <c r="T169" s="49"/>
      <c r="U169" s="54"/>
      <c r="V169" s="168"/>
      <c r="W169" s="218"/>
      <c r="X169" s="311"/>
      <c r="Y169" s="137"/>
      <c r="Z169" s="45"/>
      <c r="AA169" s="45"/>
      <c r="AB169" s="45"/>
      <c r="AC169" s="45"/>
      <c r="AD169" s="45"/>
      <c r="AE169" s="45"/>
      <c r="AF169" s="45"/>
      <c r="AG169" s="141"/>
      <c r="AH169" s="45"/>
      <c r="AI169" s="45"/>
      <c r="AJ169" s="53"/>
      <c r="AK169" s="45"/>
      <c r="AL169" s="137"/>
      <c r="AM169" s="54"/>
      <c r="AN169" s="54"/>
      <c r="AO169" s="49"/>
      <c r="AP169" s="49"/>
    </row>
    <row r="170" spans="2:42" ht="12.75" customHeight="1" x14ac:dyDescent="0.25">
      <c r="B170" s="47"/>
      <c r="D170" s="366" t="s">
        <v>94</v>
      </c>
      <c r="E170" s="367"/>
      <c r="F170" s="368"/>
      <c r="G170" s="52"/>
      <c r="H170" s="51"/>
      <c r="I170" s="51"/>
      <c r="J170" s="51"/>
      <c r="K170" s="49"/>
      <c r="L170" s="46"/>
      <c r="M170" s="49"/>
      <c r="N170" s="49"/>
      <c r="O170" s="49"/>
      <c r="P170" s="49"/>
      <c r="Q170" s="49"/>
      <c r="R170" s="49"/>
      <c r="S170" s="49"/>
      <c r="T170" s="49"/>
      <c r="U170" s="54"/>
      <c r="V170" s="168"/>
      <c r="W170" s="218"/>
      <c r="X170" s="311"/>
      <c r="Y170" s="137"/>
      <c r="Z170" s="45"/>
      <c r="AA170" s="45"/>
      <c r="AB170" s="45"/>
      <c r="AC170" s="45"/>
      <c r="AD170" s="45"/>
      <c r="AE170" s="45"/>
      <c r="AF170" s="45"/>
      <c r="AG170" s="141"/>
      <c r="AH170" s="45"/>
      <c r="AI170" s="45"/>
      <c r="AJ170" s="53"/>
      <c r="AK170" s="45"/>
      <c r="AL170" s="137"/>
      <c r="AM170" s="49"/>
      <c r="AN170" s="45"/>
      <c r="AO170" s="49" t="e">
        <f>IF(ISBLANK(#REF!),"",K170*#REF!)</f>
        <v>#REF!</v>
      </c>
      <c r="AP170" s="45"/>
    </row>
    <row r="171" spans="2:42" ht="12.75" customHeight="1" x14ac:dyDescent="0.25">
      <c r="B171" s="176"/>
      <c r="D171" s="186">
        <v>0</v>
      </c>
      <c r="E171" s="51" t="s">
        <v>1</v>
      </c>
      <c r="F171" s="188">
        <v>129.80000000000001</v>
      </c>
      <c r="G171" s="136"/>
      <c r="H171" s="187" t="s">
        <v>89</v>
      </c>
      <c r="I171" s="187">
        <v>1</v>
      </c>
      <c r="J171" s="187">
        <v>2</v>
      </c>
      <c r="K171" s="189">
        <f t="shared" ref="K171:K172" si="344">IF(D171&lt;&gt;"",F171-D171,"")</f>
        <v>129.80000000000001</v>
      </c>
      <c r="L171" s="190">
        <f>(46+47.5)/2</f>
        <v>46.75</v>
      </c>
      <c r="M171" s="189">
        <f t="shared" ref="M171:M172" si="345">L171</f>
        <v>46.75</v>
      </c>
      <c r="N171" s="189">
        <f t="shared" ref="N171:N172" si="346">(M171+($N$12*J171))</f>
        <v>47.416666666666664</v>
      </c>
      <c r="O171" s="189">
        <f t="shared" ref="O171:O172" si="347">(N171+$O$12*J171)</f>
        <v>48.416666666666664</v>
      </c>
      <c r="P171" s="189">
        <f t="shared" ref="P171:P172" si="348">(O171+($P$12*J171))</f>
        <v>49.75</v>
      </c>
      <c r="Q171" s="189">
        <f t="shared" ref="Q171:Q172" si="349">PRODUCT(I171*K171*L171)</f>
        <v>6068.1500000000005</v>
      </c>
      <c r="R171" s="189">
        <f t="shared" ref="R171:R172" si="350">PRODUCT(I171*K171*M171)</f>
        <v>6068.1500000000005</v>
      </c>
      <c r="S171" s="189">
        <f t="shared" ref="S171:S172" si="351">PRODUCT(I171*K171*N171)</f>
        <v>6154.6833333333334</v>
      </c>
      <c r="T171" s="189">
        <f t="shared" ref="T171:T172" si="352">PRODUCT(I171*K171*O171)</f>
        <v>6284.4833333333336</v>
      </c>
      <c r="U171" s="297">
        <f t="shared" ref="U171:U172" si="353">PRODUCT(I171*K171*P171)</f>
        <v>6457.55</v>
      </c>
      <c r="V171" s="168"/>
      <c r="W171" s="218"/>
      <c r="X171" s="311">
        <f>(28+32)/2</f>
        <v>30</v>
      </c>
      <c r="Y171" s="137">
        <f>(Q171+V171)*$Y$12/12/27</f>
        <v>28.09328703703704</v>
      </c>
      <c r="Z171" s="45">
        <f>(R171+V171)*$Z$12/12/27</f>
        <v>32.775501543209877</v>
      </c>
      <c r="AA171" s="45">
        <f t="shared" ref="AA171:AA176" si="354">(S171+V171)*$AA$12/12/27</f>
        <v>85.481712962962959</v>
      </c>
      <c r="AB171" s="45">
        <f t="shared" ref="AB171:AB176" si="355">(T171+V171)*$AB$12/12/27</f>
        <v>116.37932098765432</v>
      </c>
      <c r="AC171" s="45">
        <f t="shared" ref="AC171:AC176" si="356">(U171+V171)/9</f>
        <v>717.50555555555559</v>
      </c>
      <c r="AD171" s="45">
        <f t="shared" ref="AD171:AD176" si="357">((Q171+R171+(V171*2))/9)*0.055</f>
        <v>74.166277777777779</v>
      </c>
      <c r="AE171" s="45"/>
      <c r="AF171" s="45">
        <f t="shared" si="333"/>
        <v>717.50555555555559</v>
      </c>
      <c r="AG171" s="141"/>
      <c r="AH171" s="45"/>
      <c r="AI171" s="45">
        <f t="shared" ref="AI171:AI176" si="358">AC171*(0.75*$AC$12*115*0.05)*0.0005</f>
        <v>21.659698958333333</v>
      </c>
      <c r="AJ171" s="53">
        <f t="shared" ref="AJ171:AJ176" si="359">(F171-D171)*($Y$12+$Z$12)/12*X171/27</f>
        <v>39.060185185185183</v>
      </c>
      <c r="AK171" s="45"/>
      <c r="AL171" s="137">
        <f t="shared" si="323"/>
        <v>674.23888888888894</v>
      </c>
      <c r="AM171" s="49"/>
      <c r="AN171" s="54"/>
      <c r="AO171" s="49" t="e">
        <f>IF(ISBLANK(#REF!),"",K171*#REF!)</f>
        <v>#REF!</v>
      </c>
      <c r="AP171" s="49"/>
    </row>
    <row r="172" spans="2:42" ht="12.75" customHeight="1" x14ac:dyDescent="0.25">
      <c r="B172" s="176"/>
      <c r="D172" s="186">
        <v>129.80000000000001</v>
      </c>
      <c r="E172" s="51" t="s">
        <v>1</v>
      </c>
      <c r="F172" s="188">
        <v>220.85</v>
      </c>
      <c r="G172" s="136"/>
      <c r="H172" s="187" t="s">
        <v>89</v>
      </c>
      <c r="I172" s="187">
        <v>1</v>
      </c>
      <c r="J172" s="187">
        <v>2</v>
      </c>
      <c r="K172" s="189">
        <f t="shared" si="344"/>
        <v>91.049999999999983</v>
      </c>
      <c r="L172" s="190">
        <f>(47.5+49)/2</f>
        <v>48.25</v>
      </c>
      <c r="M172" s="189">
        <f t="shared" si="345"/>
        <v>48.25</v>
      </c>
      <c r="N172" s="189">
        <f t="shared" si="346"/>
        <v>48.916666666666664</v>
      </c>
      <c r="O172" s="189">
        <f t="shared" si="347"/>
        <v>49.916666666666664</v>
      </c>
      <c r="P172" s="189">
        <f t="shared" si="348"/>
        <v>51.25</v>
      </c>
      <c r="Q172" s="189">
        <f t="shared" si="349"/>
        <v>4393.1624999999995</v>
      </c>
      <c r="R172" s="189">
        <f t="shared" si="350"/>
        <v>4393.1624999999995</v>
      </c>
      <c r="S172" s="189">
        <f t="shared" si="351"/>
        <v>4453.8624999999993</v>
      </c>
      <c r="T172" s="189">
        <f t="shared" si="352"/>
        <v>4544.9124999999985</v>
      </c>
      <c r="U172" s="297">
        <f t="shared" si="353"/>
        <v>4666.3124999999991</v>
      </c>
      <c r="V172" s="169"/>
      <c r="W172" s="257"/>
      <c r="X172" s="312">
        <f>16+16</f>
        <v>32</v>
      </c>
      <c r="Y172" s="137">
        <f>(Q172+V172)*$Y$12/12/27</f>
        <v>20.338715277777776</v>
      </c>
      <c r="Z172" s="45">
        <f>(R172+V172)*$Z$12/12/27</f>
        <v>23.728501157407408</v>
      </c>
      <c r="AA172" s="45">
        <f t="shared" si="354"/>
        <v>61.859201388888884</v>
      </c>
      <c r="AB172" s="45">
        <f t="shared" si="355"/>
        <v>84.165046296296268</v>
      </c>
      <c r="AC172" s="45">
        <f t="shared" si="356"/>
        <v>518.47916666666652</v>
      </c>
      <c r="AD172" s="45">
        <f t="shared" si="357"/>
        <v>53.694208333333329</v>
      </c>
      <c r="AE172" s="45"/>
      <c r="AF172" s="45">
        <f t="shared" si="333"/>
        <v>518.47916666666652</v>
      </c>
      <c r="AG172" s="141"/>
      <c r="AH172" s="45"/>
      <c r="AI172" s="45">
        <f t="shared" si="358"/>
        <v>15.651589843749996</v>
      </c>
      <c r="AJ172" s="53">
        <f t="shared" si="359"/>
        <v>29.225925925925921</v>
      </c>
      <c r="AK172" s="45"/>
      <c r="AL172" s="137">
        <f t="shared" si="323"/>
        <v>488.12916666666661</v>
      </c>
      <c r="AM172" s="49"/>
      <c r="AN172" s="54"/>
      <c r="AO172" s="49" t="e">
        <f>IF(ISBLANK(#REF!),"",K172*#REF!)</f>
        <v>#REF!</v>
      </c>
      <c r="AP172" s="49"/>
    </row>
    <row r="173" spans="2:42" ht="12.75" customHeight="1" x14ac:dyDescent="0.25">
      <c r="B173" s="176"/>
      <c r="D173" s="186">
        <v>220.85</v>
      </c>
      <c r="E173" s="51" t="s">
        <v>1</v>
      </c>
      <c r="F173" s="188">
        <v>424.08</v>
      </c>
      <c r="G173" s="209" t="s">
        <v>103</v>
      </c>
      <c r="H173" s="187" t="s">
        <v>89</v>
      </c>
      <c r="I173" s="187">
        <v>1</v>
      </c>
      <c r="J173" s="187">
        <v>2</v>
      </c>
      <c r="K173" s="189">
        <f t="shared" ref="K173:K176" si="360">IF(D173&lt;&gt;"",F173-D173,"")</f>
        <v>203.23</v>
      </c>
      <c r="L173" s="190">
        <v>49</v>
      </c>
      <c r="M173" s="189">
        <f t="shared" ref="M173:M174" si="361">L173</f>
        <v>49</v>
      </c>
      <c r="N173" s="189">
        <f t="shared" ref="N173:N174" si="362">(M173+($N$12*J173))</f>
        <v>49.666666666666664</v>
      </c>
      <c r="O173" s="189">
        <f t="shared" ref="O173:O174" si="363">(N173+$O$12*J173)</f>
        <v>50.666666666666664</v>
      </c>
      <c r="P173" s="189">
        <f t="shared" ref="P173:P174" si="364">(O173+($P$12*J173))</f>
        <v>52</v>
      </c>
      <c r="Q173" s="189">
        <f t="shared" ref="Q173:Q175" si="365">PRODUCT(I173*K173*L173)</f>
        <v>9958.2699999999986</v>
      </c>
      <c r="R173" s="189">
        <f t="shared" ref="R173:R175" si="366">PRODUCT(I173*K173*M173)</f>
        <v>9958.2699999999986</v>
      </c>
      <c r="S173" s="189">
        <f t="shared" ref="S173:S175" si="367">PRODUCT(I173*K173*N173)</f>
        <v>10093.756666666666</v>
      </c>
      <c r="T173" s="189">
        <f t="shared" ref="T173:T175" si="368">PRODUCT(I173*K173*O173)</f>
        <v>10296.986666666666</v>
      </c>
      <c r="U173" s="297">
        <f t="shared" ref="U173:U175" si="369">PRODUCT(I173*K173*P173)</f>
        <v>10567.96</v>
      </c>
      <c r="V173" s="168"/>
      <c r="W173" s="218">
        <f>(F173-D173)*$W$12</f>
        <v>609.68999999999994</v>
      </c>
      <c r="X173" s="312">
        <f>16+16</f>
        <v>32</v>
      </c>
      <c r="Y173" s="252">
        <f>(Q173-W173)*$Y$12/12/27</f>
        <v>43.280462962962957</v>
      </c>
      <c r="Z173" s="67">
        <f>(R173-W173)*$Z$12/12/27</f>
        <v>50.493873456790112</v>
      </c>
      <c r="AA173" s="45">
        <f t="shared" si="354"/>
        <v>140.19106481481481</v>
      </c>
      <c r="AB173" s="45">
        <f t="shared" si="355"/>
        <v>190.68493827160492</v>
      </c>
      <c r="AC173" s="45">
        <f t="shared" si="356"/>
        <v>1174.2177777777777</v>
      </c>
      <c r="AD173" s="45">
        <f t="shared" si="357"/>
        <v>121.71218888888887</v>
      </c>
      <c r="AE173" s="45"/>
      <c r="AF173" s="45">
        <f t="shared" si="333"/>
        <v>1174.2177777777777</v>
      </c>
      <c r="AG173" s="45">
        <f>W173</f>
        <v>609.68999999999994</v>
      </c>
      <c r="AH173" s="45"/>
      <c r="AI173" s="45">
        <f t="shared" si="358"/>
        <v>35.446699166666669</v>
      </c>
      <c r="AJ173" s="53">
        <f t="shared" si="359"/>
        <v>65.234320987654314</v>
      </c>
      <c r="AK173" s="45"/>
      <c r="AL173" s="137">
        <f t="shared" si="323"/>
        <v>1106.4744444444443</v>
      </c>
      <c r="AM173" s="49"/>
      <c r="AN173" s="54"/>
      <c r="AO173" s="49" t="e">
        <f>IF(ISBLANK(#REF!),"",K173*#REF!)</f>
        <v>#REF!</v>
      </c>
      <c r="AP173" s="49"/>
    </row>
    <row r="174" spans="2:42" ht="12.75" customHeight="1" x14ac:dyDescent="0.25">
      <c r="B174" s="176"/>
      <c r="D174" s="186">
        <v>424.08</v>
      </c>
      <c r="E174" s="51" t="s">
        <v>1</v>
      </c>
      <c r="F174" s="188">
        <v>486</v>
      </c>
      <c r="G174" s="209" t="s">
        <v>103</v>
      </c>
      <c r="H174" s="187" t="s">
        <v>89</v>
      </c>
      <c r="I174" s="187">
        <v>1</v>
      </c>
      <c r="J174" s="187">
        <v>1</v>
      </c>
      <c r="K174" s="189">
        <f t="shared" si="360"/>
        <v>61.920000000000016</v>
      </c>
      <c r="L174" s="190">
        <v>22</v>
      </c>
      <c r="M174" s="189">
        <f t="shared" si="361"/>
        <v>22</v>
      </c>
      <c r="N174" s="189">
        <f t="shared" si="362"/>
        <v>22.333333333333332</v>
      </c>
      <c r="O174" s="189">
        <f t="shared" si="363"/>
        <v>22.833333333333332</v>
      </c>
      <c r="P174" s="189">
        <f t="shared" si="364"/>
        <v>23.5</v>
      </c>
      <c r="Q174" s="189">
        <f t="shared" si="365"/>
        <v>1362.2400000000002</v>
      </c>
      <c r="R174" s="189">
        <f t="shared" si="366"/>
        <v>1362.2400000000002</v>
      </c>
      <c r="S174" s="189">
        <f t="shared" si="367"/>
        <v>1382.8800000000003</v>
      </c>
      <c r="T174" s="189">
        <f t="shared" si="368"/>
        <v>1413.8400000000004</v>
      </c>
      <c r="U174" s="297">
        <f t="shared" si="369"/>
        <v>1455.1200000000003</v>
      </c>
      <c r="V174" s="169"/>
      <c r="W174" s="257">
        <f>(F174-D174)*((3+8)/2)</f>
        <v>340.56000000000006</v>
      </c>
      <c r="X174" s="312">
        <v>16</v>
      </c>
      <c r="Y174" s="252">
        <f>(Q174-W174)*$Y$12/12/27</f>
        <v>4.7300000000000004</v>
      </c>
      <c r="Z174" s="67">
        <f>(R174-W174)*$Z$12/12/27</f>
        <v>5.5183333333333344</v>
      </c>
      <c r="AA174" s="45">
        <f t="shared" si="354"/>
        <v>19.206666666666674</v>
      </c>
      <c r="AB174" s="45">
        <f t="shared" si="355"/>
        <v>26.182222222222229</v>
      </c>
      <c r="AC174" s="45">
        <f t="shared" si="356"/>
        <v>161.68000000000004</v>
      </c>
      <c r="AD174" s="45">
        <f t="shared" si="357"/>
        <v>16.649600000000003</v>
      </c>
      <c r="AE174" s="45"/>
      <c r="AF174" s="45">
        <f t="shared" si="333"/>
        <v>161.68000000000004</v>
      </c>
      <c r="AG174" s="45">
        <f>W174</f>
        <v>340.56000000000006</v>
      </c>
      <c r="AH174" s="45"/>
      <c r="AI174" s="45">
        <f t="shared" si="358"/>
        <v>4.8807150000000012</v>
      </c>
      <c r="AJ174" s="53">
        <f t="shared" si="359"/>
        <v>9.9377777777777823</v>
      </c>
      <c r="AK174" s="45"/>
      <c r="AL174" s="137">
        <f t="shared" si="323"/>
        <v>151.36000000000001</v>
      </c>
      <c r="AM174" s="49"/>
      <c r="AN174" s="54"/>
      <c r="AO174" s="49" t="e">
        <f>IF(ISBLANK(#REF!),"",K174*#REF!)</f>
        <v>#REF!</v>
      </c>
      <c r="AP174" s="49"/>
    </row>
    <row r="175" spans="2:42" ht="12.75" customHeight="1" x14ac:dyDescent="0.25">
      <c r="B175" s="47"/>
      <c r="D175" s="186">
        <v>486</v>
      </c>
      <c r="E175" s="51" t="s">
        <v>1</v>
      </c>
      <c r="F175" s="188">
        <v>772</v>
      </c>
      <c r="G175" s="136"/>
      <c r="H175" s="187" t="s">
        <v>89</v>
      </c>
      <c r="I175" s="187">
        <v>1</v>
      </c>
      <c r="J175" s="187">
        <v>2</v>
      </c>
      <c r="K175" s="189">
        <f t="shared" si="360"/>
        <v>286</v>
      </c>
      <c r="L175" s="190">
        <v>25</v>
      </c>
      <c r="M175" s="189">
        <f t="shared" ref="M175" si="370">L175</f>
        <v>25</v>
      </c>
      <c r="N175" s="189">
        <f t="shared" ref="N175" si="371">(M175+($N$12*J175))</f>
        <v>25.666666666666668</v>
      </c>
      <c r="O175" s="189">
        <f t="shared" ref="O175" si="372">(N175+$O$12*J175)</f>
        <v>26.666666666666668</v>
      </c>
      <c r="P175" s="189">
        <f t="shared" ref="P175" si="373">(O175+($P$12*J175))</f>
        <v>28</v>
      </c>
      <c r="Q175" s="189">
        <f t="shared" si="365"/>
        <v>7150</v>
      </c>
      <c r="R175" s="189">
        <f t="shared" si="366"/>
        <v>7150</v>
      </c>
      <c r="S175" s="189">
        <f t="shared" si="367"/>
        <v>7340.666666666667</v>
      </c>
      <c r="T175" s="189">
        <f t="shared" si="368"/>
        <v>7626.666666666667</v>
      </c>
      <c r="U175" s="297">
        <f t="shared" si="369"/>
        <v>8008</v>
      </c>
      <c r="V175" s="169"/>
      <c r="W175" s="257"/>
      <c r="X175" s="312">
        <v>16</v>
      </c>
      <c r="Y175" s="137">
        <f>(Q175+V175)*$Y$12/12/27</f>
        <v>33.101851851851855</v>
      </c>
      <c r="Z175" s="45">
        <f>(R175+V175)*$Z$12/12/27</f>
        <v>38.618827160493822</v>
      </c>
      <c r="AA175" s="45">
        <f t="shared" si="354"/>
        <v>101.95370370370371</v>
      </c>
      <c r="AB175" s="45">
        <f t="shared" si="355"/>
        <v>141.23456790123458</v>
      </c>
      <c r="AC175" s="45">
        <f t="shared" si="356"/>
        <v>889.77777777777783</v>
      </c>
      <c r="AD175" s="45">
        <f t="shared" si="357"/>
        <v>87.388888888888886</v>
      </c>
      <c r="AE175" s="45"/>
      <c r="AF175" s="45">
        <f t="shared" si="333"/>
        <v>889.77777777777783</v>
      </c>
      <c r="AG175" s="141"/>
      <c r="AH175" s="45"/>
      <c r="AI175" s="45">
        <f t="shared" si="358"/>
        <v>26.860166666666668</v>
      </c>
      <c r="AJ175" s="53">
        <f t="shared" si="359"/>
        <v>45.901234567901234</v>
      </c>
      <c r="AK175" s="45"/>
      <c r="AL175" s="137">
        <f t="shared" si="323"/>
        <v>794.44444444444446</v>
      </c>
      <c r="AM175" s="54"/>
      <c r="AN175" s="54"/>
      <c r="AO175" s="49"/>
      <c r="AP175" s="49"/>
    </row>
    <row r="176" spans="2:42" ht="12.75" customHeight="1" x14ac:dyDescent="0.25">
      <c r="B176" s="47"/>
      <c r="D176" s="186">
        <v>772</v>
      </c>
      <c r="E176" s="51" t="s">
        <v>1</v>
      </c>
      <c r="F176" s="188">
        <v>877.49</v>
      </c>
      <c r="G176" s="136"/>
      <c r="H176" s="187" t="s">
        <v>89</v>
      </c>
      <c r="I176" s="187">
        <v>1</v>
      </c>
      <c r="J176" s="187">
        <v>2</v>
      </c>
      <c r="K176" s="189">
        <f t="shared" si="360"/>
        <v>105.49000000000001</v>
      </c>
      <c r="L176" s="190">
        <v>24</v>
      </c>
      <c r="M176" s="189">
        <f t="shared" ref="M176" si="374">L176</f>
        <v>24</v>
      </c>
      <c r="N176" s="189">
        <f t="shared" ref="N176" si="375">(M176+($N$12*J176))</f>
        <v>24.666666666666668</v>
      </c>
      <c r="O176" s="189">
        <f t="shared" ref="O176" si="376">(N176+$O$12*J176)</f>
        <v>25.666666666666668</v>
      </c>
      <c r="P176" s="189">
        <f t="shared" ref="P176" si="377">(O176+($P$12*J176))</f>
        <v>27</v>
      </c>
      <c r="Q176" s="189">
        <f>PRODUCT(I176*K175*L176)</f>
        <v>6864</v>
      </c>
      <c r="R176" s="189">
        <f>PRODUCT(I176*K175*M176)</f>
        <v>6864</v>
      </c>
      <c r="S176" s="189">
        <f>PRODUCT(I176*K175*N176)</f>
        <v>7054.666666666667</v>
      </c>
      <c r="T176" s="189">
        <f>PRODUCT(I176*K175*O176)</f>
        <v>7340.666666666667</v>
      </c>
      <c r="U176" s="297">
        <f>PRODUCT(I176*K175*P176)</f>
        <v>7722</v>
      </c>
      <c r="V176" s="169"/>
      <c r="W176" s="257"/>
      <c r="X176" s="311">
        <f>(14+16)/2</f>
        <v>15</v>
      </c>
      <c r="Y176" s="137">
        <f>(Q176+V176)*$Y$12/12/27</f>
        <v>31.777777777777779</v>
      </c>
      <c r="Z176" s="45">
        <f>(R176+V176)*$Z$12/12/27</f>
        <v>37.074074074074076</v>
      </c>
      <c r="AA176" s="45">
        <f t="shared" si="354"/>
        <v>97.981481481481481</v>
      </c>
      <c r="AB176" s="45">
        <f t="shared" si="355"/>
        <v>135.93827160493828</v>
      </c>
      <c r="AC176" s="45">
        <f t="shared" si="356"/>
        <v>858</v>
      </c>
      <c r="AD176" s="45">
        <f t="shared" si="357"/>
        <v>83.893333333333331</v>
      </c>
      <c r="AE176" s="45"/>
      <c r="AF176" s="45">
        <f t="shared" ref="AF176" si="378">AC176</f>
        <v>858</v>
      </c>
      <c r="AG176" s="141"/>
      <c r="AH176" s="45"/>
      <c r="AI176" s="45">
        <f t="shared" si="358"/>
        <v>25.900874999999999</v>
      </c>
      <c r="AJ176" s="53">
        <f t="shared" si="359"/>
        <v>15.872337962962966</v>
      </c>
      <c r="AK176" s="45"/>
      <c r="AL176" s="137">
        <f t="shared" si="323"/>
        <v>762.66666666666663</v>
      </c>
      <c r="AM176" s="54"/>
      <c r="AN176" s="54"/>
      <c r="AO176" s="49"/>
      <c r="AP176" s="49"/>
    </row>
    <row r="177" spans="2:42" ht="12.75" customHeight="1" x14ac:dyDescent="0.25">
      <c r="B177" s="47"/>
      <c r="D177" s="138"/>
      <c r="E177" s="51"/>
      <c r="F177" s="50"/>
      <c r="G177" s="136"/>
      <c r="H177" s="51"/>
      <c r="I177" s="51"/>
      <c r="J177" s="51"/>
      <c r="K177" s="49"/>
      <c r="L177" s="56"/>
      <c r="M177" s="49"/>
      <c r="N177" s="49"/>
      <c r="O177" s="49"/>
      <c r="P177" s="49"/>
      <c r="Q177" s="49"/>
      <c r="R177" s="49"/>
      <c r="S177" s="49"/>
      <c r="T177" s="49"/>
      <c r="U177" s="54"/>
      <c r="V177" s="168"/>
      <c r="W177" s="218"/>
      <c r="X177" s="311"/>
      <c r="Y177" s="137"/>
      <c r="Z177" s="45"/>
      <c r="AA177" s="45"/>
      <c r="AB177" s="45"/>
      <c r="AC177" s="45"/>
      <c r="AD177" s="45"/>
      <c r="AE177" s="45"/>
      <c r="AF177" s="45"/>
      <c r="AG177" s="141"/>
      <c r="AH177" s="45"/>
      <c r="AI177" s="45"/>
      <c r="AJ177" s="53"/>
      <c r="AK177" s="45"/>
      <c r="AL177" s="137"/>
      <c r="AM177" s="54"/>
      <c r="AN177" s="54"/>
      <c r="AO177" s="49"/>
      <c r="AP177" s="49"/>
    </row>
    <row r="178" spans="2:42" ht="12.75" customHeight="1" x14ac:dyDescent="0.25">
      <c r="B178" s="47"/>
      <c r="D178" s="366" t="s">
        <v>104</v>
      </c>
      <c r="E178" s="367"/>
      <c r="F178" s="368"/>
      <c r="G178" s="52"/>
      <c r="H178" s="51"/>
      <c r="I178" s="51"/>
      <c r="J178" s="51"/>
      <c r="K178" s="49"/>
      <c r="L178" s="46"/>
      <c r="M178" s="49"/>
      <c r="N178" s="49"/>
      <c r="O178" s="49"/>
      <c r="P178" s="49"/>
      <c r="Q178" s="49"/>
      <c r="R178" s="49"/>
      <c r="S178" s="49"/>
      <c r="T178" s="49"/>
      <c r="U178" s="54"/>
      <c r="V178" s="168"/>
      <c r="W178" s="218"/>
      <c r="X178" s="311"/>
      <c r="Y178" s="137"/>
      <c r="Z178" s="45"/>
      <c r="AA178" s="45"/>
      <c r="AB178" s="45"/>
      <c r="AC178" s="45"/>
      <c r="AD178" s="45"/>
      <c r="AE178" s="45"/>
      <c r="AF178" s="45"/>
      <c r="AG178" s="141"/>
      <c r="AH178" s="45"/>
      <c r="AI178" s="45"/>
      <c r="AJ178" s="53"/>
      <c r="AK178" s="45"/>
      <c r="AL178" s="137"/>
      <c r="AM178" s="49"/>
      <c r="AN178" s="45"/>
      <c r="AO178" s="49" t="e">
        <f>IF(ISBLANK(#REF!),"",K178*#REF!)</f>
        <v>#REF!</v>
      </c>
      <c r="AP178" s="45"/>
    </row>
    <row r="179" spans="2:42" ht="12.75" customHeight="1" x14ac:dyDescent="0.25">
      <c r="B179" s="176"/>
      <c r="D179" s="186">
        <v>0</v>
      </c>
      <c r="E179" s="51" t="s">
        <v>1</v>
      </c>
      <c r="F179" s="188">
        <v>55.04</v>
      </c>
      <c r="G179" s="136"/>
      <c r="H179" s="187" t="s">
        <v>89</v>
      </c>
      <c r="I179" s="187">
        <v>1</v>
      </c>
      <c r="J179" s="187">
        <v>1</v>
      </c>
      <c r="K179" s="190">
        <f>65.6+59.65</f>
        <v>125.25</v>
      </c>
      <c r="L179" s="190">
        <v>0</v>
      </c>
      <c r="M179" s="189">
        <f t="shared" ref="M179:M182" si="379">L179</f>
        <v>0</v>
      </c>
      <c r="N179" s="189">
        <f t="shared" ref="N179:N182" si="380">(M179+($N$12*J179))</f>
        <v>0.33333333333333331</v>
      </c>
      <c r="O179" s="189">
        <f t="shared" ref="O179:O182" si="381">(N179+$O$12*J179)</f>
        <v>0.83333333333333326</v>
      </c>
      <c r="P179" s="189">
        <f t="shared" ref="P179:P182" si="382">(O179+($P$12*J179))</f>
        <v>1.5</v>
      </c>
      <c r="Q179" s="189">
        <f t="shared" ref="Q179:Q182" si="383">PRODUCT(I179*K179*L179)</f>
        <v>0</v>
      </c>
      <c r="R179" s="189">
        <f t="shared" ref="R179:R182" si="384">PRODUCT(I179*K179*M179)</f>
        <v>0</v>
      </c>
      <c r="S179" s="189">
        <f t="shared" ref="S179:S182" si="385">PRODUCT(I179*K179*N179)</f>
        <v>41.75</v>
      </c>
      <c r="T179" s="189">
        <f t="shared" ref="T179:T182" si="386">PRODUCT(I179*K179*O179)</f>
        <v>104.37499999999999</v>
      </c>
      <c r="U179" s="297">
        <f t="shared" ref="U179:U182" si="387">PRODUCT(I179*K179*P179)</f>
        <v>187.875</v>
      </c>
      <c r="V179" s="191">
        <v>3222.7370999999998</v>
      </c>
      <c r="W179" s="257"/>
      <c r="X179" s="314"/>
      <c r="Y179" s="137">
        <f>(Q179+V179)*$Y$12/12/27</f>
        <v>14.920079166666666</v>
      </c>
      <c r="Z179" s="45">
        <f>(R179+V179)*$Z$12/12/27</f>
        <v>17.406759027777778</v>
      </c>
      <c r="AA179" s="45">
        <f>(S179+V179)*$AA$12/12/27</f>
        <v>45.34009861111111</v>
      </c>
      <c r="AB179" s="45">
        <f>(T179+V179)*$AB$12/12/27</f>
        <v>61.613187037037036</v>
      </c>
      <c r="AC179" s="45">
        <f>(U179+V179)/9</f>
        <v>378.95689999999996</v>
      </c>
      <c r="AD179" s="45">
        <f>((Q179+R179+(V179*2))/9)*0.055</f>
        <v>39.389008999999994</v>
      </c>
      <c r="AE179" s="45"/>
      <c r="AF179" s="45">
        <f t="shared" si="333"/>
        <v>378.95689999999996</v>
      </c>
      <c r="AG179" s="141"/>
      <c r="AH179" s="45"/>
      <c r="AI179" s="45">
        <f>AC179*(0.75*$AC$12*115*0.05)*0.0005</f>
        <v>11.439761418749999</v>
      </c>
      <c r="AJ179" s="68">
        <f>(2461.9968)*($Y$12+$Z$12)/12/27</f>
        <v>24.695955555555557</v>
      </c>
      <c r="AK179" s="45"/>
      <c r="AL179" s="137">
        <f t="shared" si="323"/>
        <v>358.08189999999996</v>
      </c>
      <c r="AM179" s="49"/>
      <c r="AN179" s="54"/>
      <c r="AO179" s="49" t="e">
        <f>IF(ISBLANK(#REF!),"",K179*#REF!)</f>
        <v>#REF!</v>
      </c>
      <c r="AP179" s="49"/>
    </row>
    <row r="180" spans="2:42" ht="12.75" customHeight="1" x14ac:dyDescent="0.25">
      <c r="B180" s="176"/>
      <c r="D180" s="186">
        <v>55.04</v>
      </c>
      <c r="E180" s="51" t="s">
        <v>1</v>
      </c>
      <c r="F180" s="188">
        <v>679.53</v>
      </c>
      <c r="G180" s="209" t="s">
        <v>103</v>
      </c>
      <c r="H180" s="187" t="s">
        <v>89</v>
      </c>
      <c r="I180" s="187">
        <v>1</v>
      </c>
      <c r="J180" s="187">
        <v>2</v>
      </c>
      <c r="K180" s="189">
        <f t="shared" ref="K180:K182" si="388">IF(D180&lt;&gt;"",F180-D180,"")</f>
        <v>624.49</v>
      </c>
      <c r="L180" s="190">
        <v>49</v>
      </c>
      <c r="M180" s="189">
        <f t="shared" si="379"/>
        <v>49</v>
      </c>
      <c r="N180" s="189">
        <f t="shared" si="380"/>
        <v>49.666666666666664</v>
      </c>
      <c r="O180" s="189">
        <f t="shared" si="381"/>
        <v>50.666666666666664</v>
      </c>
      <c r="P180" s="189">
        <f t="shared" si="382"/>
        <v>52</v>
      </c>
      <c r="Q180" s="189">
        <f t="shared" si="383"/>
        <v>30600.010000000002</v>
      </c>
      <c r="R180" s="189">
        <f t="shared" si="384"/>
        <v>30600.010000000002</v>
      </c>
      <c r="S180" s="189">
        <f t="shared" si="385"/>
        <v>31016.336666666666</v>
      </c>
      <c r="T180" s="189">
        <f t="shared" si="386"/>
        <v>31640.826666666664</v>
      </c>
      <c r="U180" s="297">
        <f t="shared" si="387"/>
        <v>32473.48</v>
      </c>
      <c r="V180" s="169"/>
      <c r="W180" s="218">
        <f>(F180-D180)*$W$12</f>
        <v>1873.47</v>
      </c>
      <c r="X180" s="312">
        <f>16+16</f>
        <v>32</v>
      </c>
      <c r="Y180" s="252">
        <f>(Q180-W180)*$Y$12/12/27</f>
        <v>132.99324074074073</v>
      </c>
      <c r="Z180" s="67">
        <f>(R180-W180)*$Z$12/12/27</f>
        <v>155.15878086419755</v>
      </c>
      <c r="AA180" s="45">
        <f>(S180+V180)*$AA$12/12/27</f>
        <v>430.78245370370365</v>
      </c>
      <c r="AB180" s="45">
        <f>(T180+V180)*$AB$12/12/27</f>
        <v>585.94123456790123</v>
      </c>
      <c r="AC180" s="45">
        <f>(U180+V180)/9</f>
        <v>3608.1644444444446</v>
      </c>
      <c r="AD180" s="45">
        <f>((Q180+R180+(V180*2))/9)*0.055</f>
        <v>374.00012222222222</v>
      </c>
      <c r="AE180" s="45"/>
      <c r="AF180" s="45">
        <f t="shared" si="333"/>
        <v>3608.1644444444446</v>
      </c>
      <c r="AG180" s="45">
        <f>W180</f>
        <v>1873.47</v>
      </c>
      <c r="AH180" s="45"/>
      <c r="AI180" s="45">
        <f>AC180*(0.75*$AC$12*115*0.05)*0.0005</f>
        <v>108.92146416666668</v>
      </c>
      <c r="AJ180" s="53">
        <f>(F180-D180)*($Y$12+$Z$12)/12*X180/27</f>
        <v>200.45358024691359</v>
      </c>
      <c r="AK180" s="45"/>
      <c r="AL180" s="137">
        <f t="shared" si="323"/>
        <v>3400.0011111111112</v>
      </c>
      <c r="AM180" s="49"/>
      <c r="AN180" s="54"/>
      <c r="AO180" s="49" t="e">
        <f>IF(ISBLANK(#REF!),"",K180*#REF!)</f>
        <v>#REF!</v>
      </c>
      <c r="AP180" s="49"/>
    </row>
    <row r="181" spans="2:42" ht="12.75" customHeight="1" x14ac:dyDescent="0.25">
      <c r="B181" s="176"/>
      <c r="D181" s="186">
        <v>679.53</v>
      </c>
      <c r="E181" s="51" t="s">
        <v>1</v>
      </c>
      <c r="F181" s="188">
        <v>743.17</v>
      </c>
      <c r="G181" s="209" t="s">
        <v>103</v>
      </c>
      <c r="H181" s="187" t="s">
        <v>89</v>
      </c>
      <c r="I181" s="187">
        <v>1</v>
      </c>
      <c r="J181" s="187">
        <v>1</v>
      </c>
      <c r="K181" s="189">
        <f t="shared" si="388"/>
        <v>63.639999999999986</v>
      </c>
      <c r="L181" s="190">
        <v>22</v>
      </c>
      <c r="M181" s="189">
        <f t="shared" si="379"/>
        <v>22</v>
      </c>
      <c r="N181" s="189">
        <f t="shared" si="380"/>
        <v>22.333333333333332</v>
      </c>
      <c r="O181" s="189">
        <f t="shared" si="381"/>
        <v>22.833333333333332</v>
      </c>
      <c r="P181" s="189">
        <f t="shared" si="382"/>
        <v>23.5</v>
      </c>
      <c r="Q181" s="189">
        <f t="shared" si="383"/>
        <v>1400.0799999999997</v>
      </c>
      <c r="R181" s="189">
        <f t="shared" si="384"/>
        <v>1400.0799999999997</v>
      </c>
      <c r="S181" s="189">
        <f t="shared" si="385"/>
        <v>1421.2933333333331</v>
      </c>
      <c r="T181" s="189">
        <f t="shared" si="386"/>
        <v>1453.113333333333</v>
      </c>
      <c r="U181" s="297">
        <f t="shared" si="387"/>
        <v>1495.5399999999997</v>
      </c>
      <c r="V181" s="191">
        <v>504.3014</v>
      </c>
      <c r="W181" s="257">
        <f>(F181-D181)*((3+6.3)/2)</f>
        <v>295.92599999999993</v>
      </c>
      <c r="X181" s="312">
        <v>16</v>
      </c>
      <c r="Y181" s="252">
        <f>(Q181+V181-W181)*$Y$12/12/27</f>
        <v>7.4465527777777769</v>
      </c>
      <c r="Z181" s="67">
        <f>(R181+V181-W181)*$Z$12/12/27</f>
        <v>8.6876449074074067</v>
      </c>
      <c r="AA181" s="45">
        <f>(S181+V181)*$AA$12/12/27</f>
        <v>26.744371296296293</v>
      </c>
      <c r="AB181" s="45">
        <f>(T181+V181)*$AB$12/12/27</f>
        <v>36.248420987654313</v>
      </c>
      <c r="AC181" s="45">
        <f>(U181+V181)/9</f>
        <v>222.20459999999997</v>
      </c>
      <c r="AD181" s="45">
        <f>((Q181+R181+(V181*2))/9)*0.055</f>
        <v>23.275772666666665</v>
      </c>
      <c r="AE181" s="45"/>
      <c r="AF181" s="45">
        <f t="shared" si="333"/>
        <v>222.20459999999997</v>
      </c>
      <c r="AG181" s="45">
        <f>W181</f>
        <v>295.92599999999993</v>
      </c>
      <c r="AH181" s="45"/>
      <c r="AI181" s="45">
        <f>AC181*(0.75*$AC$12*115*0.05)*0.0005</f>
        <v>6.7078013624999997</v>
      </c>
      <c r="AJ181" s="53">
        <f>(F181-D181)*($Y$12+$Z$12)/12*X181/27</f>
        <v>10.213827160493825</v>
      </c>
      <c r="AK181" s="45"/>
      <c r="AL181" s="137">
        <f t="shared" si="323"/>
        <v>211.59793333333332</v>
      </c>
      <c r="AM181" s="49"/>
      <c r="AN181" s="54"/>
      <c r="AO181" s="49" t="e">
        <f>IF(ISBLANK(#REF!),"",K181*#REF!)</f>
        <v>#REF!</v>
      </c>
      <c r="AP181" s="49"/>
    </row>
    <row r="182" spans="2:42" ht="12.75" customHeight="1" x14ac:dyDescent="0.25">
      <c r="B182" s="176"/>
      <c r="D182" s="186">
        <v>743.17</v>
      </c>
      <c r="E182" s="51" t="s">
        <v>1</v>
      </c>
      <c r="F182" s="188">
        <v>1184.78</v>
      </c>
      <c r="G182" s="136"/>
      <c r="H182" s="187" t="s">
        <v>89</v>
      </c>
      <c r="I182" s="187">
        <v>1</v>
      </c>
      <c r="J182" s="187">
        <v>2</v>
      </c>
      <c r="K182" s="189">
        <f t="shared" si="388"/>
        <v>441.61</v>
      </c>
      <c r="L182" s="190">
        <v>25</v>
      </c>
      <c r="M182" s="189">
        <f t="shared" si="379"/>
        <v>25</v>
      </c>
      <c r="N182" s="189">
        <f t="shared" si="380"/>
        <v>25.666666666666668</v>
      </c>
      <c r="O182" s="189">
        <f t="shared" si="381"/>
        <v>26.666666666666668</v>
      </c>
      <c r="P182" s="189">
        <f t="shared" si="382"/>
        <v>28</v>
      </c>
      <c r="Q182" s="189">
        <f t="shared" si="383"/>
        <v>11040.25</v>
      </c>
      <c r="R182" s="189">
        <f t="shared" si="384"/>
        <v>11040.25</v>
      </c>
      <c r="S182" s="189">
        <f t="shared" si="385"/>
        <v>11334.656666666668</v>
      </c>
      <c r="T182" s="189">
        <f t="shared" si="386"/>
        <v>11776.266666666668</v>
      </c>
      <c r="U182" s="297">
        <f t="shared" si="387"/>
        <v>12365.08</v>
      </c>
      <c r="V182" s="169"/>
      <c r="W182" s="257"/>
      <c r="X182" s="312">
        <v>16</v>
      </c>
      <c r="Y182" s="137">
        <f>(Q182+V182)*$Y$12/12/27</f>
        <v>51.112268518518519</v>
      </c>
      <c r="Z182" s="45">
        <f>(R182+V182)*$Z$12/12/27</f>
        <v>59.630979938271601</v>
      </c>
      <c r="AA182" s="45">
        <f>(S182+V182)*$AA$12/12/27</f>
        <v>157.42578703703705</v>
      </c>
      <c r="AB182" s="45">
        <f>(T182+V182)*$AB$12/12/27</f>
        <v>218.07901234567905</v>
      </c>
      <c r="AC182" s="45">
        <f>(U182+V182)/9</f>
        <v>1373.8977777777777</v>
      </c>
      <c r="AD182" s="45">
        <f>((Q182+R182+(V182*2))/9)*0.055</f>
        <v>134.93638888888887</v>
      </c>
      <c r="AE182" s="45"/>
      <c r="AF182" s="45">
        <f t="shared" si="333"/>
        <v>1373.8977777777777</v>
      </c>
      <c r="AG182" s="141"/>
      <c r="AH182" s="45"/>
      <c r="AI182" s="45">
        <f>AC182*(0.75*$AC$12*115*0.05)*0.0005</f>
        <v>41.474539166666666</v>
      </c>
      <c r="AJ182" s="53">
        <f>(F182-D182)*($Y$12+$Z$12)/12*X182/27</f>
        <v>70.875679012345685</v>
      </c>
      <c r="AK182" s="45"/>
      <c r="AL182" s="137">
        <f t="shared" si="323"/>
        <v>1226.6944444444443</v>
      </c>
      <c r="AM182" s="49"/>
      <c r="AN182" s="54"/>
      <c r="AO182" s="49" t="e">
        <f>IF(ISBLANK(#REF!),"",K182*#REF!)</f>
        <v>#REF!</v>
      </c>
      <c r="AP182" s="49"/>
    </row>
    <row r="183" spans="2:42" ht="12.75" customHeight="1" x14ac:dyDescent="0.25">
      <c r="B183" s="47"/>
      <c r="D183" s="179"/>
      <c r="E183" s="77"/>
      <c r="F183" s="76"/>
      <c r="G183" s="180"/>
      <c r="H183" s="77"/>
      <c r="I183" s="77"/>
      <c r="J183" s="77"/>
      <c r="K183" s="70"/>
      <c r="L183" s="56"/>
      <c r="M183" s="70"/>
      <c r="N183" s="70"/>
      <c r="O183" s="70"/>
      <c r="P183" s="70"/>
      <c r="Q183" s="70"/>
      <c r="R183" s="70"/>
      <c r="S183" s="70"/>
      <c r="T183" s="70"/>
      <c r="U183" s="73"/>
      <c r="V183" s="169"/>
      <c r="W183" s="270"/>
      <c r="X183" s="217"/>
      <c r="Y183" s="137"/>
      <c r="Z183" s="45"/>
      <c r="AA183" s="45"/>
      <c r="AB183" s="45"/>
      <c r="AC183" s="45"/>
      <c r="AD183" s="45"/>
      <c r="AE183" s="45"/>
      <c r="AF183" s="45"/>
      <c r="AG183" s="141"/>
      <c r="AH183" s="45"/>
      <c r="AI183" s="45"/>
      <c r="AJ183" s="53"/>
      <c r="AK183" s="45"/>
      <c r="AL183" s="137"/>
      <c r="AM183" s="54"/>
      <c r="AN183" s="54"/>
      <c r="AO183" s="49"/>
      <c r="AP183" s="49"/>
    </row>
    <row r="184" spans="2:42" ht="12.75" customHeight="1" x14ac:dyDescent="0.25">
      <c r="B184" s="47"/>
      <c r="D184" s="366" t="s">
        <v>105</v>
      </c>
      <c r="E184" s="367"/>
      <c r="F184" s="368"/>
      <c r="G184" s="52"/>
      <c r="H184" s="51"/>
      <c r="I184" s="51"/>
      <c r="J184" s="51"/>
      <c r="K184" s="49"/>
      <c r="L184" s="46"/>
      <c r="M184" s="49"/>
      <c r="N184" s="49"/>
      <c r="O184" s="49"/>
      <c r="P184" s="49"/>
      <c r="Q184" s="49"/>
      <c r="R184" s="49"/>
      <c r="S184" s="49"/>
      <c r="T184" s="49"/>
      <c r="U184" s="54"/>
      <c r="V184" s="168"/>
      <c r="W184" s="266"/>
      <c r="X184" s="315"/>
      <c r="Y184" s="137"/>
      <c r="Z184" s="45"/>
      <c r="AA184" s="45"/>
      <c r="AB184" s="45"/>
      <c r="AC184" s="45"/>
      <c r="AD184" s="45"/>
      <c r="AE184" s="45"/>
      <c r="AF184" s="45"/>
      <c r="AG184" s="141"/>
      <c r="AH184" s="45"/>
      <c r="AI184" s="45"/>
      <c r="AJ184" s="53"/>
      <c r="AK184" s="45"/>
      <c r="AL184" s="137"/>
      <c r="AM184" s="49"/>
      <c r="AN184" s="45"/>
      <c r="AO184" s="49" t="e">
        <f>IF(ISBLANK(#REF!),"",K184*#REF!)</f>
        <v>#REF!</v>
      </c>
      <c r="AP184" s="45"/>
    </row>
    <row r="185" spans="2:42" ht="12.75" customHeight="1" x14ac:dyDescent="0.25">
      <c r="B185" s="176"/>
      <c r="D185" s="186">
        <v>306.11</v>
      </c>
      <c r="E185" s="51" t="s">
        <v>1</v>
      </c>
      <c r="F185" s="188">
        <v>380</v>
      </c>
      <c r="G185" s="136"/>
      <c r="H185" s="187" t="s">
        <v>89</v>
      </c>
      <c r="I185" s="187">
        <v>1</v>
      </c>
      <c r="J185" s="187">
        <v>2</v>
      </c>
      <c r="K185" s="189">
        <f t="shared" ref="K185:K187" si="389">IF(D185&lt;&gt;"",F185-D185,"")</f>
        <v>73.889999999999986</v>
      </c>
      <c r="L185" s="190">
        <v>25</v>
      </c>
      <c r="M185" s="189">
        <f t="shared" ref="M185:M187" si="390">L185</f>
        <v>25</v>
      </c>
      <c r="N185" s="189">
        <f t="shared" ref="N185:N187" si="391">(M185+($N$12*J185))</f>
        <v>25.666666666666668</v>
      </c>
      <c r="O185" s="189">
        <f t="shared" ref="O185:O187" si="392">(N185+$O$12*J185)</f>
        <v>26.666666666666668</v>
      </c>
      <c r="P185" s="189">
        <f t="shared" ref="P185:P187" si="393">(O185+($P$12*J185))</f>
        <v>28</v>
      </c>
      <c r="Q185" s="189">
        <f t="shared" ref="Q185:Q187" si="394">PRODUCT(I185*K185*L185)</f>
        <v>1847.2499999999995</v>
      </c>
      <c r="R185" s="189">
        <f t="shared" ref="R185:R187" si="395">PRODUCT(I185*K185*M185)</f>
        <v>1847.2499999999995</v>
      </c>
      <c r="S185" s="189">
        <f t="shared" ref="S185:S187" si="396">PRODUCT(I185*K185*N185)</f>
        <v>1896.5099999999998</v>
      </c>
      <c r="T185" s="189">
        <f t="shared" ref="T185:T187" si="397">PRODUCT(I185*K185*O185)</f>
        <v>1970.3999999999996</v>
      </c>
      <c r="U185" s="297">
        <f t="shared" ref="U185:U187" si="398">PRODUCT(I185*K185*P185)</f>
        <v>2068.9199999999996</v>
      </c>
      <c r="V185" s="168"/>
      <c r="W185" s="218"/>
      <c r="X185" s="311">
        <f>(14.5+16)/2</f>
        <v>15.25</v>
      </c>
      <c r="Y185" s="137">
        <f>(Q185+V185)*$Y$12/12/27</f>
        <v>8.5520833333333304</v>
      </c>
      <c r="Z185" s="45">
        <f>(R185+V185)*$Z$12/12/27</f>
        <v>9.9774305555555536</v>
      </c>
      <c r="AA185" s="45">
        <f>(S185+V185)*$AA$12/12/27</f>
        <v>26.340416666666663</v>
      </c>
      <c r="AB185" s="45">
        <f>(T185+V185)*$AB$12/12/27</f>
        <v>36.48888888888888</v>
      </c>
      <c r="AC185" s="45">
        <f>(U185+V185)/9</f>
        <v>229.87999999999997</v>
      </c>
      <c r="AD185" s="45">
        <f>((Q185+R185+(V185*2))/9)*0.055</f>
        <v>22.577499999999993</v>
      </c>
      <c r="AE185" s="45"/>
      <c r="AF185" s="45">
        <f t="shared" si="333"/>
        <v>229.87999999999997</v>
      </c>
      <c r="AG185" s="141"/>
      <c r="AH185" s="45"/>
      <c r="AI185" s="45">
        <f>AC185*(0.75*$AC$12*115*0.05)*0.0005</f>
        <v>6.9395024999999988</v>
      </c>
      <c r="AJ185" s="53">
        <f>(F185-D185)*($Y$12+$Z$12)/12*X185/27</f>
        <v>11.303003472222221</v>
      </c>
      <c r="AK185" s="45"/>
      <c r="AL185" s="137">
        <f t="shared" si="323"/>
        <v>205.24999999999994</v>
      </c>
      <c r="AM185" s="49"/>
      <c r="AN185" s="54"/>
      <c r="AO185" s="49" t="e">
        <f>IF(ISBLANK(#REF!),"",K185*#REF!)</f>
        <v>#REF!</v>
      </c>
      <c r="AP185" s="49"/>
    </row>
    <row r="186" spans="2:42" ht="12.75" customHeight="1" x14ac:dyDescent="0.25">
      <c r="B186" s="176"/>
      <c r="D186" s="186">
        <v>380</v>
      </c>
      <c r="E186" s="51" t="s">
        <v>1</v>
      </c>
      <c r="F186" s="188">
        <v>864.14</v>
      </c>
      <c r="G186" s="136"/>
      <c r="H186" s="187" t="s">
        <v>89</v>
      </c>
      <c r="I186" s="187">
        <v>1</v>
      </c>
      <c r="J186" s="187">
        <v>2</v>
      </c>
      <c r="K186" s="189">
        <f t="shared" ref="K186" si="399">IF(D186&lt;&gt;"",F186-D186,"")</f>
        <v>484.14</v>
      </c>
      <c r="L186" s="190">
        <v>25</v>
      </c>
      <c r="M186" s="189">
        <f t="shared" ref="M186" si="400">L186</f>
        <v>25</v>
      </c>
      <c r="N186" s="189">
        <f t="shared" ref="N186" si="401">(M186+($N$12*J186))</f>
        <v>25.666666666666668</v>
      </c>
      <c r="O186" s="189">
        <f t="shared" ref="O186" si="402">(N186+$O$12*J186)</f>
        <v>26.666666666666668</v>
      </c>
      <c r="P186" s="189">
        <f t="shared" ref="P186" si="403">(O186+($P$12*J186))</f>
        <v>28</v>
      </c>
      <c r="Q186" s="189">
        <f t="shared" ref="Q186" si="404">PRODUCT(I186*K186*L186)</f>
        <v>12103.5</v>
      </c>
      <c r="R186" s="189">
        <f t="shared" ref="R186" si="405">PRODUCT(I186*K186*M186)</f>
        <v>12103.5</v>
      </c>
      <c r="S186" s="189">
        <f t="shared" ref="S186" si="406">PRODUCT(I186*K186*N186)</f>
        <v>12426.26</v>
      </c>
      <c r="T186" s="189">
        <f t="shared" ref="T186" si="407">PRODUCT(I186*K186*O186)</f>
        <v>12910.4</v>
      </c>
      <c r="U186" s="297">
        <f t="shared" ref="U186" si="408">PRODUCT(I186*K186*P186)</f>
        <v>13555.92</v>
      </c>
      <c r="V186" s="168"/>
      <c r="W186" s="218"/>
      <c r="X186" s="311">
        <v>16</v>
      </c>
      <c r="Y186" s="137">
        <f>(Q186+V186)*$Y$12/12/27</f>
        <v>56.034722222222221</v>
      </c>
      <c r="Z186" s="45">
        <f>(R186+V186)*$Z$12/12/27</f>
        <v>65.373842592592595</v>
      </c>
      <c r="AA186" s="45">
        <f>(S186+V186)*$AA$12/12/27</f>
        <v>172.58694444444444</v>
      </c>
      <c r="AB186" s="45">
        <f>(T186+V186)*$AB$12/12/27</f>
        <v>239.08148148148146</v>
      </c>
      <c r="AC186" s="45">
        <f>(U186+V186)/9</f>
        <v>1506.2133333333334</v>
      </c>
      <c r="AD186" s="45">
        <f>((Q186+R186+(V186*2))/9)*0.055</f>
        <v>147.93166666666667</v>
      </c>
      <c r="AE186" s="45"/>
      <c r="AF186" s="45">
        <f t="shared" ref="AF186" si="409">AC186</f>
        <v>1506.2133333333334</v>
      </c>
      <c r="AG186" s="141"/>
      <c r="AH186" s="45"/>
      <c r="AI186" s="45">
        <f>AC186*(0.75*$AC$12*115*0.05)*0.0005</f>
        <v>45.468815000000006</v>
      </c>
      <c r="AJ186" s="53">
        <f>(F186-D186)*($Y$12+$Z$12)/12*X186/27</f>
        <v>77.70148148148148</v>
      </c>
      <c r="AK186" s="45"/>
      <c r="AL186" s="137">
        <f t="shared" si="323"/>
        <v>1344.8333333333333</v>
      </c>
      <c r="AM186" s="49"/>
      <c r="AN186" s="54"/>
      <c r="AO186" s="49"/>
      <c r="AP186" s="49"/>
    </row>
    <row r="187" spans="2:42" ht="12.75" customHeight="1" x14ac:dyDescent="0.25">
      <c r="B187" s="176"/>
      <c r="D187" s="186">
        <v>864.14</v>
      </c>
      <c r="E187" s="51" t="s">
        <v>1</v>
      </c>
      <c r="F187" s="188">
        <v>931.37</v>
      </c>
      <c r="G187" s="136"/>
      <c r="H187" s="187" t="s">
        <v>89</v>
      </c>
      <c r="I187" s="187">
        <v>1</v>
      </c>
      <c r="J187" s="187">
        <v>1</v>
      </c>
      <c r="K187" s="189">
        <f t="shared" si="389"/>
        <v>67.230000000000018</v>
      </c>
      <c r="L187" s="190">
        <v>22</v>
      </c>
      <c r="M187" s="189">
        <f t="shared" si="390"/>
        <v>22</v>
      </c>
      <c r="N187" s="189">
        <f t="shared" si="391"/>
        <v>22.333333333333332</v>
      </c>
      <c r="O187" s="189">
        <f t="shared" si="392"/>
        <v>22.833333333333332</v>
      </c>
      <c r="P187" s="189">
        <f t="shared" si="393"/>
        <v>23.5</v>
      </c>
      <c r="Q187" s="189">
        <f t="shared" si="394"/>
        <v>1479.0600000000004</v>
      </c>
      <c r="R187" s="189">
        <f t="shared" si="395"/>
        <v>1479.0600000000004</v>
      </c>
      <c r="S187" s="189">
        <f t="shared" si="396"/>
        <v>1501.4700000000003</v>
      </c>
      <c r="T187" s="189">
        <f t="shared" si="397"/>
        <v>1535.0850000000003</v>
      </c>
      <c r="U187" s="297">
        <f t="shared" si="398"/>
        <v>1579.9050000000004</v>
      </c>
      <c r="V187" s="169"/>
      <c r="W187" s="257"/>
      <c r="X187" s="312">
        <v>16</v>
      </c>
      <c r="Y187" s="137">
        <f>(Q187+V187)*$Y$12/12/27</f>
        <v>6.8475000000000019</v>
      </c>
      <c r="Z187" s="45">
        <f>(R187+V187)*$Z$12/12/27</f>
        <v>7.9887500000000022</v>
      </c>
      <c r="AA187" s="45">
        <f>(S187+V187)*$AA$12/12/27</f>
        <v>20.853750000000005</v>
      </c>
      <c r="AB187" s="45">
        <f>(T187+V187)*$AB$12/12/27</f>
        <v>28.427500000000006</v>
      </c>
      <c r="AC187" s="45">
        <f>(U187+V187)/9</f>
        <v>175.54500000000004</v>
      </c>
      <c r="AD187" s="45">
        <f>((Q187+R187+(V187*2))/9)*0.055</f>
        <v>18.077400000000004</v>
      </c>
      <c r="AE187" s="45"/>
      <c r="AF187" s="45">
        <f t="shared" si="333"/>
        <v>175.54500000000004</v>
      </c>
      <c r="AG187" s="141"/>
      <c r="AH187" s="45"/>
      <c r="AI187" s="45">
        <f>AC187*(0.75*$AC$12*115*0.05)*0.0005</f>
        <v>5.2992646875000009</v>
      </c>
      <c r="AJ187" s="53">
        <f>(F187-D187)*($Y$12+$Z$12)/12*X187/27</f>
        <v>10.790000000000004</v>
      </c>
      <c r="AK187" s="45"/>
      <c r="AL187" s="137">
        <f t="shared" si="323"/>
        <v>164.34000000000003</v>
      </c>
      <c r="AM187" s="49"/>
      <c r="AN187" s="54"/>
      <c r="AO187" s="49" t="e">
        <f>IF(ISBLANK(#REF!),"",K187*#REF!)</f>
        <v>#REF!</v>
      </c>
      <c r="AP187" s="49"/>
    </row>
    <row r="188" spans="2:42" ht="12.75" customHeight="1" x14ac:dyDescent="0.25">
      <c r="B188" s="47"/>
      <c r="D188" s="179"/>
      <c r="E188" s="77"/>
      <c r="F188" s="76"/>
      <c r="G188" s="180"/>
      <c r="H188" s="77"/>
      <c r="I188" s="77"/>
      <c r="J188" s="77"/>
      <c r="K188" s="70"/>
      <c r="L188" s="56"/>
      <c r="M188" s="70"/>
      <c r="N188" s="70"/>
      <c r="O188" s="70"/>
      <c r="P188" s="70"/>
      <c r="Q188" s="70"/>
      <c r="R188" s="70"/>
      <c r="S188" s="70"/>
      <c r="T188" s="70"/>
      <c r="U188" s="73"/>
      <c r="V188" s="169"/>
      <c r="W188" s="270"/>
      <c r="X188" s="320"/>
      <c r="Y188" s="137"/>
      <c r="Z188" s="45"/>
      <c r="AA188" s="45"/>
      <c r="AB188" s="45"/>
      <c r="AC188" s="45"/>
      <c r="AD188" s="45"/>
      <c r="AE188" s="45"/>
      <c r="AF188" s="45"/>
      <c r="AG188" s="141"/>
      <c r="AH188" s="45"/>
      <c r="AI188" s="45"/>
      <c r="AJ188" s="53"/>
      <c r="AK188" s="45"/>
      <c r="AL188" s="137"/>
      <c r="AM188" s="54"/>
      <c r="AN188" s="54"/>
      <c r="AO188" s="49"/>
      <c r="AP188" s="49"/>
    </row>
    <row r="189" spans="2:42" ht="12.75" customHeight="1" x14ac:dyDescent="0.25">
      <c r="B189" s="47"/>
      <c r="D189" s="366" t="s">
        <v>106</v>
      </c>
      <c r="E189" s="367"/>
      <c r="F189" s="368"/>
      <c r="G189" s="52"/>
      <c r="H189" s="51"/>
      <c r="I189" s="51"/>
      <c r="J189" s="51"/>
      <c r="K189" s="49"/>
      <c r="L189" s="46"/>
      <c r="M189" s="49"/>
      <c r="N189" s="49"/>
      <c r="O189" s="49"/>
      <c r="P189" s="49"/>
      <c r="Q189" s="49"/>
      <c r="R189" s="49"/>
      <c r="S189" s="49"/>
      <c r="T189" s="49"/>
      <c r="U189" s="54"/>
      <c r="V189" s="168"/>
      <c r="W189" s="218"/>
      <c r="X189" s="312"/>
      <c r="Y189" s="137"/>
      <c r="Z189" s="45"/>
      <c r="AA189" s="45"/>
      <c r="AB189" s="45"/>
      <c r="AC189" s="45"/>
      <c r="AD189" s="45"/>
      <c r="AE189" s="45"/>
      <c r="AF189" s="45"/>
      <c r="AG189" s="141"/>
      <c r="AH189" s="45"/>
      <c r="AI189" s="45"/>
      <c r="AJ189" s="53"/>
      <c r="AK189" s="45"/>
      <c r="AL189" s="137"/>
      <c r="AM189" s="49"/>
      <c r="AN189" s="45"/>
      <c r="AO189" s="49" t="e">
        <f>IF(ISBLANK(#REF!),"",K189*#REF!)</f>
        <v>#REF!</v>
      </c>
      <c r="AP189" s="45"/>
    </row>
    <row r="190" spans="2:42" ht="12.75" customHeight="1" x14ac:dyDescent="0.25">
      <c r="B190" s="176"/>
      <c r="D190" s="186">
        <v>719.36</v>
      </c>
      <c r="E190" s="51" t="s">
        <v>1</v>
      </c>
      <c r="F190" s="188">
        <v>1064.43</v>
      </c>
      <c r="G190" s="136"/>
      <c r="H190" s="187" t="s">
        <v>89</v>
      </c>
      <c r="I190" s="187">
        <v>1</v>
      </c>
      <c r="J190" s="187">
        <v>2</v>
      </c>
      <c r="K190" s="189">
        <f t="shared" ref="K190" si="410">IF(D190&lt;&gt;"",F190-D190,"")</f>
        <v>345.07000000000005</v>
      </c>
      <c r="L190" s="190">
        <v>25</v>
      </c>
      <c r="M190" s="189">
        <f t="shared" ref="M190:M194" si="411">L190</f>
        <v>25</v>
      </c>
      <c r="N190" s="189">
        <f t="shared" ref="N190:N194" si="412">(M190+($N$12*J190))</f>
        <v>25.666666666666668</v>
      </c>
      <c r="O190" s="189">
        <f t="shared" ref="O190:O194" si="413">(N190+$O$12*J190)</f>
        <v>26.666666666666668</v>
      </c>
      <c r="P190" s="189">
        <f t="shared" ref="P190:P194" si="414">(O190+($P$12*J190))</f>
        <v>28</v>
      </c>
      <c r="Q190" s="189">
        <f t="shared" ref="Q190:Q194" si="415">PRODUCT(I190*K190*L190)</f>
        <v>8626.7500000000018</v>
      </c>
      <c r="R190" s="189">
        <f t="shared" ref="R190:R194" si="416">PRODUCT(I190*K190*M190)</f>
        <v>8626.7500000000018</v>
      </c>
      <c r="S190" s="189">
        <f t="shared" ref="S190:S194" si="417">PRODUCT(I190*K190*N190)</f>
        <v>8856.7966666666689</v>
      </c>
      <c r="T190" s="189">
        <f t="shared" ref="T190:T194" si="418">PRODUCT(I190*K190*O190)</f>
        <v>9201.8666666666686</v>
      </c>
      <c r="U190" s="297">
        <f t="shared" ref="U190:U194" si="419">PRODUCT(I190*K190*P190)</f>
        <v>9661.9600000000009</v>
      </c>
      <c r="V190" s="169"/>
      <c r="W190" s="257"/>
      <c r="X190" s="312">
        <v>16</v>
      </c>
      <c r="Y190" s="137">
        <f>(Q190+V190)*$Y$12/12/27</f>
        <v>39.938657407407419</v>
      </c>
      <c r="Z190" s="45">
        <f>(R190+V190)*$Z$12/12/27</f>
        <v>46.595100308641989</v>
      </c>
      <c r="AA190" s="45">
        <f>(S190+V190)*$AA$12/12/27</f>
        <v>123.01106481481483</v>
      </c>
      <c r="AB190" s="45">
        <f>(T190+V190)*$AB$12/12/27</f>
        <v>170.40493827160498</v>
      </c>
      <c r="AC190" s="45">
        <f>(U190+V190)/9</f>
        <v>1073.5511111111111</v>
      </c>
      <c r="AD190" s="45">
        <f>((Q190+R190+(V190*2))/9)*0.055</f>
        <v>105.43805555555558</v>
      </c>
      <c r="AE190" s="45"/>
      <c r="AF190" s="45">
        <f t="shared" si="333"/>
        <v>1073.5511111111111</v>
      </c>
      <c r="AG190" s="141"/>
      <c r="AH190" s="45"/>
      <c r="AI190" s="45">
        <f>AC190*(0.75*$AC$12*115*0.05)*0.0005</f>
        <v>32.407824166666671</v>
      </c>
      <c r="AJ190" s="53">
        <f>(F190-D190)*($Y$12+$Z$12)/12*X190/27</f>
        <v>55.381604938271614</v>
      </c>
      <c r="AK190" s="45"/>
      <c r="AL190" s="137">
        <f t="shared" si="323"/>
        <v>958.52777777777794</v>
      </c>
      <c r="AM190" s="49"/>
      <c r="AN190" s="54"/>
      <c r="AO190" s="49" t="e">
        <f>IF(ISBLANK(#REF!),"",K190*#REF!)</f>
        <v>#REF!</v>
      </c>
      <c r="AP190" s="49"/>
    </row>
    <row r="191" spans="2:42" ht="12.75" customHeight="1" x14ac:dyDescent="0.25">
      <c r="B191" s="176"/>
      <c r="D191" s="186">
        <v>1064.43</v>
      </c>
      <c r="E191" s="51" t="s">
        <v>1</v>
      </c>
      <c r="F191" s="188">
        <v>1133.3699999999999</v>
      </c>
      <c r="G191" s="209" t="s">
        <v>103</v>
      </c>
      <c r="H191" s="187" t="s">
        <v>89</v>
      </c>
      <c r="I191" s="187">
        <v>1</v>
      </c>
      <c r="J191" s="187">
        <v>1</v>
      </c>
      <c r="K191" s="189">
        <f t="shared" ref="K191:K193" si="420">IF(D191&lt;&gt;"",F191-D191,"")</f>
        <v>68.939999999999827</v>
      </c>
      <c r="L191" s="190">
        <v>22</v>
      </c>
      <c r="M191" s="189">
        <f t="shared" si="411"/>
        <v>22</v>
      </c>
      <c r="N191" s="189">
        <f t="shared" si="412"/>
        <v>22.333333333333332</v>
      </c>
      <c r="O191" s="189">
        <f t="shared" si="413"/>
        <v>22.833333333333332</v>
      </c>
      <c r="P191" s="189">
        <f t="shared" si="414"/>
        <v>23.5</v>
      </c>
      <c r="Q191" s="189">
        <f t="shared" si="415"/>
        <v>1516.6799999999962</v>
      </c>
      <c r="R191" s="189">
        <f t="shared" si="416"/>
        <v>1516.6799999999962</v>
      </c>
      <c r="S191" s="189">
        <f t="shared" si="417"/>
        <v>1539.659999999996</v>
      </c>
      <c r="T191" s="189">
        <f t="shared" si="418"/>
        <v>1574.129999999996</v>
      </c>
      <c r="U191" s="297">
        <f t="shared" si="419"/>
        <v>1620.0899999999961</v>
      </c>
      <c r="V191" s="191">
        <v>643.74350000000004</v>
      </c>
      <c r="W191" s="257">
        <f>(F191-D191)*((3+10)/2)</f>
        <v>448.10999999999888</v>
      </c>
      <c r="X191" s="312">
        <v>16</v>
      </c>
      <c r="Y191" s="252">
        <f>(Q191+V191-W191)*$Y$12/12/27</f>
        <v>7.9273773148148035</v>
      </c>
      <c r="Z191" s="67">
        <f>(R191+V191-W191)*$Z$12/12/27</f>
        <v>9.2486068672839377</v>
      </c>
      <c r="AA191" s="45">
        <f>(S191+V191)*$AA$12/12/27</f>
        <v>30.325048611111054</v>
      </c>
      <c r="AB191" s="45">
        <f>(T191+V191)*$AB$12/12/27</f>
        <v>41.071731481481407</v>
      </c>
      <c r="AC191" s="45">
        <f>(U191+V191)/9</f>
        <v>251.53705555555513</v>
      </c>
      <c r="AD191" s="45">
        <f>((Q191+R191+(V191*2))/9)*0.055</f>
        <v>26.405176111111068</v>
      </c>
      <c r="AE191" s="45"/>
      <c r="AF191" s="45">
        <f t="shared" si="333"/>
        <v>251.53705555555513</v>
      </c>
      <c r="AG191" s="45">
        <f>W191</f>
        <v>448.10999999999888</v>
      </c>
      <c r="AH191" s="45"/>
      <c r="AI191" s="45">
        <f>AC191*(0.75*$AC$12*115*0.05)*0.0005</f>
        <v>7.5932748645833206</v>
      </c>
      <c r="AJ191" s="53">
        <f>(F191-D191)*($Y$12+$Z$12)/12*X191/27</f>
        <v>11.064444444444417</v>
      </c>
      <c r="AK191" s="45"/>
      <c r="AL191" s="137">
        <f t="shared" si="323"/>
        <v>240.04705555555515</v>
      </c>
      <c r="AM191" s="49"/>
      <c r="AN191" s="54"/>
      <c r="AO191" s="49" t="e">
        <f>IF(ISBLANK(#REF!),"",K191*#REF!)</f>
        <v>#REF!</v>
      </c>
      <c r="AP191" s="49"/>
    </row>
    <row r="192" spans="2:42" ht="12.75" customHeight="1" x14ac:dyDescent="0.25">
      <c r="B192" s="176"/>
      <c r="D192" s="186">
        <v>1133.3699999999999</v>
      </c>
      <c r="E192" s="51" t="s">
        <v>1</v>
      </c>
      <c r="F192" s="188">
        <v>1600.98</v>
      </c>
      <c r="G192" s="209" t="s">
        <v>103</v>
      </c>
      <c r="H192" s="187" t="s">
        <v>89</v>
      </c>
      <c r="I192" s="187">
        <v>1</v>
      </c>
      <c r="J192" s="187">
        <v>2</v>
      </c>
      <c r="K192" s="189">
        <f t="shared" si="420"/>
        <v>467.61000000000013</v>
      </c>
      <c r="L192" s="190">
        <v>49</v>
      </c>
      <c r="M192" s="189">
        <f t="shared" ref="M192" si="421">L192</f>
        <v>49</v>
      </c>
      <c r="N192" s="189">
        <f t="shared" ref="N192" si="422">(M192+($N$12*J192))</f>
        <v>49.666666666666664</v>
      </c>
      <c r="O192" s="189">
        <f t="shared" ref="O192" si="423">(N192+$O$12*J192)</f>
        <v>50.666666666666664</v>
      </c>
      <c r="P192" s="189">
        <f t="shared" ref="P192" si="424">(O192+($P$12*J192))</f>
        <v>52</v>
      </c>
      <c r="Q192" s="189">
        <f t="shared" ref="Q192" si="425">PRODUCT(I192*K192*L192)</f>
        <v>22912.890000000007</v>
      </c>
      <c r="R192" s="189">
        <f t="shared" ref="R192" si="426">PRODUCT(I192*K192*M192)</f>
        <v>22912.890000000007</v>
      </c>
      <c r="S192" s="189">
        <f t="shared" ref="S192" si="427">PRODUCT(I192*K192*N192)</f>
        <v>23224.630000000005</v>
      </c>
      <c r="T192" s="189">
        <f t="shared" ref="T192" si="428">PRODUCT(I192*K192*O192)</f>
        <v>23692.240000000005</v>
      </c>
      <c r="U192" s="297">
        <f t="shared" ref="U192" si="429">PRODUCT(I192*K192*P192)</f>
        <v>24315.720000000008</v>
      </c>
      <c r="V192" s="169">
        <v>189.4246</v>
      </c>
      <c r="W192" s="218">
        <f>(F192-D192)*$W$12</f>
        <v>1402.8300000000004</v>
      </c>
      <c r="X192" s="312">
        <f>16+16</f>
        <v>32</v>
      </c>
      <c r="Y192" s="252">
        <f>(Q192+V192-W192)*$Y$12/12/27</f>
        <v>100.46057685185187</v>
      </c>
      <c r="Z192" s="67">
        <f>(R192+V192-W192)*$Z$12/12/27</f>
        <v>117.20400632716053</v>
      </c>
      <c r="AA192" s="45">
        <f>(S192+V192)*$AA$12/12/27</f>
        <v>325.19520277777781</v>
      </c>
      <c r="AB192" s="67">
        <f>(((T192+V192)*$AB$12/12)+(25)*52*$AB$12/12)/27</f>
        <v>466.32712222222227</v>
      </c>
      <c r="AC192" s="45">
        <f>(U192+V192)/9</f>
        <v>2722.7938444444453</v>
      </c>
      <c r="AD192" s="45">
        <f>((Q192+R192+(V192*2))/9)*0.055</f>
        <v>282.36162288888897</v>
      </c>
      <c r="AE192" s="45"/>
      <c r="AF192" s="45">
        <f t="shared" si="333"/>
        <v>2722.7938444444453</v>
      </c>
      <c r="AG192" s="45">
        <f>W192</f>
        <v>1402.8300000000004</v>
      </c>
      <c r="AH192" s="45"/>
      <c r="AI192" s="45">
        <f>AC192*(0.75*$AC$12*115*0.05)*0.0005</f>
        <v>82.19433917916669</v>
      </c>
      <c r="AJ192" s="53">
        <f>(F192-D192)*($Y$12+$Z$12)/12*X192/27</f>
        <v>150.0970370370371</v>
      </c>
      <c r="AK192" s="45"/>
      <c r="AL192" s="137">
        <f t="shared" si="323"/>
        <v>2566.923844444445</v>
      </c>
      <c r="AM192" s="49"/>
      <c r="AN192" s="54"/>
      <c r="AO192" s="49"/>
      <c r="AP192" s="49"/>
    </row>
    <row r="193" spans="2:42" ht="12.75" customHeight="1" x14ac:dyDescent="0.25">
      <c r="B193" s="176"/>
      <c r="D193" s="186">
        <v>1742.37</v>
      </c>
      <c r="E193" s="51" t="s">
        <v>1</v>
      </c>
      <c r="F193" s="188">
        <v>1858.94</v>
      </c>
      <c r="G193" s="209" t="s">
        <v>103</v>
      </c>
      <c r="H193" s="187" t="s">
        <v>89</v>
      </c>
      <c r="I193" s="187">
        <v>1</v>
      </c>
      <c r="J193" s="187">
        <v>2</v>
      </c>
      <c r="K193" s="189">
        <f t="shared" si="420"/>
        <v>116.57000000000016</v>
      </c>
      <c r="L193" s="190">
        <v>49</v>
      </c>
      <c r="M193" s="189">
        <f t="shared" si="411"/>
        <v>49</v>
      </c>
      <c r="N193" s="189">
        <f t="shared" si="412"/>
        <v>49.666666666666664</v>
      </c>
      <c r="O193" s="189">
        <f t="shared" si="413"/>
        <v>50.666666666666664</v>
      </c>
      <c r="P193" s="189">
        <f t="shared" si="414"/>
        <v>52</v>
      </c>
      <c r="Q193" s="189">
        <f t="shared" si="415"/>
        <v>5711.9300000000076</v>
      </c>
      <c r="R193" s="189">
        <f t="shared" si="416"/>
        <v>5711.9300000000076</v>
      </c>
      <c r="S193" s="189">
        <f t="shared" si="417"/>
        <v>5789.6433333333416</v>
      </c>
      <c r="T193" s="189">
        <f t="shared" si="418"/>
        <v>5906.2133333333413</v>
      </c>
      <c r="U193" s="297">
        <f t="shared" si="419"/>
        <v>6061.6400000000085</v>
      </c>
      <c r="V193" s="169">
        <v>189.4246</v>
      </c>
      <c r="W193" s="218">
        <f>(F193-D193)*$W$12</f>
        <v>349.71000000000049</v>
      </c>
      <c r="X193" s="312">
        <f>16+16</f>
        <v>32</v>
      </c>
      <c r="Y193" s="252">
        <f>(Q193+V193-W193)*$Y$12/12/27</f>
        <v>25.702058333333365</v>
      </c>
      <c r="Z193" s="67">
        <f>(R193+V193-W193)*$Z$12/12/27</f>
        <v>29.985734722222261</v>
      </c>
      <c r="AA193" s="45">
        <f>(S193+V193)*$AA$12/12/27</f>
        <v>83.042610185185296</v>
      </c>
      <c r="AB193" s="67">
        <f>(((T193+V193)*$AB$12/12)+(25)*52*$AB$12/12)/27</f>
        <v>136.95625802469152</v>
      </c>
      <c r="AC193" s="45">
        <f>(U193+V193)/9</f>
        <v>694.56273333333434</v>
      </c>
      <c r="AD193" s="45">
        <f>((Q193+R193+(V193*2))/9)*0.055</f>
        <v>72.127667333333434</v>
      </c>
      <c r="AE193" s="45"/>
      <c r="AF193" s="45">
        <f t="shared" si="333"/>
        <v>694.56273333333434</v>
      </c>
      <c r="AG193" s="45">
        <f>W193</f>
        <v>349.71000000000049</v>
      </c>
      <c r="AH193" s="45"/>
      <c r="AI193" s="45">
        <f>AC193*(0.75*$AC$12*115*0.05)*0.0005</f>
        <v>20.96711251250003</v>
      </c>
      <c r="AJ193" s="53">
        <f>(F193-D193)*($Y$12+$Z$12)/12*X193/27</f>
        <v>37.417530864197587</v>
      </c>
      <c r="AK193" s="45"/>
      <c r="AL193" s="137">
        <f t="shared" si="323"/>
        <v>655.70606666666754</v>
      </c>
      <c r="AM193" s="49"/>
      <c r="AN193" s="54"/>
      <c r="AO193" s="49" t="e">
        <f>IF(ISBLANK(#REF!),"",K193*#REF!)</f>
        <v>#REF!</v>
      </c>
      <c r="AP193" s="49"/>
    </row>
    <row r="194" spans="2:42" ht="12.75" customHeight="1" x14ac:dyDescent="0.25">
      <c r="B194" s="176"/>
      <c r="D194" s="186">
        <v>1858.94</v>
      </c>
      <c r="E194" s="51" t="s">
        <v>1</v>
      </c>
      <c r="F194" s="188">
        <v>1927.49</v>
      </c>
      <c r="G194" s="136"/>
      <c r="H194" s="187" t="s">
        <v>89</v>
      </c>
      <c r="I194" s="187">
        <v>1</v>
      </c>
      <c r="J194" s="187">
        <v>1</v>
      </c>
      <c r="K194" s="190">
        <f>88.8422+114.8371</f>
        <v>203.67930000000001</v>
      </c>
      <c r="L194" s="190">
        <v>0</v>
      </c>
      <c r="M194" s="189">
        <f t="shared" si="411"/>
        <v>0</v>
      </c>
      <c r="N194" s="189">
        <f t="shared" si="412"/>
        <v>0.33333333333333331</v>
      </c>
      <c r="O194" s="189">
        <f t="shared" si="413"/>
        <v>0.83333333333333326</v>
      </c>
      <c r="P194" s="189">
        <f t="shared" si="414"/>
        <v>1.5</v>
      </c>
      <c r="Q194" s="189">
        <f t="shared" si="415"/>
        <v>0</v>
      </c>
      <c r="R194" s="189">
        <f t="shared" si="416"/>
        <v>0</v>
      </c>
      <c r="S194" s="189">
        <f t="shared" si="417"/>
        <v>67.893100000000004</v>
      </c>
      <c r="T194" s="189">
        <f t="shared" si="418"/>
        <v>169.73274999999998</v>
      </c>
      <c r="U194" s="297">
        <f t="shared" si="419"/>
        <v>305.51895000000002</v>
      </c>
      <c r="V194" s="191">
        <v>5552.5594000000001</v>
      </c>
      <c r="W194" s="257"/>
      <c r="X194" s="314"/>
      <c r="Y194" s="137">
        <f>(Q194+V194)*$Y$12/12/27</f>
        <v>25.706293518518525</v>
      </c>
      <c r="Z194" s="45">
        <f>(R194+V194)*$Z$12/12/27</f>
        <v>29.990675771604941</v>
      </c>
      <c r="AA194" s="45">
        <f>(S194+V194)*$AA$12/12/27</f>
        <v>78.06184027777779</v>
      </c>
      <c r="AB194" s="45">
        <f>(T194+V194)*$AB$12/12/27</f>
        <v>105.96837314814815</v>
      </c>
      <c r="AC194" s="45">
        <f>(U194+V194)/9</f>
        <v>650.89759444444439</v>
      </c>
      <c r="AD194" s="45">
        <f>((Q194+R194+(V194*2))/9)*0.055</f>
        <v>67.864614888888894</v>
      </c>
      <c r="AE194" s="45"/>
      <c r="AF194" s="45">
        <f t="shared" si="333"/>
        <v>650.89759444444439</v>
      </c>
      <c r="AG194" s="141"/>
      <c r="AH194" s="45"/>
      <c r="AI194" s="45">
        <f>AC194*(0.75*$AC$12*115*0.05)*0.0005</f>
        <v>19.648971132291667</v>
      </c>
      <c r="AJ194" s="68">
        <f>(4380.7627)*($Y$12+$Z$12)/12/27</f>
        <v>43.94283572530864</v>
      </c>
      <c r="AK194" s="45"/>
      <c r="AL194" s="137">
        <f t="shared" si="323"/>
        <v>616.95104444444451</v>
      </c>
      <c r="AM194" s="49"/>
      <c r="AN194" s="54"/>
      <c r="AO194" s="49" t="e">
        <f>IF(ISBLANK(#REF!),"",K194*#REF!)</f>
        <v>#REF!</v>
      </c>
      <c r="AP194" s="49"/>
    </row>
    <row r="195" spans="2:42" ht="12.75" customHeight="1" x14ac:dyDescent="0.25">
      <c r="B195" s="47"/>
      <c r="D195" s="179"/>
      <c r="E195" s="77"/>
      <c r="F195" s="76"/>
      <c r="G195" s="180"/>
      <c r="H195" s="77"/>
      <c r="I195" s="77"/>
      <c r="J195" s="77"/>
      <c r="K195" s="70"/>
      <c r="L195" s="56"/>
      <c r="M195" s="70"/>
      <c r="N195" s="70"/>
      <c r="O195" s="70"/>
      <c r="P195" s="70"/>
      <c r="Q195" s="70"/>
      <c r="R195" s="70"/>
      <c r="S195" s="70"/>
      <c r="T195" s="70"/>
      <c r="U195" s="73"/>
      <c r="V195" s="169"/>
      <c r="W195" s="270"/>
      <c r="X195" s="319"/>
      <c r="Y195" s="137"/>
      <c r="Z195" s="45"/>
      <c r="AA195" s="45"/>
      <c r="AB195" s="45"/>
      <c r="AC195" s="45"/>
      <c r="AD195" s="45"/>
      <c r="AE195" s="45"/>
      <c r="AF195" s="45"/>
      <c r="AG195" s="141"/>
      <c r="AH195" s="45"/>
      <c r="AI195" s="45"/>
      <c r="AJ195" s="53"/>
      <c r="AK195" s="45"/>
      <c r="AL195" s="137"/>
      <c r="AM195" s="54"/>
      <c r="AN195" s="54"/>
      <c r="AO195" s="49"/>
      <c r="AP195" s="49"/>
    </row>
    <row r="196" spans="2:42" ht="12.75" customHeight="1" x14ac:dyDescent="0.25">
      <c r="B196" s="47"/>
      <c r="D196" s="366" t="s">
        <v>84</v>
      </c>
      <c r="E196" s="367"/>
      <c r="F196" s="368"/>
      <c r="G196" s="52"/>
      <c r="H196" s="51"/>
      <c r="I196" s="51"/>
      <c r="J196" s="51"/>
      <c r="K196" s="49"/>
      <c r="L196" s="46"/>
      <c r="M196" s="49"/>
      <c r="N196" s="49"/>
      <c r="O196" s="49"/>
      <c r="P196" s="49"/>
      <c r="Q196" s="49"/>
      <c r="R196" s="49"/>
      <c r="S196" s="49"/>
      <c r="T196" s="49"/>
      <c r="U196" s="54"/>
      <c r="V196" s="168"/>
      <c r="W196" s="218"/>
      <c r="X196" s="311"/>
      <c r="Y196" s="137"/>
      <c r="Z196" s="45"/>
      <c r="AA196" s="45"/>
      <c r="AB196" s="45"/>
      <c r="AC196" s="45"/>
      <c r="AD196" s="45"/>
      <c r="AE196" s="45"/>
      <c r="AF196" s="45"/>
      <c r="AG196" s="141"/>
      <c r="AH196" s="45"/>
      <c r="AI196" s="45"/>
      <c r="AJ196" s="53"/>
      <c r="AK196" s="45"/>
      <c r="AL196" s="137"/>
      <c r="AM196" s="49"/>
      <c r="AN196" s="45"/>
      <c r="AO196" s="49" t="e">
        <f>IF(ISBLANK(#REF!),"",K196*#REF!)</f>
        <v>#REF!</v>
      </c>
      <c r="AP196" s="45"/>
    </row>
    <row r="197" spans="2:42" ht="12.75" customHeight="1" x14ac:dyDescent="0.25">
      <c r="B197" s="176"/>
      <c r="D197" s="186">
        <v>0</v>
      </c>
      <c r="E197" s="51" t="s">
        <v>1</v>
      </c>
      <c r="F197" s="188">
        <v>73.459999999999994</v>
      </c>
      <c r="G197" s="136"/>
      <c r="H197" s="187" t="s">
        <v>89</v>
      </c>
      <c r="I197" s="187">
        <v>1</v>
      </c>
      <c r="J197" s="187">
        <v>1</v>
      </c>
      <c r="K197" s="189">
        <f t="shared" ref="K197:K199" si="430">IF(D197&lt;&gt;"",F197-D197,"")</f>
        <v>73.459999999999994</v>
      </c>
      <c r="L197" s="190">
        <v>22</v>
      </c>
      <c r="M197" s="189">
        <f t="shared" ref="M197:M199" si="431">L197</f>
        <v>22</v>
      </c>
      <c r="N197" s="189">
        <f t="shared" ref="N197:N199" si="432">(M197+($N$12*J197))</f>
        <v>22.333333333333332</v>
      </c>
      <c r="O197" s="189">
        <f t="shared" ref="O197:O199" si="433">(N197+$O$12*J197)</f>
        <v>22.833333333333332</v>
      </c>
      <c r="P197" s="189">
        <f t="shared" ref="P197:P199" si="434">(O197+($P$12*J197))</f>
        <v>23.5</v>
      </c>
      <c r="Q197" s="189">
        <f t="shared" ref="Q197:Q199" si="435">PRODUCT(I197*K197*L197)</f>
        <v>1616.12</v>
      </c>
      <c r="R197" s="189">
        <f t="shared" ref="R197:R199" si="436">PRODUCT(I197*K197*M197)</f>
        <v>1616.12</v>
      </c>
      <c r="S197" s="189">
        <f t="shared" ref="S197:S199" si="437">PRODUCT(I197*K197*N197)</f>
        <v>1640.6066666666663</v>
      </c>
      <c r="T197" s="189">
        <f t="shared" ref="T197:T199" si="438">PRODUCT(I197*K197*O197)</f>
        <v>1677.3366666666664</v>
      </c>
      <c r="U197" s="297">
        <f t="shared" ref="U197:U199" si="439">PRODUCT(I197*K197*P197)</f>
        <v>1726.31</v>
      </c>
      <c r="V197" s="168"/>
      <c r="W197" s="218"/>
      <c r="X197" s="311">
        <v>16</v>
      </c>
      <c r="Y197" s="137">
        <f>(Q197+V197)*$Y$12/12/27</f>
        <v>7.4820370370370366</v>
      </c>
      <c r="Z197" s="45">
        <f>(R197+V197)*$Z$12/12/27</f>
        <v>8.7290432098765436</v>
      </c>
      <c r="AA197" s="45">
        <f>(S197+V197)*$AA$12/12/27</f>
        <v>22.786203703703698</v>
      </c>
      <c r="AB197" s="45">
        <f>(T197+V197)*$AB$12/12/27</f>
        <v>31.061790123456785</v>
      </c>
      <c r="AC197" s="45">
        <f>(U197+V197)/9</f>
        <v>191.8122222222222</v>
      </c>
      <c r="AD197" s="45">
        <f>((Q197+R197+(V197*2))/9)*0.055</f>
        <v>19.752577777777777</v>
      </c>
      <c r="AE197" s="45"/>
      <c r="AF197" s="45">
        <f t="shared" si="333"/>
        <v>191.8122222222222</v>
      </c>
      <c r="AG197" s="141"/>
      <c r="AH197" s="45"/>
      <c r="AI197" s="45">
        <f>AC197*(0.75*$AC$12*115*0.05)*0.0005</f>
        <v>5.7903314583333332</v>
      </c>
      <c r="AJ197" s="53">
        <f>(F197-D197)*($Y$12+$Z$12)/12*X197/27</f>
        <v>11.789876543209877</v>
      </c>
      <c r="AK197" s="45"/>
      <c r="AL197" s="137">
        <f t="shared" si="323"/>
        <v>179.56888888888886</v>
      </c>
      <c r="AM197" s="49"/>
      <c r="AN197" s="54"/>
      <c r="AO197" s="49" t="e">
        <f>IF(ISBLANK(#REF!),"",K197*#REF!)</f>
        <v>#REF!</v>
      </c>
      <c r="AP197" s="49"/>
    </row>
    <row r="198" spans="2:42" ht="12.75" customHeight="1" x14ac:dyDescent="0.25">
      <c r="B198" s="176"/>
      <c r="D198" s="186">
        <v>73.459999999999994</v>
      </c>
      <c r="E198" s="51" t="s">
        <v>1</v>
      </c>
      <c r="F198" s="188">
        <v>383.71</v>
      </c>
      <c r="G198" s="136"/>
      <c r="H198" s="187" t="s">
        <v>89</v>
      </c>
      <c r="I198" s="187">
        <v>1</v>
      </c>
      <c r="J198" s="187">
        <v>1</v>
      </c>
      <c r="K198" s="189">
        <f t="shared" ref="K198" si="440">IF(D198&lt;&gt;"",F198-D198,"")</f>
        <v>310.25</v>
      </c>
      <c r="L198" s="190">
        <v>22</v>
      </c>
      <c r="M198" s="189">
        <f t="shared" ref="M198" si="441">L198</f>
        <v>22</v>
      </c>
      <c r="N198" s="189">
        <f t="shared" ref="N198" si="442">(M198+($N$12*J198))</f>
        <v>22.333333333333332</v>
      </c>
      <c r="O198" s="189">
        <f t="shared" ref="O198" si="443">(N198+$O$12*J198)</f>
        <v>22.833333333333332</v>
      </c>
      <c r="P198" s="189">
        <f t="shared" ref="P198" si="444">(O198+($P$12*J198))</f>
        <v>23.5</v>
      </c>
      <c r="Q198" s="189">
        <f t="shared" ref="Q198" si="445">PRODUCT(I198*K198*L198)</f>
        <v>6825.5</v>
      </c>
      <c r="R198" s="189">
        <f t="shared" ref="R198" si="446">PRODUCT(I198*K198*M198)</f>
        <v>6825.5</v>
      </c>
      <c r="S198" s="189">
        <f t="shared" ref="S198" si="447">PRODUCT(I198*K198*N198)</f>
        <v>6928.9166666666661</v>
      </c>
      <c r="T198" s="189">
        <f t="shared" ref="T198" si="448">PRODUCT(I198*K198*O198)</f>
        <v>7084.0416666666661</v>
      </c>
      <c r="U198" s="297">
        <f t="shared" ref="U198" si="449">PRODUCT(I198*K198*P198)</f>
        <v>7290.875</v>
      </c>
      <c r="V198" s="168"/>
      <c r="W198" s="218"/>
      <c r="X198" s="311">
        <v>16</v>
      </c>
      <c r="Y198" s="137">
        <f>(Q198+V198)*$Y$12/12/27</f>
        <v>31.599537037037038</v>
      </c>
      <c r="Z198" s="45">
        <f>(R198+V198)*$Z$12/12/27</f>
        <v>36.866126543209873</v>
      </c>
      <c r="AA198" s="45">
        <f>(S198+V198)*$AA$12/12/27</f>
        <v>96.234953703703681</v>
      </c>
      <c r="AB198" s="45">
        <f>(T198+V198)*$AB$12/12/27</f>
        <v>131.18595679012347</v>
      </c>
      <c r="AC198" s="45">
        <f>(U198+V198)/9</f>
        <v>810.09722222222217</v>
      </c>
      <c r="AD198" s="45">
        <f>((Q198+R198+(V198*2))/9)*0.055</f>
        <v>83.422777777777782</v>
      </c>
      <c r="AE198" s="45"/>
      <c r="AF198" s="45">
        <f t="shared" ref="AF198" si="450">AC198</f>
        <v>810.09722222222217</v>
      </c>
      <c r="AG198" s="141"/>
      <c r="AH198" s="45"/>
      <c r="AI198" s="45">
        <f>AC198*(0.75*$AC$12*115*0.05)*0.0005</f>
        <v>24.454809895833332</v>
      </c>
      <c r="AJ198" s="53">
        <f>(F198-D198)*($Y$12+$Z$12)/12*X198/27</f>
        <v>49.793209876543216</v>
      </c>
      <c r="AK198" s="45"/>
      <c r="AL198" s="137">
        <f t="shared" si="323"/>
        <v>758.38888888888891</v>
      </c>
      <c r="AM198" s="49"/>
      <c r="AN198" s="54"/>
      <c r="AO198" s="49"/>
      <c r="AP198" s="49"/>
    </row>
    <row r="199" spans="2:42" ht="12.75" customHeight="1" x14ac:dyDescent="0.25">
      <c r="B199" s="176"/>
      <c r="D199" s="186">
        <v>73.459999999999994</v>
      </c>
      <c r="E199" s="51" t="s">
        <v>1</v>
      </c>
      <c r="F199" s="188">
        <v>478.95</v>
      </c>
      <c r="G199" s="136"/>
      <c r="H199" s="187" t="s">
        <v>89</v>
      </c>
      <c r="I199" s="187">
        <v>1</v>
      </c>
      <c r="J199" s="187">
        <v>2</v>
      </c>
      <c r="K199" s="189">
        <f t="shared" si="430"/>
        <v>405.49</v>
      </c>
      <c r="L199" s="190">
        <v>24</v>
      </c>
      <c r="M199" s="189">
        <f t="shared" si="431"/>
        <v>24</v>
      </c>
      <c r="N199" s="189">
        <f t="shared" si="432"/>
        <v>24.666666666666668</v>
      </c>
      <c r="O199" s="189">
        <f t="shared" si="433"/>
        <v>25.666666666666668</v>
      </c>
      <c r="P199" s="189">
        <f t="shared" si="434"/>
        <v>27</v>
      </c>
      <c r="Q199" s="189">
        <f t="shared" si="435"/>
        <v>9731.76</v>
      </c>
      <c r="R199" s="189">
        <f t="shared" si="436"/>
        <v>9731.76</v>
      </c>
      <c r="S199" s="189">
        <f t="shared" si="437"/>
        <v>10002.086666666668</v>
      </c>
      <c r="T199" s="189">
        <f t="shared" si="438"/>
        <v>10407.576666666668</v>
      </c>
      <c r="U199" s="297">
        <f t="shared" si="439"/>
        <v>10948.23</v>
      </c>
      <c r="V199" s="169"/>
      <c r="W199" s="257"/>
      <c r="X199" s="311">
        <f>(14+16)/2</f>
        <v>15</v>
      </c>
      <c r="Y199" s="137">
        <f>(Q199+V199)*$Y$12/12/27</f>
        <v>45.054444444444442</v>
      </c>
      <c r="Z199" s="45">
        <f>(R199+V199)*$Z$12/12/27</f>
        <v>52.563518518518521</v>
      </c>
      <c r="AA199" s="45">
        <f>(S199+V199)*$AA$12/12/27</f>
        <v>138.91787037037039</v>
      </c>
      <c r="AB199" s="45">
        <f>(T199+V199)*$AB$12/12/27</f>
        <v>192.73290123456792</v>
      </c>
      <c r="AC199" s="45">
        <f>(U199+V199)/9</f>
        <v>1216.47</v>
      </c>
      <c r="AD199" s="45">
        <f>((Q199+R199+(V199*2))/9)*0.055</f>
        <v>118.94373333333333</v>
      </c>
      <c r="AE199" s="45"/>
      <c r="AF199" s="45">
        <f t="shared" si="333"/>
        <v>1216.47</v>
      </c>
      <c r="AG199" s="141"/>
      <c r="AH199" s="45"/>
      <c r="AI199" s="45">
        <f>AC199*(0.75*$AC$12*115*0.05)*0.0005</f>
        <v>36.722188125000002</v>
      </c>
      <c r="AJ199" s="53">
        <f>(F199-D199)*($Y$12+$Z$12)/12*X199/27</f>
        <v>61.011226851851852</v>
      </c>
      <c r="AK199" s="45"/>
      <c r="AL199" s="137">
        <f t="shared" si="323"/>
        <v>1081.3066666666666</v>
      </c>
      <c r="AM199" s="49"/>
      <c r="AN199" s="54"/>
      <c r="AO199" s="49" t="e">
        <f>IF(ISBLANK(#REF!),"",K199*#REF!)</f>
        <v>#REF!</v>
      </c>
      <c r="AP199" s="49"/>
    </row>
    <row r="200" spans="2:42" ht="12.75" customHeight="1" thickBot="1" x14ac:dyDescent="0.3">
      <c r="B200" s="47"/>
      <c r="D200" s="142"/>
      <c r="E200" s="143"/>
      <c r="F200" s="144"/>
      <c r="G200" s="145"/>
      <c r="H200" s="143"/>
      <c r="I200" s="143"/>
      <c r="J200" s="15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299"/>
      <c r="V200" s="170"/>
      <c r="W200" s="317"/>
      <c r="X200" s="318"/>
      <c r="Y200" s="137"/>
      <c r="Z200" s="45"/>
      <c r="AA200" s="45"/>
      <c r="AB200" s="45"/>
      <c r="AC200" s="45"/>
      <c r="AD200" s="45"/>
      <c r="AE200" s="45"/>
      <c r="AF200" s="45"/>
      <c r="AG200" s="46"/>
      <c r="AH200" s="45"/>
      <c r="AI200" s="45"/>
      <c r="AJ200" s="53"/>
      <c r="AK200" s="45"/>
      <c r="AL200" s="54"/>
      <c r="AM200" s="54"/>
      <c r="AN200" s="54"/>
      <c r="AO200" s="49"/>
      <c r="AP200" s="49"/>
    </row>
    <row r="201" spans="2:42" s="2" customFormat="1" ht="20.100000000000001" customHeight="1" thickBot="1" x14ac:dyDescent="0.3">
      <c r="D201" s="363" t="s">
        <v>4</v>
      </c>
      <c r="E201" s="364"/>
      <c r="F201" s="364"/>
      <c r="G201" s="364"/>
      <c r="H201" s="364"/>
      <c r="I201" s="364"/>
      <c r="J201" s="364"/>
      <c r="K201" s="364"/>
      <c r="L201" s="364"/>
      <c r="M201" s="364"/>
      <c r="N201" s="364"/>
      <c r="O201" s="364"/>
      <c r="P201" s="364"/>
      <c r="Q201" s="364"/>
      <c r="R201" s="364"/>
      <c r="S201" s="364"/>
      <c r="T201" s="364"/>
      <c r="U201" s="364"/>
      <c r="V201" s="365"/>
      <c r="W201" s="235"/>
      <c r="X201" s="235"/>
      <c r="Y201" s="155">
        <f t="shared" ref="Y201:AD201" si="451">IF(Y9="","",IF(Y28="","",IF(SUM(Y29:Y200)&lt;&gt;0,SUM(Y29:Y200),0)))</f>
        <v>7845.9375107777878</v>
      </c>
      <c r="Z201" s="155">
        <f t="shared" si="451"/>
        <v>8745.147784333345</v>
      </c>
      <c r="AA201" s="155">
        <f t="shared" si="451"/>
        <v>22954.072385018528</v>
      </c>
      <c r="AB201" s="155">
        <f t="shared" si="451"/>
        <v>31607.103019654362</v>
      </c>
      <c r="AC201" s="155">
        <f t="shared" si="451"/>
        <v>194626.96138866688</v>
      </c>
      <c r="AD201" s="155">
        <f t="shared" si="451"/>
        <v>21282.439904453364</v>
      </c>
      <c r="AE201" s="155">
        <f>AD202/3000</f>
        <v>7.0943333333333332</v>
      </c>
      <c r="AF201" s="155">
        <f>IF(AF9="","",IF(AF28="","",IF(SUM(AF29:AF200)&lt;&gt;0,SUM(AF29:AF200),0)))</f>
        <v>194626.96138866688</v>
      </c>
      <c r="AG201" s="155">
        <f t="shared" ref="AG201:AJ201" si="452">IF(AG9="","",IF(AG28="","",IF(SUM(AG29:AG200)&lt;&gt;0,SUM(AG29:AG200),0)))</f>
        <v>5320.2960000000003</v>
      </c>
      <c r="AH201" s="155">
        <f t="shared" si="452"/>
        <v>8402.3172666666669</v>
      </c>
      <c r="AI201" s="155">
        <f t="shared" si="452"/>
        <v>5869.0123344203839</v>
      </c>
      <c r="AJ201" s="155">
        <f t="shared" si="452"/>
        <v>10736.333699922843</v>
      </c>
      <c r="AK201" s="155">
        <f>IF(AK9="","",IF(AK28="","",IF(SUM(AK29:AK200)&lt;&gt;0,SUM(AK29:AK200),0)))</f>
        <v>71.991802777777764</v>
      </c>
      <c r="AL201" s="155">
        <f>IF(AL9="","",IF(AL28="","",IF(SUM(AL29:AL200)&lt;&gt;0,SUM(AL29:AL200),0)))</f>
        <v>180779.29420311129</v>
      </c>
      <c r="AM201" s="155">
        <f>IF(AM9="","",IF(AM28="","",IF(SUM(AM29:AM200)&lt;&gt;0,SUM(AM29:AM200),0)))</f>
        <v>95508.813333333412</v>
      </c>
      <c r="AN201" s="59"/>
      <c r="AO201" s="59" t="str">
        <f>IF(AO9="","",IF(AO28="","",IF(SUM(AO29:AO200)&lt;&gt;0,SUM(AO29:AO200),0)))</f>
        <v/>
      </c>
      <c r="AP201" s="59" t="str">
        <f>IF(AP9="","",IF(AP28="","",IF(SUM(AP29:AP200)&lt;&gt;0,SUM(AP29:AP200),0)))</f>
        <v/>
      </c>
    </row>
    <row r="202" spans="2:42" s="2" customFormat="1" ht="20.100000000000001" customHeight="1" x14ac:dyDescent="0.25">
      <c r="B202" s="2" t="s">
        <v>17</v>
      </c>
      <c r="D202" s="357" t="s">
        <v>5</v>
      </c>
      <c r="E202" s="358"/>
      <c r="F202" s="358"/>
      <c r="G202" s="358"/>
      <c r="H202" s="358"/>
      <c r="I202" s="358"/>
      <c r="J202" s="358"/>
      <c r="K202" s="358"/>
      <c r="L202" s="358"/>
      <c r="M202" s="358"/>
      <c r="N202" s="358"/>
      <c r="O202" s="358"/>
      <c r="P202" s="358"/>
      <c r="Q202" s="358"/>
      <c r="R202" s="358"/>
      <c r="S202" s="358"/>
      <c r="T202" s="358"/>
      <c r="U202" s="358"/>
      <c r="V202" s="359"/>
      <c r="W202" s="236"/>
      <c r="X202" s="236"/>
      <c r="Y202" s="156">
        <f t="shared" ref="Y202:AF202" si="453">IF(Y9="","",IF(Y28="",IF(SUM(COUNTIF(Y29:Y200,"LS")+COUNTIF(Y29:Y200,"LUMP"))&gt;0,"LS",""),IF(Y201&lt;&gt;"",ROUNDUP(Y201,0),"")))</f>
        <v>7846</v>
      </c>
      <c r="Z202" s="156">
        <f t="shared" si="453"/>
        <v>8746</v>
      </c>
      <c r="AA202" s="156">
        <f t="shared" si="453"/>
        <v>22955</v>
      </c>
      <c r="AB202" s="156">
        <f t="shared" si="453"/>
        <v>31608</v>
      </c>
      <c r="AC202" s="156">
        <f t="shared" si="453"/>
        <v>194627</v>
      </c>
      <c r="AD202" s="156">
        <f t="shared" si="453"/>
        <v>21283</v>
      </c>
      <c r="AE202" s="156">
        <f t="shared" si="453"/>
        <v>8</v>
      </c>
      <c r="AF202" s="156">
        <f t="shared" si="453"/>
        <v>194627</v>
      </c>
      <c r="AG202" s="156">
        <f t="shared" ref="AG202:AJ202" si="454">IF(AG9="","",IF(AG28="",IF(SUM(COUNTIF(AG29:AG200,"LS")+COUNTIF(AG29:AG200,"LUMP"))&gt;0,"LS",""),IF(AG201&lt;&gt;"",ROUNDUP(AG201,0),"")))</f>
        <v>5321</v>
      </c>
      <c r="AH202" s="156">
        <f t="shared" si="454"/>
        <v>8403</v>
      </c>
      <c r="AI202" s="156">
        <f t="shared" si="454"/>
        <v>5870</v>
      </c>
      <c r="AJ202" s="156">
        <f t="shared" si="454"/>
        <v>10737</v>
      </c>
      <c r="AK202" s="156">
        <f>IF(AK9="","",IF(AK28="",IF(SUM(COUNTIF(AK29:AK200,"LS")+COUNTIF(AK29:AK200,"LUMP"))&gt;0,"LS",""),IF(AK201&lt;&gt;"",ROUNDUP(AK201,0),"")))</f>
        <v>72</v>
      </c>
      <c r="AL202" s="156">
        <f>IF(AL9="","",IF(AL28="",IF(SUM(COUNTIF(AL29:AL200,"LS")+COUNTIF(AL29:AL200,"LUMP"))&gt;0,"LS",""),IF(AL201&lt;&gt;"",ROUNDUP(AL201,0),"")))</f>
        <v>180780</v>
      </c>
      <c r="AM202" s="156">
        <f>IF(AM9="","",IF(AM28="",IF(SUM(COUNTIF(AM29:AM200,"LS")+COUNTIF(AM29:AM200,"LUMP"))&gt;0,"LS",""),IF(AM201&lt;&gt;"",ROUNDUP(AM201,0),"")))</f>
        <v>95509</v>
      </c>
      <c r="AN202" s="61"/>
      <c r="AO202" s="61" t="str">
        <f>IF(AO9="","",IF(AO28="",IF(SUM(COUNTIF(AO29:AO200,"LS")+COUNTIF(AO29:AO200,"LUMP"))&gt;0,"LS",""),IF(AO201&lt;&gt;"",ROUNDUP(AO201,0),"")))</f>
        <v/>
      </c>
      <c r="AP202" s="61" t="str">
        <f>IF(AP9="","",IF(AP28="",IF(SUM(COUNTIF(AP29:AP200,"LS")+COUNTIF(AP29:AP200,"LUMP"))&gt;0,"LS",""),IF(AP201&lt;&gt;"",ROUNDUP(AP201,0),"")))</f>
        <v/>
      </c>
    </row>
    <row r="203" spans="2:42" ht="12.75" customHeight="1" thickBot="1" x14ac:dyDescent="0.3"/>
    <row r="204" spans="2:42" ht="12.75" customHeight="1" thickBot="1" x14ac:dyDescent="0.3">
      <c r="B204" s="13" t="s">
        <v>15</v>
      </c>
      <c r="D204" s="371">
        <f>B205</f>
        <v>2</v>
      </c>
      <c r="E204" s="371"/>
      <c r="F204" s="371"/>
      <c r="G204" s="371"/>
      <c r="H204" s="371"/>
      <c r="I204" s="371"/>
      <c r="J204" s="371"/>
      <c r="K204" s="371"/>
      <c r="L204" s="371"/>
      <c r="M204" s="371"/>
      <c r="N204" s="371"/>
      <c r="O204" s="371"/>
      <c r="P204" s="371"/>
      <c r="Q204" s="371"/>
      <c r="R204" s="371"/>
      <c r="S204" s="371"/>
      <c r="T204" s="371"/>
      <c r="U204" s="371"/>
      <c r="V204" s="371"/>
      <c r="W204" s="371"/>
      <c r="X204" s="371"/>
      <c r="Y204" s="371"/>
      <c r="Z204" s="371"/>
      <c r="AA204" s="371"/>
      <c r="AB204" s="371"/>
      <c r="AC204" s="371"/>
      <c r="AD204" s="371"/>
      <c r="AE204" s="371"/>
      <c r="AF204" s="371"/>
      <c r="AG204" s="371"/>
      <c r="AH204" s="371"/>
      <c r="AI204" s="371"/>
      <c r="AJ204" s="371"/>
      <c r="AK204" s="371"/>
      <c r="AL204" s="371"/>
      <c r="AM204" s="371"/>
      <c r="AN204" s="371"/>
      <c r="AO204" s="371"/>
      <c r="AP204" s="371"/>
    </row>
    <row r="205" spans="2:42" ht="12.75" customHeight="1" thickBot="1" x14ac:dyDescent="0.3">
      <c r="B205" s="14">
        <v>2</v>
      </c>
      <c r="D205" s="15"/>
      <c r="E205" s="15"/>
      <c r="F205" s="15"/>
      <c r="G205" s="15"/>
      <c r="H205" s="15"/>
      <c r="I205" s="15"/>
      <c r="J205" s="125"/>
      <c r="K205" s="1"/>
      <c r="V205" s="16" t="s">
        <v>13</v>
      </c>
      <c r="W205" s="255"/>
      <c r="X205" s="255"/>
      <c r="Y205" s="64" t="str">
        <f t="shared" ref="Y205:AP205" si="455">IF(ISBLANK(Y$9),"",Y$9)</f>
        <v>442E10300</v>
      </c>
      <c r="Z205" s="64" t="str">
        <f t="shared" si="455"/>
        <v>442E10080</v>
      </c>
      <c r="AA205" s="64" t="str">
        <f t="shared" si="455"/>
        <v>302E56000</v>
      </c>
      <c r="AB205" s="64" t="str">
        <f t="shared" si="455"/>
        <v>304E20000</v>
      </c>
      <c r="AC205" s="64" t="str">
        <f t="shared" si="455"/>
        <v>206E15010</v>
      </c>
      <c r="AD205" s="64" t="str">
        <f t="shared" si="455"/>
        <v>407E10000</v>
      </c>
      <c r="AE205" s="64" t="str">
        <f t="shared" si="455"/>
        <v>204E45000</v>
      </c>
      <c r="AF205" s="64" t="str">
        <f t="shared" si="455"/>
        <v>605E06020</v>
      </c>
      <c r="AG205" s="64" t="str">
        <f t="shared" si="455"/>
        <v>605E11110</v>
      </c>
      <c r="AH205" s="64" t="str">
        <f t="shared" si="455"/>
        <v>606E15050</v>
      </c>
      <c r="AI205" s="64" t="str">
        <f t="shared" si="455"/>
        <v>206E11000</v>
      </c>
      <c r="AJ205" s="64" t="str">
        <f t="shared" si="455"/>
        <v>622E10160</v>
      </c>
      <c r="AK205" s="64" t="str">
        <f t="shared" si="455"/>
        <v>659E10000</v>
      </c>
      <c r="AL205" s="64" t="str">
        <f t="shared" si="455"/>
        <v>609E71000</v>
      </c>
      <c r="AM205" s="64" t="str">
        <f t="shared" si="455"/>
        <v>254E01000</v>
      </c>
      <c r="AN205" s="64" t="str">
        <f t="shared" si="455"/>
        <v>452E19200</v>
      </c>
      <c r="AO205" s="64" t="str">
        <f t="shared" si="455"/>
        <v>609E26000</v>
      </c>
      <c r="AP205" s="64" t="str">
        <f t="shared" si="455"/>
        <v>609E14000</v>
      </c>
    </row>
    <row r="206" spans="2:42" ht="12.75" customHeight="1" x14ac:dyDescent="0.25">
      <c r="D206" s="15"/>
      <c r="E206" s="15"/>
      <c r="F206" s="15"/>
      <c r="G206" s="15"/>
      <c r="H206" s="15"/>
      <c r="I206" s="15"/>
      <c r="J206" s="125"/>
      <c r="K206" s="1"/>
      <c r="V206" s="16" t="s">
        <v>14</v>
      </c>
      <c r="W206" s="255"/>
      <c r="X206" s="255"/>
      <c r="Y206" s="65" t="str">
        <f t="shared" ref="Y206:AP206" si="456">IF(ISBLANK(Y$10),"",Y$10)</f>
        <v/>
      </c>
      <c r="Z206" s="65" t="str">
        <f t="shared" si="456"/>
        <v/>
      </c>
      <c r="AA206" s="65" t="str">
        <f t="shared" si="456"/>
        <v/>
      </c>
      <c r="AB206" s="65" t="str">
        <f t="shared" si="456"/>
        <v/>
      </c>
      <c r="AC206" s="65" t="str">
        <f t="shared" si="456"/>
        <v/>
      </c>
      <c r="AD206" s="65" t="str">
        <f t="shared" si="456"/>
        <v/>
      </c>
      <c r="AE206" s="65" t="str">
        <f t="shared" si="456"/>
        <v/>
      </c>
      <c r="AF206" s="65" t="str">
        <f t="shared" si="456"/>
        <v/>
      </c>
      <c r="AG206" s="65" t="str">
        <f t="shared" si="456"/>
        <v/>
      </c>
      <c r="AH206" s="65" t="str">
        <f t="shared" si="456"/>
        <v/>
      </c>
      <c r="AI206" s="65" t="str">
        <f t="shared" si="456"/>
        <v/>
      </c>
      <c r="AJ206" s="65" t="str">
        <f t="shared" si="456"/>
        <v/>
      </c>
      <c r="AK206" s="65" t="str">
        <f t="shared" si="456"/>
        <v/>
      </c>
      <c r="AL206" s="65" t="str">
        <f t="shared" si="456"/>
        <v/>
      </c>
      <c r="AM206" s="65" t="str">
        <f t="shared" si="456"/>
        <v/>
      </c>
      <c r="AN206" s="65" t="str">
        <f t="shared" si="456"/>
        <v/>
      </c>
      <c r="AO206" s="65" t="str">
        <f t="shared" si="456"/>
        <v/>
      </c>
      <c r="AP206" s="65" t="str">
        <f t="shared" si="456"/>
        <v/>
      </c>
    </row>
    <row r="207" spans="2:42" ht="12.75" customHeight="1" x14ac:dyDescent="0.25">
      <c r="F207" s="6"/>
      <c r="V207" s="16" t="s">
        <v>33</v>
      </c>
      <c r="W207" s="255"/>
      <c r="X207" s="255"/>
      <c r="Y207" s="65">
        <f t="shared" ref="Y207:AP207" si="457">IF(ISBLANK(Y$11),"",Y$11)</f>
        <v>6</v>
      </c>
      <c r="Z207" s="65">
        <f t="shared" si="457"/>
        <v>7</v>
      </c>
      <c r="AA207" s="65">
        <f t="shared" si="457"/>
        <v>2</v>
      </c>
      <c r="AB207" s="65">
        <f t="shared" si="457"/>
        <v>3</v>
      </c>
      <c r="AC207" s="65">
        <f t="shared" si="457"/>
        <v>4</v>
      </c>
      <c r="AD207" s="65">
        <f t="shared" si="457"/>
        <v>4</v>
      </c>
      <c r="AE207" s="65">
        <f t="shared" si="457"/>
        <v>1</v>
      </c>
      <c r="AF207" s="65">
        <f t="shared" si="457"/>
        <v>3</v>
      </c>
      <c r="AG207" s="65">
        <f t="shared" si="457"/>
        <v>9</v>
      </c>
      <c r="AH207" s="65">
        <f t="shared" si="457"/>
        <v>1</v>
      </c>
      <c r="AI207" s="65">
        <f t="shared" si="457"/>
        <v>2</v>
      </c>
      <c r="AJ207" s="65">
        <f t="shared" si="457"/>
        <v>5</v>
      </c>
      <c r="AK207" s="65">
        <f t="shared" si="457"/>
        <v>8</v>
      </c>
      <c r="AL207" s="65" t="str">
        <f t="shared" si="457"/>
        <v/>
      </c>
      <c r="AM207" s="65" t="str">
        <f t="shared" si="457"/>
        <v/>
      </c>
      <c r="AN207" s="65" t="str">
        <f t="shared" si="457"/>
        <v/>
      </c>
      <c r="AO207" s="65" t="str">
        <f t="shared" si="457"/>
        <v/>
      </c>
      <c r="AP207" s="65" t="str">
        <f t="shared" si="457"/>
        <v/>
      </c>
    </row>
    <row r="208" spans="2:42" ht="12.75" customHeight="1" thickBot="1" x14ac:dyDescent="0.3">
      <c r="F208" s="6"/>
      <c r="V208" s="16" t="s">
        <v>8</v>
      </c>
      <c r="W208" s="255"/>
      <c r="X208" s="255"/>
      <c r="Y208" s="65">
        <f t="shared" ref="Y208:AP208" si="458">IF(ISBLANK(Y$12),"",Y$12)</f>
        <v>1.5</v>
      </c>
      <c r="Z208" s="65">
        <f t="shared" si="458"/>
        <v>1.75</v>
      </c>
      <c r="AA208" s="65">
        <f t="shared" si="458"/>
        <v>4.5</v>
      </c>
      <c r="AB208" s="65">
        <f t="shared" si="458"/>
        <v>6</v>
      </c>
      <c r="AC208" s="65">
        <f t="shared" si="458"/>
        <v>14</v>
      </c>
      <c r="AD208" s="65" t="str">
        <f t="shared" si="458"/>
        <v/>
      </c>
      <c r="AE208" s="65" t="str">
        <f t="shared" si="458"/>
        <v/>
      </c>
      <c r="AF208" s="65" t="str">
        <f t="shared" si="458"/>
        <v/>
      </c>
      <c r="AG208" s="65" t="str">
        <f t="shared" si="458"/>
        <v/>
      </c>
      <c r="AH208" s="65">
        <f t="shared" si="458"/>
        <v>1.5</v>
      </c>
      <c r="AI208" s="65" t="str">
        <f t="shared" si="458"/>
        <v/>
      </c>
      <c r="AJ208" s="65" t="str">
        <f t="shared" si="458"/>
        <v/>
      </c>
      <c r="AK208" s="65">
        <f t="shared" si="458"/>
        <v>9</v>
      </c>
      <c r="AL208" s="65" t="str">
        <f t="shared" si="458"/>
        <v/>
      </c>
      <c r="AM208" s="65">
        <f t="shared" si="458"/>
        <v>16</v>
      </c>
      <c r="AN208" s="65" t="str">
        <f t="shared" si="458"/>
        <v/>
      </c>
      <c r="AO208" s="65" t="str">
        <f t="shared" si="458"/>
        <v/>
      </c>
      <c r="AP208" s="65" t="str">
        <f t="shared" si="458"/>
        <v/>
      </c>
    </row>
    <row r="209" spans="2:42" ht="12.75" customHeight="1" x14ac:dyDescent="0.25">
      <c r="B209" s="387" t="s">
        <v>16</v>
      </c>
      <c r="D209" s="381" t="s">
        <v>2</v>
      </c>
      <c r="E209" s="382"/>
      <c r="F209" s="383"/>
      <c r="G209" s="369" t="s">
        <v>9</v>
      </c>
      <c r="H209" s="342" t="s">
        <v>43</v>
      </c>
      <c r="I209" s="26"/>
      <c r="J209" s="130"/>
      <c r="K209" s="342" t="s">
        <v>10</v>
      </c>
      <c r="L209" s="342" t="s">
        <v>28</v>
      </c>
      <c r="M209" s="26"/>
      <c r="N209" s="26"/>
      <c r="O209" s="26"/>
      <c r="P209" s="26"/>
      <c r="Q209" s="342" t="s">
        <v>27</v>
      </c>
      <c r="R209" s="26"/>
      <c r="S209" s="26"/>
      <c r="T209" s="26"/>
      <c r="U209" s="26"/>
      <c r="V209" s="342" t="s">
        <v>3</v>
      </c>
      <c r="W209" s="237"/>
      <c r="X209" s="263"/>
      <c r="Y209" s="27" t="str">
        <f t="shared" ref="Y209:AF209" si="459">Y$15</f>
        <v>442</v>
      </c>
      <c r="Z209" s="27">
        <f t="shared" si="459"/>
        <v>442</v>
      </c>
      <c r="AA209" s="27">
        <f t="shared" si="459"/>
        <v>302</v>
      </c>
      <c r="AB209" s="27" t="str">
        <f t="shared" si="459"/>
        <v>304</v>
      </c>
      <c r="AC209" s="27" t="str">
        <f t="shared" si="459"/>
        <v>206</v>
      </c>
      <c r="AD209" s="66" t="str">
        <f t="shared" si="459"/>
        <v>407</v>
      </c>
      <c r="AE209" s="27" t="str">
        <f t="shared" si="459"/>
        <v>204</v>
      </c>
      <c r="AF209" s="27" t="str">
        <f t="shared" si="459"/>
        <v>206</v>
      </c>
      <c r="AG209" s="28"/>
      <c r="AH209" s="27" t="str">
        <f t="shared" ref="AH209:AP209" si="460">AH$15</f>
        <v>254</v>
      </c>
      <c r="AI209" s="27" t="str">
        <f t="shared" si="460"/>
        <v>206</v>
      </c>
      <c r="AJ209" s="27" t="str">
        <f t="shared" si="460"/>
        <v>441</v>
      </c>
      <c r="AK209" s="27" t="str">
        <f t="shared" si="460"/>
        <v>452</v>
      </c>
      <c r="AL209" s="27" t="str">
        <f t="shared" si="460"/>
        <v>202</v>
      </c>
      <c r="AM209" s="27" t="str">
        <f t="shared" si="460"/>
        <v>618</v>
      </c>
      <c r="AN209" s="27" t="str">
        <f t="shared" si="460"/>
        <v>KENT 451</v>
      </c>
      <c r="AO209" s="27" t="str">
        <f t="shared" si="460"/>
        <v>KENT 609</v>
      </c>
      <c r="AP209" s="27" t="str">
        <f t="shared" si="460"/>
        <v>KENT 609</v>
      </c>
    </row>
    <row r="210" spans="2:42" ht="12.75" customHeight="1" x14ac:dyDescent="0.25">
      <c r="B210" s="388"/>
      <c r="D210" s="384"/>
      <c r="E210" s="385"/>
      <c r="F210" s="386"/>
      <c r="G210" s="370"/>
      <c r="H210" s="343"/>
      <c r="I210" s="29"/>
      <c r="J210" s="131"/>
      <c r="K210" s="343"/>
      <c r="L210" s="343"/>
      <c r="M210" s="29"/>
      <c r="N210" s="29"/>
      <c r="O210" s="29"/>
      <c r="P210" s="29"/>
      <c r="Q210" s="343"/>
      <c r="R210" s="29"/>
      <c r="S210" s="29"/>
      <c r="T210" s="29"/>
      <c r="U210" s="29"/>
      <c r="V210" s="343"/>
      <c r="W210" s="238"/>
      <c r="X210" s="264"/>
      <c r="Y210" s="336" t="str">
        <f t="shared" ref="Y210:AF210" si="461">Y$16</f>
        <v>ASPHALT CONCRETE SURFACE COURSE, 12.5 MM, TYPE A (447)</v>
      </c>
      <c r="Z210" s="336" t="str">
        <f t="shared" si="461"/>
        <v xml:space="preserve"> ASPHALT CONCRETE INTERMEDIATE COURSE, 12.5MM, TYPE A (446</v>
      </c>
      <c r="AA210" s="336" t="str">
        <f t="shared" si="461"/>
        <v>4.5" ASPHALT CONCRETE BASE</v>
      </c>
      <c r="AB210" s="336" t="str">
        <f t="shared" si="461"/>
        <v>AGGREGATE BASE</v>
      </c>
      <c r="AC210" s="336" t="str">
        <f t="shared" si="461"/>
        <v>CEMENT STABILIZED SUBGRADE, 14 INCHES DEEP</v>
      </c>
      <c r="AD210" s="339" t="str">
        <f t="shared" si="461"/>
        <v>TACK COAT</v>
      </c>
      <c r="AE210" s="336" t="str">
        <f t="shared" si="461"/>
        <v>PROOF ROLLING</v>
      </c>
      <c r="AF210" s="336" t="str">
        <f t="shared" si="461"/>
        <v>CURING COAT</v>
      </c>
      <c r="AG210" s="31"/>
      <c r="AH210" s="336" t="str">
        <f t="shared" ref="AH210:AP210" si="462">AH$16</f>
        <v>PAVEMENT PLANING, ASPHALT CONCRETE, AS PER PLAN</v>
      </c>
      <c r="AI210" s="336" t="str">
        <f t="shared" si="462"/>
        <v>CEMENT</v>
      </c>
      <c r="AJ210" s="336" t="str">
        <f t="shared" si="462"/>
        <v>ANTI-SEGREGATION EQUIPMENT</v>
      </c>
      <c r="AK210" s="336" t="str">
        <f t="shared" si="462"/>
        <v>9" NON-REINFORCED CONCRETE PAVEMENT, CLASS QC 1P</v>
      </c>
      <c r="AL210" s="336" t="str">
        <f t="shared" si="462"/>
        <v>PAVEMENT REMOVED</v>
      </c>
      <c r="AM210" s="336" t="str">
        <f t="shared" si="462"/>
        <v>RUMBLE STRIPS, SHOULDER (ASPHALT CONCRETE)</v>
      </c>
      <c r="AN210" s="336" t="str">
        <f t="shared" si="462"/>
        <v/>
      </c>
      <c r="AO210" s="336" t="str">
        <f t="shared" si="462"/>
        <v/>
      </c>
      <c r="AP210" s="336" t="str">
        <f t="shared" si="462"/>
        <v/>
      </c>
    </row>
    <row r="211" spans="2:42" ht="12.75" customHeight="1" x14ac:dyDescent="0.25">
      <c r="B211" s="388"/>
      <c r="D211" s="384"/>
      <c r="E211" s="385"/>
      <c r="F211" s="386"/>
      <c r="G211" s="370"/>
      <c r="H211" s="343"/>
      <c r="I211" s="29"/>
      <c r="J211" s="131"/>
      <c r="K211" s="343"/>
      <c r="L211" s="343"/>
      <c r="M211" s="29"/>
      <c r="N211" s="29"/>
      <c r="O211" s="29"/>
      <c r="P211" s="29"/>
      <c r="Q211" s="343"/>
      <c r="R211" s="29"/>
      <c r="S211" s="29"/>
      <c r="T211" s="29"/>
      <c r="U211" s="29"/>
      <c r="V211" s="343"/>
      <c r="W211" s="238"/>
      <c r="X211" s="264"/>
      <c r="Y211" s="337"/>
      <c r="Z211" s="337"/>
      <c r="AA211" s="337"/>
      <c r="AB211" s="337"/>
      <c r="AC211" s="337"/>
      <c r="AD211" s="340"/>
      <c r="AE211" s="337"/>
      <c r="AF211" s="337"/>
      <c r="AG211" s="33"/>
      <c r="AH211" s="337"/>
      <c r="AI211" s="337"/>
      <c r="AJ211" s="337"/>
      <c r="AK211" s="337"/>
      <c r="AL211" s="337"/>
      <c r="AM211" s="337"/>
      <c r="AN211" s="337"/>
      <c r="AO211" s="337"/>
      <c r="AP211" s="337"/>
    </row>
    <row r="212" spans="2:42" ht="12.75" customHeight="1" x14ac:dyDescent="0.25">
      <c r="B212" s="388"/>
      <c r="D212" s="384"/>
      <c r="E212" s="385"/>
      <c r="F212" s="386"/>
      <c r="G212" s="370"/>
      <c r="H212" s="343"/>
      <c r="I212" s="29"/>
      <c r="J212" s="131"/>
      <c r="K212" s="343"/>
      <c r="L212" s="343"/>
      <c r="M212" s="29"/>
      <c r="N212" s="29"/>
      <c r="O212" s="29"/>
      <c r="P212" s="29"/>
      <c r="Q212" s="343"/>
      <c r="R212" s="29"/>
      <c r="S212" s="29"/>
      <c r="T212" s="29"/>
      <c r="U212" s="29"/>
      <c r="V212" s="343"/>
      <c r="W212" s="238"/>
      <c r="X212" s="264"/>
      <c r="Y212" s="337"/>
      <c r="Z212" s="337"/>
      <c r="AA212" s="337"/>
      <c r="AB212" s="337"/>
      <c r="AC212" s="337"/>
      <c r="AD212" s="340"/>
      <c r="AE212" s="337"/>
      <c r="AF212" s="337"/>
      <c r="AG212" s="33"/>
      <c r="AH212" s="337"/>
      <c r="AI212" s="337"/>
      <c r="AJ212" s="337"/>
      <c r="AK212" s="337"/>
      <c r="AL212" s="337"/>
      <c r="AM212" s="337"/>
      <c r="AN212" s="337"/>
      <c r="AO212" s="337"/>
      <c r="AP212" s="337"/>
    </row>
    <row r="213" spans="2:42" ht="12.75" customHeight="1" x14ac:dyDescent="0.25">
      <c r="B213" s="388"/>
      <c r="D213" s="384"/>
      <c r="E213" s="385"/>
      <c r="F213" s="386"/>
      <c r="G213" s="370"/>
      <c r="H213" s="343"/>
      <c r="I213" s="29"/>
      <c r="J213" s="131"/>
      <c r="K213" s="343"/>
      <c r="L213" s="343"/>
      <c r="M213" s="29"/>
      <c r="N213" s="29"/>
      <c r="O213" s="29"/>
      <c r="P213" s="29"/>
      <c r="Q213" s="343"/>
      <c r="R213" s="29"/>
      <c r="S213" s="29"/>
      <c r="T213" s="29"/>
      <c r="U213" s="29"/>
      <c r="V213" s="343"/>
      <c r="W213" s="238"/>
      <c r="X213" s="264"/>
      <c r="Y213" s="337"/>
      <c r="Z213" s="337"/>
      <c r="AA213" s="337"/>
      <c r="AB213" s="337"/>
      <c r="AC213" s="337"/>
      <c r="AD213" s="340"/>
      <c r="AE213" s="337"/>
      <c r="AF213" s="337"/>
      <c r="AG213" s="33"/>
      <c r="AH213" s="337"/>
      <c r="AI213" s="337"/>
      <c r="AJ213" s="337"/>
      <c r="AK213" s="337"/>
      <c r="AL213" s="337"/>
      <c r="AM213" s="337"/>
      <c r="AN213" s="337"/>
      <c r="AO213" s="337"/>
      <c r="AP213" s="337"/>
    </row>
    <row r="214" spans="2:42" ht="12.75" customHeight="1" x14ac:dyDescent="0.25">
      <c r="B214" s="388"/>
      <c r="D214" s="384"/>
      <c r="E214" s="385"/>
      <c r="F214" s="386"/>
      <c r="G214" s="370"/>
      <c r="H214" s="343"/>
      <c r="I214" s="29"/>
      <c r="J214" s="131"/>
      <c r="K214" s="343"/>
      <c r="L214" s="343"/>
      <c r="M214" s="29"/>
      <c r="N214" s="29"/>
      <c r="O214" s="29"/>
      <c r="P214" s="29"/>
      <c r="Q214" s="343"/>
      <c r="R214" s="29"/>
      <c r="S214" s="29"/>
      <c r="T214" s="29"/>
      <c r="U214" s="29"/>
      <c r="V214" s="343"/>
      <c r="W214" s="238"/>
      <c r="X214" s="264"/>
      <c r="Y214" s="337"/>
      <c r="Z214" s="337"/>
      <c r="AA214" s="337"/>
      <c r="AB214" s="337"/>
      <c r="AC214" s="337"/>
      <c r="AD214" s="340"/>
      <c r="AE214" s="337"/>
      <c r="AF214" s="337"/>
      <c r="AG214" s="33"/>
      <c r="AH214" s="337"/>
      <c r="AI214" s="337"/>
      <c r="AJ214" s="337"/>
      <c r="AK214" s="337"/>
      <c r="AL214" s="337"/>
      <c r="AM214" s="337"/>
      <c r="AN214" s="337"/>
      <c r="AO214" s="337"/>
      <c r="AP214" s="337"/>
    </row>
    <row r="215" spans="2:42" ht="12.75" customHeight="1" x14ac:dyDescent="0.25">
      <c r="B215" s="388"/>
      <c r="D215" s="384"/>
      <c r="E215" s="385"/>
      <c r="F215" s="386"/>
      <c r="G215" s="370"/>
      <c r="H215" s="343"/>
      <c r="I215" s="29"/>
      <c r="J215" s="131"/>
      <c r="K215" s="343"/>
      <c r="L215" s="343"/>
      <c r="M215" s="29"/>
      <c r="N215" s="29"/>
      <c r="O215" s="29"/>
      <c r="P215" s="29"/>
      <c r="Q215" s="343"/>
      <c r="R215" s="29"/>
      <c r="S215" s="29"/>
      <c r="T215" s="29"/>
      <c r="U215" s="29"/>
      <c r="V215" s="343"/>
      <c r="W215" s="238"/>
      <c r="X215" s="264"/>
      <c r="Y215" s="337"/>
      <c r="Z215" s="337"/>
      <c r="AA215" s="337"/>
      <c r="AB215" s="337"/>
      <c r="AC215" s="337"/>
      <c r="AD215" s="340"/>
      <c r="AE215" s="337"/>
      <c r="AF215" s="337"/>
      <c r="AG215" s="33"/>
      <c r="AH215" s="337"/>
      <c r="AI215" s="337"/>
      <c r="AJ215" s="337"/>
      <c r="AK215" s="337"/>
      <c r="AL215" s="337"/>
      <c r="AM215" s="337"/>
      <c r="AN215" s="337"/>
      <c r="AO215" s="337"/>
      <c r="AP215" s="337"/>
    </row>
    <row r="216" spans="2:42" ht="12.75" customHeight="1" x14ac:dyDescent="0.25">
      <c r="B216" s="388"/>
      <c r="D216" s="384"/>
      <c r="E216" s="385"/>
      <c r="F216" s="386"/>
      <c r="G216" s="370"/>
      <c r="H216" s="343"/>
      <c r="I216" s="29"/>
      <c r="J216" s="131"/>
      <c r="K216" s="343"/>
      <c r="L216" s="343"/>
      <c r="M216" s="29"/>
      <c r="N216" s="29"/>
      <c r="O216" s="29"/>
      <c r="P216" s="29"/>
      <c r="Q216" s="343"/>
      <c r="R216" s="29"/>
      <c r="S216" s="29"/>
      <c r="T216" s="29"/>
      <c r="U216" s="29"/>
      <c r="V216" s="343"/>
      <c r="W216" s="238"/>
      <c r="X216" s="264"/>
      <c r="Y216" s="337"/>
      <c r="Z216" s="337"/>
      <c r="AA216" s="337"/>
      <c r="AB216" s="337"/>
      <c r="AC216" s="337"/>
      <c r="AD216" s="340"/>
      <c r="AE216" s="337"/>
      <c r="AF216" s="337"/>
      <c r="AG216" s="33"/>
      <c r="AH216" s="337"/>
      <c r="AI216" s="337"/>
      <c r="AJ216" s="337"/>
      <c r="AK216" s="337"/>
      <c r="AL216" s="337"/>
      <c r="AM216" s="337"/>
      <c r="AN216" s="337"/>
      <c r="AO216" s="337"/>
      <c r="AP216" s="337"/>
    </row>
    <row r="217" spans="2:42" ht="12.75" customHeight="1" x14ac:dyDescent="0.25">
      <c r="B217" s="388"/>
      <c r="D217" s="384"/>
      <c r="E217" s="385"/>
      <c r="F217" s="386"/>
      <c r="G217" s="370"/>
      <c r="H217" s="343"/>
      <c r="I217" s="29"/>
      <c r="J217" s="131"/>
      <c r="K217" s="343"/>
      <c r="L217" s="343"/>
      <c r="M217" s="29"/>
      <c r="N217" s="29"/>
      <c r="O217" s="29"/>
      <c r="P217" s="29"/>
      <c r="Q217" s="343"/>
      <c r="R217" s="29"/>
      <c r="S217" s="29"/>
      <c r="T217" s="29"/>
      <c r="U217" s="29"/>
      <c r="V217" s="343"/>
      <c r="W217" s="238"/>
      <c r="X217" s="264"/>
      <c r="Y217" s="337"/>
      <c r="Z217" s="337"/>
      <c r="AA217" s="337"/>
      <c r="AB217" s="337"/>
      <c r="AC217" s="337"/>
      <c r="AD217" s="340"/>
      <c r="AE217" s="337"/>
      <c r="AF217" s="337"/>
      <c r="AG217" s="33"/>
      <c r="AH217" s="337"/>
      <c r="AI217" s="337"/>
      <c r="AJ217" s="337"/>
      <c r="AK217" s="337"/>
      <c r="AL217" s="337"/>
      <c r="AM217" s="337"/>
      <c r="AN217" s="337"/>
      <c r="AO217" s="337"/>
      <c r="AP217" s="337"/>
    </row>
    <row r="218" spans="2:42" ht="12.75" customHeight="1" x14ac:dyDescent="0.25">
      <c r="B218" s="388"/>
      <c r="D218" s="384"/>
      <c r="E218" s="385"/>
      <c r="F218" s="386"/>
      <c r="G218" s="370"/>
      <c r="H218" s="343"/>
      <c r="I218" s="29"/>
      <c r="J218" s="131"/>
      <c r="K218" s="343"/>
      <c r="L218" s="343"/>
      <c r="M218" s="29"/>
      <c r="N218" s="29"/>
      <c r="O218" s="29"/>
      <c r="P218" s="29"/>
      <c r="Q218" s="343"/>
      <c r="R218" s="29"/>
      <c r="S218" s="29"/>
      <c r="T218" s="29"/>
      <c r="U218" s="29"/>
      <c r="V218" s="343"/>
      <c r="W218" s="238"/>
      <c r="X218" s="264"/>
      <c r="Y218" s="337"/>
      <c r="Z218" s="337"/>
      <c r="AA218" s="337"/>
      <c r="AB218" s="337"/>
      <c r="AC218" s="337"/>
      <c r="AD218" s="340"/>
      <c r="AE218" s="337"/>
      <c r="AF218" s="337"/>
      <c r="AG218" s="33"/>
      <c r="AH218" s="337"/>
      <c r="AI218" s="337"/>
      <c r="AJ218" s="337"/>
      <c r="AK218" s="337"/>
      <c r="AL218" s="337"/>
      <c r="AM218" s="337"/>
      <c r="AN218" s="337"/>
      <c r="AO218" s="337"/>
      <c r="AP218" s="337"/>
    </row>
    <row r="219" spans="2:42" ht="12.75" customHeight="1" x14ac:dyDescent="0.25">
      <c r="B219" s="388"/>
      <c r="D219" s="384"/>
      <c r="E219" s="385"/>
      <c r="F219" s="386"/>
      <c r="G219" s="370"/>
      <c r="H219" s="343"/>
      <c r="I219" s="29"/>
      <c r="J219" s="131"/>
      <c r="K219" s="343"/>
      <c r="L219" s="343"/>
      <c r="M219" s="29"/>
      <c r="N219" s="29"/>
      <c r="O219" s="29"/>
      <c r="P219" s="29"/>
      <c r="Q219" s="343"/>
      <c r="R219" s="29"/>
      <c r="S219" s="29"/>
      <c r="T219" s="29"/>
      <c r="U219" s="29"/>
      <c r="V219" s="343"/>
      <c r="W219" s="238"/>
      <c r="X219" s="264"/>
      <c r="Y219" s="337"/>
      <c r="Z219" s="337"/>
      <c r="AA219" s="337"/>
      <c r="AB219" s="337"/>
      <c r="AC219" s="337"/>
      <c r="AD219" s="340"/>
      <c r="AE219" s="337"/>
      <c r="AF219" s="337"/>
      <c r="AG219" s="33"/>
      <c r="AH219" s="337"/>
      <c r="AI219" s="337"/>
      <c r="AJ219" s="337"/>
      <c r="AK219" s="337"/>
      <c r="AL219" s="337"/>
      <c r="AM219" s="337"/>
      <c r="AN219" s="337"/>
      <c r="AO219" s="337"/>
      <c r="AP219" s="337"/>
    </row>
    <row r="220" spans="2:42" ht="12.75" customHeight="1" x14ac:dyDescent="0.25">
      <c r="B220" s="388"/>
      <c r="D220" s="384"/>
      <c r="E220" s="385"/>
      <c r="F220" s="386"/>
      <c r="G220" s="370"/>
      <c r="H220" s="343"/>
      <c r="I220" s="29"/>
      <c r="J220" s="131"/>
      <c r="K220" s="343"/>
      <c r="L220" s="343"/>
      <c r="M220" s="29"/>
      <c r="N220" s="29"/>
      <c r="O220" s="29"/>
      <c r="P220" s="29"/>
      <c r="Q220" s="343"/>
      <c r="R220" s="29"/>
      <c r="S220" s="29"/>
      <c r="T220" s="29"/>
      <c r="U220" s="29"/>
      <c r="V220" s="343"/>
      <c r="W220" s="238"/>
      <c r="X220" s="264"/>
      <c r="Y220" s="337"/>
      <c r="Z220" s="337"/>
      <c r="AA220" s="337"/>
      <c r="AB220" s="337"/>
      <c r="AC220" s="337"/>
      <c r="AD220" s="340"/>
      <c r="AE220" s="337"/>
      <c r="AF220" s="337"/>
      <c r="AG220" s="33"/>
      <c r="AH220" s="337"/>
      <c r="AI220" s="337"/>
      <c r="AJ220" s="337"/>
      <c r="AK220" s="337"/>
      <c r="AL220" s="337"/>
      <c r="AM220" s="337"/>
      <c r="AN220" s="337"/>
      <c r="AO220" s="337"/>
      <c r="AP220" s="337"/>
    </row>
    <row r="221" spans="2:42" ht="12.75" customHeight="1" x14ac:dyDescent="0.25">
      <c r="B221" s="388"/>
      <c r="D221" s="384"/>
      <c r="E221" s="385"/>
      <c r="F221" s="386"/>
      <c r="G221" s="370"/>
      <c r="H221" s="343"/>
      <c r="I221" s="29"/>
      <c r="J221" s="131"/>
      <c r="K221" s="343"/>
      <c r="L221" s="343"/>
      <c r="M221" s="29"/>
      <c r="N221" s="29"/>
      <c r="O221" s="29"/>
      <c r="P221" s="29"/>
      <c r="Q221" s="343"/>
      <c r="R221" s="29"/>
      <c r="S221" s="29"/>
      <c r="T221" s="29"/>
      <c r="U221" s="29"/>
      <c r="V221" s="343"/>
      <c r="W221" s="238"/>
      <c r="X221" s="264"/>
      <c r="Y221" s="338"/>
      <c r="Z221" s="338"/>
      <c r="AA221" s="338"/>
      <c r="AB221" s="338"/>
      <c r="AC221" s="338"/>
      <c r="AD221" s="341"/>
      <c r="AE221" s="338"/>
      <c r="AF221" s="338"/>
      <c r="AG221" s="35"/>
      <c r="AH221" s="338"/>
      <c r="AI221" s="338"/>
      <c r="AJ221" s="338"/>
      <c r="AK221" s="338"/>
      <c r="AL221" s="338"/>
      <c r="AM221" s="338"/>
      <c r="AN221" s="338"/>
      <c r="AO221" s="338"/>
      <c r="AP221" s="338"/>
    </row>
    <row r="222" spans="2:42" ht="12.75" customHeight="1" thickBot="1" x14ac:dyDescent="0.3">
      <c r="B222" s="389"/>
      <c r="D222" s="347"/>
      <c r="E222" s="347"/>
      <c r="F222" s="347"/>
      <c r="G222" s="36"/>
      <c r="H222" s="37"/>
      <c r="I222" s="37"/>
      <c r="J222" s="127"/>
      <c r="K222" s="38" t="s">
        <v>6</v>
      </c>
      <c r="L222" s="38" t="s">
        <v>6</v>
      </c>
      <c r="M222" s="38"/>
      <c r="N222" s="38"/>
      <c r="O222" s="38"/>
      <c r="P222" s="38"/>
      <c r="Q222" s="38" t="s">
        <v>26</v>
      </c>
      <c r="R222" s="38"/>
      <c r="S222" s="38"/>
      <c r="T222" s="38"/>
      <c r="U222" s="38"/>
      <c r="V222" s="38" t="s">
        <v>26</v>
      </c>
      <c r="W222" s="239"/>
      <c r="X222" s="265"/>
      <c r="Y222" s="38" t="str">
        <f t="shared" ref="Y222:AF222" si="463">Y$28</f>
        <v>CY</v>
      </c>
      <c r="Z222" s="38" t="str">
        <f t="shared" si="463"/>
        <v>CY</v>
      </c>
      <c r="AA222" s="38" t="str">
        <f t="shared" si="463"/>
        <v>CY</v>
      </c>
      <c r="AB222" s="38" t="str">
        <f t="shared" si="463"/>
        <v>CY</v>
      </c>
      <c r="AC222" s="38" t="str">
        <f t="shared" si="463"/>
        <v>SY</v>
      </c>
      <c r="AD222" s="39" t="str">
        <f t="shared" si="463"/>
        <v>GAL</v>
      </c>
      <c r="AE222" s="38" t="str">
        <f t="shared" si="463"/>
        <v>HOUR</v>
      </c>
      <c r="AF222" s="38" t="str">
        <f t="shared" si="463"/>
        <v>SY</v>
      </c>
      <c r="AG222" s="40"/>
      <c r="AH222" s="38" t="str">
        <f t="shared" ref="AH222:AP222" si="464">AH$28</f>
        <v>SY</v>
      </c>
      <c r="AI222" s="38" t="str">
        <f t="shared" si="464"/>
        <v>TON</v>
      </c>
      <c r="AJ222" s="38" t="str">
        <f t="shared" si="464"/>
        <v>CY</v>
      </c>
      <c r="AK222" s="38" t="str">
        <f t="shared" si="464"/>
        <v>SY</v>
      </c>
      <c r="AL222" s="38" t="str">
        <f t="shared" si="464"/>
        <v>SY</v>
      </c>
      <c r="AM222" s="38" t="str">
        <f t="shared" si="464"/>
        <v>FT</v>
      </c>
      <c r="AN222" s="38" t="str">
        <f t="shared" si="464"/>
        <v/>
      </c>
      <c r="AO222" s="38" t="str">
        <f t="shared" si="464"/>
        <v/>
      </c>
      <c r="AP222" s="38" t="str">
        <f t="shared" si="464"/>
        <v/>
      </c>
    </row>
    <row r="223" spans="2:42" ht="12.75" customHeight="1" x14ac:dyDescent="0.25">
      <c r="B223" s="41"/>
      <c r="D223" s="42"/>
      <c r="E223" s="43"/>
      <c r="F223" s="42"/>
      <c r="G223" s="44"/>
      <c r="H223" s="43"/>
      <c r="I223" s="43"/>
      <c r="J223" s="128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219"/>
      <c r="X223" s="218"/>
      <c r="Y223" s="45"/>
      <c r="Z223" s="45"/>
      <c r="AA223" s="45"/>
      <c r="AB223" s="45"/>
      <c r="AC223" s="45"/>
      <c r="AD223" s="45"/>
      <c r="AE223" s="45"/>
      <c r="AF223" s="45"/>
      <c r="AG223" s="46"/>
      <c r="AH223" s="45"/>
      <c r="AI223" s="45"/>
      <c r="AJ223" s="45"/>
      <c r="AK223" s="45"/>
      <c r="AL223" s="45"/>
      <c r="AM223" s="45"/>
      <c r="AN223" s="45"/>
      <c r="AO223" s="45"/>
      <c r="AP223" s="45"/>
    </row>
    <row r="224" spans="2:42" ht="12.75" customHeight="1" x14ac:dyDescent="0.25">
      <c r="B224" s="47"/>
      <c r="D224" s="42"/>
      <c r="E224" s="48"/>
      <c r="F224" s="42"/>
      <c r="G224" s="44"/>
      <c r="H224" s="43"/>
      <c r="I224" s="43"/>
      <c r="J224" s="128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219"/>
      <c r="X224" s="218"/>
      <c r="Y224" s="45"/>
      <c r="Z224" s="45"/>
      <c r="AA224" s="45"/>
      <c r="AB224" s="45"/>
      <c r="AC224" s="45"/>
      <c r="AD224" s="45"/>
      <c r="AE224" s="45"/>
      <c r="AF224" s="45"/>
      <c r="AG224" s="46"/>
      <c r="AH224" s="45"/>
      <c r="AI224" s="45"/>
      <c r="AJ224" s="45"/>
      <c r="AK224" s="45"/>
      <c r="AL224" s="45"/>
      <c r="AM224" s="45"/>
      <c r="AN224" s="45"/>
      <c r="AO224" s="49" t="e">
        <f>IF(ISBLANK(#REF!),"",K224*#REF!)</f>
        <v>#REF!</v>
      </c>
      <c r="AP224" s="45"/>
    </row>
    <row r="225" spans="2:42" ht="12.75" customHeight="1" x14ac:dyDescent="0.25">
      <c r="B225" s="47"/>
      <c r="D225" s="50"/>
      <c r="E225" s="51"/>
      <c r="F225" s="50"/>
      <c r="G225" s="52"/>
      <c r="H225" s="51"/>
      <c r="I225" s="51"/>
      <c r="J225" s="12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219"/>
      <c r="X225" s="218"/>
      <c r="Y225" s="45"/>
      <c r="Z225" s="45"/>
      <c r="AA225" s="45"/>
      <c r="AB225" s="45"/>
      <c r="AC225" s="45"/>
      <c r="AD225" s="45"/>
      <c r="AE225" s="45"/>
      <c r="AF225" s="45"/>
      <c r="AG225" s="46"/>
      <c r="AH225" s="45"/>
      <c r="AI225" s="45"/>
      <c r="AJ225" s="53"/>
      <c r="AK225" s="45"/>
      <c r="AL225" s="54"/>
      <c r="AM225" s="54"/>
      <c r="AN225" s="54"/>
      <c r="AO225" s="49" t="e">
        <f>IF(ISBLANK(#REF!),"",K225*#REF!)</f>
        <v>#REF!</v>
      </c>
      <c r="AP225" s="49"/>
    </row>
    <row r="226" spans="2:42" ht="12.75" customHeight="1" x14ac:dyDescent="0.25">
      <c r="B226" s="47"/>
      <c r="D226" s="50"/>
      <c r="E226" s="51"/>
      <c r="F226" s="50"/>
      <c r="G226" s="52"/>
      <c r="H226" s="51"/>
      <c r="I226" s="51"/>
      <c r="J226" s="12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219"/>
      <c r="X226" s="218"/>
      <c r="Y226" s="45"/>
      <c r="Z226" s="45"/>
      <c r="AA226" s="45"/>
      <c r="AB226" s="45"/>
      <c r="AC226" s="45"/>
      <c r="AD226" s="45"/>
      <c r="AE226" s="45"/>
      <c r="AF226" s="45"/>
      <c r="AG226" s="46"/>
      <c r="AH226" s="45"/>
      <c r="AI226" s="45"/>
      <c r="AJ226" s="53"/>
      <c r="AK226" s="45"/>
      <c r="AL226" s="54"/>
      <c r="AM226" s="54"/>
      <c r="AN226" s="54"/>
      <c r="AO226" s="49" t="e">
        <f>IF(ISBLANK(#REF!),"",K226*#REF!)</f>
        <v>#REF!</v>
      </c>
      <c r="AP226" s="49"/>
    </row>
    <row r="227" spans="2:42" ht="12.75" customHeight="1" x14ac:dyDescent="0.25">
      <c r="B227" s="47"/>
      <c r="D227" s="50"/>
      <c r="E227" s="51"/>
      <c r="F227" s="50"/>
      <c r="G227" s="52"/>
      <c r="H227" s="51"/>
      <c r="I227" s="51"/>
      <c r="J227" s="12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219"/>
      <c r="X227" s="218"/>
      <c r="Y227" s="45"/>
      <c r="Z227" s="45"/>
      <c r="AA227" s="45"/>
      <c r="AB227" s="45"/>
      <c r="AC227" s="45"/>
      <c r="AD227" s="45"/>
      <c r="AE227" s="45"/>
      <c r="AF227" s="45"/>
      <c r="AG227" s="46"/>
      <c r="AH227" s="45"/>
      <c r="AI227" s="45"/>
      <c r="AJ227" s="53"/>
      <c r="AK227" s="45"/>
      <c r="AL227" s="54"/>
      <c r="AM227" s="54"/>
      <c r="AN227" s="54"/>
      <c r="AO227" s="49" t="e">
        <f>IF(ISBLANK(#REF!),"",K227*#REF!)</f>
        <v>#REF!</v>
      </c>
      <c r="AP227" s="49"/>
    </row>
    <row r="228" spans="2:42" ht="12.75" customHeight="1" x14ac:dyDescent="0.25">
      <c r="B228" s="47"/>
      <c r="D228" s="50"/>
      <c r="E228" s="51"/>
      <c r="F228" s="50"/>
      <c r="G228" s="52"/>
      <c r="H228" s="51"/>
      <c r="I228" s="51"/>
      <c r="J228" s="12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219"/>
      <c r="X228" s="218"/>
      <c r="Y228" s="45"/>
      <c r="Z228" s="45"/>
      <c r="AA228" s="45"/>
      <c r="AB228" s="45"/>
      <c r="AC228" s="45"/>
      <c r="AD228" s="45"/>
      <c r="AE228" s="45"/>
      <c r="AF228" s="45"/>
      <c r="AG228" s="46"/>
      <c r="AH228" s="45"/>
      <c r="AI228" s="45"/>
      <c r="AJ228" s="53"/>
      <c r="AK228" s="45"/>
      <c r="AL228" s="54"/>
      <c r="AM228" s="54"/>
      <c r="AN228" s="54"/>
      <c r="AO228" s="49" t="e">
        <f>IF(ISBLANK(#REF!),"",K228*#REF!)</f>
        <v>#REF!</v>
      </c>
      <c r="AP228" s="49"/>
    </row>
    <row r="229" spans="2:42" ht="12.75" customHeight="1" x14ac:dyDescent="0.25">
      <c r="B229" s="47"/>
      <c r="D229" s="50"/>
      <c r="E229" s="55"/>
      <c r="F229" s="50"/>
      <c r="G229" s="52"/>
      <c r="H229" s="51"/>
      <c r="I229" s="51"/>
      <c r="J229" s="12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219"/>
      <c r="X229" s="218"/>
      <c r="Y229" s="45"/>
      <c r="Z229" s="45"/>
      <c r="AA229" s="45"/>
      <c r="AB229" s="45"/>
      <c r="AC229" s="45"/>
      <c r="AD229" s="45"/>
      <c r="AE229" s="45"/>
      <c r="AF229" s="45"/>
      <c r="AG229" s="46"/>
      <c r="AH229" s="45"/>
      <c r="AI229" s="45"/>
      <c r="AJ229" s="45"/>
      <c r="AK229" s="45"/>
      <c r="AL229" s="45"/>
      <c r="AM229" s="45"/>
      <c r="AN229" s="45"/>
      <c r="AO229" s="49" t="e">
        <f>IF(ISBLANK(#REF!),"",K229*#REF!)</f>
        <v>#REF!</v>
      </c>
      <c r="AP229" s="45"/>
    </row>
    <row r="230" spans="2:42" ht="12.75" customHeight="1" x14ac:dyDescent="0.25">
      <c r="B230" s="47"/>
      <c r="D230" s="50"/>
      <c r="E230" s="55"/>
      <c r="F230" s="50"/>
      <c r="G230" s="52"/>
      <c r="H230" s="51"/>
      <c r="I230" s="51"/>
      <c r="J230" s="12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219"/>
      <c r="X230" s="218"/>
      <c r="Y230" s="45"/>
      <c r="Z230" s="45"/>
      <c r="AA230" s="45"/>
      <c r="AB230" s="45"/>
      <c r="AC230" s="45"/>
      <c r="AD230" s="45"/>
      <c r="AE230" s="45"/>
      <c r="AF230" s="45"/>
      <c r="AG230" s="46"/>
      <c r="AH230" s="45"/>
      <c r="AI230" s="45"/>
      <c r="AJ230" s="45"/>
      <c r="AK230" s="45"/>
      <c r="AL230" s="45"/>
      <c r="AM230" s="45"/>
      <c r="AN230" s="45"/>
      <c r="AO230" s="49" t="e">
        <f>IF(ISBLANK(#REF!),"",K230*#REF!)</f>
        <v>#REF!</v>
      </c>
      <c r="AP230" s="45"/>
    </row>
    <row r="231" spans="2:42" ht="12.75" customHeight="1" x14ac:dyDescent="0.25">
      <c r="B231" s="47"/>
      <c r="D231" s="50"/>
      <c r="E231" s="51"/>
      <c r="F231" s="50"/>
      <c r="G231" s="52"/>
      <c r="H231" s="51"/>
      <c r="I231" s="51"/>
      <c r="J231" s="12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219"/>
      <c r="X231" s="218"/>
      <c r="Y231" s="45"/>
      <c r="Z231" s="45"/>
      <c r="AA231" s="45"/>
      <c r="AB231" s="45"/>
      <c r="AC231" s="45"/>
      <c r="AD231" s="45"/>
      <c r="AE231" s="45"/>
      <c r="AF231" s="45"/>
      <c r="AG231" s="46"/>
      <c r="AH231" s="45"/>
      <c r="AI231" s="45"/>
      <c r="AJ231" s="53"/>
      <c r="AK231" s="45"/>
      <c r="AL231" s="54"/>
      <c r="AM231" s="54"/>
      <c r="AN231" s="54"/>
      <c r="AO231" s="49" t="e">
        <f>IF(ISBLANK(#REF!),"",K231*#REF!)</f>
        <v>#REF!</v>
      </c>
      <c r="AP231" s="49"/>
    </row>
    <row r="232" spans="2:42" ht="12.75" customHeight="1" x14ac:dyDescent="0.25">
      <c r="B232" s="47"/>
      <c r="D232" s="50"/>
      <c r="E232" s="55"/>
      <c r="F232" s="50"/>
      <c r="G232" s="52"/>
      <c r="H232" s="51"/>
      <c r="I232" s="51"/>
      <c r="J232" s="12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219"/>
      <c r="X232" s="218"/>
      <c r="Y232" s="45"/>
      <c r="Z232" s="45"/>
      <c r="AA232" s="45"/>
      <c r="AB232" s="45"/>
      <c r="AC232" s="45"/>
      <c r="AD232" s="45"/>
      <c r="AE232" s="45"/>
      <c r="AF232" s="45"/>
      <c r="AG232" s="46"/>
      <c r="AH232" s="45"/>
      <c r="AI232" s="45"/>
      <c r="AJ232" s="45"/>
      <c r="AK232" s="45"/>
      <c r="AL232" s="45"/>
      <c r="AM232" s="45"/>
      <c r="AN232" s="45"/>
      <c r="AO232" s="49" t="e">
        <f>IF(ISBLANK(#REF!),"",K232*#REF!)</f>
        <v>#REF!</v>
      </c>
      <c r="AP232" s="45"/>
    </row>
    <row r="233" spans="2:42" ht="12.75" customHeight="1" x14ac:dyDescent="0.25">
      <c r="B233" s="47"/>
      <c r="D233" s="50"/>
      <c r="E233" s="51"/>
      <c r="F233" s="50"/>
      <c r="G233" s="52"/>
      <c r="H233" s="51"/>
      <c r="I233" s="51"/>
      <c r="J233" s="12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219"/>
      <c r="X233" s="218"/>
      <c r="Y233" s="45"/>
      <c r="Z233" s="45"/>
      <c r="AA233" s="45"/>
      <c r="AB233" s="45"/>
      <c r="AC233" s="45"/>
      <c r="AD233" s="45"/>
      <c r="AE233" s="45"/>
      <c r="AF233" s="45"/>
      <c r="AG233" s="46"/>
      <c r="AH233" s="45"/>
      <c r="AI233" s="45"/>
      <c r="AJ233" s="53"/>
      <c r="AK233" s="45"/>
      <c r="AL233" s="54"/>
      <c r="AM233" s="54"/>
      <c r="AN233" s="54"/>
      <c r="AO233" s="49" t="e">
        <f>IF(ISBLANK(#REF!),"",K233*#REF!)</f>
        <v>#REF!</v>
      </c>
      <c r="AP233" s="49"/>
    </row>
    <row r="234" spans="2:42" ht="12.75" customHeight="1" x14ac:dyDescent="0.25">
      <c r="B234" s="47"/>
      <c r="D234" s="50"/>
      <c r="E234" s="51"/>
      <c r="F234" s="50"/>
      <c r="G234" s="52"/>
      <c r="H234" s="51"/>
      <c r="I234" s="51"/>
      <c r="J234" s="12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219"/>
      <c r="X234" s="218"/>
      <c r="Y234" s="45"/>
      <c r="Z234" s="45"/>
      <c r="AA234" s="45"/>
      <c r="AB234" s="45"/>
      <c r="AC234" s="45"/>
      <c r="AD234" s="45"/>
      <c r="AE234" s="45"/>
      <c r="AF234" s="45"/>
      <c r="AG234" s="46"/>
      <c r="AH234" s="45"/>
      <c r="AI234" s="45"/>
      <c r="AJ234" s="53"/>
      <c r="AK234" s="45"/>
      <c r="AL234" s="54"/>
      <c r="AM234" s="54"/>
      <c r="AN234" s="54"/>
      <c r="AO234" s="49" t="e">
        <f>IF(ISBLANK(#REF!),"",K234*#REF!)</f>
        <v>#REF!</v>
      </c>
      <c r="AP234" s="49"/>
    </row>
    <row r="235" spans="2:42" ht="12.75" customHeight="1" x14ac:dyDescent="0.25">
      <c r="B235" s="47"/>
      <c r="D235" s="50"/>
      <c r="E235" s="51"/>
      <c r="F235" s="50"/>
      <c r="G235" s="52"/>
      <c r="H235" s="51"/>
      <c r="I235" s="51"/>
      <c r="J235" s="12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219"/>
      <c r="X235" s="218"/>
      <c r="Y235" s="45"/>
      <c r="Z235" s="45"/>
      <c r="AA235" s="45"/>
      <c r="AB235" s="45"/>
      <c r="AC235" s="45"/>
      <c r="AD235" s="45"/>
      <c r="AE235" s="45"/>
      <c r="AF235" s="45"/>
      <c r="AG235" s="46"/>
      <c r="AH235" s="45"/>
      <c r="AI235" s="45"/>
      <c r="AJ235" s="53"/>
      <c r="AK235" s="45"/>
      <c r="AL235" s="54"/>
      <c r="AM235" s="54"/>
      <c r="AN235" s="54"/>
      <c r="AO235" s="49" t="e">
        <f>IF(ISBLANK(#REF!),"",K235*#REF!)</f>
        <v>#REF!</v>
      </c>
      <c r="AP235" s="49"/>
    </row>
    <row r="236" spans="2:42" ht="12.75" customHeight="1" x14ac:dyDescent="0.25">
      <c r="B236" s="47"/>
      <c r="D236" s="50"/>
      <c r="E236" s="51"/>
      <c r="F236" s="50"/>
      <c r="G236" s="52"/>
      <c r="H236" s="51"/>
      <c r="I236" s="51"/>
      <c r="J236" s="12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219"/>
      <c r="X236" s="218"/>
      <c r="Y236" s="45"/>
      <c r="Z236" s="45"/>
      <c r="AA236" s="45"/>
      <c r="AB236" s="45"/>
      <c r="AC236" s="45"/>
      <c r="AD236" s="45"/>
      <c r="AE236" s="45"/>
      <c r="AF236" s="45"/>
      <c r="AG236" s="46"/>
      <c r="AH236" s="45"/>
      <c r="AI236" s="45"/>
      <c r="AJ236" s="53"/>
      <c r="AK236" s="45"/>
      <c r="AL236" s="54"/>
      <c r="AM236" s="54"/>
      <c r="AN236" s="54"/>
      <c r="AO236" s="49" t="e">
        <f>IF(ISBLANK(#REF!),"",K236*#REF!)</f>
        <v>#REF!</v>
      </c>
      <c r="AP236" s="49"/>
    </row>
    <row r="237" spans="2:42" ht="12.75" customHeight="1" x14ac:dyDescent="0.25">
      <c r="B237" s="47"/>
      <c r="D237" s="50"/>
      <c r="E237" s="51"/>
      <c r="F237" s="50"/>
      <c r="G237" s="52"/>
      <c r="H237" s="51"/>
      <c r="I237" s="51"/>
      <c r="J237" s="129"/>
      <c r="K237" s="49"/>
      <c r="L237" s="58"/>
      <c r="M237" s="58"/>
      <c r="N237" s="58"/>
      <c r="O237" s="58"/>
      <c r="P237" s="58"/>
      <c r="Q237" s="49"/>
      <c r="R237" s="49"/>
      <c r="S237" s="49"/>
      <c r="T237" s="49"/>
      <c r="U237" s="49"/>
      <c r="V237" s="49"/>
      <c r="W237" s="219"/>
      <c r="X237" s="218"/>
      <c r="Y237" s="45"/>
      <c r="Z237" s="45"/>
      <c r="AA237" s="45"/>
      <c r="AB237" s="45"/>
      <c r="AC237" s="45"/>
      <c r="AD237" s="45"/>
      <c r="AE237" s="45"/>
      <c r="AF237" s="45"/>
      <c r="AG237" s="46"/>
      <c r="AH237" s="45"/>
      <c r="AI237" s="45"/>
      <c r="AJ237" s="53"/>
      <c r="AK237" s="45"/>
      <c r="AL237" s="54"/>
      <c r="AM237" s="54"/>
      <c r="AN237" s="54"/>
      <c r="AO237" s="49" t="e">
        <f>IF(ISBLANK(#REF!),"",K237*#REF!)</f>
        <v>#REF!</v>
      </c>
      <c r="AP237" s="49"/>
    </row>
    <row r="238" spans="2:42" ht="12.75" customHeight="1" x14ac:dyDescent="0.25">
      <c r="B238" s="47"/>
      <c r="D238" s="50"/>
      <c r="E238" s="51"/>
      <c r="F238" s="50"/>
      <c r="G238" s="52"/>
      <c r="H238" s="51"/>
      <c r="I238" s="51"/>
      <c r="J238" s="129"/>
      <c r="K238" s="49"/>
      <c r="L238" s="58"/>
      <c r="M238" s="58"/>
      <c r="N238" s="58"/>
      <c r="O238" s="58"/>
      <c r="P238" s="58"/>
      <c r="Q238" s="49"/>
      <c r="R238" s="49"/>
      <c r="S238" s="49"/>
      <c r="T238" s="49"/>
      <c r="U238" s="49"/>
      <c r="V238" s="49"/>
      <c r="W238" s="219"/>
      <c r="X238" s="218"/>
      <c r="Y238" s="45"/>
      <c r="Z238" s="45"/>
      <c r="AA238" s="45"/>
      <c r="AB238" s="45"/>
      <c r="AC238" s="45"/>
      <c r="AD238" s="45"/>
      <c r="AE238" s="45"/>
      <c r="AF238" s="45"/>
      <c r="AG238" s="46"/>
      <c r="AH238" s="45"/>
      <c r="AI238" s="45"/>
      <c r="AJ238" s="53"/>
      <c r="AK238" s="45"/>
      <c r="AL238" s="54"/>
      <c r="AM238" s="54"/>
      <c r="AN238" s="54"/>
      <c r="AO238" s="49" t="e">
        <f>IF(ISBLANK(#REF!),"",K238*#REF!)</f>
        <v>#REF!</v>
      </c>
      <c r="AP238" s="49"/>
    </row>
    <row r="239" spans="2:42" ht="12.75" customHeight="1" x14ac:dyDescent="0.25">
      <c r="B239" s="47"/>
      <c r="D239" s="50"/>
      <c r="E239" s="51"/>
      <c r="F239" s="50"/>
      <c r="G239" s="52"/>
      <c r="H239" s="51"/>
      <c r="I239" s="51"/>
      <c r="J239" s="12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219"/>
      <c r="X239" s="218"/>
      <c r="Y239" s="45"/>
      <c r="Z239" s="45"/>
      <c r="AA239" s="45"/>
      <c r="AB239" s="45"/>
      <c r="AC239" s="45"/>
      <c r="AD239" s="45"/>
      <c r="AE239" s="45"/>
      <c r="AF239" s="45"/>
      <c r="AG239" s="46"/>
      <c r="AH239" s="49"/>
      <c r="AI239" s="45"/>
      <c r="AJ239" s="53"/>
      <c r="AK239" s="45"/>
      <c r="AL239" s="54"/>
      <c r="AM239" s="54"/>
      <c r="AN239" s="54"/>
      <c r="AO239" s="49" t="e">
        <f>IF(ISBLANK(#REF!),"",K239*#REF!)</f>
        <v>#REF!</v>
      </c>
      <c r="AP239" s="49"/>
    </row>
    <row r="240" spans="2:42" ht="12.75" customHeight="1" x14ac:dyDescent="0.25">
      <c r="B240" s="47"/>
      <c r="D240" s="50"/>
      <c r="E240" s="51"/>
      <c r="F240" s="50"/>
      <c r="G240" s="52"/>
      <c r="H240" s="51"/>
      <c r="I240" s="51"/>
      <c r="J240" s="129"/>
      <c r="K240" s="56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219"/>
      <c r="X240" s="218"/>
      <c r="Y240" s="45"/>
      <c r="Z240" s="45"/>
      <c r="AA240" s="57"/>
      <c r="AB240" s="45"/>
      <c r="AC240" s="45"/>
      <c r="AD240" s="45"/>
      <c r="AE240" s="45"/>
      <c r="AF240" s="45"/>
      <c r="AG240" s="46"/>
      <c r="AH240" s="49"/>
      <c r="AI240" s="45"/>
      <c r="AJ240" s="53"/>
      <c r="AK240" s="45"/>
      <c r="AL240" s="54"/>
      <c r="AM240" s="54"/>
      <c r="AN240" s="54"/>
      <c r="AO240" s="49" t="e">
        <f>IF(ISBLANK(#REF!),"",K240*#REF!)</f>
        <v>#REF!</v>
      </c>
      <c r="AP240" s="49">
        <f>K240</f>
        <v>0</v>
      </c>
    </row>
    <row r="241" spans="2:42" ht="12.75" customHeight="1" x14ac:dyDescent="0.25">
      <c r="B241" s="47"/>
      <c r="D241" s="50"/>
      <c r="E241" s="51"/>
      <c r="F241" s="50"/>
      <c r="G241" s="52"/>
      <c r="H241" s="51"/>
      <c r="I241" s="51"/>
      <c r="J241" s="12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219"/>
      <c r="X241" s="218"/>
      <c r="Y241" s="45"/>
      <c r="Z241" s="45"/>
      <c r="AA241" s="49"/>
      <c r="AB241" s="45"/>
      <c r="AC241" s="45"/>
      <c r="AD241" s="45"/>
      <c r="AE241" s="45"/>
      <c r="AF241" s="45"/>
      <c r="AG241" s="46"/>
      <c r="AH241" s="49"/>
      <c r="AI241" s="45"/>
      <c r="AJ241" s="53"/>
      <c r="AK241" s="45"/>
      <c r="AL241" s="54"/>
      <c r="AM241" s="54"/>
      <c r="AN241" s="54"/>
      <c r="AO241" s="49" t="e">
        <f>IF(ISBLANK(#REF!),"",K241*#REF!)</f>
        <v>#REF!</v>
      </c>
      <c r="AP241" s="49"/>
    </row>
    <row r="242" spans="2:42" ht="12.75" customHeight="1" x14ac:dyDescent="0.25">
      <c r="B242" s="47"/>
      <c r="D242" s="50"/>
      <c r="E242" s="51"/>
      <c r="F242" s="50"/>
      <c r="G242" s="52"/>
      <c r="H242" s="51"/>
      <c r="I242" s="51"/>
      <c r="J242" s="12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219"/>
      <c r="X242" s="218"/>
      <c r="Y242" s="45"/>
      <c r="Z242" s="45"/>
      <c r="AA242" s="45"/>
      <c r="AB242" s="45"/>
      <c r="AC242" s="45"/>
      <c r="AD242" s="45"/>
      <c r="AE242" s="45"/>
      <c r="AF242" s="45"/>
      <c r="AG242" s="46"/>
      <c r="AH242" s="45"/>
      <c r="AI242" s="45"/>
      <c r="AJ242" s="53"/>
      <c r="AK242" s="45"/>
      <c r="AL242" s="54"/>
      <c r="AM242" s="54"/>
      <c r="AN242" s="54"/>
      <c r="AO242" s="49" t="e">
        <f>IF(ISBLANK(#REF!),"",K242*#REF!)</f>
        <v>#REF!</v>
      </c>
      <c r="AP242" s="49"/>
    </row>
    <row r="243" spans="2:42" ht="12.75" customHeight="1" x14ac:dyDescent="0.25">
      <c r="B243" s="47"/>
      <c r="D243" s="50"/>
      <c r="E243" s="51"/>
      <c r="F243" s="50"/>
      <c r="G243" s="52"/>
      <c r="H243" s="51"/>
      <c r="I243" s="51"/>
      <c r="J243" s="12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219"/>
      <c r="X243" s="218"/>
      <c r="Y243" s="45"/>
      <c r="Z243" s="45"/>
      <c r="AA243" s="45"/>
      <c r="AB243" s="45"/>
      <c r="AC243" s="45"/>
      <c r="AD243" s="45"/>
      <c r="AE243" s="45"/>
      <c r="AF243" s="45"/>
      <c r="AG243" s="46"/>
      <c r="AH243" s="45"/>
      <c r="AI243" s="45"/>
      <c r="AJ243" s="53"/>
      <c r="AK243" s="45"/>
      <c r="AL243" s="54"/>
      <c r="AM243" s="54"/>
      <c r="AN243" s="54"/>
      <c r="AO243" s="49" t="e">
        <f>IF(ISBLANK(#REF!),"",K243*#REF!)</f>
        <v>#REF!</v>
      </c>
      <c r="AP243" s="49"/>
    </row>
    <row r="244" spans="2:42" ht="12" customHeight="1" x14ac:dyDescent="0.25">
      <c r="B244" s="47"/>
      <c r="D244" s="50"/>
      <c r="E244" s="55"/>
      <c r="F244" s="50"/>
      <c r="G244" s="52"/>
      <c r="H244" s="51"/>
      <c r="I244" s="51"/>
      <c r="J244" s="12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219"/>
      <c r="X244" s="218"/>
      <c r="Y244" s="45"/>
      <c r="Z244" s="45"/>
      <c r="AA244" s="45"/>
      <c r="AB244" s="45"/>
      <c r="AC244" s="45"/>
      <c r="AD244" s="45"/>
      <c r="AE244" s="45"/>
      <c r="AF244" s="45"/>
      <c r="AG244" s="46"/>
      <c r="AH244" s="45"/>
      <c r="AI244" s="45"/>
      <c r="AJ244" s="53"/>
      <c r="AK244" s="45"/>
      <c r="AL244" s="54"/>
      <c r="AM244" s="54"/>
      <c r="AN244" s="54"/>
      <c r="AO244" s="49" t="e">
        <f>IF(ISBLANK(#REF!),"",K244*#REF!)</f>
        <v>#REF!</v>
      </c>
      <c r="AP244" s="49"/>
    </row>
    <row r="245" spans="2:42" ht="12.75" customHeight="1" x14ac:dyDescent="0.25">
      <c r="B245" s="47"/>
      <c r="D245" s="50"/>
      <c r="E245" s="51"/>
      <c r="F245" s="50"/>
      <c r="G245" s="52"/>
      <c r="H245" s="51"/>
      <c r="I245" s="51"/>
      <c r="J245" s="12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219"/>
      <c r="X245" s="218"/>
      <c r="Y245" s="45"/>
      <c r="Z245" s="45"/>
      <c r="AA245" s="45"/>
      <c r="AB245" s="45"/>
      <c r="AC245" s="45"/>
      <c r="AD245" s="45"/>
      <c r="AE245" s="45"/>
      <c r="AF245" s="45"/>
      <c r="AG245" s="46"/>
      <c r="AH245" s="45"/>
      <c r="AI245" s="45"/>
      <c r="AJ245" s="53"/>
      <c r="AK245" s="45"/>
      <c r="AL245" s="54"/>
      <c r="AM245" s="54"/>
      <c r="AN245" s="54"/>
      <c r="AO245" s="49" t="e">
        <f>IF(ISBLANK(#REF!),"",K245*#REF!)</f>
        <v>#REF!</v>
      </c>
      <c r="AP245" s="49"/>
    </row>
    <row r="246" spans="2:42" ht="12.75" customHeight="1" x14ac:dyDescent="0.25">
      <c r="B246" s="47"/>
      <c r="D246" s="50"/>
      <c r="E246" s="51"/>
      <c r="F246" s="50"/>
      <c r="G246" s="52"/>
      <c r="H246" s="51"/>
      <c r="I246" s="51"/>
      <c r="J246" s="12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219"/>
      <c r="X246" s="218"/>
      <c r="Y246" s="45"/>
      <c r="Z246" s="45"/>
      <c r="AA246" s="45"/>
      <c r="AB246" s="45"/>
      <c r="AC246" s="45"/>
      <c r="AD246" s="45"/>
      <c r="AE246" s="45"/>
      <c r="AF246" s="45"/>
      <c r="AG246" s="46"/>
      <c r="AH246" s="45"/>
      <c r="AI246" s="45"/>
      <c r="AJ246" s="53"/>
      <c r="AK246" s="45"/>
      <c r="AL246" s="54"/>
      <c r="AM246" s="54"/>
      <c r="AN246" s="54"/>
      <c r="AO246" s="49" t="e">
        <f>IF(ISBLANK(#REF!),"",K246*#REF!)</f>
        <v>#REF!</v>
      </c>
      <c r="AP246" s="49"/>
    </row>
    <row r="247" spans="2:42" ht="12.75" customHeight="1" x14ac:dyDescent="0.25">
      <c r="B247" s="47"/>
      <c r="D247" s="50"/>
      <c r="E247" s="51"/>
      <c r="F247" s="50"/>
      <c r="G247" s="52"/>
      <c r="H247" s="51"/>
      <c r="I247" s="51"/>
      <c r="J247" s="12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219"/>
      <c r="X247" s="218"/>
      <c r="Y247" s="45"/>
      <c r="Z247" s="45"/>
      <c r="AA247" s="45"/>
      <c r="AB247" s="45"/>
      <c r="AC247" s="45"/>
      <c r="AD247" s="45"/>
      <c r="AE247" s="45"/>
      <c r="AF247" s="45"/>
      <c r="AG247" s="46"/>
      <c r="AH247" s="45"/>
      <c r="AI247" s="45"/>
      <c r="AJ247" s="53"/>
      <c r="AK247" s="45"/>
      <c r="AL247" s="54"/>
      <c r="AM247" s="54"/>
      <c r="AN247" s="54"/>
      <c r="AO247" s="49" t="e">
        <f>IF(ISBLANK(#REF!),"",K247*#REF!)</f>
        <v>#REF!</v>
      </c>
      <c r="AP247" s="49"/>
    </row>
    <row r="248" spans="2:42" ht="12.75" customHeight="1" x14ac:dyDescent="0.25">
      <c r="B248" s="47"/>
      <c r="D248" s="50"/>
      <c r="E248" s="51"/>
      <c r="F248" s="50"/>
      <c r="G248" s="52"/>
      <c r="H248" s="51"/>
      <c r="I248" s="51"/>
      <c r="J248" s="12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219"/>
      <c r="X248" s="218"/>
      <c r="Y248" s="45"/>
      <c r="Z248" s="45"/>
      <c r="AA248" s="45"/>
      <c r="AB248" s="45"/>
      <c r="AC248" s="45"/>
      <c r="AD248" s="45"/>
      <c r="AE248" s="45"/>
      <c r="AF248" s="45"/>
      <c r="AG248" s="46"/>
      <c r="AH248" s="45"/>
      <c r="AI248" s="45"/>
      <c r="AJ248" s="53"/>
      <c r="AK248" s="45"/>
      <c r="AL248" s="54"/>
      <c r="AM248" s="54"/>
      <c r="AN248" s="54"/>
      <c r="AO248" s="49" t="e">
        <f>IF(ISBLANK(#REF!),"",K248*#REF!)</f>
        <v>#REF!</v>
      </c>
      <c r="AP248" s="49"/>
    </row>
    <row r="249" spans="2:42" ht="12.75" customHeight="1" x14ac:dyDescent="0.25">
      <c r="B249" s="47"/>
      <c r="D249" s="50"/>
      <c r="E249" s="55"/>
      <c r="F249" s="50"/>
      <c r="G249" s="52"/>
      <c r="H249" s="51"/>
      <c r="I249" s="51"/>
      <c r="J249" s="12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219"/>
      <c r="X249" s="218"/>
      <c r="Y249" s="45"/>
      <c r="Z249" s="45"/>
      <c r="AA249" s="45"/>
      <c r="AB249" s="45"/>
      <c r="AC249" s="45"/>
      <c r="AD249" s="45"/>
      <c r="AE249" s="45"/>
      <c r="AF249" s="45"/>
      <c r="AG249" s="46"/>
      <c r="AH249" s="45"/>
      <c r="AI249" s="45"/>
      <c r="AJ249" s="45"/>
      <c r="AK249" s="45"/>
      <c r="AL249" s="45"/>
      <c r="AM249" s="45"/>
      <c r="AN249" s="45"/>
      <c r="AO249" s="49" t="e">
        <f>IF(ISBLANK(#REF!),"",K249*#REF!)</f>
        <v>#REF!</v>
      </c>
      <c r="AP249" s="45"/>
    </row>
    <row r="250" spans="2:42" ht="12.75" customHeight="1" x14ac:dyDescent="0.25">
      <c r="B250" s="47"/>
      <c r="D250" s="50"/>
      <c r="E250" s="51"/>
      <c r="F250" s="50"/>
      <c r="G250" s="52"/>
      <c r="H250" s="51"/>
      <c r="I250" s="51"/>
      <c r="J250" s="12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219"/>
      <c r="X250" s="218"/>
      <c r="Y250" s="45"/>
      <c r="Z250" s="45"/>
      <c r="AA250" s="45"/>
      <c r="AB250" s="45"/>
      <c r="AC250" s="45"/>
      <c r="AD250" s="45"/>
      <c r="AE250" s="45"/>
      <c r="AF250" s="45"/>
      <c r="AG250" s="46"/>
      <c r="AH250" s="45"/>
      <c r="AI250" s="45"/>
      <c r="AJ250" s="53"/>
      <c r="AK250" s="45"/>
      <c r="AL250" s="54"/>
      <c r="AM250" s="54"/>
      <c r="AN250" s="54"/>
      <c r="AO250" s="49" t="e">
        <f>IF(ISBLANK(#REF!),"",K250*#REF!)</f>
        <v>#REF!</v>
      </c>
      <c r="AP250" s="49"/>
    </row>
    <row r="251" spans="2:42" ht="12.75" customHeight="1" x14ac:dyDescent="0.25">
      <c r="B251" s="47"/>
      <c r="D251" s="50"/>
      <c r="E251" s="51"/>
      <c r="F251" s="50"/>
      <c r="G251" s="52"/>
      <c r="H251" s="51"/>
      <c r="I251" s="51"/>
      <c r="J251" s="12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219"/>
      <c r="X251" s="218"/>
      <c r="Y251" s="45"/>
      <c r="Z251" s="45"/>
      <c r="AA251" s="45"/>
      <c r="AB251" s="45"/>
      <c r="AC251" s="45"/>
      <c r="AD251" s="45"/>
      <c r="AE251" s="45"/>
      <c r="AF251" s="45"/>
      <c r="AG251" s="46"/>
      <c r="AH251" s="45"/>
      <c r="AI251" s="45"/>
      <c r="AJ251" s="53"/>
      <c r="AK251" s="45"/>
      <c r="AL251" s="54"/>
      <c r="AM251" s="54"/>
      <c r="AN251" s="54"/>
      <c r="AO251" s="49" t="e">
        <f>IF(ISBLANK(#REF!),"",K251*#REF!)</f>
        <v>#REF!</v>
      </c>
      <c r="AP251" s="49"/>
    </row>
    <row r="252" spans="2:42" ht="12.75" customHeight="1" x14ac:dyDescent="0.25">
      <c r="B252" s="47"/>
      <c r="D252" s="50"/>
      <c r="E252" s="51"/>
      <c r="F252" s="50"/>
      <c r="G252" s="52"/>
      <c r="H252" s="51"/>
      <c r="I252" s="51"/>
      <c r="J252" s="12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219"/>
      <c r="X252" s="218"/>
      <c r="Y252" s="45"/>
      <c r="Z252" s="45"/>
      <c r="AA252" s="45"/>
      <c r="AB252" s="45"/>
      <c r="AC252" s="45"/>
      <c r="AD252" s="45"/>
      <c r="AE252" s="45"/>
      <c r="AF252" s="45"/>
      <c r="AG252" s="46"/>
      <c r="AH252" s="49"/>
      <c r="AI252" s="45"/>
      <c r="AJ252" s="53"/>
      <c r="AK252" s="45"/>
      <c r="AL252" s="54"/>
      <c r="AM252" s="54"/>
      <c r="AN252" s="54"/>
      <c r="AO252" s="49" t="e">
        <f>IF(ISBLANK(#REF!),"",K252*#REF!)</f>
        <v>#REF!</v>
      </c>
      <c r="AP252" s="49"/>
    </row>
    <row r="253" spans="2:42" ht="12.75" customHeight="1" x14ac:dyDescent="0.25">
      <c r="B253" s="47"/>
      <c r="D253" s="50"/>
      <c r="E253" s="51"/>
      <c r="F253" s="50"/>
      <c r="G253" s="52"/>
      <c r="H253" s="51"/>
      <c r="I253" s="51"/>
      <c r="J253" s="12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219"/>
      <c r="X253" s="218"/>
      <c r="Y253" s="45"/>
      <c r="Z253" s="45"/>
      <c r="AA253" s="45"/>
      <c r="AB253" s="45"/>
      <c r="AC253" s="45"/>
      <c r="AD253" s="45"/>
      <c r="AE253" s="45"/>
      <c r="AF253" s="45"/>
      <c r="AG253" s="46"/>
      <c r="AH253" s="45"/>
      <c r="AI253" s="45"/>
      <c r="AJ253" s="53"/>
      <c r="AK253" s="45"/>
      <c r="AL253" s="54"/>
      <c r="AM253" s="54"/>
      <c r="AN253" s="54"/>
      <c r="AO253" s="49" t="e">
        <f>IF(ISBLANK(#REF!),"",K253*#REF!)</f>
        <v>#REF!</v>
      </c>
      <c r="AP253" s="49"/>
    </row>
    <row r="254" spans="2:42" ht="12.75" customHeight="1" x14ac:dyDescent="0.25">
      <c r="B254" s="47"/>
      <c r="D254" s="50"/>
      <c r="E254" s="51"/>
      <c r="F254" s="50"/>
      <c r="G254" s="52"/>
      <c r="H254" s="51"/>
      <c r="I254" s="51"/>
      <c r="J254" s="12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219"/>
      <c r="X254" s="218"/>
      <c r="Y254" s="45"/>
      <c r="Z254" s="45"/>
      <c r="AA254" s="45"/>
      <c r="AB254" s="45"/>
      <c r="AC254" s="45"/>
      <c r="AD254" s="45"/>
      <c r="AE254" s="45"/>
      <c r="AF254" s="45"/>
      <c r="AG254" s="46"/>
      <c r="AH254" s="45"/>
      <c r="AI254" s="45"/>
      <c r="AJ254" s="53"/>
      <c r="AK254" s="45"/>
      <c r="AL254" s="54"/>
      <c r="AM254" s="54"/>
      <c r="AN254" s="54"/>
      <c r="AO254" s="49" t="e">
        <f>IF(ISBLANK(#REF!),"",K254*#REF!)</f>
        <v>#REF!</v>
      </c>
      <c r="AP254" s="49"/>
    </row>
    <row r="255" spans="2:42" ht="12.75" customHeight="1" x14ac:dyDescent="0.25">
      <c r="B255" s="47"/>
      <c r="D255" s="50"/>
      <c r="E255" s="51"/>
      <c r="F255" s="50"/>
      <c r="G255" s="52"/>
      <c r="H255" s="51"/>
      <c r="I255" s="51"/>
      <c r="J255" s="12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219"/>
      <c r="X255" s="218"/>
      <c r="Y255" s="45"/>
      <c r="Z255" s="45"/>
      <c r="AA255" s="49"/>
      <c r="AB255" s="45"/>
      <c r="AC255" s="45"/>
      <c r="AD255" s="45"/>
      <c r="AE255" s="45"/>
      <c r="AF255" s="45"/>
      <c r="AG255" s="46"/>
      <c r="AH255" s="49"/>
      <c r="AI255" s="45"/>
      <c r="AJ255" s="53"/>
      <c r="AK255" s="45"/>
      <c r="AL255" s="54"/>
      <c r="AM255" s="54"/>
      <c r="AN255" s="54"/>
      <c r="AO255" s="49" t="e">
        <f>IF(ISBLANK(#REF!),"",K255*#REF!)</f>
        <v>#REF!</v>
      </c>
      <c r="AP255" s="49"/>
    </row>
    <row r="256" spans="2:42" ht="12.75" customHeight="1" x14ac:dyDescent="0.25">
      <c r="B256" s="47"/>
      <c r="D256" s="50"/>
      <c r="E256" s="51"/>
      <c r="F256" s="50"/>
      <c r="G256" s="52"/>
      <c r="H256" s="51"/>
      <c r="I256" s="51"/>
      <c r="J256" s="12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219"/>
      <c r="X256" s="218"/>
      <c r="Y256" s="45"/>
      <c r="Z256" s="45"/>
      <c r="AA256" s="45"/>
      <c r="AB256" s="45"/>
      <c r="AC256" s="45"/>
      <c r="AD256" s="45"/>
      <c r="AE256" s="45"/>
      <c r="AF256" s="45"/>
      <c r="AG256" s="46"/>
      <c r="AH256" s="45"/>
      <c r="AI256" s="45"/>
      <c r="AJ256" s="53"/>
      <c r="AK256" s="45"/>
      <c r="AL256" s="54"/>
      <c r="AM256" s="54"/>
      <c r="AN256" s="54"/>
      <c r="AO256" s="49" t="e">
        <f>IF(ISBLANK(#REF!),"",K256*#REF!)</f>
        <v>#REF!</v>
      </c>
      <c r="AP256" s="49"/>
    </row>
    <row r="257" spans="2:42" ht="12.75" customHeight="1" x14ac:dyDescent="0.25">
      <c r="B257" s="47"/>
      <c r="D257" s="50"/>
      <c r="E257" s="51"/>
      <c r="F257" s="50"/>
      <c r="G257" s="52"/>
      <c r="H257" s="51"/>
      <c r="I257" s="51"/>
      <c r="J257" s="12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219"/>
      <c r="X257" s="218"/>
      <c r="Y257" s="45"/>
      <c r="Z257" s="45"/>
      <c r="AA257" s="45"/>
      <c r="AB257" s="45"/>
      <c r="AC257" s="45"/>
      <c r="AD257" s="45"/>
      <c r="AE257" s="45"/>
      <c r="AF257" s="45"/>
      <c r="AG257" s="46"/>
      <c r="AH257" s="45"/>
      <c r="AI257" s="45"/>
      <c r="AJ257" s="53"/>
      <c r="AK257" s="45"/>
      <c r="AL257" s="54"/>
      <c r="AM257" s="54"/>
      <c r="AN257" s="54"/>
      <c r="AO257" s="49" t="e">
        <f>IF(ISBLANK(#REF!),"",K257*#REF!)</f>
        <v>#REF!</v>
      </c>
      <c r="AP257" s="49"/>
    </row>
    <row r="258" spans="2:42" ht="12.75" customHeight="1" x14ac:dyDescent="0.25">
      <c r="B258" s="47"/>
      <c r="D258" s="50"/>
      <c r="E258" s="51"/>
      <c r="F258" s="50"/>
      <c r="G258" s="52"/>
      <c r="H258" s="51"/>
      <c r="I258" s="51"/>
      <c r="J258" s="12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219"/>
      <c r="X258" s="218"/>
      <c r="Y258" s="45"/>
      <c r="Z258" s="45"/>
      <c r="AA258" s="45"/>
      <c r="AB258" s="45"/>
      <c r="AC258" s="45"/>
      <c r="AD258" s="45"/>
      <c r="AE258" s="45"/>
      <c r="AF258" s="45"/>
      <c r="AG258" s="46"/>
      <c r="AH258" s="45"/>
      <c r="AI258" s="45"/>
      <c r="AJ258" s="53"/>
      <c r="AK258" s="45"/>
      <c r="AL258" s="54"/>
      <c r="AM258" s="54"/>
      <c r="AN258" s="54"/>
      <c r="AO258" s="49" t="e">
        <f>IF(ISBLANK(#REF!),"",K258*#REF!)</f>
        <v>#REF!</v>
      </c>
      <c r="AP258" s="49"/>
    </row>
    <row r="259" spans="2:42" ht="12.75" customHeight="1" x14ac:dyDescent="0.25">
      <c r="B259" s="47"/>
      <c r="D259" s="50"/>
      <c r="E259" s="51"/>
      <c r="F259" s="50"/>
      <c r="G259" s="52"/>
      <c r="H259" s="51"/>
      <c r="I259" s="51"/>
      <c r="J259" s="12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219"/>
      <c r="X259" s="218"/>
      <c r="Y259" s="45"/>
      <c r="Z259" s="45"/>
      <c r="AA259" s="45"/>
      <c r="AB259" s="45"/>
      <c r="AC259" s="45"/>
      <c r="AD259" s="45"/>
      <c r="AE259" s="45"/>
      <c r="AF259" s="45"/>
      <c r="AG259" s="46"/>
      <c r="AH259" s="45"/>
      <c r="AI259" s="45"/>
      <c r="AJ259" s="53"/>
      <c r="AK259" s="45"/>
      <c r="AL259" s="54"/>
      <c r="AM259" s="54"/>
      <c r="AN259" s="54"/>
      <c r="AO259" s="49" t="e">
        <f>IF(ISBLANK(#REF!),"",K259*#REF!)</f>
        <v>#REF!</v>
      </c>
      <c r="AP259" s="49"/>
    </row>
    <row r="260" spans="2:42" ht="12.75" customHeight="1" x14ac:dyDescent="0.25">
      <c r="B260" s="47"/>
      <c r="D260" s="50"/>
      <c r="E260" s="55"/>
      <c r="F260" s="50"/>
      <c r="G260" s="52"/>
      <c r="H260" s="51"/>
      <c r="I260" s="51"/>
      <c r="J260" s="12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219"/>
      <c r="X260" s="218"/>
      <c r="Y260" s="45"/>
      <c r="Z260" s="45"/>
      <c r="AA260" s="45"/>
      <c r="AB260" s="45"/>
      <c r="AC260" s="45"/>
      <c r="AD260" s="45"/>
      <c r="AE260" s="45"/>
      <c r="AF260" s="45"/>
      <c r="AG260" s="46"/>
      <c r="AH260" s="45"/>
      <c r="AI260" s="45"/>
      <c r="AJ260" s="45"/>
      <c r="AK260" s="45"/>
      <c r="AL260" s="45"/>
      <c r="AM260" s="45"/>
      <c r="AN260" s="45"/>
      <c r="AO260" s="49" t="e">
        <f>IF(ISBLANK(#REF!),"",K260*#REF!)</f>
        <v>#REF!</v>
      </c>
      <c r="AP260" s="45"/>
    </row>
    <row r="261" spans="2:42" ht="12.75" customHeight="1" x14ac:dyDescent="0.25">
      <c r="B261" s="47"/>
      <c r="D261" s="50"/>
      <c r="E261" s="51"/>
      <c r="F261" s="50"/>
      <c r="G261" s="52"/>
      <c r="H261" s="51"/>
      <c r="I261" s="51"/>
      <c r="J261" s="12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219"/>
      <c r="X261" s="218"/>
      <c r="Y261" s="45"/>
      <c r="Z261" s="45"/>
      <c r="AA261" s="45"/>
      <c r="AB261" s="45"/>
      <c r="AC261" s="45"/>
      <c r="AD261" s="45"/>
      <c r="AE261" s="45"/>
      <c r="AF261" s="45"/>
      <c r="AG261" s="46"/>
      <c r="AH261" s="45"/>
      <c r="AI261" s="45"/>
      <c r="AJ261" s="53"/>
      <c r="AK261" s="45"/>
      <c r="AL261" s="54"/>
      <c r="AM261" s="54"/>
      <c r="AN261" s="54"/>
      <c r="AO261" s="49" t="e">
        <f>IF(ISBLANK(#REF!),"",K261*#REF!)</f>
        <v>#REF!</v>
      </c>
      <c r="AP261" s="49"/>
    </row>
    <row r="262" spans="2:42" ht="12.75" customHeight="1" x14ac:dyDescent="0.25">
      <c r="B262" s="47"/>
      <c r="D262" s="50"/>
      <c r="E262" s="51"/>
      <c r="F262" s="50"/>
      <c r="G262" s="52"/>
      <c r="H262" s="51"/>
      <c r="I262" s="51"/>
      <c r="J262" s="12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219"/>
      <c r="X262" s="218"/>
      <c r="Y262" s="45"/>
      <c r="Z262" s="45"/>
      <c r="AA262" s="45"/>
      <c r="AB262" s="45"/>
      <c r="AC262" s="45"/>
      <c r="AD262" s="45"/>
      <c r="AE262" s="45"/>
      <c r="AF262" s="45"/>
      <c r="AG262" s="46"/>
      <c r="AH262" s="45"/>
      <c r="AI262" s="45"/>
      <c r="AJ262" s="53"/>
      <c r="AK262" s="45"/>
      <c r="AL262" s="54"/>
      <c r="AM262" s="54"/>
      <c r="AN262" s="54"/>
      <c r="AO262" s="49" t="e">
        <f>IF(ISBLANK(#REF!),"",K262*#REF!)</f>
        <v>#REF!</v>
      </c>
      <c r="AP262" s="49"/>
    </row>
    <row r="263" spans="2:42" ht="12.75" customHeight="1" x14ac:dyDescent="0.25">
      <c r="B263" s="47"/>
      <c r="D263" s="50"/>
      <c r="E263" s="51"/>
      <c r="F263" s="50"/>
      <c r="G263" s="52"/>
      <c r="H263" s="51"/>
      <c r="I263" s="51"/>
      <c r="J263" s="12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219"/>
      <c r="X263" s="218"/>
      <c r="Y263" s="45"/>
      <c r="Z263" s="45"/>
      <c r="AA263" s="45"/>
      <c r="AB263" s="45"/>
      <c r="AC263" s="45"/>
      <c r="AD263" s="45"/>
      <c r="AE263" s="45"/>
      <c r="AF263" s="45"/>
      <c r="AG263" s="46"/>
      <c r="AH263" s="49"/>
      <c r="AI263" s="45"/>
      <c r="AJ263" s="53"/>
      <c r="AK263" s="45"/>
      <c r="AL263" s="54"/>
      <c r="AM263" s="54"/>
      <c r="AN263" s="54"/>
      <c r="AO263" s="49" t="e">
        <f>IF(ISBLANK(#REF!),"",K263*#REF!)</f>
        <v>#REF!</v>
      </c>
      <c r="AP263" s="49"/>
    </row>
    <row r="264" spans="2:42" ht="12.75" customHeight="1" x14ac:dyDescent="0.25">
      <c r="B264" s="47"/>
      <c r="D264" s="50"/>
      <c r="E264" s="51"/>
      <c r="F264" s="50"/>
      <c r="G264" s="52"/>
      <c r="H264" s="51"/>
      <c r="I264" s="51"/>
      <c r="J264" s="12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219"/>
      <c r="X264" s="218"/>
      <c r="Y264" s="45"/>
      <c r="Z264" s="45"/>
      <c r="AA264" s="45"/>
      <c r="AB264" s="45"/>
      <c r="AC264" s="45"/>
      <c r="AD264" s="45"/>
      <c r="AE264" s="45"/>
      <c r="AF264" s="45"/>
      <c r="AG264" s="46"/>
      <c r="AH264" s="45"/>
      <c r="AI264" s="45"/>
      <c r="AJ264" s="53"/>
      <c r="AK264" s="45"/>
      <c r="AL264" s="54"/>
      <c r="AM264" s="54"/>
      <c r="AN264" s="54"/>
      <c r="AO264" s="49" t="e">
        <f>IF(ISBLANK(#REF!),"",K264*#REF!)</f>
        <v>#REF!</v>
      </c>
      <c r="AP264" s="49"/>
    </row>
    <row r="265" spans="2:42" ht="12.75" customHeight="1" x14ac:dyDescent="0.25">
      <c r="B265" s="47"/>
      <c r="D265" s="50"/>
      <c r="E265" s="51"/>
      <c r="F265" s="50"/>
      <c r="G265" s="52"/>
      <c r="H265" s="51"/>
      <c r="I265" s="51"/>
      <c r="J265" s="12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219"/>
      <c r="X265" s="218"/>
      <c r="Y265" s="45"/>
      <c r="Z265" s="45"/>
      <c r="AA265" s="45"/>
      <c r="AB265" s="45"/>
      <c r="AC265" s="45"/>
      <c r="AD265" s="45"/>
      <c r="AE265" s="45"/>
      <c r="AF265" s="45"/>
      <c r="AG265" s="46"/>
      <c r="AH265" s="45"/>
      <c r="AI265" s="45"/>
      <c r="AJ265" s="53"/>
      <c r="AK265" s="45"/>
      <c r="AL265" s="54"/>
      <c r="AM265" s="54"/>
      <c r="AN265" s="54"/>
      <c r="AO265" s="49" t="e">
        <f>IF(ISBLANK(#REF!),"",K265*#REF!)</f>
        <v>#REF!</v>
      </c>
      <c r="AP265" s="49"/>
    </row>
    <row r="266" spans="2:42" ht="12.75" customHeight="1" x14ac:dyDescent="0.25">
      <c r="B266" s="47"/>
      <c r="D266" s="50"/>
      <c r="E266" s="51"/>
      <c r="F266" s="50"/>
      <c r="G266" s="52"/>
      <c r="H266" s="51"/>
      <c r="I266" s="51"/>
      <c r="J266" s="12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219"/>
      <c r="X266" s="218"/>
      <c r="Y266" s="45"/>
      <c r="Z266" s="45"/>
      <c r="AA266" s="49"/>
      <c r="AB266" s="45"/>
      <c r="AC266" s="45"/>
      <c r="AD266" s="45"/>
      <c r="AE266" s="45"/>
      <c r="AF266" s="45"/>
      <c r="AG266" s="46"/>
      <c r="AH266" s="49"/>
      <c r="AI266" s="45"/>
      <c r="AJ266" s="53"/>
      <c r="AK266" s="45"/>
      <c r="AL266" s="54"/>
      <c r="AM266" s="54"/>
      <c r="AN266" s="54"/>
      <c r="AO266" s="49" t="e">
        <f>IF(ISBLANK(#REF!),"",K266*#REF!)</f>
        <v>#REF!</v>
      </c>
      <c r="AP266" s="49"/>
    </row>
    <row r="267" spans="2:42" ht="12.75" customHeight="1" x14ac:dyDescent="0.25">
      <c r="B267" s="47"/>
      <c r="D267" s="50"/>
      <c r="E267" s="51"/>
      <c r="F267" s="50"/>
      <c r="G267" s="52"/>
      <c r="H267" s="51"/>
      <c r="I267" s="51"/>
      <c r="J267" s="12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219"/>
      <c r="X267" s="218"/>
      <c r="Y267" s="45"/>
      <c r="Z267" s="45"/>
      <c r="AA267" s="45"/>
      <c r="AB267" s="45"/>
      <c r="AC267" s="45"/>
      <c r="AD267" s="45"/>
      <c r="AE267" s="45"/>
      <c r="AF267" s="45"/>
      <c r="AG267" s="46"/>
      <c r="AH267" s="45"/>
      <c r="AI267" s="45"/>
      <c r="AJ267" s="53"/>
      <c r="AK267" s="45"/>
      <c r="AL267" s="54"/>
      <c r="AM267" s="54"/>
      <c r="AN267" s="54"/>
      <c r="AO267" s="49" t="e">
        <f>IF(ISBLANK(#REF!),"",K267*#REF!)</f>
        <v>#REF!</v>
      </c>
      <c r="AP267" s="49"/>
    </row>
    <row r="268" spans="2:42" ht="12.75" customHeight="1" x14ac:dyDescent="0.25">
      <c r="B268" s="47"/>
      <c r="D268" s="50"/>
      <c r="E268" s="51"/>
      <c r="F268" s="50"/>
      <c r="G268" s="52"/>
      <c r="H268" s="51"/>
      <c r="I268" s="51"/>
      <c r="J268" s="12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219"/>
      <c r="X268" s="218"/>
      <c r="Y268" s="45"/>
      <c r="Z268" s="45"/>
      <c r="AA268" s="45"/>
      <c r="AB268" s="45"/>
      <c r="AC268" s="45"/>
      <c r="AD268" s="45"/>
      <c r="AE268" s="45"/>
      <c r="AF268" s="45"/>
      <c r="AG268" s="46"/>
      <c r="AH268" s="45"/>
      <c r="AI268" s="45"/>
      <c r="AJ268" s="53"/>
      <c r="AK268" s="45"/>
      <c r="AL268" s="54"/>
      <c r="AM268" s="54"/>
      <c r="AN268" s="54"/>
      <c r="AO268" s="49" t="e">
        <f>IF(ISBLANK(#REF!),"",K268*#REF!)</f>
        <v>#REF!</v>
      </c>
      <c r="AP268" s="49"/>
    </row>
    <row r="269" spans="2:42" ht="12.75" customHeight="1" x14ac:dyDescent="0.25">
      <c r="B269" s="47"/>
      <c r="D269" s="50"/>
      <c r="E269" s="51"/>
      <c r="F269" s="50"/>
      <c r="G269" s="52"/>
      <c r="H269" s="51"/>
      <c r="I269" s="51"/>
      <c r="J269" s="12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219"/>
      <c r="X269" s="218"/>
      <c r="Y269" s="45"/>
      <c r="Z269" s="45"/>
      <c r="AA269" s="45"/>
      <c r="AB269" s="45"/>
      <c r="AC269" s="45"/>
      <c r="AD269" s="45"/>
      <c r="AE269" s="45"/>
      <c r="AF269" s="45"/>
      <c r="AG269" s="46"/>
      <c r="AH269" s="45"/>
      <c r="AI269" s="45"/>
      <c r="AJ269" s="53"/>
      <c r="AK269" s="45"/>
      <c r="AL269" s="54"/>
      <c r="AM269" s="54"/>
      <c r="AN269" s="54"/>
      <c r="AO269" s="49" t="e">
        <f>IF(ISBLANK(#REF!),"",K269*#REF!)</f>
        <v>#REF!</v>
      </c>
      <c r="AP269" s="49"/>
    </row>
    <row r="270" spans="2:42" ht="12.75" customHeight="1" x14ac:dyDescent="0.25">
      <c r="B270" s="47"/>
      <c r="D270" s="50"/>
      <c r="E270" s="51"/>
      <c r="F270" s="50"/>
      <c r="G270" s="52"/>
      <c r="H270" s="51"/>
      <c r="I270" s="51"/>
      <c r="J270" s="12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219"/>
      <c r="X270" s="218"/>
      <c r="Y270" s="45"/>
      <c r="Z270" s="45"/>
      <c r="AA270" s="45"/>
      <c r="AB270" s="45"/>
      <c r="AC270" s="45"/>
      <c r="AD270" s="45"/>
      <c r="AE270" s="45"/>
      <c r="AF270" s="45"/>
      <c r="AG270" s="46"/>
      <c r="AH270" s="45"/>
      <c r="AI270" s="45"/>
      <c r="AJ270" s="53"/>
      <c r="AK270" s="45"/>
      <c r="AL270" s="54"/>
      <c r="AM270" s="54"/>
      <c r="AN270" s="54"/>
      <c r="AO270" s="49" t="e">
        <f>IF(ISBLANK(#REF!),"",K270*#REF!)</f>
        <v>#REF!</v>
      </c>
      <c r="AP270" s="49"/>
    </row>
    <row r="271" spans="2:42" ht="12.75" customHeight="1" x14ac:dyDescent="0.25">
      <c r="B271" s="47"/>
      <c r="D271" s="50"/>
      <c r="E271" s="55"/>
      <c r="F271" s="50"/>
      <c r="G271" s="52"/>
      <c r="H271" s="51"/>
      <c r="I271" s="51"/>
      <c r="J271" s="12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219"/>
      <c r="X271" s="218"/>
      <c r="Y271" s="45"/>
      <c r="Z271" s="45"/>
      <c r="AA271" s="45"/>
      <c r="AB271" s="45"/>
      <c r="AC271" s="45"/>
      <c r="AD271" s="45"/>
      <c r="AE271" s="45"/>
      <c r="AF271" s="45"/>
      <c r="AG271" s="46"/>
      <c r="AH271" s="45"/>
      <c r="AI271" s="45"/>
      <c r="AJ271" s="45"/>
      <c r="AK271" s="45"/>
      <c r="AL271" s="45"/>
      <c r="AM271" s="45"/>
      <c r="AN271" s="45"/>
      <c r="AO271" s="49" t="e">
        <f>IF(ISBLANK(#REF!),"",K271*#REF!)</f>
        <v>#REF!</v>
      </c>
      <c r="AP271" s="45"/>
    </row>
    <row r="272" spans="2:42" ht="12.75" customHeight="1" x14ac:dyDescent="0.25">
      <c r="B272" s="47"/>
      <c r="D272" s="50"/>
      <c r="E272" s="51"/>
      <c r="F272" s="50"/>
      <c r="G272" s="52"/>
      <c r="H272" s="51"/>
      <c r="I272" s="51"/>
      <c r="J272" s="12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219"/>
      <c r="X272" s="218"/>
      <c r="Y272" s="45"/>
      <c r="Z272" s="45"/>
      <c r="AA272" s="45"/>
      <c r="AB272" s="45"/>
      <c r="AC272" s="45"/>
      <c r="AD272" s="45"/>
      <c r="AE272" s="45"/>
      <c r="AF272" s="45"/>
      <c r="AG272" s="46"/>
      <c r="AH272" s="45"/>
      <c r="AI272" s="45"/>
      <c r="AJ272" s="53"/>
      <c r="AK272" s="45"/>
      <c r="AL272" s="54"/>
      <c r="AM272" s="54"/>
      <c r="AN272" s="54"/>
      <c r="AO272" s="49" t="e">
        <f>IF(ISBLANK(#REF!),"",K272*#REF!)</f>
        <v>#REF!</v>
      </c>
      <c r="AP272" s="49"/>
    </row>
    <row r="273" spans="2:42" ht="12.75" customHeight="1" x14ac:dyDescent="0.25">
      <c r="B273" s="47"/>
      <c r="D273" s="50"/>
      <c r="E273" s="51"/>
      <c r="F273" s="50"/>
      <c r="G273" s="52"/>
      <c r="H273" s="51"/>
      <c r="I273" s="51"/>
      <c r="J273" s="12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219"/>
      <c r="X273" s="218"/>
      <c r="Y273" s="45"/>
      <c r="Z273" s="45"/>
      <c r="AA273" s="45"/>
      <c r="AB273" s="45"/>
      <c r="AC273" s="45"/>
      <c r="AD273" s="45"/>
      <c r="AE273" s="45"/>
      <c r="AF273" s="45"/>
      <c r="AG273" s="46"/>
      <c r="AH273" s="45"/>
      <c r="AI273" s="45"/>
      <c r="AJ273" s="53"/>
      <c r="AK273" s="45"/>
      <c r="AL273" s="54"/>
      <c r="AM273" s="54"/>
      <c r="AN273" s="54"/>
      <c r="AO273" s="49" t="e">
        <f>IF(ISBLANK(#REF!),"",K273*#REF!)</f>
        <v>#REF!</v>
      </c>
      <c r="AP273" s="49"/>
    </row>
    <row r="274" spans="2:42" ht="12.75" customHeight="1" x14ac:dyDescent="0.25">
      <c r="B274" s="47"/>
      <c r="D274" s="50"/>
      <c r="E274" s="51"/>
      <c r="F274" s="50"/>
      <c r="G274" s="52"/>
      <c r="H274" s="51"/>
      <c r="I274" s="51"/>
      <c r="J274" s="12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219"/>
      <c r="X274" s="218"/>
      <c r="Y274" s="45"/>
      <c r="Z274" s="45"/>
      <c r="AA274" s="45"/>
      <c r="AB274" s="45"/>
      <c r="AC274" s="45"/>
      <c r="AD274" s="45"/>
      <c r="AE274" s="45"/>
      <c r="AF274" s="45"/>
      <c r="AG274" s="46"/>
      <c r="AH274" s="49"/>
      <c r="AI274" s="45"/>
      <c r="AJ274" s="53"/>
      <c r="AK274" s="45"/>
      <c r="AL274" s="54"/>
      <c r="AM274" s="54"/>
      <c r="AN274" s="54"/>
      <c r="AO274" s="49" t="e">
        <f>IF(ISBLANK(#REF!),"",K274*#REF!)</f>
        <v>#REF!</v>
      </c>
      <c r="AP274" s="49"/>
    </row>
    <row r="275" spans="2:42" ht="12.75" customHeight="1" x14ac:dyDescent="0.25">
      <c r="B275" s="47"/>
      <c r="D275" s="50"/>
      <c r="E275" s="51"/>
      <c r="F275" s="50"/>
      <c r="G275" s="52"/>
      <c r="H275" s="51"/>
      <c r="I275" s="51"/>
      <c r="J275" s="12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219"/>
      <c r="X275" s="218"/>
      <c r="Y275" s="45"/>
      <c r="Z275" s="45"/>
      <c r="AA275" s="45"/>
      <c r="AB275" s="45"/>
      <c r="AC275" s="45"/>
      <c r="AD275" s="45"/>
      <c r="AE275" s="45"/>
      <c r="AF275" s="45"/>
      <c r="AG275" s="46"/>
      <c r="AH275" s="45"/>
      <c r="AI275" s="45"/>
      <c r="AJ275" s="53"/>
      <c r="AK275" s="45"/>
      <c r="AL275" s="54"/>
      <c r="AM275" s="54"/>
      <c r="AN275" s="54"/>
      <c r="AO275" s="49" t="e">
        <f>IF(ISBLANK(#REF!),"",K275*#REF!)</f>
        <v>#REF!</v>
      </c>
      <c r="AP275" s="49"/>
    </row>
    <row r="276" spans="2:42" ht="12.75" customHeight="1" x14ac:dyDescent="0.25">
      <c r="B276" s="47"/>
      <c r="D276" s="50"/>
      <c r="E276" s="51"/>
      <c r="F276" s="50"/>
      <c r="G276" s="52"/>
      <c r="H276" s="51"/>
      <c r="I276" s="51"/>
      <c r="J276" s="12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219"/>
      <c r="X276" s="218"/>
      <c r="Y276" s="45"/>
      <c r="Z276" s="45"/>
      <c r="AA276" s="45"/>
      <c r="AB276" s="45"/>
      <c r="AC276" s="45"/>
      <c r="AD276" s="45"/>
      <c r="AE276" s="45"/>
      <c r="AF276" s="45"/>
      <c r="AG276" s="46"/>
      <c r="AH276" s="45"/>
      <c r="AI276" s="45"/>
      <c r="AJ276" s="53"/>
      <c r="AK276" s="45"/>
      <c r="AL276" s="54"/>
      <c r="AM276" s="54"/>
      <c r="AN276" s="54"/>
      <c r="AO276" s="49" t="e">
        <f>IF(ISBLANK(#REF!),"",K276*#REF!)</f>
        <v>#REF!</v>
      </c>
      <c r="AP276" s="49"/>
    </row>
    <row r="277" spans="2:42" ht="12.75" customHeight="1" x14ac:dyDescent="0.25">
      <c r="B277" s="47"/>
      <c r="D277" s="50"/>
      <c r="E277" s="51"/>
      <c r="F277" s="50"/>
      <c r="G277" s="52"/>
      <c r="H277" s="51"/>
      <c r="I277" s="51"/>
      <c r="J277" s="129"/>
      <c r="K277" s="58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219"/>
      <c r="X277" s="218"/>
      <c r="Y277" s="67"/>
      <c r="Z277" s="67"/>
      <c r="AA277" s="57"/>
      <c r="AB277" s="45"/>
      <c r="AC277" s="67"/>
      <c r="AD277" s="45"/>
      <c r="AE277" s="45"/>
      <c r="AF277" s="45"/>
      <c r="AG277" s="46"/>
      <c r="AH277" s="67"/>
      <c r="AI277" s="67"/>
      <c r="AJ277" s="68"/>
      <c r="AK277" s="67"/>
      <c r="AL277" s="54"/>
      <c r="AM277" s="45"/>
      <c r="AN277" s="45"/>
      <c r="AO277" s="49" t="e">
        <f>IF(ISBLANK(#REF!),"",K277*#REF!)</f>
        <v>#REF!</v>
      </c>
      <c r="AP277" s="45"/>
    </row>
    <row r="278" spans="2:42" ht="12.75" customHeight="1" x14ac:dyDescent="0.25">
      <c r="B278" s="47"/>
      <c r="D278" s="50"/>
      <c r="E278" s="51"/>
      <c r="F278" s="50"/>
      <c r="G278" s="52"/>
      <c r="H278" s="51"/>
      <c r="I278" s="51"/>
      <c r="J278" s="12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219"/>
      <c r="X278" s="218"/>
      <c r="Y278" s="45"/>
      <c r="Z278" s="45"/>
      <c r="AA278" s="45"/>
      <c r="AB278" s="45"/>
      <c r="AC278" s="45"/>
      <c r="AD278" s="45"/>
      <c r="AE278" s="45"/>
      <c r="AF278" s="45"/>
      <c r="AG278" s="46"/>
      <c r="AH278" s="45"/>
      <c r="AI278" s="45"/>
      <c r="AJ278" s="53"/>
      <c r="AK278" s="45"/>
      <c r="AL278" s="54"/>
      <c r="AM278" s="54"/>
      <c r="AN278" s="54"/>
      <c r="AO278" s="49" t="e">
        <f>IF(ISBLANK(#REF!),"",K278*#REF!)</f>
        <v>#REF!</v>
      </c>
      <c r="AP278" s="49"/>
    </row>
    <row r="279" spans="2:42" ht="12.75" customHeight="1" x14ac:dyDescent="0.25">
      <c r="B279" s="47"/>
      <c r="D279" s="50"/>
      <c r="E279" s="51"/>
      <c r="F279" s="50"/>
      <c r="G279" s="52"/>
      <c r="H279" s="51"/>
      <c r="I279" s="51"/>
      <c r="J279" s="12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219"/>
      <c r="X279" s="218"/>
      <c r="Y279" s="45"/>
      <c r="Z279" s="45"/>
      <c r="AA279" s="45"/>
      <c r="AB279" s="45"/>
      <c r="AC279" s="45"/>
      <c r="AD279" s="45"/>
      <c r="AE279" s="45"/>
      <c r="AF279" s="45"/>
      <c r="AG279" s="46"/>
      <c r="AH279" s="45"/>
      <c r="AI279" s="45"/>
      <c r="AJ279" s="53"/>
      <c r="AK279" s="45"/>
      <c r="AL279" s="54"/>
      <c r="AM279" s="54"/>
      <c r="AN279" s="54"/>
      <c r="AO279" s="49" t="e">
        <f>IF(ISBLANK(#REF!),"",K279*#REF!)</f>
        <v>#REF!</v>
      </c>
      <c r="AP279" s="49"/>
    </row>
    <row r="280" spans="2:42" ht="12.75" customHeight="1" x14ac:dyDescent="0.25">
      <c r="B280" s="47"/>
      <c r="D280" s="50"/>
      <c r="E280" s="51"/>
      <c r="F280" s="50"/>
      <c r="G280" s="52"/>
      <c r="H280" s="51"/>
      <c r="I280" s="51"/>
      <c r="J280" s="12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219"/>
      <c r="X280" s="218"/>
      <c r="Y280" s="45"/>
      <c r="Z280" s="45"/>
      <c r="AA280" s="45"/>
      <c r="AB280" s="45"/>
      <c r="AC280" s="45"/>
      <c r="AD280" s="45"/>
      <c r="AE280" s="45"/>
      <c r="AF280" s="45"/>
      <c r="AG280" s="46"/>
      <c r="AH280" s="45"/>
      <c r="AI280" s="45"/>
      <c r="AJ280" s="53"/>
      <c r="AK280" s="45"/>
      <c r="AL280" s="54"/>
      <c r="AM280" s="54"/>
      <c r="AN280" s="54"/>
      <c r="AO280" s="49" t="e">
        <f>IF(ISBLANK(#REF!),"",K280*#REF!)</f>
        <v>#REF!</v>
      </c>
      <c r="AP280" s="49"/>
    </row>
    <row r="281" spans="2:42" ht="12.75" customHeight="1" x14ac:dyDescent="0.25">
      <c r="B281" s="47"/>
      <c r="D281" s="50"/>
      <c r="E281" s="51"/>
      <c r="F281" s="50"/>
      <c r="G281" s="52"/>
      <c r="H281" s="51"/>
      <c r="I281" s="51"/>
      <c r="J281" s="12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219"/>
      <c r="X281" s="218"/>
      <c r="Y281" s="45"/>
      <c r="Z281" s="45"/>
      <c r="AA281" s="45"/>
      <c r="AB281" s="45"/>
      <c r="AC281" s="45"/>
      <c r="AD281" s="45"/>
      <c r="AE281" s="45"/>
      <c r="AF281" s="45"/>
      <c r="AG281" s="46"/>
      <c r="AH281" s="45"/>
      <c r="AI281" s="45"/>
      <c r="AJ281" s="53"/>
      <c r="AK281" s="45"/>
      <c r="AL281" s="54"/>
      <c r="AM281" s="54"/>
      <c r="AN281" s="54"/>
      <c r="AO281" s="49" t="e">
        <f>IF(ISBLANK(#REF!),"",K281*#REF!)</f>
        <v>#REF!</v>
      </c>
      <c r="AP281" s="49"/>
    </row>
    <row r="282" spans="2:42" ht="12.75" customHeight="1" x14ac:dyDescent="0.25">
      <c r="B282" s="47"/>
      <c r="D282" s="50"/>
      <c r="E282" s="55"/>
      <c r="F282" s="50"/>
      <c r="G282" s="52"/>
      <c r="H282" s="51"/>
      <c r="I282" s="51"/>
      <c r="J282" s="12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219"/>
      <c r="X282" s="218"/>
      <c r="Y282" s="45"/>
      <c r="Z282" s="45"/>
      <c r="AA282" s="45"/>
      <c r="AB282" s="45"/>
      <c r="AC282" s="45"/>
      <c r="AD282" s="45"/>
      <c r="AE282" s="45"/>
      <c r="AF282" s="45"/>
      <c r="AG282" s="46"/>
      <c r="AH282" s="45"/>
      <c r="AI282" s="45"/>
      <c r="AJ282" s="45"/>
      <c r="AK282" s="45"/>
      <c r="AL282" s="45"/>
      <c r="AM282" s="45"/>
      <c r="AN282" s="45"/>
      <c r="AO282" s="49" t="e">
        <f>IF(ISBLANK(#REF!),"",K282*#REF!)</f>
        <v>#REF!</v>
      </c>
      <c r="AP282" s="45"/>
    </row>
    <row r="283" spans="2:42" ht="12.75" customHeight="1" x14ac:dyDescent="0.25">
      <c r="B283" s="47"/>
      <c r="D283" s="50"/>
      <c r="E283" s="51"/>
      <c r="F283" s="50"/>
      <c r="G283" s="52"/>
      <c r="H283" s="51"/>
      <c r="I283" s="51"/>
      <c r="J283" s="12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219"/>
      <c r="X283" s="218"/>
      <c r="Y283" s="45"/>
      <c r="Z283" s="45"/>
      <c r="AA283" s="45"/>
      <c r="AB283" s="45"/>
      <c r="AC283" s="45"/>
      <c r="AD283" s="45"/>
      <c r="AE283" s="45"/>
      <c r="AF283" s="45"/>
      <c r="AG283" s="46"/>
      <c r="AH283" s="45"/>
      <c r="AI283" s="45"/>
      <c r="AJ283" s="53"/>
      <c r="AK283" s="45"/>
      <c r="AL283" s="54"/>
      <c r="AM283" s="54"/>
      <c r="AN283" s="54"/>
      <c r="AO283" s="49" t="e">
        <f>IF(ISBLANK(#REF!),"",K283*#REF!)</f>
        <v>#REF!</v>
      </c>
      <c r="AP283" s="49"/>
    </row>
    <row r="284" spans="2:42" ht="12.75" customHeight="1" x14ac:dyDescent="0.25">
      <c r="B284" s="47"/>
      <c r="D284" s="50"/>
      <c r="E284" s="51"/>
      <c r="F284" s="50"/>
      <c r="G284" s="52"/>
      <c r="H284" s="51"/>
      <c r="I284" s="51"/>
      <c r="J284" s="12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219"/>
      <c r="X284" s="218"/>
      <c r="Y284" s="45"/>
      <c r="Z284" s="45"/>
      <c r="AA284" s="45"/>
      <c r="AB284" s="45"/>
      <c r="AC284" s="45"/>
      <c r="AD284" s="45"/>
      <c r="AE284" s="45"/>
      <c r="AF284" s="45"/>
      <c r="AG284" s="46"/>
      <c r="AH284" s="45"/>
      <c r="AI284" s="45"/>
      <c r="AJ284" s="53"/>
      <c r="AK284" s="45"/>
      <c r="AL284" s="54"/>
      <c r="AM284" s="54"/>
      <c r="AN284" s="54"/>
      <c r="AO284" s="49" t="e">
        <f>IF(ISBLANK(#REF!),"",K284*#REF!)</f>
        <v>#REF!</v>
      </c>
      <c r="AP284" s="49"/>
    </row>
    <row r="285" spans="2:42" ht="12.75" customHeight="1" x14ac:dyDescent="0.25">
      <c r="B285" s="47"/>
      <c r="D285" s="50"/>
      <c r="E285" s="51"/>
      <c r="F285" s="50"/>
      <c r="G285" s="52"/>
      <c r="H285" s="51"/>
      <c r="I285" s="51"/>
      <c r="J285" s="12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219"/>
      <c r="X285" s="218"/>
      <c r="Y285" s="45"/>
      <c r="Z285" s="45"/>
      <c r="AA285" s="45"/>
      <c r="AB285" s="45"/>
      <c r="AC285" s="45"/>
      <c r="AD285" s="45"/>
      <c r="AE285" s="45"/>
      <c r="AF285" s="45"/>
      <c r="AG285" s="46"/>
      <c r="AH285" s="49"/>
      <c r="AI285" s="45"/>
      <c r="AJ285" s="53"/>
      <c r="AK285" s="45"/>
      <c r="AL285" s="54"/>
      <c r="AM285" s="54"/>
      <c r="AN285" s="54"/>
      <c r="AO285" s="49" t="e">
        <f>IF(ISBLANK(#REF!),"",K285*#REF!)</f>
        <v>#REF!</v>
      </c>
      <c r="AP285" s="49"/>
    </row>
    <row r="286" spans="2:42" ht="12.75" customHeight="1" x14ac:dyDescent="0.25">
      <c r="B286" s="47"/>
      <c r="D286" s="50"/>
      <c r="E286" s="51"/>
      <c r="F286" s="50"/>
      <c r="G286" s="52"/>
      <c r="H286" s="51"/>
      <c r="I286" s="51"/>
      <c r="J286" s="12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219"/>
      <c r="X286" s="218"/>
      <c r="Y286" s="45"/>
      <c r="Z286" s="45"/>
      <c r="AA286" s="45"/>
      <c r="AB286" s="45"/>
      <c r="AC286" s="45"/>
      <c r="AD286" s="45"/>
      <c r="AE286" s="45"/>
      <c r="AF286" s="45"/>
      <c r="AG286" s="46"/>
      <c r="AH286" s="45"/>
      <c r="AI286" s="45"/>
      <c r="AJ286" s="53"/>
      <c r="AK286" s="45"/>
      <c r="AL286" s="54"/>
      <c r="AM286" s="54"/>
      <c r="AN286" s="54"/>
      <c r="AO286" s="49" t="e">
        <f>IF(ISBLANK(#REF!),"",K286*#REF!)</f>
        <v>#REF!</v>
      </c>
      <c r="AP286" s="49"/>
    </row>
    <row r="287" spans="2:42" ht="12.75" customHeight="1" x14ac:dyDescent="0.25">
      <c r="B287" s="47"/>
      <c r="D287" s="50"/>
      <c r="E287" s="51"/>
      <c r="F287" s="50"/>
      <c r="G287" s="52"/>
      <c r="H287" s="51"/>
      <c r="I287" s="51"/>
      <c r="J287" s="12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219"/>
      <c r="X287" s="218"/>
      <c r="Y287" s="45"/>
      <c r="Z287" s="45"/>
      <c r="AA287" s="45"/>
      <c r="AB287" s="45"/>
      <c r="AC287" s="45"/>
      <c r="AD287" s="45"/>
      <c r="AE287" s="45"/>
      <c r="AF287" s="45"/>
      <c r="AG287" s="46"/>
      <c r="AH287" s="45"/>
      <c r="AI287" s="45"/>
      <c r="AJ287" s="53"/>
      <c r="AK287" s="45"/>
      <c r="AL287" s="54"/>
      <c r="AM287" s="54"/>
      <c r="AN287" s="54"/>
      <c r="AO287" s="49" t="e">
        <f>IF(ISBLANK(#REF!),"",K287*#REF!)</f>
        <v>#REF!</v>
      </c>
      <c r="AP287" s="49"/>
    </row>
    <row r="288" spans="2:42" ht="12.75" customHeight="1" x14ac:dyDescent="0.25">
      <c r="B288" s="47"/>
      <c r="D288" s="50"/>
      <c r="E288" s="51"/>
      <c r="F288" s="50"/>
      <c r="G288" s="52"/>
      <c r="H288" s="51"/>
      <c r="I288" s="51"/>
      <c r="J288" s="129"/>
      <c r="K288" s="58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219"/>
      <c r="X288" s="218"/>
      <c r="Y288" s="67"/>
      <c r="Z288" s="67"/>
      <c r="AA288" s="57"/>
      <c r="AB288" s="45"/>
      <c r="AC288" s="67"/>
      <c r="AD288" s="45"/>
      <c r="AE288" s="45"/>
      <c r="AF288" s="45"/>
      <c r="AG288" s="46"/>
      <c r="AH288" s="67"/>
      <c r="AI288" s="67"/>
      <c r="AJ288" s="68"/>
      <c r="AK288" s="67"/>
      <c r="AL288" s="54"/>
      <c r="AM288" s="45"/>
      <c r="AN288" s="45"/>
      <c r="AO288" s="49" t="e">
        <f>IF(ISBLANK(#REF!),"",K288*#REF!)</f>
        <v>#REF!</v>
      </c>
      <c r="AP288" s="45"/>
    </row>
    <row r="289" spans="2:42" ht="12.75" customHeight="1" x14ac:dyDescent="0.25">
      <c r="B289" s="47"/>
      <c r="D289" s="50"/>
      <c r="E289" s="51"/>
      <c r="F289" s="50"/>
      <c r="G289" s="52"/>
      <c r="H289" s="51"/>
      <c r="I289" s="51"/>
      <c r="J289" s="129"/>
      <c r="K289" s="58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219"/>
      <c r="X289" s="218"/>
      <c r="Y289" s="67"/>
      <c r="Z289" s="67"/>
      <c r="AA289" s="57"/>
      <c r="AB289" s="45"/>
      <c r="AC289" s="67"/>
      <c r="AD289" s="45"/>
      <c r="AE289" s="45"/>
      <c r="AF289" s="45"/>
      <c r="AG289" s="46"/>
      <c r="AH289" s="67"/>
      <c r="AI289" s="67"/>
      <c r="AJ289" s="68"/>
      <c r="AK289" s="67"/>
      <c r="AL289" s="54"/>
      <c r="AM289" s="45"/>
      <c r="AN289" s="45"/>
      <c r="AO289" s="49" t="e">
        <f>IF(ISBLANK(#REF!),"",K289*#REF!)</f>
        <v>#REF!</v>
      </c>
      <c r="AP289" s="45"/>
    </row>
    <row r="290" spans="2:42" ht="12.75" customHeight="1" x14ac:dyDescent="0.25">
      <c r="B290" s="47"/>
      <c r="D290" s="50"/>
      <c r="E290" s="51"/>
      <c r="F290" s="50"/>
      <c r="G290" s="52"/>
      <c r="H290" s="51"/>
      <c r="I290" s="51"/>
      <c r="J290" s="12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216"/>
      <c r="X290" s="266"/>
      <c r="Y290" s="49"/>
      <c r="Z290" s="49"/>
      <c r="AA290" s="49"/>
      <c r="AB290" s="49"/>
      <c r="AC290" s="49"/>
      <c r="AD290" s="49"/>
      <c r="AE290" s="49"/>
      <c r="AF290" s="49"/>
      <c r="AG290" s="69"/>
      <c r="AH290" s="49"/>
      <c r="AI290" s="49"/>
      <c r="AJ290" s="54"/>
      <c r="AK290" s="49"/>
      <c r="AL290" s="54"/>
      <c r="AM290" s="54"/>
      <c r="AN290" s="54"/>
      <c r="AO290" s="49" t="e">
        <f>IF(ISBLANK(#REF!),"",K290*#REF!)</f>
        <v>#REF!</v>
      </c>
      <c r="AP290" s="70"/>
    </row>
    <row r="291" spans="2:42" ht="12.75" customHeight="1" x14ac:dyDescent="0.25">
      <c r="B291" s="47"/>
      <c r="D291" s="50"/>
      <c r="E291" s="51"/>
      <c r="F291" s="50"/>
      <c r="G291" s="52"/>
      <c r="H291" s="51"/>
      <c r="I291" s="51"/>
      <c r="J291" s="12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219"/>
      <c r="X291" s="218"/>
      <c r="Y291" s="45"/>
      <c r="Z291" s="45"/>
      <c r="AA291" s="45"/>
      <c r="AB291" s="45"/>
      <c r="AC291" s="45"/>
      <c r="AD291" s="45"/>
      <c r="AE291" s="45"/>
      <c r="AF291" s="45"/>
      <c r="AG291" s="46"/>
      <c r="AH291" s="45"/>
      <c r="AI291" s="45"/>
      <c r="AJ291" s="53"/>
      <c r="AK291" s="45"/>
      <c r="AL291" s="54"/>
      <c r="AM291" s="54"/>
      <c r="AN291" s="54"/>
      <c r="AO291" s="49" t="e">
        <f>IF(ISBLANK(#REF!),"",K291*#REF!)</f>
        <v>#REF!</v>
      </c>
      <c r="AP291" s="49"/>
    </row>
    <row r="292" spans="2:42" ht="12.75" customHeight="1" x14ac:dyDescent="0.25">
      <c r="B292" s="47"/>
      <c r="D292" s="50"/>
      <c r="E292" s="51"/>
      <c r="F292" s="50"/>
      <c r="G292" s="52"/>
      <c r="H292" s="51"/>
      <c r="I292" s="51"/>
      <c r="J292" s="12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219"/>
      <c r="X292" s="218"/>
      <c r="Y292" s="45"/>
      <c r="Z292" s="45"/>
      <c r="AA292" s="45"/>
      <c r="AB292" s="45"/>
      <c r="AC292" s="45"/>
      <c r="AD292" s="45"/>
      <c r="AE292" s="45"/>
      <c r="AF292" s="45"/>
      <c r="AG292" s="46"/>
      <c r="AH292" s="45"/>
      <c r="AI292" s="45"/>
      <c r="AJ292" s="53"/>
      <c r="AK292" s="45"/>
      <c r="AL292" s="54"/>
      <c r="AM292" s="54"/>
      <c r="AN292" s="54"/>
      <c r="AO292" s="49" t="e">
        <f>IF(ISBLANK(#REF!),"",K292*#REF!)+3.5</f>
        <v>#REF!</v>
      </c>
      <c r="AP292" s="49"/>
    </row>
    <row r="293" spans="2:42" ht="12.75" customHeight="1" thickBot="1" x14ac:dyDescent="0.3">
      <c r="B293" s="71"/>
      <c r="D293" s="50"/>
      <c r="E293" s="51"/>
      <c r="F293" s="50"/>
      <c r="G293" s="52"/>
      <c r="H293" s="51"/>
      <c r="I293" s="51"/>
      <c r="J293" s="12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219"/>
      <c r="X293" s="218"/>
      <c r="Y293" s="45"/>
      <c r="Z293" s="45"/>
      <c r="AA293" s="45"/>
      <c r="AB293" s="45"/>
      <c r="AC293" s="45"/>
      <c r="AD293" s="45"/>
      <c r="AE293" s="45"/>
      <c r="AF293" s="45"/>
      <c r="AG293" s="46"/>
      <c r="AH293" s="49"/>
      <c r="AI293" s="45"/>
      <c r="AJ293" s="45"/>
      <c r="AK293" s="45"/>
      <c r="AL293" s="45"/>
      <c r="AM293" s="45"/>
      <c r="AN293" s="72"/>
      <c r="AO293" s="70"/>
      <c r="AP293" s="70"/>
    </row>
    <row r="294" spans="2:42" s="2" customFormat="1" ht="20.100000000000001" customHeight="1" thickBot="1" x14ac:dyDescent="0.3">
      <c r="D294" s="360"/>
      <c r="E294" s="361"/>
      <c r="F294" s="361"/>
      <c r="G294" s="361"/>
      <c r="H294" s="361"/>
      <c r="I294" s="361"/>
      <c r="J294" s="361"/>
      <c r="K294" s="361"/>
      <c r="L294" s="361"/>
      <c r="M294" s="361"/>
      <c r="N294" s="361"/>
      <c r="O294" s="361"/>
      <c r="P294" s="361"/>
      <c r="Q294" s="361"/>
      <c r="R294" s="361"/>
      <c r="S294" s="361"/>
      <c r="T294" s="361"/>
      <c r="U294" s="361"/>
      <c r="V294" s="362"/>
      <c r="W294" s="240"/>
      <c r="X294" s="240"/>
      <c r="Y294" s="59"/>
      <c r="Z294" s="59"/>
      <c r="AA294" s="59"/>
      <c r="AB294" s="59"/>
      <c r="AC294" s="59"/>
      <c r="AD294" s="59"/>
      <c r="AE294" s="59"/>
      <c r="AF294" s="59"/>
      <c r="AG294" s="60"/>
      <c r="AH294" s="59"/>
      <c r="AI294" s="59"/>
      <c r="AJ294" s="59"/>
      <c r="AK294" s="59"/>
      <c r="AL294" s="59"/>
      <c r="AM294" s="59"/>
      <c r="AN294" s="59" t="str">
        <f t="shared" ref="AN294:AP294" si="465">IF(AN205="","",IF(AN222="","",IF(SUM(AN223:AN293)&lt;&gt;0,SUM(AN223:AN293),0)))</f>
        <v/>
      </c>
      <c r="AO294" s="59" t="str">
        <f t="shared" si="465"/>
        <v/>
      </c>
      <c r="AP294" s="59" t="str">
        <f t="shared" si="465"/>
        <v/>
      </c>
    </row>
    <row r="295" spans="2:42" s="2" customFormat="1" ht="20.100000000000001" customHeight="1" x14ac:dyDescent="0.25">
      <c r="B295" s="2" t="s">
        <v>17</v>
      </c>
      <c r="D295" s="344"/>
      <c r="E295" s="345"/>
      <c r="F295" s="345"/>
      <c r="G295" s="345"/>
      <c r="H295" s="345"/>
      <c r="I295" s="345"/>
      <c r="J295" s="345"/>
      <c r="K295" s="345"/>
      <c r="L295" s="345"/>
      <c r="M295" s="345"/>
      <c r="N295" s="345"/>
      <c r="O295" s="345"/>
      <c r="P295" s="345"/>
      <c r="Q295" s="345"/>
      <c r="R295" s="345"/>
      <c r="S295" s="345"/>
      <c r="T295" s="345"/>
      <c r="U295" s="345"/>
      <c r="V295" s="346"/>
      <c r="W295" s="241"/>
      <c r="X295" s="241"/>
      <c r="Y295" s="61"/>
      <c r="Z295" s="61"/>
      <c r="AA295" s="61"/>
      <c r="AB295" s="61"/>
      <c r="AC295" s="61"/>
      <c r="AD295" s="61"/>
      <c r="AE295" s="61"/>
      <c r="AF295" s="61"/>
      <c r="AG295" s="62"/>
      <c r="AH295" s="61"/>
      <c r="AI295" s="61"/>
      <c r="AJ295" s="61"/>
      <c r="AK295" s="61"/>
      <c r="AL295" s="61"/>
      <c r="AM295" s="61"/>
      <c r="AN295" s="61" t="str">
        <f t="shared" ref="AN295:AP295" si="466">IF(AN205="","",IF(AN222="",IF(SUM(COUNTIF(AN223:AN293,"LS")+COUNTIF(AN223:AN293,"LUMP"))&gt;0,"LS",""),IF(AN294&lt;&gt;"",ROUNDUP(AN294,0),"")))</f>
        <v/>
      </c>
      <c r="AO295" s="61" t="str">
        <f t="shared" si="466"/>
        <v/>
      </c>
      <c r="AP295" s="61" t="str">
        <f t="shared" si="466"/>
        <v/>
      </c>
    </row>
    <row r="296" spans="2:42" ht="12.75" customHeight="1" thickBot="1" x14ac:dyDescent="0.3"/>
    <row r="297" spans="2:42" ht="12.75" customHeight="1" thickBot="1" x14ac:dyDescent="0.3">
      <c r="B297" s="13" t="s">
        <v>15</v>
      </c>
      <c r="D297" s="371">
        <f>B298</f>
        <v>3</v>
      </c>
      <c r="E297" s="371"/>
      <c r="F297" s="371"/>
      <c r="G297" s="371"/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1"/>
      <c r="T297" s="371"/>
      <c r="U297" s="371"/>
      <c r="V297" s="371"/>
      <c r="W297" s="371"/>
      <c r="X297" s="371"/>
      <c r="Y297" s="371"/>
      <c r="Z297" s="371"/>
      <c r="AA297" s="371"/>
      <c r="AB297" s="371"/>
      <c r="AC297" s="371"/>
      <c r="AD297" s="371"/>
      <c r="AE297" s="371"/>
      <c r="AF297" s="371"/>
      <c r="AG297" s="371"/>
      <c r="AH297" s="371"/>
      <c r="AI297" s="371"/>
      <c r="AJ297" s="371"/>
      <c r="AK297" s="371"/>
      <c r="AL297" s="371"/>
      <c r="AM297" s="371"/>
      <c r="AN297" s="371"/>
      <c r="AO297" s="371"/>
      <c r="AP297" s="371"/>
    </row>
    <row r="298" spans="2:42" ht="12.75" customHeight="1" thickBot="1" x14ac:dyDescent="0.3">
      <c r="B298" s="14">
        <v>3</v>
      </c>
      <c r="D298" s="15"/>
      <c r="E298" s="15"/>
      <c r="F298" s="15"/>
      <c r="G298" s="15"/>
      <c r="H298" s="15"/>
      <c r="I298" s="15"/>
      <c r="J298" s="125"/>
      <c r="K298" s="1"/>
      <c r="V298" s="16" t="s">
        <v>13</v>
      </c>
      <c r="W298" s="255"/>
      <c r="X298" s="255"/>
      <c r="Y298" s="64" t="str">
        <f t="shared" ref="Y298:AP298" si="467">IF(ISBLANK(Y$9),"",Y$9)</f>
        <v>442E10300</v>
      </c>
      <c r="Z298" s="64" t="str">
        <f t="shared" si="467"/>
        <v>442E10080</v>
      </c>
      <c r="AA298" s="64" t="str">
        <f t="shared" si="467"/>
        <v>302E56000</v>
      </c>
      <c r="AB298" s="64" t="str">
        <f t="shared" si="467"/>
        <v>304E20000</v>
      </c>
      <c r="AC298" s="64" t="str">
        <f t="shared" si="467"/>
        <v>206E15010</v>
      </c>
      <c r="AD298" s="64" t="str">
        <f t="shared" si="467"/>
        <v>407E10000</v>
      </c>
      <c r="AE298" s="64" t="str">
        <f t="shared" si="467"/>
        <v>204E45000</v>
      </c>
      <c r="AF298" s="64" t="str">
        <f t="shared" si="467"/>
        <v>605E06020</v>
      </c>
      <c r="AG298" s="64" t="str">
        <f t="shared" si="467"/>
        <v>605E11110</v>
      </c>
      <c r="AH298" s="64" t="str">
        <f t="shared" si="467"/>
        <v>606E15050</v>
      </c>
      <c r="AI298" s="64" t="str">
        <f t="shared" si="467"/>
        <v>206E11000</v>
      </c>
      <c r="AJ298" s="64" t="str">
        <f t="shared" si="467"/>
        <v>622E10160</v>
      </c>
      <c r="AK298" s="64" t="str">
        <f t="shared" si="467"/>
        <v>659E10000</v>
      </c>
      <c r="AL298" s="64" t="str">
        <f t="shared" si="467"/>
        <v>609E71000</v>
      </c>
      <c r="AM298" s="64" t="str">
        <f t="shared" si="467"/>
        <v>254E01000</v>
      </c>
      <c r="AN298" s="64" t="str">
        <f t="shared" si="467"/>
        <v>452E19200</v>
      </c>
      <c r="AO298" s="64" t="str">
        <f t="shared" si="467"/>
        <v>609E26000</v>
      </c>
      <c r="AP298" s="64" t="str">
        <f t="shared" si="467"/>
        <v>609E14000</v>
      </c>
    </row>
    <row r="299" spans="2:42" ht="12.75" customHeight="1" x14ac:dyDescent="0.25">
      <c r="D299" s="15"/>
      <c r="E299" s="15"/>
      <c r="F299" s="15"/>
      <c r="G299" s="15"/>
      <c r="H299" s="15"/>
      <c r="I299" s="15"/>
      <c r="J299" s="125"/>
      <c r="K299" s="1"/>
      <c r="V299" s="16" t="s">
        <v>14</v>
      </c>
      <c r="W299" s="255"/>
      <c r="X299" s="255"/>
      <c r="Y299" s="65" t="str">
        <f t="shared" ref="Y299:AP299" si="468">IF(ISBLANK(Y$10),"",Y$10)</f>
        <v/>
      </c>
      <c r="Z299" s="65" t="str">
        <f t="shared" si="468"/>
        <v/>
      </c>
      <c r="AA299" s="65" t="str">
        <f t="shared" si="468"/>
        <v/>
      </c>
      <c r="AB299" s="65" t="str">
        <f t="shared" si="468"/>
        <v/>
      </c>
      <c r="AC299" s="65" t="str">
        <f t="shared" si="468"/>
        <v/>
      </c>
      <c r="AD299" s="65" t="str">
        <f t="shared" si="468"/>
        <v/>
      </c>
      <c r="AE299" s="65" t="str">
        <f t="shared" si="468"/>
        <v/>
      </c>
      <c r="AF299" s="65" t="str">
        <f t="shared" si="468"/>
        <v/>
      </c>
      <c r="AG299" s="65" t="str">
        <f t="shared" si="468"/>
        <v/>
      </c>
      <c r="AH299" s="65" t="str">
        <f t="shared" si="468"/>
        <v/>
      </c>
      <c r="AI299" s="65" t="str">
        <f t="shared" si="468"/>
        <v/>
      </c>
      <c r="AJ299" s="65" t="str">
        <f t="shared" si="468"/>
        <v/>
      </c>
      <c r="AK299" s="65" t="str">
        <f t="shared" si="468"/>
        <v/>
      </c>
      <c r="AL299" s="65" t="str">
        <f t="shared" si="468"/>
        <v/>
      </c>
      <c r="AM299" s="65" t="str">
        <f t="shared" si="468"/>
        <v/>
      </c>
      <c r="AN299" s="65" t="str">
        <f t="shared" si="468"/>
        <v/>
      </c>
      <c r="AO299" s="65" t="str">
        <f t="shared" si="468"/>
        <v/>
      </c>
      <c r="AP299" s="65" t="str">
        <f t="shared" si="468"/>
        <v/>
      </c>
    </row>
    <row r="300" spans="2:42" ht="12.75" customHeight="1" x14ac:dyDescent="0.25">
      <c r="F300" s="6"/>
      <c r="V300" s="16" t="s">
        <v>34</v>
      </c>
      <c r="W300" s="255"/>
      <c r="X300" s="255"/>
      <c r="Y300" s="65">
        <f t="shared" ref="Y300:AP300" si="469">IF(ISBLANK(Y$11),"",Y$11)</f>
        <v>6</v>
      </c>
      <c r="Z300" s="65">
        <f t="shared" si="469"/>
        <v>7</v>
      </c>
      <c r="AA300" s="65">
        <f t="shared" si="469"/>
        <v>2</v>
      </c>
      <c r="AB300" s="65">
        <f t="shared" si="469"/>
        <v>3</v>
      </c>
      <c r="AC300" s="65">
        <f t="shared" si="469"/>
        <v>4</v>
      </c>
      <c r="AD300" s="65">
        <f t="shared" si="469"/>
        <v>4</v>
      </c>
      <c r="AE300" s="65">
        <f t="shared" si="469"/>
        <v>1</v>
      </c>
      <c r="AF300" s="65">
        <f t="shared" si="469"/>
        <v>3</v>
      </c>
      <c r="AG300" s="65">
        <f t="shared" si="469"/>
        <v>9</v>
      </c>
      <c r="AH300" s="65">
        <f t="shared" si="469"/>
        <v>1</v>
      </c>
      <c r="AI300" s="65">
        <f t="shared" si="469"/>
        <v>2</v>
      </c>
      <c r="AJ300" s="65">
        <f t="shared" si="469"/>
        <v>5</v>
      </c>
      <c r="AK300" s="65">
        <f t="shared" si="469"/>
        <v>8</v>
      </c>
      <c r="AL300" s="65" t="str">
        <f t="shared" si="469"/>
        <v/>
      </c>
      <c r="AM300" s="65" t="str">
        <f t="shared" si="469"/>
        <v/>
      </c>
      <c r="AN300" s="65" t="str">
        <f t="shared" si="469"/>
        <v/>
      </c>
      <c r="AO300" s="65" t="str">
        <f t="shared" si="469"/>
        <v/>
      </c>
      <c r="AP300" s="65" t="str">
        <f t="shared" si="469"/>
        <v/>
      </c>
    </row>
    <row r="301" spans="2:42" ht="12.75" customHeight="1" thickBot="1" x14ac:dyDescent="0.3">
      <c r="F301" s="6"/>
      <c r="V301" s="16" t="s">
        <v>8</v>
      </c>
      <c r="W301" s="255"/>
      <c r="X301" s="255"/>
      <c r="Y301" s="65">
        <f t="shared" ref="Y301:AP301" si="470">IF(ISBLANK(Y$12),"",Y$12)</f>
        <v>1.5</v>
      </c>
      <c r="Z301" s="65">
        <f t="shared" si="470"/>
        <v>1.75</v>
      </c>
      <c r="AA301" s="65">
        <f t="shared" si="470"/>
        <v>4.5</v>
      </c>
      <c r="AB301" s="65">
        <f t="shared" si="470"/>
        <v>6</v>
      </c>
      <c r="AC301" s="65">
        <f t="shared" si="470"/>
        <v>14</v>
      </c>
      <c r="AD301" s="65" t="str">
        <f t="shared" si="470"/>
        <v/>
      </c>
      <c r="AE301" s="65" t="str">
        <f t="shared" si="470"/>
        <v/>
      </c>
      <c r="AF301" s="65" t="str">
        <f t="shared" si="470"/>
        <v/>
      </c>
      <c r="AG301" s="65" t="str">
        <f t="shared" si="470"/>
        <v/>
      </c>
      <c r="AH301" s="65">
        <f t="shared" si="470"/>
        <v>1.5</v>
      </c>
      <c r="AI301" s="65" t="str">
        <f t="shared" si="470"/>
        <v/>
      </c>
      <c r="AJ301" s="65" t="str">
        <f t="shared" si="470"/>
        <v/>
      </c>
      <c r="AK301" s="65">
        <f t="shared" si="470"/>
        <v>9</v>
      </c>
      <c r="AL301" s="65" t="str">
        <f t="shared" si="470"/>
        <v/>
      </c>
      <c r="AM301" s="65">
        <f t="shared" si="470"/>
        <v>16</v>
      </c>
      <c r="AN301" s="65" t="str">
        <f t="shared" si="470"/>
        <v/>
      </c>
      <c r="AO301" s="65" t="str">
        <f t="shared" si="470"/>
        <v/>
      </c>
      <c r="AP301" s="65" t="str">
        <f t="shared" si="470"/>
        <v/>
      </c>
    </row>
    <row r="302" spans="2:42" ht="12.75" customHeight="1" x14ac:dyDescent="0.25">
      <c r="B302" s="387" t="s">
        <v>16</v>
      </c>
      <c r="D302" s="381" t="s">
        <v>2</v>
      </c>
      <c r="E302" s="382"/>
      <c r="F302" s="383"/>
      <c r="G302" s="369" t="s">
        <v>9</v>
      </c>
      <c r="H302" s="342" t="s">
        <v>43</v>
      </c>
      <c r="I302" s="26"/>
      <c r="J302" s="130"/>
      <c r="K302" s="342" t="s">
        <v>10</v>
      </c>
      <c r="L302" s="342" t="s">
        <v>28</v>
      </c>
      <c r="M302" s="26"/>
      <c r="N302" s="26"/>
      <c r="O302" s="26"/>
      <c r="P302" s="26"/>
      <c r="Q302" s="342" t="s">
        <v>27</v>
      </c>
      <c r="R302" s="26"/>
      <c r="S302" s="26"/>
      <c r="T302" s="26"/>
      <c r="U302" s="26"/>
      <c r="V302" s="342" t="s">
        <v>3</v>
      </c>
      <c r="W302" s="237"/>
      <c r="X302" s="263"/>
      <c r="Y302" s="27" t="str">
        <f t="shared" ref="Y302:AF302" si="471">Y$15</f>
        <v>442</v>
      </c>
      <c r="Z302" s="27">
        <f t="shared" si="471"/>
        <v>442</v>
      </c>
      <c r="AA302" s="27">
        <f t="shared" si="471"/>
        <v>302</v>
      </c>
      <c r="AB302" s="27" t="str">
        <f t="shared" si="471"/>
        <v>304</v>
      </c>
      <c r="AC302" s="27" t="str">
        <f t="shared" si="471"/>
        <v>206</v>
      </c>
      <c r="AD302" s="66" t="str">
        <f t="shared" si="471"/>
        <v>407</v>
      </c>
      <c r="AE302" s="27" t="str">
        <f t="shared" si="471"/>
        <v>204</v>
      </c>
      <c r="AF302" s="27" t="str">
        <f t="shared" si="471"/>
        <v>206</v>
      </c>
      <c r="AG302" s="28"/>
      <c r="AH302" s="27" t="str">
        <f t="shared" ref="AH302:AP302" si="472">AH$15</f>
        <v>254</v>
      </c>
      <c r="AI302" s="27" t="str">
        <f t="shared" si="472"/>
        <v>206</v>
      </c>
      <c r="AJ302" s="27" t="str">
        <f t="shared" si="472"/>
        <v>441</v>
      </c>
      <c r="AK302" s="27" t="str">
        <f t="shared" si="472"/>
        <v>452</v>
      </c>
      <c r="AL302" s="27" t="str">
        <f t="shared" si="472"/>
        <v>202</v>
      </c>
      <c r="AM302" s="27" t="str">
        <f t="shared" si="472"/>
        <v>618</v>
      </c>
      <c r="AN302" s="27" t="str">
        <f t="shared" si="472"/>
        <v>KENT 451</v>
      </c>
      <c r="AO302" s="27" t="str">
        <f t="shared" si="472"/>
        <v>KENT 609</v>
      </c>
      <c r="AP302" s="27" t="str">
        <f t="shared" si="472"/>
        <v>KENT 609</v>
      </c>
    </row>
    <row r="303" spans="2:42" ht="12.75" customHeight="1" x14ac:dyDescent="0.25">
      <c r="B303" s="388"/>
      <c r="D303" s="384"/>
      <c r="E303" s="385"/>
      <c r="F303" s="386"/>
      <c r="G303" s="370"/>
      <c r="H303" s="343"/>
      <c r="I303" s="29"/>
      <c r="J303" s="131"/>
      <c r="K303" s="343"/>
      <c r="L303" s="343"/>
      <c r="M303" s="29"/>
      <c r="N303" s="29"/>
      <c r="O303" s="29"/>
      <c r="P303" s="29"/>
      <c r="Q303" s="343"/>
      <c r="R303" s="29"/>
      <c r="S303" s="29"/>
      <c r="T303" s="29"/>
      <c r="U303" s="29"/>
      <c r="V303" s="343"/>
      <c r="W303" s="238"/>
      <c r="X303" s="264"/>
      <c r="Y303" s="336" t="str">
        <f t="shared" ref="Y303:AF303" si="473">Y$16</f>
        <v>ASPHALT CONCRETE SURFACE COURSE, 12.5 MM, TYPE A (447)</v>
      </c>
      <c r="Z303" s="336" t="str">
        <f t="shared" si="473"/>
        <v xml:space="preserve"> ASPHALT CONCRETE INTERMEDIATE COURSE, 12.5MM, TYPE A (446</v>
      </c>
      <c r="AA303" s="336" t="str">
        <f t="shared" si="473"/>
        <v>4.5" ASPHALT CONCRETE BASE</v>
      </c>
      <c r="AB303" s="336" t="str">
        <f t="shared" si="473"/>
        <v>AGGREGATE BASE</v>
      </c>
      <c r="AC303" s="336" t="str">
        <f t="shared" si="473"/>
        <v>CEMENT STABILIZED SUBGRADE, 14 INCHES DEEP</v>
      </c>
      <c r="AD303" s="339" t="str">
        <f t="shared" si="473"/>
        <v>TACK COAT</v>
      </c>
      <c r="AE303" s="336" t="str">
        <f t="shared" si="473"/>
        <v>PROOF ROLLING</v>
      </c>
      <c r="AF303" s="336" t="str">
        <f t="shared" si="473"/>
        <v>CURING COAT</v>
      </c>
      <c r="AG303" s="31"/>
      <c r="AH303" s="336" t="str">
        <f t="shared" ref="AH303:AP303" si="474">AH$16</f>
        <v>PAVEMENT PLANING, ASPHALT CONCRETE, AS PER PLAN</v>
      </c>
      <c r="AI303" s="336" t="str">
        <f t="shared" si="474"/>
        <v>CEMENT</v>
      </c>
      <c r="AJ303" s="336" t="str">
        <f t="shared" si="474"/>
        <v>ANTI-SEGREGATION EQUIPMENT</v>
      </c>
      <c r="AK303" s="336" t="str">
        <f t="shared" si="474"/>
        <v>9" NON-REINFORCED CONCRETE PAVEMENT, CLASS QC 1P</v>
      </c>
      <c r="AL303" s="336" t="str">
        <f t="shared" si="474"/>
        <v>PAVEMENT REMOVED</v>
      </c>
      <c r="AM303" s="336" t="str">
        <f t="shared" si="474"/>
        <v>RUMBLE STRIPS, SHOULDER (ASPHALT CONCRETE)</v>
      </c>
      <c r="AN303" s="336" t="str">
        <f t="shared" si="474"/>
        <v/>
      </c>
      <c r="AO303" s="336" t="str">
        <f t="shared" si="474"/>
        <v/>
      </c>
      <c r="AP303" s="336" t="str">
        <f t="shared" si="474"/>
        <v/>
      </c>
    </row>
    <row r="304" spans="2:42" ht="13.2" x14ac:dyDescent="0.25">
      <c r="B304" s="388"/>
      <c r="D304" s="384"/>
      <c r="E304" s="385"/>
      <c r="F304" s="386"/>
      <c r="G304" s="370"/>
      <c r="H304" s="343"/>
      <c r="I304" s="29"/>
      <c r="J304" s="131"/>
      <c r="K304" s="343"/>
      <c r="L304" s="343"/>
      <c r="M304" s="29"/>
      <c r="N304" s="29"/>
      <c r="O304" s="29"/>
      <c r="P304" s="29"/>
      <c r="Q304" s="343"/>
      <c r="R304" s="29"/>
      <c r="S304" s="29"/>
      <c r="T304" s="29"/>
      <c r="U304" s="29"/>
      <c r="V304" s="343"/>
      <c r="W304" s="238"/>
      <c r="X304" s="264"/>
      <c r="Y304" s="337"/>
      <c r="Z304" s="337"/>
      <c r="AA304" s="337"/>
      <c r="AB304" s="337"/>
      <c r="AC304" s="337"/>
      <c r="AD304" s="340"/>
      <c r="AE304" s="337"/>
      <c r="AF304" s="337"/>
      <c r="AG304" s="33"/>
      <c r="AH304" s="337"/>
      <c r="AI304" s="337"/>
      <c r="AJ304" s="337"/>
      <c r="AK304" s="337"/>
      <c r="AL304" s="337"/>
      <c r="AM304" s="337"/>
      <c r="AN304" s="337"/>
      <c r="AO304" s="337"/>
      <c r="AP304" s="337"/>
    </row>
    <row r="305" spans="2:42" ht="13.2" x14ac:dyDescent="0.25">
      <c r="B305" s="388"/>
      <c r="D305" s="384"/>
      <c r="E305" s="385"/>
      <c r="F305" s="386"/>
      <c r="G305" s="370"/>
      <c r="H305" s="343"/>
      <c r="I305" s="29"/>
      <c r="J305" s="131"/>
      <c r="K305" s="343"/>
      <c r="L305" s="343"/>
      <c r="M305" s="29"/>
      <c r="N305" s="29"/>
      <c r="O305" s="29"/>
      <c r="P305" s="29"/>
      <c r="Q305" s="343"/>
      <c r="R305" s="29"/>
      <c r="S305" s="29"/>
      <c r="T305" s="29"/>
      <c r="U305" s="29"/>
      <c r="V305" s="343"/>
      <c r="W305" s="238"/>
      <c r="X305" s="264"/>
      <c r="Y305" s="337"/>
      <c r="Z305" s="337"/>
      <c r="AA305" s="337"/>
      <c r="AB305" s="337"/>
      <c r="AC305" s="337"/>
      <c r="AD305" s="340"/>
      <c r="AE305" s="337"/>
      <c r="AF305" s="337"/>
      <c r="AG305" s="33"/>
      <c r="AH305" s="337"/>
      <c r="AI305" s="337"/>
      <c r="AJ305" s="337"/>
      <c r="AK305" s="337"/>
      <c r="AL305" s="337"/>
      <c r="AM305" s="337"/>
      <c r="AN305" s="337"/>
      <c r="AO305" s="337"/>
      <c r="AP305" s="337"/>
    </row>
    <row r="306" spans="2:42" ht="13.2" x14ac:dyDescent="0.25">
      <c r="B306" s="388"/>
      <c r="D306" s="384"/>
      <c r="E306" s="385"/>
      <c r="F306" s="386"/>
      <c r="G306" s="370"/>
      <c r="H306" s="343"/>
      <c r="I306" s="29"/>
      <c r="J306" s="131"/>
      <c r="K306" s="343"/>
      <c r="L306" s="343"/>
      <c r="M306" s="29"/>
      <c r="N306" s="29"/>
      <c r="O306" s="29"/>
      <c r="P306" s="29"/>
      <c r="Q306" s="343"/>
      <c r="R306" s="29"/>
      <c r="S306" s="29"/>
      <c r="T306" s="29"/>
      <c r="U306" s="29"/>
      <c r="V306" s="343"/>
      <c r="W306" s="238"/>
      <c r="X306" s="264"/>
      <c r="Y306" s="337"/>
      <c r="Z306" s="337"/>
      <c r="AA306" s="337"/>
      <c r="AB306" s="337"/>
      <c r="AC306" s="337"/>
      <c r="AD306" s="340"/>
      <c r="AE306" s="337"/>
      <c r="AF306" s="337"/>
      <c r="AG306" s="33"/>
      <c r="AH306" s="337"/>
      <c r="AI306" s="337"/>
      <c r="AJ306" s="337"/>
      <c r="AK306" s="337"/>
      <c r="AL306" s="337"/>
      <c r="AM306" s="337"/>
      <c r="AN306" s="337"/>
      <c r="AO306" s="337"/>
      <c r="AP306" s="337"/>
    </row>
    <row r="307" spans="2:42" ht="13.2" x14ac:dyDescent="0.25">
      <c r="B307" s="388"/>
      <c r="D307" s="384"/>
      <c r="E307" s="385"/>
      <c r="F307" s="386"/>
      <c r="G307" s="370"/>
      <c r="H307" s="343"/>
      <c r="I307" s="29"/>
      <c r="J307" s="131"/>
      <c r="K307" s="343"/>
      <c r="L307" s="343"/>
      <c r="M307" s="29"/>
      <c r="N307" s="29"/>
      <c r="O307" s="29"/>
      <c r="P307" s="29"/>
      <c r="Q307" s="343"/>
      <c r="R307" s="29"/>
      <c r="S307" s="29"/>
      <c r="T307" s="29"/>
      <c r="U307" s="29"/>
      <c r="V307" s="343"/>
      <c r="W307" s="238"/>
      <c r="X307" s="264"/>
      <c r="Y307" s="337"/>
      <c r="Z307" s="337"/>
      <c r="AA307" s="337"/>
      <c r="AB307" s="337"/>
      <c r="AC307" s="337"/>
      <c r="AD307" s="340"/>
      <c r="AE307" s="337"/>
      <c r="AF307" s="337"/>
      <c r="AG307" s="33"/>
      <c r="AH307" s="337"/>
      <c r="AI307" s="337"/>
      <c r="AJ307" s="337"/>
      <c r="AK307" s="337"/>
      <c r="AL307" s="337"/>
      <c r="AM307" s="337"/>
      <c r="AN307" s="337"/>
      <c r="AO307" s="337"/>
      <c r="AP307" s="337"/>
    </row>
    <row r="308" spans="2:42" ht="13.2" x14ac:dyDescent="0.25">
      <c r="B308" s="388"/>
      <c r="D308" s="384"/>
      <c r="E308" s="385"/>
      <c r="F308" s="386"/>
      <c r="G308" s="370"/>
      <c r="H308" s="343"/>
      <c r="I308" s="29"/>
      <c r="J308" s="131"/>
      <c r="K308" s="343"/>
      <c r="L308" s="343"/>
      <c r="M308" s="29"/>
      <c r="N308" s="29"/>
      <c r="O308" s="29"/>
      <c r="P308" s="29"/>
      <c r="Q308" s="343"/>
      <c r="R308" s="29"/>
      <c r="S308" s="29"/>
      <c r="T308" s="29"/>
      <c r="U308" s="29"/>
      <c r="V308" s="343"/>
      <c r="W308" s="238"/>
      <c r="X308" s="264"/>
      <c r="Y308" s="337"/>
      <c r="Z308" s="337"/>
      <c r="AA308" s="337"/>
      <c r="AB308" s="337"/>
      <c r="AC308" s="337"/>
      <c r="AD308" s="340"/>
      <c r="AE308" s="337"/>
      <c r="AF308" s="337"/>
      <c r="AG308" s="33"/>
      <c r="AH308" s="337"/>
      <c r="AI308" s="337"/>
      <c r="AJ308" s="337"/>
      <c r="AK308" s="337"/>
      <c r="AL308" s="337"/>
      <c r="AM308" s="337"/>
      <c r="AN308" s="337"/>
      <c r="AO308" s="337"/>
      <c r="AP308" s="337"/>
    </row>
    <row r="309" spans="2:42" ht="13.2" x14ac:dyDescent="0.25">
      <c r="B309" s="388"/>
      <c r="D309" s="384"/>
      <c r="E309" s="385"/>
      <c r="F309" s="386"/>
      <c r="G309" s="370"/>
      <c r="H309" s="343"/>
      <c r="I309" s="29"/>
      <c r="J309" s="131"/>
      <c r="K309" s="343"/>
      <c r="L309" s="343"/>
      <c r="M309" s="29"/>
      <c r="N309" s="29"/>
      <c r="O309" s="29"/>
      <c r="P309" s="29"/>
      <c r="Q309" s="343"/>
      <c r="R309" s="29"/>
      <c r="S309" s="29"/>
      <c r="T309" s="29"/>
      <c r="U309" s="29"/>
      <c r="V309" s="343"/>
      <c r="W309" s="238"/>
      <c r="X309" s="264"/>
      <c r="Y309" s="337"/>
      <c r="Z309" s="337"/>
      <c r="AA309" s="337"/>
      <c r="AB309" s="337"/>
      <c r="AC309" s="337"/>
      <c r="AD309" s="340"/>
      <c r="AE309" s="337"/>
      <c r="AF309" s="337"/>
      <c r="AG309" s="33"/>
      <c r="AH309" s="337"/>
      <c r="AI309" s="337"/>
      <c r="AJ309" s="337"/>
      <c r="AK309" s="337"/>
      <c r="AL309" s="337"/>
      <c r="AM309" s="337"/>
      <c r="AN309" s="337"/>
      <c r="AO309" s="337"/>
      <c r="AP309" s="337"/>
    </row>
    <row r="310" spans="2:42" ht="13.2" x14ac:dyDescent="0.25">
      <c r="B310" s="388"/>
      <c r="D310" s="384"/>
      <c r="E310" s="385"/>
      <c r="F310" s="386"/>
      <c r="G310" s="370"/>
      <c r="H310" s="343"/>
      <c r="I310" s="29"/>
      <c r="J310" s="131"/>
      <c r="K310" s="343"/>
      <c r="L310" s="343"/>
      <c r="M310" s="29"/>
      <c r="N310" s="29"/>
      <c r="O310" s="29"/>
      <c r="P310" s="29"/>
      <c r="Q310" s="343"/>
      <c r="R310" s="29"/>
      <c r="S310" s="29"/>
      <c r="T310" s="29"/>
      <c r="U310" s="29"/>
      <c r="V310" s="343"/>
      <c r="W310" s="238"/>
      <c r="X310" s="264"/>
      <c r="Y310" s="337"/>
      <c r="Z310" s="337"/>
      <c r="AA310" s="337"/>
      <c r="AB310" s="337"/>
      <c r="AC310" s="337"/>
      <c r="AD310" s="340"/>
      <c r="AE310" s="337"/>
      <c r="AF310" s="337"/>
      <c r="AG310" s="33"/>
      <c r="AH310" s="337"/>
      <c r="AI310" s="337"/>
      <c r="AJ310" s="337"/>
      <c r="AK310" s="337"/>
      <c r="AL310" s="337"/>
      <c r="AM310" s="337"/>
      <c r="AN310" s="337"/>
      <c r="AO310" s="337"/>
      <c r="AP310" s="337"/>
    </row>
    <row r="311" spans="2:42" ht="13.2" x14ac:dyDescent="0.25">
      <c r="B311" s="388"/>
      <c r="D311" s="384"/>
      <c r="E311" s="385"/>
      <c r="F311" s="386"/>
      <c r="G311" s="370"/>
      <c r="H311" s="343"/>
      <c r="I311" s="29"/>
      <c r="J311" s="131"/>
      <c r="K311" s="343"/>
      <c r="L311" s="343"/>
      <c r="M311" s="29"/>
      <c r="N311" s="29"/>
      <c r="O311" s="29"/>
      <c r="P311" s="29"/>
      <c r="Q311" s="343"/>
      <c r="R311" s="29"/>
      <c r="S311" s="29"/>
      <c r="T311" s="29"/>
      <c r="U311" s="29"/>
      <c r="V311" s="343"/>
      <c r="W311" s="238"/>
      <c r="X311" s="264"/>
      <c r="Y311" s="337"/>
      <c r="Z311" s="337"/>
      <c r="AA311" s="337"/>
      <c r="AB311" s="337"/>
      <c r="AC311" s="337"/>
      <c r="AD311" s="340"/>
      <c r="AE311" s="337"/>
      <c r="AF311" s="337"/>
      <c r="AG311" s="33"/>
      <c r="AH311" s="337"/>
      <c r="AI311" s="337"/>
      <c r="AJ311" s="337"/>
      <c r="AK311" s="337"/>
      <c r="AL311" s="337"/>
      <c r="AM311" s="337"/>
      <c r="AN311" s="337"/>
      <c r="AO311" s="337"/>
      <c r="AP311" s="337"/>
    </row>
    <row r="312" spans="2:42" ht="13.2" x14ac:dyDescent="0.25">
      <c r="B312" s="388"/>
      <c r="D312" s="384"/>
      <c r="E312" s="385"/>
      <c r="F312" s="386"/>
      <c r="G312" s="370"/>
      <c r="H312" s="343"/>
      <c r="I312" s="29"/>
      <c r="J312" s="131"/>
      <c r="K312" s="343"/>
      <c r="L312" s="343"/>
      <c r="M312" s="29"/>
      <c r="N312" s="29"/>
      <c r="O312" s="29"/>
      <c r="P312" s="29"/>
      <c r="Q312" s="343"/>
      <c r="R312" s="29"/>
      <c r="S312" s="29"/>
      <c r="T312" s="29"/>
      <c r="U312" s="29"/>
      <c r="V312" s="343"/>
      <c r="W312" s="238"/>
      <c r="X312" s="264"/>
      <c r="Y312" s="337"/>
      <c r="Z312" s="337"/>
      <c r="AA312" s="337"/>
      <c r="AB312" s="337"/>
      <c r="AC312" s="337"/>
      <c r="AD312" s="340"/>
      <c r="AE312" s="337"/>
      <c r="AF312" s="337"/>
      <c r="AG312" s="33"/>
      <c r="AH312" s="337"/>
      <c r="AI312" s="337"/>
      <c r="AJ312" s="337"/>
      <c r="AK312" s="337"/>
      <c r="AL312" s="337"/>
      <c r="AM312" s="337"/>
      <c r="AN312" s="337"/>
      <c r="AO312" s="337"/>
      <c r="AP312" s="337"/>
    </row>
    <row r="313" spans="2:42" ht="13.2" x14ac:dyDescent="0.25">
      <c r="B313" s="388"/>
      <c r="D313" s="384"/>
      <c r="E313" s="385"/>
      <c r="F313" s="386"/>
      <c r="G313" s="370"/>
      <c r="H313" s="343"/>
      <c r="I313" s="29"/>
      <c r="J313" s="131"/>
      <c r="K313" s="343"/>
      <c r="L313" s="343"/>
      <c r="M313" s="29"/>
      <c r="N313" s="29"/>
      <c r="O313" s="29"/>
      <c r="P313" s="29"/>
      <c r="Q313" s="343"/>
      <c r="R313" s="29"/>
      <c r="S313" s="29"/>
      <c r="T313" s="29"/>
      <c r="U313" s="29"/>
      <c r="V313" s="343"/>
      <c r="W313" s="238"/>
      <c r="X313" s="264"/>
      <c r="Y313" s="337"/>
      <c r="Z313" s="337"/>
      <c r="AA313" s="337"/>
      <c r="AB313" s="337"/>
      <c r="AC313" s="337"/>
      <c r="AD313" s="340"/>
      <c r="AE313" s="337"/>
      <c r="AF313" s="337"/>
      <c r="AG313" s="33"/>
      <c r="AH313" s="337"/>
      <c r="AI313" s="337"/>
      <c r="AJ313" s="337"/>
      <c r="AK313" s="337"/>
      <c r="AL313" s="337"/>
      <c r="AM313" s="337"/>
      <c r="AN313" s="337"/>
      <c r="AO313" s="337"/>
      <c r="AP313" s="337"/>
    </row>
    <row r="314" spans="2:42" ht="12.75" customHeight="1" x14ac:dyDescent="0.25">
      <c r="B314" s="388"/>
      <c r="D314" s="384"/>
      <c r="E314" s="385"/>
      <c r="F314" s="386"/>
      <c r="G314" s="370"/>
      <c r="H314" s="343"/>
      <c r="I314" s="29"/>
      <c r="J314" s="131"/>
      <c r="K314" s="343"/>
      <c r="L314" s="343"/>
      <c r="M314" s="29"/>
      <c r="N314" s="29"/>
      <c r="O314" s="29"/>
      <c r="P314" s="29"/>
      <c r="Q314" s="343"/>
      <c r="R314" s="29"/>
      <c r="S314" s="29"/>
      <c r="T314" s="29"/>
      <c r="U314" s="29"/>
      <c r="V314" s="343"/>
      <c r="W314" s="238"/>
      <c r="X314" s="264"/>
      <c r="Y314" s="338"/>
      <c r="Z314" s="338"/>
      <c r="AA314" s="338"/>
      <c r="AB314" s="338"/>
      <c r="AC314" s="338"/>
      <c r="AD314" s="341"/>
      <c r="AE314" s="338"/>
      <c r="AF314" s="338"/>
      <c r="AG314" s="35"/>
      <c r="AH314" s="338"/>
      <c r="AI314" s="338"/>
      <c r="AJ314" s="338"/>
      <c r="AK314" s="338"/>
      <c r="AL314" s="338"/>
      <c r="AM314" s="338"/>
      <c r="AN314" s="338"/>
      <c r="AO314" s="338"/>
      <c r="AP314" s="338"/>
    </row>
    <row r="315" spans="2:42" ht="12.75" customHeight="1" thickBot="1" x14ac:dyDescent="0.3">
      <c r="B315" s="389"/>
      <c r="D315" s="347"/>
      <c r="E315" s="347"/>
      <c r="F315" s="347"/>
      <c r="G315" s="36"/>
      <c r="H315" s="37"/>
      <c r="I315" s="37"/>
      <c r="J315" s="127"/>
      <c r="K315" s="38" t="s">
        <v>6</v>
      </c>
      <c r="L315" s="38" t="s">
        <v>6</v>
      </c>
      <c r="M315" s="38"/>
      <c r="N315" s="38"/>
      <c r="O315" s="38"/>
      <c r="P315" s="38"/>
      <c r="Q315" s="38" t="s">
        <v>26</v>
      </c>
      <c r="R315" s="38"/>
      <c r="S315" s="38"/>
      <c r="T315" s="38"/>
      <c r="U315" s="38"/>
      <c r="V315" s="38" t="s">
        <v>26</v>
      </c>
      <c r="W315" s="239"/>
      <c r="X315" s="265"/>
      <c r="Y315" s="38" t="str">
        <f t="shared" ref="Y315:AF315" si="475">Y$28</f>
        <v>CY</v>
      </c>
      <c r="Z315" s="38" t="str">
        <f t="shared" si="475"/>
        <v>CY</v>
      </c>
      <c r="AA315" s="38" t="str">
        <f t="shared" si="475"/>
        <v>CY</v>
      </c>
      <c r="AB315" s="38" t="str">
        <f t="shared" si="475"/>
        <v>CY</v>
      </c>
      <c r="AC315" s="38" t="str">
        <f t="shared" si="475"/>
        <v>SY</v>
      </c>
      <c r="AD315" s="39" t="str">
        <f t="shared" si="475"/>
        <v>GAL</v>
      </c>
      <c r="AE315" s="38" t="str">
        <f t="shared" si="475"/>
        <v>HOUR</v>
      </c>
      <c r="AF315" s="38" t="str">
        <f t="shared" si="475"/>
        <v>SY</v>
      </c>
      <c r="AG315" s="40"/>
      <c r="AH315" s="38" t="str">
        <f t="shared" ref="AH315:AP315" si="476">AH$28</f>
        <v>SY</v>
      </c>
      <c r="AI315" s="38" t="str">
        <f t="shared" si="476"/>
        <v>TON</v>
      </c>
      <c r="AJ315" s="38" t="str">
        <f t="shared" si="476"/>
        <v>CY</v>
      </c>
      <c r="AK315" s="38" t="str">
        <f t="shared" si="476"/>
        <v>SY</v>
      </c>
      <c r="AL315" s="38" t="str">
        <f t="shared" si="476"/>
        <v>SY</v>
      </c>
      <c r="AM315" s="38" t="str">
        <f t="shared" si="476"/>
        <v>FT</v>
      </c>
      <c r="AN315" s="38" t="str">
        <f t="shared" si="476"/>
        <v/>
      </c>
      <c r="AO315" s="38" t="str">
        <f t="shared" si="476"/>
        <v/>
      </c>
      <c r="AP315" s="38" t="str">
        <f t="shared" si="476"/>
        <v/>
      </c>
    </row>
    <row r="316" spans="2:42" ht="12.75" customHeight="1" x14ac:dyDescent="0.25">
      <c r="B316" s="41"/>
      <c r="D316" s="42"/>
      <c r="E316" s="43"/>
      <c r="F316" s="42"/>
      <c r="G316" s="44"/>
      <c r="H316" s="43"/>
      <c r="I316" s="43"/>
      <c r="J316" s="128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219"/>
      <c r="X316" s="218"/>
      <c r="Y316" s="45"/>
      <c r="Z316" s="45"/>
      <c r="AA316" s="45"/>
      <c r="AB316" s="45"/>
      <c r="AC316" s="45"/>
      <c r="AD316" s="45"/>
      <c r="AE316" s="45"/>
      <c r="AF316" s="45"/>
      <c r="AG316" s="46"/>
      <c r="AH316" s="45"/>
      <c r="AI316" s="45"/>
      <c r="AJ316" s="45"/>
      <c r="AK316" s="45"/>
      <c r="AL316" s="45"/>
      <c r="AM316" s="45"/>
      <c r="AN316" s="45"/>
      <c r="AO316" s="45"/>
      <c r="AP316" s="45"/>
    </row>
    <row r="317" spans="2:42" ht="12.75" customHeight="1" x14ac:dyDescent="0.25">
      <c r="B317" s="47"/>
      <c r="D317" s="42"/>
      <c r="E317" s="48"/>
      <c r="F317" s="42"/>
      <c r="G317" s="44"/>
      <c r="H317" s="43"/>
      <c r="I317" s="43"/>
      <c r="J317" s="128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219"/>
      <c r="X317" s="218"/>
      <c r="Y317" s="45"/>
      <c r="Z317" s="45"/>
      <c r="AA317" s="45"/>
      <c r="AB317" s="45"/>
      <c r="AC317" s="45"/>
      <c r="AD317" s="45"/>
      <c r="AE317" s="45"/>
      <c r="AF317" s="45"/>
      <c r="AG317" s="46"/>
      <c r="AH317" s="45"/>
      <c r="AI317" s="45"/>
      <c r="AJ317" s="45"/>
      <c r="AK317" s="45"/>
      <c r="AL317" s="45"/>
      <c r="AM317" s="45"/>
      <c r="AN317" s="45"/>
      <c r="AO317" s="45"/>
      <c r="AP317" s="45"/>
    </row>
    <row r="318" spans="2:42" ht="12.75" customHeight="1" x14ac:dyDescent="0.25">
      <c r="B318" s="47"/>
      <c r="D318" s="50"/>
      <c r="E318" s="51"/>
      <c r="F318" s="50"/>
      <c r="G318" s="52"/>
      <c r="H318" s="51"/>
      <c r="I318" s="51"/>
      <c r="J318" s="129"/>
      <c r="K318" s="56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219"/>
      <c r="X318" s="218"/>
      <c r="Y318" s="45"/>
      <c r="Z318" s="45"/>
      <c r="AA318" s="57"/>
      <c r="AB318" s="45"/>
      <c r="AC318" s="45"/>
      <c r="AD318" s="45"/>
      <c r="AE318" s="45"/>
      <c r="AF318" s="45"/>
      <c r="AG318" s="46"/>
      <c r="AH318" s="49"/>
      <c r="AI318" s="45"/>
      <c r="AJ318" s="53"/>
      <c r="AK318" s="45"/>
      <c r="AL318" s="54"/>
      <c r="AM318" s="54"/>
      <c r="AN318" s="54"/>
      <c r="AO318" s="49">
        <f>K318</f>
        <v>0</v>
      </c>
      <c r="AP318" s="49"/>
    </row>
    <row r="319" spans="2:42" ht="12.75" customHeight="1" x14ac:dyDescent="0.25">
      <c r="B319" s="47"/>
      <c r="D319" s="50"/>
      <c r="E319" s="51"/>
      <c r="F319" s="50"/>
      <c r="G319" s="52"/>
      <c r="H319" s="51"/>
      <c r="I319" s="51"/>
      <c r="J319" s="12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56"/>
      <c r="W319" s="242"/>
      <c r="X319" s="257"/>
      <c r="Y319" s="67"/>
      <c r="Z319" s="67"/>
      <c r="AA319" s="67"/>
      <c r="AB319" s="45"/>
      <c r="AC319" s="67"/>
      <c r="AD319" s="67"/>
      <c r="AE319" s="67"/>
      <c r="AF319" s="67"/>
      <c r="AG319" s="46"/>
      <c r="AH319" s="67"/>
      <c r="AI319" s="67"/>
      <c r="AJ319" s="53"/>
      <c r="AK319" s="67"/>
      <c r="AL319" s="54"/>
      <c r="AM319" s="54"/>
      <c r="AN319" s="54"/>
      <c r="AO319" s="49" t="e">
        <f>IF(ISBLANK(#REF!),"",K319*#REF!)</f>
        <v>#REF!</v>
      </c>
      <c r="AP319" s="45"/>
    </row>
    <row r="320" spans="2:42" ht="12.75" customHeight="1" x14ac:dyDescent="0.25">
      <c r="B320" s="47"/>
      <c r="D320" s="50"/>
      <c r="E320" s="55"/>
      <c r="F320" s="50"/>
      <c r="G320" s="52"/>
      <c r="H320" s="51"/>
      <c r="I320" s="51"/>
      <c r="J320" s="12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219"/>
      <c r="X320" s="218"/>
      <c r="Y320" s="45"/>
      <c r="Z320" s="45"/>
      <c r="AA320" s="45"/>
      <c r="AB320" s="45"/>
      <c r="AC320" s="45"/>
      <c r="AD320" s="45"/>
      <c r="AE320" s="45"/>
      <c r="AF320" s="45"/>
      <c r="AG320" s="46"/>
      <c r="AH320" s="45"/>
      <c r="AI320" s="45"/>
      <c r="AJ320" s="45"/>
      <c r="AK320" s="45"/>
      <c r="AL320" s="54"/>
      <c r="AM320" s="54"/>
      <c r="AN320" s="54"/>
      <c r="AO320" s="49" t="e">
        <f>IF(ISBLANK(#REF!),"",K320*#REF!)</f>
        <v>#REF!</v>
      </c>
      <c r="AP320" s="45"/>
    </row>
    <row r="321" spans="2:42" ht="12.75" customHeight="1" x14ac:dyDescent="0.25">
      <c r="B321" s="47"/>
      <c r="D321" s="50"/>
      <c r="E321" s="51"/>
      <c r="F321" s="50"/>
      <c r="G321" s="52"/>
      <c r="H321" s="51"/>
      <c r="I321" s="51"/>
      <c r="J321" s="12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219"/>
      <c r="X321" s="218"/>
      <c r="Y321" s="45"/>
      <c r="Z321" s="45"/>
      <c r="AA321" s="45"/>
      <c r="AB321" s="45"/>
      <c r="AC321" s="45"/>
      <c r="AD321" s="45"/>
      <c r="AE321" s="45"/>
      <c r="AF321" s="45"/>
      <c r="AG321" s="46"/>
      <c r="AH321" s="45"/>
      <c r="AI321" s="45"/>
      <c r="AJ321" s="53"/>
      <c r="AK321" s="45"/>
      <c r="AL321" s="54"/>
      <c r="AM321" s="54"/>
      <c r="AN321" s="54"/>
      <c r="AO321" s="49" t="e">
        <f>IF(ISBLANK(#REF!),"",K321*#REF!)</f>
        <v>#REF!</v>
      </c>
      <c r="AP321" s="49"/>
    </row>
    <row r="322" spans="2:42" ht="12.75" customHeight="1" x14ac:dyDescent="0.25">
      <c r="B322" s="47"/>
      <c r="D322" s="50"/>
      <c r="E322" s="51"/>
      <c r="F322" s="50"/>
      <c r="G322" s="52"/>
      <c r="H322" s="51"/>
      <c r="I322" s="51"/>
      <c r="J322" s="12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219"/>
      <c r="X322" s="218"/>
      <c r="Y322" s="45"/>
      <c r="Z322" s="45"/>
      <c r="AA322" s="45"/>
      <c r="AB322" s="45"/>
      <c r="AC322" s="45"/>
      <c r="AD322" s="45"/>
      <c r="AE322" s="45"/>
      <c r="AF322" s="45"/>
      <c r="AG322" s="46"/>
      <c r="AH322" s="45"/>
      <c r="AI322" s="45"/>
      <c r="AJ322" s="53"/>
      <c r="AK322" s="45"/>
      <c r="AL322" s="54"/>
      <c r="AM322" s="54"/>
      <c r="AN322" s="54"/>
      <c r="AO322" s="49" t="e">
        <f>IF(ISBLANK(#REF!),"",K322*#REF!)</f>
        <v>#REF!</v>
      </c>
      <c r="AP322" s="49"/>
    </row>
    <row r="323" spans="2:42" ht="12.75" customHeight="1" x14ac:dyDescent="0.25">
      <c r="B323" s="47"/>
      <c r="D323" s="50"/>
      <c r="E323" s="51"/>
      <c r="F323" s="50"/>
      <c r="G323" s="52"/>
      <c r="H323" s="51"/>
      <c r="I323" s="51"/>
      <c r="J323" s="12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56"/>
      <c r="W323" s="242"/>
      <c r="X323" s="257"/>
      <c r="Y323" s="67"/>
      <c r="Z323" s="67"/>
      <c r="AA323" s="67"/>
      <c r="AB323" s="45"/>
      <c r="AC323" s="67"/>
      <c r="AD323" s="67"/>
      <c r="AE323" s="67"/>
      <c r="AF323" s="67"/>
      <c r="AG323" s="46"/>
      <c r="AH323" s="67"/>
      <c r="AI323" s="67"/>
      <c r="AJ323" s="53"/>
      <c r="AK323" s="67"/>
      <c r="AL323" s="73"/>
      <c r="AM323" s="73"/>
      <c r="AN323" s="73"/>
      <c r="AO323" s="49" t="e">
        <f>IF(ISBLANK(#REF!),"",K323*#REF!)</f>
        <v>#REF!</v>
      </c>
      <c r="AP323" s="45"/>
    </row>
    <row r="324" spans="2:42" ht="12.75" customHeight="1" x14ac:dyDescent="0.25">
      <c r="B324" s="47"/>
      <c r="D324" s="50"/>
      <c r="E324" s="51"/>
      <c r="F324" s="50"/>
      <c r="G324" s="52"/>
      <c r="H324" s="51"/>
      <c r="I324" s="51"/>
      <c r="J324" s="12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219"/>
      <c r="X324" s="218"/>
      <c r="Y324" s="45"/>
      <c r="Z324" s="45"/>
      <c r="AA324" s="45"/>
      <c r="AB324" s="45"/>
      <c r="AC324" s="45"/>
      <c r="AD324" s="45"/>
      <c r="AE324" s="45"/>
      <c r="AF324" s="45"/>
      <c r="AG324" s="46"/>
      <c r="AH324" s="45"/>
      <c r="AI324" s="45"/>
      <c r="AJ324" s="53"/>
      <c r="AK324" s="45"/>
      <c r="AL324" s="54"/>
      <c r="AM324" s="54"/>
      <c r="AN324" s="54"/>
      <c r="AO324" s="49" t="e">
        <f>IF(ISBLANK(#REF!),"",K324*#REF!)</f>
        <v>#REF!</v>
      </c>
      <c r="AP324" s="49"/>
    </row>
    <row r="325" spans="2:42" ht="12.75" customHeight="1" x14ac:dyDescent="0.25">
      <c r="B325" s="47"/>
      <c r="D325" s="50"/>
      <c r="E325" s="51"/>
      <c r="F325" s="50"/>
      <c r="G325" s="52"/>
      <c r="H325" s="51"/>
      <c r="I325" s="51"/>
      <c r="J325" s="12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219"/>
      <c r="X325" s="218"/>
      <c r="Y325" s="45"/>
      <c r="Z325" s="45"/>
      <c r="AA325" s="45"/>
      <c r="AB325" s="45"/>
      <c r="AC325" s="45"/>
      <c r="AD325" s="45"/>
      <c r="AE325" s="45"/>
      <c r="AF325" s="45"/>
      <c r="AG325" s="46"/>
      <c r="AH325" s="45"/>
      <c r="AI325" s="45"/>
      <c r="AJ325" s="53"/>
      <c r="AK325" s="45"/>
      <c r="AL325" s="54"/>
      <c r="AM325" s="54"/>
      <c r="AN325" s="54"/>
      <c r="AO325" s="49" t="e">
        <f>IF(ISBLANK(#REF!),"",K325*#REF!)</f>
        <v>#REF!</v>
      </c>
      <c r="AP325" s="49"/>
    </row>
    <row r="326" spans="2:42" ht="12.75" customHeight="1" x14ac:dyDescent="0.25">
      <c r="B326" s="47"/>
      <c r="D326" s="50"/>
      <c r="E326" s="51"/>
      <c r="F326" s="50"/>
      <c r="G326" s="52"/>
      <c r="H326" s="51"/>
      <c r="I326" s="51"/>
      <c r="J326" s="129"/>
      <c r="K326" s="56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219"/>
      <c r="X326" s="218"/>
      <c r="Y326" s="67"/>
      <c r="Z326" s="67"/>
      <c r="AA326" s="57"/>
      <c r="AB326" s="45"/>
      <c r="AC326" s="67"/>
      <c r="AD326" s="45"/>
      <c r="AE326" s="45"/>
      <c r="AF326" s="45"/>
      <c r="AG326" s="46"/>
      <c r="AH326" s="67"/>
      <c r="AI326" s="67"/>
      <c r="AJ326" s="68"/>
      <c r="AK326" s="67"/>
      <c r="AL326" s="54"/>
      <c r="AM326" s="45"/>
      <c r="AN326" s="45"/>
      <c r="AO326" s="49" t="e">
        <f>IF(ISBLANK(#REF!),"",K326*#REF!)</f>
        <v>#REF!</v>
      </c>
      <c r="AP326" s="45"/>
    </row>
    <row r="327" spans="2:42" ht="12.75" customHeight="1" x14ac:dyDescent="0.25">
      <c r="B327" s="47"/>
      <c r="D327" s="50"/>
      <c r="E327" s="51"/>
      <c r="F327" s="50"/>
      <c r="G327" s="52"/>
      <c r="H327" s="51"/>
      <c r="I327" s="51"/>
      <c r="J327" s="129"/>
      <c r="K327" s="49"/>
      <c r="L327" s="58"/>
      <c r="M327" s="58"/>
      <c r="N327" s="58"/>
      <c r="O327" s="58"/>
      <c r="P327" s="58"/>
      <c r="Q327" s="49"/>
      <c r="R327" s="49"/>
      <c r="S327" s="49"/>
      <c r="T327" s="49"/>
      <c r="U327" s="49"/>
      <c r="V327" s="49"/>
      <c r="W327" s="219"/>
      <c r="X327" s="218"/>
      <c r="Y327" s="45"/>
      <c r="Z327" s="45"/>
      <c r="AA327" s="45"/>
      <c r="AB327" s="45"/>
      <c r="AC327" s="45"/>
      <c r="AD327" s="45"/>
      <c r="AE327" s="45"/>
      <c r="AF327" s="45"/>
      <c r="AG327" s="46"/>
      <c r="AH327" s="45"/>
      <c r="AI327" s="45"/>
      <c r="AJ327" s="53"/>
      <c r="AK327" s="45"/>
      <c r="AL327" s="54"/>
      <c r="AM327" s="54"/>
      <c r="AN327" s="54"/>
      <c r="AO327" s="49" t="e">
        <f>IF(ISBLANK(#REF!),"",K327*#REF!)</f>
        <v>#REF!</v>
      </c>
      <c r="AP327" s="49"/>
    </row>
    <row r="328" spans="2:42" ht="12.75" customHeight="1" x14ac:dyDescent="0.25">
      <c r="B328" s="47"/>
      <c r="D328" s="50"/>
      <c r="E328" s="51"/>
      <c r="F328" s="50"/>
      <c r="G328" s="52"/>
      <c r="H328" s="51"/>
      <c r="I328" s="51"/>
      <c r="J328" s="129"/>
      <c r="K328" s="49"/>
      <c r="L328" s="58"/>
      <c r="M328" s="58"/>
      <c r="N328" s="58"/>
      <c r="O328" s="58"/>
      <c r="P328" s="58"/>
      <c r="Q328" s="49"/>
      <c r="R328" s="49"/>
      <c r="S328" s="49"/>
      <c r="T328" s="49"/>
      <c r="U328" s="49"/>
      <c r="V328" s="49"/>
      <c r="W328" s="219"/>
      <c r="X328" s="218"/>
      <c r="Y328" s="45"/>
      <c r="Z328" s="45"/>
      <c r="AA328" s="45"/>
      <c r="AB328" s="45"/>
      <c r="AC328" s="45"/>
      <c r="AD328" s="45"/>
      <c r="AE328" s="45"/>
      <c r="AF328" s="45"/>
      <c r="AG328" s="46"/>
      <c r="AH328" s="45"/>
      <c r="AI328" s="45"/>
      <c r="AJ328" s="53"/>
      <c r="AK328" s="45"/>
      <c r="AL328" s="54"/>
      <c r="AM328" s="54"/>
      <c r="AN328" s="54"/>
      <c r="AO328" s="49" t="e">
        <f>IF(ISBLANK(#REF!),"",K328*#REF!)</f>
        <v>#REF!</v>
      </c>
      <c r="AP328" s="49"/>
    </row>
    <row r="329" spans="2:42" ht="12.75" customHeight="1" x14ac:dyDescent="0.25">
      <c r="B329" s="47"/>
      <c r="D329" s="50"/>
      <c r="E329" s="51"/>
      <c r="F329" s="50"/>
      <c r="G329" s="52"/>
      <c r="H329" s="51"/>
      <c r="I329" s="51"/>
      <c r="J329" s="12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219"/>
      <c r="X329" s="218"/>
      <c r="Y329" s="45"/>
      <c r="Z329" s="45"/>
      <c r="AA329" s="45"/>
      <c r="AB329" s="45"/>
      <c r="AC329" s="45"/>
      <c r="AD329" s="45"/>
      <c r="AE329" s="45"/>
      <c r="AF329" s="45"/>
      <c r="AG329" s="46"/>
      <c r="AH329" s="45"/>
      <c r="AI329" s="45"/>
      <c r="AJ329" s="53"/>
      <c r="AK329" s="45"/>
      <c r="AL329" s="54"/>
      <c r="AM329" s="54"/>
      <c r="AN329" s="54"/>
      <c r="AO329" s="49" t="e">
        <f>IF(ISBLANK(#REF!),"",K329*#REF!)</f>
        <v>#REF!</v>
      </c>
      <c r="AP329" s="49"/>
    </row>
    <row r="330" spans="2:42" ht="12.75" customHeight="1" x14ac:dyDescent="0.25">
      <c r="B330" s="47"/>
      <c r="D330" s="50"/>
      <c r="E330" s="51"/>
      <c r="F330" s="50"/>
      <c r="G330" s="52"/>
      <c r="H330" s="51"/>
      <c r="I330" s="51"/>
      <c r="J330" s="12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219"/>
      <c r="X330" s="218"/>
      <c r="Y330" s="45"/>
      <c r="Z330" s="45"/>
      <c r="AA330" s="45"/>
      <c r="AB330" s="45"/>
      <c r="AC330" s="45"/>
      <c r="AD330" s="45"/>
      <c r="AE330" s="45"/>
      <c r="AF330" s="45"/>
      <c r="AG330" s="46"/>
      <c r="AH330" s="45"/>
      <c r="AI330" s="45"/>
      <c r="AJ330" s="53"/>
      <c r="AK330" s="45"/>
      <c r="AL330" s="54"/>
      <c r="AM330" s="54"/>
      <c r="AN330" s="54"/>
      <c r="AO330" s="49" t="e">
        <f>IF(ISBLANK(#REF!),"",K330*#REF!)</f>
        <v>#REF!</v>
      </c>
      <c r="AP330" s="49"/>
    </row>
    <row r="331" spans="2:42" ht="12.75" customHeight="1" x14ac:dyDescent="0.25">
      <c r="B331" s="47"/>
      <c r="D331" s="50"/>
      <c r="E331" s="51"/>
      <c r="F331" s="50"/>
      <c r="G331" s="52"/>
      <c r="H331" s="51"/>
      <c r="I331" s="51"/>
      <c r="J331" s="12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219"/>
      <c r="X331" s="218"/>
      <c r="Y331" s="45"/>
      <c r="Z331" s="45"/>
      <c r="AA331" s="45"/>
      <c r="AB331" s="45"/>
      <c r="AC331" s="45"/>
      <c r="AD331" s="45"/>
      <c r="AE331" s="45"/>
      <c r="AF331" s="45"/>
      <c r="AG331" s="46"/>
      <c r="AH331" s="45"/>
      <c r="AI331" s="45"/>
      <c r="AJ331" s="53"/>
      <c r="AK331" s="45"/>
      <c r="AL331" s="54"/>
      <c r="AM331" s="54"/>
      <c r="AN331" s="54"/>
      <c r="AO331" s="49" t="e">
        <f>IF(ISBLANK(#REF!),"",K331*#REF!)</f>
        <v>#REF!</v>
      </c>
      <c r="AP331" s="49"/>
    </row>
    <row r="332" spans="2:42" ht="12.75" customHeight="1" x14ac:dyDescent="0.25">
      <c r="B332" s="47"/>
      <c r="D332" s="50"/>
      <c r="E332" s="51"/>
      <c r="F332" s="50"/>
      <c r="G332" s="52"/>
      <c r="H332" s="51"/>
      <c r="I332" s="51"/>
      <c r="J332" s="129"/>
      <c r="K332" s="56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219"/>
      <c r="X332" s="218"/>
      <c r="Y332" s="45"/>
      <c r="Z332" s="45"/>
      <c r="AA332" s="57"/>
      <c r="AB332" s="45"/>
      <c r="AC332" s="45"/>
      <c r="AD332" s="45"/>
      <c r="AE332" s="45"/>
      <c r="AF332" s="45"/>
      <c r="AG332" s="46"/>
      <c r="AH332" s="49"/>
      <c r="AI332" s="45"/>
      <c r="AJ332" s="53"/>
      <c r="AK332" s="45"/>
      <c r="AL332" s="54"/>
      <c r="AM332" s="54"/>
      <c r="AN332" s="54"/>
      <c r="AO332" s="49" t="e">
        <f>IF(ISBLANK(#REF!),"",K332*#REF!)</f>
        <v>#REF!</v>
      </c>
      <c r="AP332" s="49">
        <f>K332</f>
        <v>0</v>
      </c>
    </row>
    <row r="333" spans="2:42" ht="12.75" customHeight="1" x14ac:dyDescent="0.25">
      <c r="B333" s="47"/>
      <c r="D333" s="50"/>
      <c r="E333" s="51"/>
      <c r="F333" s="50"/>
      <c r="G333" s="52"/>
      <c r="H333" s="51"/>
      <c r="I333" s="51"/>
      <c r="J333" s="12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219"/>
      <c r="X333" s="218"/>
      <c r="Y333" s="45"/>
      <c r="Z333" s="45"/>
      <c r="AA333" s="45"/>
      <c r="AB333" s="45"/>
      <c r="AC333" s="45"/>
      <c r="AD333" s="45"/>
      <c r="AE333" s="45"/>
      <c r="AF333" s="45"/>
      <c r="AG333" s="46"/>
      <c r="AH333" s="45"/>
      <c r="AI333" s="45"/>
      <c r="AJ333" s="53"/>
      <c r="AK333" s="45"/>
      <c r="AL333" s="54"/>
      <c r="AM333" s="54"/>
      <c r="AN333" s="54"/>
      <c r="AO333" s="49" t="e">
        <f>IF(ISBLANK(#REF!),"",K333*#REF!)</f>
        <v>#REF!</v>
      </c>
      <c r="AP333" s="49"/>
    </row>
    <row r="334" spans="2:42" ht="12.75" customHeight="1" x14ac:dyDescent="0.25">
      <c r="B334" s="47"/>
      <c r="D334" s="50"/>
      <c r="E334" s="51"/>
      <c r="F334" s="50"/>
      <c r="G334" s="52"/>
      <c r="H334" s="51"/>
      <c r="I334" s="51"/>
      <c r="J334" s="12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219"/>
      <c r="X334" s="218"/>
      <c r="Y334" s="45"/>
      <c r="Z334" s="45"/>
      <c r="AA334" s="45"/>
      <c r="AB334" s="45"/>
      <c r="AC334" s="45"/>
      <c r="AD334" s="45"/>
      <c r="AE334" s="45"/>
      <c r="AF334" s="45"/>
      <c r="AG334" s="46"/>
      <c r="AH334" s="45"/>
      <c r="AI334" s="45"/>
      <c r="AJ334" s="53"/>
      <c r="AK334" s="45"/>
      <c r="AL334" s="54"/>
      <c r="AM334" s="54"/>
      <c r="AN334" s="54"/>
      <c r="AO334" s="49" t="e">
        <f>IF(ISBLANK(#REF!),"",K334*#REF!)</f>
        <v>#REF!</v>
      </c>
      <c r="AP334" s="49"/>
    </row>
    <row r="335" spans="2:42" ht="12.75" customHeight="1" x14ac:dyDescent="0.25">
      <c r="B335" s="47"/>
      <c r="D335" s="50"/>
      <c r="E335" s="51"/>
      <c r="F335" s="50"/>
      <c r="G335" s="52"/>
      <c r="H335" s="51"/>
      <c r="I335" s="51"/>
      <c r="J335" s="12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56"/>
      <c r="W335" s="242"/>
      <c r="X335" s="257"/>
      <c r="Y335" s="67"/>
      <c r="Z335" s="67"/>
      <c r="AA335" s="67"/>
      <c r="AB335" s="45"/>
      <c r="AC335" s="67"/>
      <c r="AD335" s="67"/>
      <c r="AE335" s="67"/>
      <c r="AF335" s="67"/>
      <c r="AG335" s="46"/>
      <c r="AH335" s="67"/>
      <c r="AI335" s="67"/>
      <c r="AJ335" s="68"/>
      <c r="AK335" s="67"/>
      <c r="AL335" s="54"/>
      <c r="AM335" s="54"/>
      <c r="AN335" s="54"/>
      <c r="AO335" s="49" t="e">
        <f>IF(ISBLANK(#REF!),"",K335*#REF!)</f>
        <v>#REF!</v>
      </c>
      <c r="AP335" s="49"/>
    </row>
    <row r="336" spans="2:42" ht="12.75" customHeight="1" x14ac:dyDescent="0.25">
      <c r="B336" s="47"/>
      <c r="D336" s="50"/>
      <c r="E336" s="51"/>
      <c r="F336" s="50"/>
      <c r="G336" s="52"/>
      <c r="H336" s="51"/>
      <c r="I336" s="51"/>
      <c r="J336" s="12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219"/>
      <c r="X336" s="218"/>
      <c r="Y336" s="45"/>
      <c r="Z336" s="45"/>
      <c r="AA336" s="45"/>
      <c r="AB336" s="45"/>
      <c r="AC336" s="45"/>
      <c r="AD336" s="45"/>
      <c r="AE336" s="45"/>
      <c r="AF336" s="45"/>
      <c r="AG336" s="46"/>
      <c r="AH336" s="45"/>
      <c r="AI336" s="45"/>
      <c r="AJ336" s="53"/>
      <c r="AK336" s="45"/>
      <c r="AL336" s="54"/>
      <c r="AM336" s="54"/>
      <c r="AN336" s="54"/>
      <c r="AO336" s="49" t="e">
        <f>IF(ISBLANK(#REF!),"",K336*#REF!)</f>
        <v>#REF!</v>
      </c>
      <c r="AP336" s="49"/>
    </row>
    <row r="337" spans="2:42" ht="12.75" customHeight="1" x14ac:dyDescent="0.25">
      <c r="B337" s="47"/>
      <c r="D337" s="50"/>
      <c r="E337" s="55"/>
      <c r="F337" s="50"/>
      <c r="G337" s="52"/>
      <c r="H337" s="51"/>
      <c r="I337" s="51"/>
      <c r="J337" s="12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219"/>
      <c r="X337" s="218"/>
      <c r="Y337" s="45"/>
      <c r="Z337" s="45"/>
      <c r="AA337" s="45"/>
      <c r="AB337" s="45"/>
      <c r="AC337" s="45"/>
      <c r="AD337" s="45"/>
      <c r="AE337" s="45"/>
      <c r="AF337" s="45"/>
      <c r="AG337" s="46"/>
      <c r="AH337" s="45"/>
      <c r="AI337" s="45"/>
      <c r="AJ337" s="45"/>
      <c r="AK337" s="45"/>
      <c r="AL337" s="45"/>
      <c r="AM337" s="45"/>
      <c r="AN337" s="45"/>
      <c r="AO337" s="49" t="e">
        <f>IF(ISBLANK(#REF!),"",K337*#REF!)</f>
        <v>#REF!</v>
      </c>
      <c r="AP337" s="45"/>
    </row>
    <row r="338" spans="2:42" ht="12.75" customHeight="1" x14ac:dyDescent="0.25">
      <c r="B338" s="47"/>
      <c r="D338" s="50"/>
      <c r="E338" s="51"/>
      <c r="F338" s="50"/>
      <c r="G338" s="52"/>
      <c r="H338" s="51"/>
      <c r="I338" s="51"/>
      <c r="J338" s="12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219"/>
      <c r="X338" s="218"/>
      <c r="Y338" s="45"/>
      <c r="Z338" s="45"/>
      <c r="AA338" s="45"/>
      <c r="AB338" s="45"/>
      <c r="AC338" s="45"/>
      <c r="AD338" s="45"/>
      <c r="AE338" s="45"/>
      <c r="AF338" s="45"/>
      <c r="AG338" s="46"/>
      <c r="AH338" s="45"/>
      <c r="AI338" s="45"/>
      <c r="AJ338" s="53"/>
      <c r="AK338" s="45"/>
      <c r="AL338" s="54"/>
      <c r="AM338" s="54"/>
      <c r="AN338" s="54"/>
      <c r="AO338" s="49" t="e">
        <f>IF(ISBLANK(#REF!),"",K338*#REF!)</f>
        <v>#REF!</v>
      </c>
      <c r="AP338" s="49"/>
    </row>
    <row r="339" spans="2:42" ht="12.75" customHeight="1" x14ac:dyDescent="0.25">
      <c r="B339" s="47"/>
      <c r="D339" s="50"/>
      <c r="E339" s="51"/>
      <c r="F339" s="50"/>
      <c r="G339" s="52"/>
      <c r="H339" s="51"/>
      <c r="I339" s="51"/>
      <c r="J339" s="129"/>
      <c r="K339" s="58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219"/>
      <c r="X339" s="218"/>
      <c r="Y339" s="45"/>
      <c r="Z339" s="45"/>
      <c r="AA339" s="45"/>
      <c r="AB339" s="45"/>
      <c r="AC339" s="45"/>
      <c r="AD339" s="45"/>
      <c r="AE339" s="45"/>
      <c r="AF339" s="45"/>
      <c r="AG339" s="46"/>
      <c r="AH339" s="45"/>
      <c r="AI339" s="45"/>
      <c r="AJ339" s="53"/>
      <c r="AK339" s="45"/>
      <c r="AL339" s="54"/>
      <c r="AM339" s="54"/>
      <c r="AN339" s="54"/>
      <c r="AO339" s="49" t="e">
        <f>IF(ISBLANK(#REF!),"",K339*#REF!)</f>
        <v>#REF!</v>
      </c>
      <c r="AP339" s="49"/>
    </row>
    <row r="340" spans="2:42" ht="12.75" customHeight="1" x14ac:dyDescent="0.25">
      <c r="B340" s="47"/>
      <c r="D340" s="50"/>
      <c r="E340" s="51"/>
      <c r="F340" s="50"/>
      <c r="G340" s="52"/>
      <c r="H340" s="51"/>
      <c r="I340" s="51"/>
      <c r="J340" s="12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219"/>
      <c r="X340" s="218"/>
      <c r="Y340" s="45"/>
      <c r="Z340" s="45"/>
      <c r="AA340" s="45"/>
      <c r="AB340" s="45"/>
      <c r="AC340" s="45"/>
      <c r="AD340" s="45"/>
      <c r="AE340" s="45"/>
      <c r="AF340" s="45"/>
      <c r="AG340" s="46"/>
      <c r="AH340" s="45"/>
      <c r="AI340" s="45"/>
      <c r="AJ340" s="53"/>
      <c r="AK340" s="45"/>
      <c r="AL340" s="54"/>
      <c r="AM340" s="54"/>
      <c r="AN340" s="54"/>
      <c r="AO340" s="49" t="e">
        <f>IF(ISBLANK(#REF!),"",K340*#REF!)</f>
        <v>#REF!</v>
      </c>
      <c r="AP340" s="49"/>
    </row>
    <row r="341" spans="2:42" ht="12.75" customHeight="1" x14ac:dyDescent="0.25">
      <c r="B341" s="47"/>
      <c r="D341" s="50"/>
      <c r="E341" s="51"/>
      <c r="F341" s="50"/>
      <c r="G341" s="52"/>
      <c r="H341" s="51"/>
      <c r="I341" s="51"/>
      <c r="J341" s="12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219"/>
      <c r="X341" s="218"/>
      <c r="Y341" s="45"/>
      <c r="Z341" s="45"/>
      <c r="AA341" s="45"/>
      <c r="AB341" s="45"/>
      <c r="AC341" s="45"/>
      <c r="AD341" s="45"/>
      <c r="AE341" s="45"/>
      <c r="AF341" s="45"/>
      <c r="AG341" s="46"/>
      <c r="AH341" s="45"/>
      <c r="AI341" s="45"/>
      <c r="AJ341" s="53"/>
      <c r="AK341" s="45"/>
      <c r="AL341" s="54"/>
      <c r="AM341" s="54"/>
      <c r="AN341" s="54"/>
      <c r="AO341" s="49" t="e">
        <f>IF(ISBLANK(#REF!),"",K341*#REF!)</f>
        <v>#REF!</v>
      </c>
      <c r="AP341" s="49"/>
    </row>
    <row r="342" spans="2:42" ht="12.75" customHeight="1" x14ac:dyDescent="0.25">
      <c r="B342" s="47"/>
      <c r="D342" s="50"/>
      <c r="E342" s="51"/>
      <c r="F342" s="50"/>
      <c r="G342" s="52"/>
      <c r="H342" s="51"/>
      <c r="I342" s="51"/>
      <c r="J342" s="12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219"/>
      <c r="X342" s="218"/>
      <c r="Y342" s="45"/>
      <c r="Z342" s="45"/>
      <c r="AA342" s="45"/>
      <c r="AB342" s="45"/>
      <c r="AC342" s="45"/>
      <c r="AD342" s="45"/>
      <c r="AE342" s="45"/>
      <c r="AF342" s="45"/>
      <c r="AG342" s="46"/>
      <c r="AH342" s="45"/>
      <c r="AI342" s="45"/>
      <c r="AJ342" s="53"/>
      <c r="AK342" s="45"/>
      <c r="AL342" s="54"/>
      <c r="AM342" s="54"/>
      <c r="AN342" s="54"/>
      <c r="AO342" s="49" t="e">
        <f>IF(ISBLANK(#REF!),"",K342*#REF!)+9</f>
        <v>#REF!</v>
      </c>
      <c r="AP342" s="49"/>
    </row>
    <row r="343" spans="2:42" ht="12.75" customHeight="1" x14ac:dyDescent="0.25">
      <c r="B343" s="47"/>
      <c r="D343" s="50"/>
      <c r="E343" s="51"/>
      <c r="F343" s="50"/>
      <c r="G343" s="52"/>
      <c r="H343" s="51"/>
      <c r="I343" s="51"/>
      <c r="J343" s="129"/>
      <c r="K343" s="58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219"/>
      <c r="X343" s="218"/>
      <c r="Y343" s="67"/>
      <c r="Z343" s="67"/>
      <c r="AA343" s="57"/>
      <c r="AB343" s="45"/>
      <c r="AC343" s="67"/>
      <c r="AD343" s="45"/>
      <c r="AE343" s="45"/>
      <c r="AF343" s="45"/>
      <c r="AG343" s="46"/>
      <c r="AH343" s="67"/>
      <c r="AI343" s="67"/>
      <c r="AJ343" s="68"/>
      <c r="AK343" s="67"/>
      <c r="AL343" s="54"/>
      <c r="AM343" s="45"/>
      <c r="AN343" s="45"/>
      <c r="AO343" s="49" t="e">
        <f>IF(ISBLANK(#REF!),"",K343*#REF!)</f>
        <v>#REF!</v>
      </c>
      <c r="AP343" s="45"/>
    </row>
    <row r="344" spans="2:42" ht="12.75" customHeight="1" x14ac:dyDescent="0.25">
      <c r="B344" s="47"/>
      <c r="D344" s="50"/>
      <c r="E344" s="55"/>
      <c r="F344" s="50"/>
      <c r="G344" s="52"/>
      <c r="H344" s="51"/>
      <c r="I344" s="51"/>
      <c r="J344" s="12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219"/>
      <c r="X344" s="218"/>
      <c r="Y344" s="45"/>
      <c r="Z344" s="45"/>
      <c r="AA344" s="45"/>
      <c r="AB344" s="45"/>
      <c r="AC344" s="45"/>
      <c r="AD344" s="45"/>
      <c r="AE344" s="45"/>
      <c r="AF344" s="45"/>
      <c r="AG344" s="46"/>
      <c r="AH344" s="45"/>
      <c r="AI344" s="45"/>
      <c r="AJ344" s="53"/>
      <c r="AK344" s="45"/>
      <c r="AL344" s="54"/>
      <c r="AM344" s="54"/>
      <c r="AN344" s="54"/>
      <c r="AO344" s="49" t="e">
        <f>IF(ISBLANK(#REF!),"",K344*#REF!)</f>
        <v>#REF!</v>
      </c>
      <c r="AP344" s="49"/>
    </row>
    <row r="345" spans="2:42" ht="12.75" customHeight="1" x14ac:dyDescent="0.25">
      <c r="B345" s="47"/>
      <c r="D345" s="50"/>
      <c r="E345" s="51"/>
      <c r="F345" s="50"/>
      <c r="G345" s="52"/>
      <c r="H345" s="51"/>
      <c r="I345" s="51"/>
      <c r="J345" s="12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219"/>
      <c r="X345" s="218"/>
      <c r="Y345" s="45"/>
      <c r="Z345" s="45"/>
      <c r="AA345" s="45"/>
      <c r="AB345" s="45"/>
      <c r="AC345" s="45"/>
      <c r="AD345" s="45"/>
      <c r="AE345" s="45"/>
      <c r="AF345" s="45"/>
      <c r="AG345" s="46"/>
      <c r="AH345" s="45"/>
      <c r="AI345" s="45"/>
      <c r="AJ345" s="53"/>
      <c r="AK345" s="45"/>
      <c r="AL345" s="54"/>
      <c r="AM345" s="54"/>
      <c r="AN345" s="54"/>
      <c r="AO345" s="49" t="e">
        <f>IF(ISBLANK(#REF!),"",K345*#REF!)</f>
        <v>#REF!</v>
      </c>
      <c r="AP345" s="49"/>
    </row>
    <row r="346" spans="2:42" ht="12.75" customHeight="1" x14ac:dyDescent="0.25">
      <c r="B346" s="47"/>
      <c r="D346" s="50"/>
      <c r="E346" s="51"/>
      <c r="F346" s="50"/>
      <c r="G346" s="52"/>
      <c r="H346" s="51"/>
      <c r="I346" s="51"/>
      <c r="J346" s="12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219"/>
      <c r="X346" s="218"/>
      <c r="Y346" s="45"/>
      <c r="Z346" s="45"/>
      <c r="AA346" s="45"/>
      <c r="AB346" s="45"/>
      <c r="AC346" s="45"/>
      <c r="AD346" s="45"/>
      <c r="AE346" s="45"/>
      <c r="AF346" s="45"/>
      <c r="AG346" s="46"/>
      <c r="AH346" s="45"/>
      <c r="AI346" s="45"/>
      <c r="AJ346" s="53"/>
      <c r="AK346" s="45"/>
      <c r="AL346" s="54"/>
      <c r="AM346" s="54"/>
      <c r="AN346" s="54"/>
      <c r="AO346" s="49" t="e">
        <f>IF(ISBLANK(#REF!),"",K346*#REF!)</f>
        <v>#REF!</v>
      </c>
      <c r="AP346" s="49"/>
    </row>
    <row r="347" spans="2:42" ht="12.75" customHeight="1" x14ac:dyDescent="0.25">
      <c r="B347" s="47"/>
      <c r="D347" s="50"/>
      <c r="E347" s="51"/>
      <c r="F347" s="50"/>
      <c r="G347" s="52"/>
      <c r="H347" s="51"/>
      <c r="I347" s="51"/>
      <c r="J347" s="12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219"/>
      <c r="X347" s="218"/>
      <c r="Y347" s="45"/>
      <c r="Z347" s="45"/>
      <c r="AA347" s="49"/>
      <c r="AB347" s="45"/>
      <c r="AC347" s="45"/>
      <c r="AD347" s="45"/>
      <c r="AE347" s="45"/>
      <c r="AF347" s="45"/>
      <c r="AG347" s="46"/>
      <c r="AH347" s="49"/>
      <c r="AI347" s="45"/>
      <c r="AJ347" s="53"/>
      <c r="AK347" s="45"/>
      <c r="AL347" s="54"/>
      <c r="AM347" s="54"/>
      <c r="AN347" s="54"/>
      <c r="AO347" s="49" t="e">
        <f>IF(ISBLANK(#REF!),"",K347*#REF!)</f>
        <v>#REF!</v>
      </c>
      <c r="AP347" s="49"/>
    </row>
    <row r="348" spans="2:42" ht="12.75" customHeight="1" x14ac:dyDescent="0.25">
      <c r="B348" s="47"/>
      <c r="D348" s="50"/>
      <c r="E348" s="51"/>
      <c r="F348" s="50"/>
      <c r="G348" s="52"/>
      <c r="H348" s="51"/>
      <c r="I348" s="51"/>
      <c r="J348" s="12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219"/>
      <c r="X348" s="218"/>
      <c r="Y348" s="45"/>
      <c r="Z348" s="45"/>
      <c r="AA348" s="45"/>
      <c r="AB348" s="45"/>
      <c r="AC348" s="45"/>
      <c r="AD348" s="45"/>
      <c r="AE348" s="45"/>
      <c r="AF348" s="45"/>
      <c r="AG348" s="46"/>
      <c r="AH348" s="45"/>
      <c r="AI348" s="45"/>
      <c r="AJ348" s="53"/>
      <c r="AK348" s="45"/>
      <c r="AL348" s="54"/>
      <c r="AM348" s="54"/>
      <c r="AN348" s="54"/>
      <c r="AO348" s="49" t="e">
        <f>IF(ISBLANK(#REF!),"",K348*#REF!)</f>
        <v>#REF!</v>
      </c>
      <c r="AP348" s="49"/>
    </row>
    <row r="349" spans="2:42" ht="12.75" customHeight="1" x14ac:dyDescent="0.25">
      <c r="B349" s="47"/>
      <c r="D349" s="50"/>
      <c r="E349" s="51"/>
      <c r="F349" s="50"/>
      <c r="G349" s="52"/>
      <c r="H349" s="51"/>
      <c r="I349" s="51"/>
      <c r="J349" s="12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219"/>
      <c r="X349" s="218"/>
      <c r="Y349" s="45"/>
      <c r="Z349" s="45"/>
      <c r="AA349" s="45"/>
      <c r="AB349" s="45"/>
      <c r="AC349" s="45"/>
      <c r="AD349" s="45"/>
      <c r="AE349" s="45"/>
      <c r="AF349" s="45"/>
      <c r="AG349" s="46"/>
      <c r="AH349" s="45"/>
      <c r="AI349" s="45"/>
      <c r="AJ349" s="53"/>
      <c r="AK349" s="45"/>
      <c r="AL349" s="54"/>
      <c r="AM349" s="54"/>
      <c r="AN349" s="54"/>
      <c r="AO349" s="49" t="e">
        <f>IF(ISBLANK(#REF!),"",K349*#REF!)+3.5</f>
        <v>#REF!</v>
      </c>
      <c r="AP349" s="49"/>
    </row>
    <row r="350" spans="2:42" ht="12.75" customHeight="1" x14ac:dyDescent="0.25">
      <c r="B350" s="47"/>
      <c r="D350" s="50"/>
      <c r="E350" s="51"/>
      <c r="F350" s="50"/>
      <c r="G350" s="52"/>
      <c r="H350" s="51"/>
      <c r="I350" s="51"/>
      <c r="J350" s="12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219"/>
      <c r="X350" s="218"/>
      <c r="Y350" s="45"/>
      <c r="Z350" s="45"/>
      <c r="AA350" s="45"/>
      <c r="AB350" s="45"/>
      <c r="AC350" s="45"/>
      <c r="AD350" s="45"/>
      <c r="AE350" s="45"/>
      <c r="AF350" s="45"/>
      <c r="AG350" s="46"/>
      <c r="AH350" s="49"/>
      <c r="AI350" s="45"/>
      <c r="AJ350" s="53"/>
      <c r="AK350" s="45"/>
      <c r="AL350" s="54"/>
      <c r="AM350" s="54"/>
      <c r="AN350" s="54"/>
      <c r="AO350" s="49" t="e">
        <f>IF(ISBLANK(#REF!),"",K350*#REF!)</f>
        <v>#REF!</v>
      </c>
      <c r="AP350" s="49"/>
    </row>
    <row r="351" spans="2:42" ht="12.75" customHeight="1" x14ac:dyDescent="0.25">
      <c r="B351" s="47"/>
      <c r="D351" s="50"/>
      <c r="E351" s="51"/>
      <c r="F351" s="50"/>
      <c r="G351" s="52"/>
      <c r="H351" s="51"/>
      <c r="I351" s="51"/>
      <c r="J351" s="129"/>
      <c r="K351" s="49"/>
      <c r="L351" s="58"/>
      <c r="M351" s="58"/>
      <c r="N351" s="58"/>
      <c r="O351" s="58"/>
      <c r="P351" s="58"/>
      <c r="Q351" s="49"/>
      <c r="R351" s="49"/>
      <c r="S351" s="49"/>
      <c r="T351" s="49"/>
      <c r="U351" s="49"/>
      <c r="V351" s="49"/>
      <c r="W351" s="219"/>
      <c r="X351" s="218"/>
      <c r="Y351" s="45"/>
      <c r="Z351" s="45"/>
      <c r="AA351" s="45"/>
      <c r="AB351" s="45"/>
      <c r="AC351" s="45"/>
      <c r="AD351" s="45"/>
      <c r="AE351" s="45"/>
      <c r="AF351" s="45"/>
      <c r="AG351" s="46"/>
      <c r="AH351" s="45"/>
      <c r="AI351" s="45"/>
      <c r="AJ351" s="53"/>
      <c r="AK351" s="45"/>
      <c r="AL351" s="54"/>
      <c r="AM351" s="54"/>
      <c r="AN351" s="54"/>
      <c r="AO351" s="49" t="e">
        <f>IF(ISBLANK(#REF!),"",K351*#REF!)</f>
        <v>#REF!</v>
      </c>
      <c r="AP351" s="49"/>
    </row>
    <row r="352" spans="2:42" ht="12.75" customHeight="1" x14ac:dyDescent="0.25">
      <c r="B352" s="47"/>
      <c r="D352" s="50"/>
      <c r="E352" s="51"/>
      <c r="F352" s="50"/>
      <c r="G352" s="52"/>
      <c r="H352" s="51"/>
      <c r="I352" s="51"/>
      <c r="J352" s="129"/>
      <c r="K352" s="49"/>
      <c r="L352" s="58"/>
      <c r="M352" s="58"/>
      <c r="N352" s="58"/>
      <c r="O352" s="58"/>
      <c r="P352" s="58"/>
      <c r="Q352" s="49"/>
      <c r="R352" s="49"/>
      <c r="S352" s="49"/>
      <c r="T352" s="49"/>
      <c r="U352" s="49"/>
      <c r="V352" s="49"/>
      <c r="W352" s="219"/>
      <c r="X352" s="218"/>
      <c r="Y352" s="45"/>
      <c r="Z352" s="45"/>
      <c r="AA352" s="45"/>
      <c r="AB352" s="45"/>
      <c r="AC352" s="45"/>
      <c r="AD352" s="45"/>
      <c r="AE352" s="45"/>
      <c r="AF352" s="45"/>
      <c r="AG352" s="46"/>
      <c r="AH352" s="45"/>
      <c r="AI352" s="45"/>
      <c r="AJ352" s="53"/>
      <c r="AK352" s="45"/>
      <c r="AL352" s="54"/>
      <c r="AM352" s="54"/>
      <c r="AN352" s="54"/>
      <c r="AO352" s="49" t="e">
        <f>IF(ISBLANK(#REF!),"",K352*#REF!)</f>
        <v>#REF!</v>
      </c>
      <c r="AP352" s="49"/>
    </row>
    <row r="353" spans="2:42" ht="12.75" customHeight="1" x14ac:dyDescent="0.25">
      <c r="B353" s="47"/>
      <c r="D353" s="50"/>
      <c r="E353" s="51"/>
      <c r="F353" s="50"/>
      <c r="G353" s="52"/>
      <c r="H353" s="51"/>
      <c r="I353" s="51"/>
      <c r="J353" s="129"/>
      <c r="K353" s="49"/>
      <c r="L353" s="58"/>
      <c r="M353" s="58"/>
      <c r="N353" s="58"/>
      <c r="O353" s="58"/>
      <c r="P353" s="58"/>
      <c r="Q353" s="49"/>
      <c r="R353" s="49"/>
      <c r="S353" s="49"/>
      <c r="T353" s="49"/>
      <c r="U353" s="49"/>
      <c r="V353" s="49"/>
      <c r="W353" s="219"/>
      <c r="X353" s="218"/>
      <c r="Y353" s="45"/>
      <c r="Z353" s="45"/>
      <c r="AA353" s="45"/>
      <c r="AB353" s="45"/>
      <c r="AC353" s="45"/>
      <c r="AD353" s="45"/>
      <c r="AE353" s="45"/>
      <c r="AF353" s="45"/>
      <c r="AG353" s="46"/>
      <c r="AH353" s="45"/>
      <c r="AI353" s="45"/>
      <c r="AJ353" s="53"/>
      <c r="AK353" s="45"/>
      <c r="AL353" s="54"/>
      <c r="AM353" s="54"/>
      <c r="AN353" s="54"/>
      <c r="AO353" s="49"/>
      <c r="AP353" s="49"/>
    </row>
    <row r="354" spans="2:42" ht="12.75" customHeight="1" x14ac:dyDescent="0.25">
      <c r="B354" s="47"/>
      <c r="D354" s="50"/>
      <c r="E354" s="51"/>
      <c r="F354" s="50"/>
      <c r="G354" s="52"/>
      <c r="H354" s="51"/>
      <c r="I354" s="51"/>
      <c r="J354" s="12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219"/>
      <c r="X354" s="218"/>
      <c r="Y354" s="45"/>
      <c r="Z354" s="45"/>
      <c r="AA354" s="45"/>
      <c r="AB354" s="45"/>
      <c r="AC354" s="45"/>
      <c r="AD354" s="45"/>
      <c r="AE354" s="45"/>
      <c r="AF354" s="45"/>
      <c r="AG354" s="46"/>
      <c r="AH354" s="45"/>
      <c r="AI354" s="45"/>
      <c r="AJ354" s="53"/>
      <c r="AK354" s="45"/>
      <c r="AL354" s="54"/>
      <c r="AM354" s="54"/>
      <c r="AN354" s="54"/>
      <c r="AO354" s="49" t="e">
        <f>IF(ISBLANK(#REF!),"",K354*#REF!)</f>
        <v>#REF!</v>
      </c>
      <c r="AP354" s="49"/>
    </row>
    <row r="355" spans="2:42" ht="12.75" customHeight="1" x14ac:dyDescent="0.25">
      <c r="B355" s="47"/>
      <c r="D355" s="50"/>
      <c r="E355" s="51"/>
      <c r="F355" s="50"/>
      <c r="G355" s="52"/>
      <c r="H355" s="51"/>
      <c r="I355" s="51"/>
      <c r="J355" s="12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219"/>
      <c r="X355" s="218"/>
      <c r="Y355" s="45"/>
      <c r="Z355" s="45"/>
      <c r="AA355" s="45"/>
      <c r="AB355" s="45"/>
      <c r="AC355" s="45"/>
      <c r="AD355" s="45"/>
      <c r="AE355" s="45"/>
      <c r="AF355" s="45"/>
      <c r="AG355" s="46"/>
      <c r="AH355" s="45"/>
      <c r="AI355" s="45"/>
      <c r="AJ355" s="53"/>
      <c r="AK355" s="45"/>
      <c r="AL355" s="54"/>
      <c r="AM355" s="54"/>
      <c r="AN355" s="54"/>
      <c r="AO355" s="49" t="e">
        <f>IF(ISBLANK(#REF!),"",K355*#REF!)</f>
        <v>#REF!</v>
      </c>
      <c r="AP355" s="49"/>
    </row>
    <row r="356" spans="2:42" ht="12.75" customHeight="1" x14ac:dyDescent="0.25">
      <c r="B356" s="47"/>
      <c r="D356" s="74"/>
      <c r="E356" s="55"/>
      <c r="F356" s="74"/>
      <c r="G356" s="44"/>
      <c r="H356" s="43"/>
      <c r="I356" s="43"/>
      <c r="J356" s="128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219"/>
      <c r="X356" s="218"/>
      <c r="Y356" s="45"/>
      <c r="Z356" s="45"/>
      <c r="AA356" s="45"/>
      <c r="AB356" s="45"/>
      <c r="AC356" s="45"/>
      <c r="AD356" s="45"/>
      <c r="AE356" s="45"/>
      <c r="AF356" s="45"/>
      <c r="AG356" s="46"/>
      <c r="AH356" s="45"/>
      <c r="AI356" s="45"/>
      <c r="AJ356" s="53"/>
      <c r="AK356" s="45"/>
      <c r="AL356" s="54"/>
      <c r="AM356" s="54"/>
      <c r="AN356" s="54"/>
      <c r="AO356" s="49" t="e">
        <f>IF(ISBLANK(#REF!),"",K356*#REF!)</f>
        <v>#REF!</v>
      </c>
      <c r="AP356" s="49"/>
    </row>
    <row r="357" spans="2:42" ht="12.75" customHeight="1" x14ac:dyDescent="0.25">
      <c r="B357" s="47"/>
      <c r="D357" s="42"/>
      <c r="E357" s="48"/>
      <c r="F357" s="42"/>
      <c r="G357" s="44"/>
      <c r="H357" s="51"/>
      <c r="I357" s="51"/>
      <c r="J357" s="12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219"/>
      <c r="X357" s="218"/>
      <c r="Y357" s="45"/>
      <c r="Z357" s="45"/>
      <c r="AA357" s="45"/>
      <c r="AB357" s="45"/>
      <c r="AC357" s="45"/>
      <c r="AD357" s="45"/>
      <c r="AE357" s="45"/>
      <c r="AF357" s="45"/>
      <c r="AG357" s="46"/>
      <c r="AH357" s="45"/>
      <c r="AI357" s="45"/>
      <c r="AJ357" s="53"/>
      <c r="AK357" s="45"/>
      <c r="AL357" s="54"/>
      <c r="AM357" s="54"/>
      <c r="AN357" s="54"/>
      <c r="AO357" s="49" t="e">
        <f>IF(ISBLANK(#REF!),"",K357*#REF!)</f>
        <v>#REF!</v>
      </c>
      <c r="AP357" s="49"/>
    </row>
    <row r="358" spans="2:42" ht="12.75" customHeight="1" x14ac:dyDescent="0.25">
      <c r="B358" s="47"/>
      <c r="D358" s="50"/>
      <c r="E358" s="51"/>
      <c r="F358" s="50"/>
      <c r="G358" s="52"/>
      <c r="H358" s="51"/>
      <c r="I358" s="51"/>
      <c r="J358" s="12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219"/>
      <c r="X358" s="218"/>
      <c r="Y358" s="67"/>
      <c r="Z358" s="67"/>
      <c r="AA358" s="45"/>
      <c r="AB358" s="45"/>
      <c r="AC358" s="45"/>
      <c r="AD358" s="45"/>
      <c r="AE358" s="45"/>
      <c r="AF358" s="45"/>
      <c r="AG358" s="46"/>
      <c r="AH358" s="45"/>
      <c r="AI358" s="45"/>
      <c r="AJ358" s="67"/>
      <c r="AK358" s="45"/>
      <c r="AL358" s="45"/>
      <c r="AM358" s="45"/>
      <c r="AN358" s="45"/>
      <c r="AO358" s="49" t="e">
        <f>IF(ISBLANK(#REF!),"",K358*#REF!)</f>
        <v>#REF!</v>
      </c>
      <c r="AP358" s="45"/>
    </row>
    <row r="359" spans="2:42" ht="12.75" customHeight="1" x14ac:dyDescent="0.25">
      <c r="B359" s="47"/>
      <c r="D359" s="50"/>
      <c r="E359" s="51"/>
      <c r="F359" s="50"/>
      <c r="G359" s="52"/>
      <c r="H359" s="51"/>
      <c r="I359" s="51"/>
      <c r="J359" s="12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58"/>
      <c r="W359" s="243"/>
      <c r="X359" s="267"/>
      <c r="Y359" s="67"/>
      <c r="Z359" s="67"/>
      <c r="AA359" s="45"/>
      <c r="AB359" s="45"/>
      <c r="AC359" s="45"/>
      <c r="AD359" s="45"/>
      <c r="AE359" s="45"/>
      <c r="AF359" s="45"/>
      <c r="AG359" s="46"/>
      <c r="AH359" s="45"/>
      <c r="AI359" s="45"/>
      <c r="AJ359" s="67"/>
      <c r="AK359" s="45"/>
      <c r="AL359" s="45"/>
      <c r="AM359" s="45"/>
      <c r="AN359" s="45"/>
      <c r="AO359" s="49" t="e">
        <f>IF(ISBLANK(#REF!),"",K359*#REF!)</f>
        <v>#REF!</v>
      </c>
      <c r="AP359" s="45"/>
    </row>
    <row r="360" spans="2:42" ht="12.75" customHeight="1" x14ac:dyDescent="0.25">
      <c r="B360" s="47"/>
      <c r="D360" s="50"/>
      <c r="E360" s="51"/>
      <c r="F360" s="50"/>
      <c r="G360" s="52"/>
      <c r="H360" s="51"/>
      <c r="I360" s="51"/>
      <c r="J360" s="129"/>
      <c r="K360" s="49"/>
      <c r="L360" s="58"/>
      <c r="M360" s="58"/>
      <c r="N360" s="58"/>
      <c r="O360" s="58"/>
      <c r="P360" s="58"/>
      <c r="Q360" s="49"/>
      <c r="R360" s="49"/>
      <c r="S360" s="49"/>
      <c r="T360" s="49"/>
      <c r="U360" s="49"/>
      <c r="V360" s="49"/>
      <c r="W360" s="219"/>
      <c r="X360" s="218"/>
      <c r="Y360" s="45"/>
      <c r="Z360" s="45"/>
      <c r="AA360" s="45"/>
      <c r="AB360" s="45"/>
      <c r="AC360" s="45"/>
      <c r="AD360" s="45"/>
      <c r="AE360" s="45"/>
      <c r="AF360" s="45"/>
      <c r="AG360" s="46"/>
      <c r="AH360" s="45"/>
      <c r="AI360" s="45"/>
      <c r="AJ360" s="53"/>
      <c r="AK360" s="45"/>
      <c r="AL360" s="54"/>
      <c r="AM360" s="54"/>
      <c r="AN360" s="54"/>
      <c r="AO360" s="49" t="e">
        <f>IF(ISBLANK(#REF!),"",K360*#REF!)</f>
        <v>#REF!</v>
      </c>
      <c r="AP360" s="49"/>
    </row>
    <row r="361" spans="2:42" ht="12.75" customHeight="1" x14ac:dyDescent="0.25">
      <c r="B361" s="47"/>
      <c r="D361" s="50"/>
      <c r="E361" s="51"/>
      <c r="F361" s="50"/>
      <c r="G361" s="52"/>
      <c r="H361" s="51"/>
      <c r="I361" s="51"/>
      <c r="J361" s="12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219"/>
      <c r="X361" s="218"/>
      <c r="Y361" s="67"/>
      <c r="Z361" s="67"/>
      <c r="AA361" s="45"/>
      <c r="AB361" s="45"/>
      <c r="AC361" s="45"/>
      <c r="AD361" s="45"/>
      <c r="AE361" s="45"/>
      <c r="AF361" s="45"/>
      <c r="AG361" s="46"/>
      <c r="AH361" s="45"/>
      <c r="AI361" s="45"/>
      <c r="AJ361" s="67"/>
      <c r="AK361" s="45"/>
      <c r="AL361" s="45"/>
      <c r="AM361" s="45"/>
      <c r="AN361" s="45"/>
      <c r="AO361" s="49" t="e">
        <f>IF(ISBLANK(#REF!),"",K361*#REF!)</f>
        <v>#REF!</v>
      </c>
      <c r="AP361" s="45"/>
    </row>
    <row r="362" spans="2:42" ht="12.75" customHeight="1" x14ac:dyDescent="0.25">
      <c r="B362" s="47"/>
      <c r="D362" s="50"/>
      <c r="E362" s="51"/>
      <c r="F362" s="50"/>
      <c r="G362" s="52"/>
      <c r="H362" s="51"/>
      <c r="I362" s="51"/>
      <c r="J362" s="12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58"/>
      <c r="W362" s="243"/>
      <c r="X362" s="267"/>
      <c r="Y362" s="67"/>
      <c r="Z362" s="67"/>
      <c r="AA362" s="45"/>
      <c r="AB362" s="45"/>
      <c r="AC362" s="45"/>
      <c r="AD362" s="45"/>
      <c r="AE362" s="45"/>
      <c r="AF362" s="45"/>
      <c r="AG362" s="46"/>
      <c r="AH362" s="45"/>
      <c r="AI362" s="45"/>
      <c r="AJ362" s="67"/>
      <c r="AK362" s="45"/>
      <c r="AL362" s="45"/>
      <c r="AM362" s="45"/>
      <c r="AN362" s="45"/>
      <c r="AO362" s="49" t="e">
        <f>IF(ISBLANK(#REF!),"",K362*#REF!)</f>
        <v>#REF!</v>
      </c>
      <c r="AP362" s="45"/>
    </row>
    <row r="363" spans="2:42" ht="12.75" customHeight="1" x14ac:dyDescent="0.25">
      <c r="B363" s="47"/>
      <c r="D363" s="50"/>
      <c r="E363" s="51"/>
      <c r="F363" s="50"/>
      <c r="G363" s="52"/>
      <c r="H363" s="51"/>
      <c r="I363" s="51"/>
      <c r="J363" s="12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219"/>
      <c r="X363" s="218"/>
      <c r="Y363" s="67"/>
      <c r="Z363" s="67"/>
      <c r="AA363" s="45"/>
      <c r="AB363" s="45"/>
      <c r="AC363" s="45"/>
      <c r="AD363" s="45"/>
      <c r="AE363" s="45"/>
      <c r="AF363" s="45"/>
      <c r="AG363" s="46"/>
      <c r="AH363" s="45"/>
      <c r="AI363" s="45"/>
      <c r="AJ363" s="67"/>
      <c r="AK363" s="45"/>
      <c r="AL363" s="45"/>
      <c r="AM363" s="45"/>
      <c r="AN363" s="45"/>
      <c r="AO363" s="49" t="e">
        <f>IF(ISBLANK(#REF!),"",K363*#REF!)</f>
        <v>#REF!</v>
      </c>
      <c r="AP363" s="45"/>
    </row>
    <row r="364" spans="2:42" ht="12.75" customHeight="1" x14ac:dyDescent="0.25">
      <c r="B364" s="47"/>
      <c r="D364" s="50"/>
      <c r="E364" s="51"/>
      <c r="F364" s="50"/>
      <c r="G364" s="52"/>
      <c r="H364" s="51"/>
      <c r="I364" s="51"/>
      <c r="J364" s="12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219"/>
      <c r="X364" s="218"/>
      <c r="Y364" s="67"/>
      <c r="Z364" s="67"/>
      <c r="AA364" s="45"/>
      <c r="AB364" s="45"/>
      <c r="AC364" s="45"/>
      <c r="AD364" s="45"/>
      <c r="AE364" s="45"/>
      <c r="AF364" s="45"/>
      <c r="AG364" s="46"/>
      <c r="AH364" s="45"/>
      <c r="AI364" s="45"/>
      <c r="AJ364" s="67"/>
      <c r="AK364" s="45"/>
      <c r="AL364" s="45"/>
      <c r="AM364" s="45"/>
      <c r="AN364" s="45"/>
      <c r="AO364" s="49" t="e">
        <f>IF(ISBLANK(#REF!),"",K364*#REF!)</f>
        <v>#REF!</v>
      </c>
      <c r="AP364" s="45"/>
    </row>
    <row r="365" spans="2:42" ht="12.75" customHeight="1" x14ac:dyDescent="0.25">
      <c r="B365" s="47"/>
      <c r="D365" s="50"/>
      <c r="E365" s="51"/>
      <c r="F365" s="50"/>
      <c r="G365" s="52"/>
      <c r="H365" s="51"/>
      <c r="I365" s="51"/>
      <c r="J365" s="129"/>
      <c r="K365" s="49"/>
      <c r="L365" s="58"/>
      <c r="M365" s="58"/>
      <c r="N365" s="58"/>
      <c r="O365" s="58"/>
      <c r="P365" s="58"/>
      <c r="Q365" s="49"/>
      <c r="R365" s="49"/>
      <c r="S365" s="49"/>
      <c r="T365" s="49"/>
      <c r="U365" s="49"/>
      <c r="V365" s="49"/>
      <c r="W365" s="219"/>
      <c r="X365" s="218"/>
      <c r="Y365" s="67"/>
      <c r="Z365" s="67"/>
      <c r="AA365" s="45"/>
      <c r="AB365" s="45"/>
      <c r="AC365" s="45"/>
      <c r="AD365" s="45"/>
      <c r="AE365" s="45"/>
      <c r="AF365" s="45"/>
      <c r="AG365" s="46"/>
      <c r="AH365" s="45"/>
      <c r="AI365" s="45"/>
      <c r="AJ365" s="67"/>
      <c r="AK365" s="45"/>
      <c r="AL365" s="45"/>
      <c r="AM365" s="45"/>
      <c r="AN365" s="45"/>
      <c r="AO365" s="49" t="e">
        <f>IF(ISBLANK(#REF!),"",K365*#REF!)</f>
        <v>#REF!</v>
      </c>
      <c r="AP365" s="45"/>
    </row>
    <row r="366" spans="2:42" ht="12.75" customHeight="1" x14ac:dyDescent="0.25">
      <c r="B366" s="47"/>
      <c r="D366" s="50"/>
      <c r="E366" s="51"/>
      <c r="F366" s="50"/>
      <c r="G366" s="52"/>
      <c r="H366" s="51"/>
      <c r="I366" s="51"/>
      <c r="J366" s="129"/>
      <c r="K366" s="56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219"/>
      <c r="X366" s="218"/>
      <c r="Y366" s="67"/>
      <c r="Z366" s="67"/>
      <c r="AA366" s="45"/>
      <c r="AB366" s="45"/>
      <c r="AC366" s="45"/>
      <c r="AD366" s="45"/>
      <c r="AE366" s="45"/>
      <c r="AF366" s="45"/>
      <c r="AG366" s="46"/>
      <c r="AH366" s="45"/>
      <c r="AI366" s="45"/>
      <c r="AJ366" s="67"/>
      <c r="AK366" s="45"/>
      <c r="AL366" s="45"/>
      <c r="AM366" s="45"/>
      <c r="AN366" s="45"/>
      <c r="AO366" s="49" t="e">
        <f>IF(ISBLANK(#REF!),"",K366*#REF!)</f>
        <v>#REF!</v>
      </c>
      <c r="AP366" s="45"/>
    </row>
    <row r="367" spans="2:42" ht="12.75" customHeight="1" x14ac:dyDescent="0.25">
      <c r="B367" s="47"/>
      <c r="D367" s="50"/>
      <c r="E367" s="51"/>
      <c r="F367" s="50"/>
      <c r="G367" s="52"/>
      <c r="H367" s="51"/>
      <c r="I367" s="51"/>
      <c r="J367" s="12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219"/>
      <c r="X367" s="218"/>
      <c r="Y367" s="67"/>
      <c r="Z367" s="67"/>
      <c r="AA367" s="45"/>
      <c r="AB367" s="45"/>
      <c r="AC367" s="45"/>
      <c r="AD367" s="45"/>
      <c r="AE367" s="45"/>
      <c r="AF367" s="45"/>
      <c r="AG367" s="46"/>
      <c r="AH367" s="45"/>
      <c r="AI367" s="45"/>
      <c r="AJ367" s="67"/>
      <c r="AK367" s="45"/>
      <c r="AL367" s="45"/>
      <c r="AM367" s="45"/>
      <c r="AN367" s="45"/>
      <c r="AO367" s="49"/>
      <c r="AP367" s="45"/>
    </row>
    <row r="368" spans="2:42" ht="12.75" customHeight="1" x14ac:dyDescent="0.25">
      <c r="B368" s="47"/>
      <c r="D368" s="50"/>
      <c r="E368" s="51"/>
      <c r="F368" s="50"/>
      <c r="G368" s="52"/>
      <c r="H368" s="51"/>
      <c r="I368" s="51"/>
      <c r="J368" s="12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219"/>
      <c r="X368" s="218"/>
      <c r="Y368" s="45"/>
      <c r="Z368" s="45"/>
      <c r="AA368" s="45"/>
      <c r="AB368" s="45"/>
      <c r="AC368" s="45"/>
      <c r="AD368" s="45"/>
      <c r="AE368" s="45"/>
      <c r="AF368" s="45"/>
      <c r="AG368" s="46"/>
      <c r="AH368" s="45"/>
      <c r="AI368" s="45"/>
      <c r="AJ368" s="45"/>
      <c r="AK368" s="45"/>
      <c r="AL368" s="45"/>
      <c r="AM368" s="45"/>
      <c r="AN368" s="45"/>
      <c r="AO368" s="49" t="e">
        <f>IF(ISBLANK(#REF!),"",K368*#REF!)</f>
        <v>#REF!</v>
      </c>
      <c r="AP368" s="45"/>
    </row>
    <row r="369" spans="2:42" ht="12.75" customHeight="1" x14ac:dyDescent="0.25">
      <c r="B369" s="47"/>
      <c r="D369" s="50"/>
      <c r="E369" s="51"/>
      <c r="F369" s="50"/>
      <c r="G369" s="52"/>
      <c r="H369" s="51"/>
      <c r="I369" s="51"/>
      <c r="J369" s="129"/>
      <c r="K369" s="49"/>
      <c r="L369" s="58"/>
      <c r="M369" s="58"/>
      <c r="N369" s="58"/>
      <c r="O369" s="58"/>
      <c r="P369" s="58"/>
      <c r="Q369" s="49"/>
      <c r="R369" s="49"/>
      <c r="S369" s="49"/>
      <c r="T369" s="49"/>
      <c r="U369" s="49"/>
      <c r="V369" s="49"/>
      <c r="W369" s="219"/>
      <c r="X369" s="218"/>
      <c r="Y369" s="45"/>
      <c r="Z369" s="45"/>
      <c r="AA369" s="45"/>
      <c r="AB369" s="45"/>
      <c r="AC369" s="45"/>
      <c r="AD369" s="45"/>
      <c r="AE369" s="45"/>
      <c r="AF369" s="45"/>
      <c r="AG369" s="46"/>
      <c r="AH369" s="45"/>
      <c r="AI369" s="45"/>
      <c r="AJ369" s="45"/>
      <c r="AK369" s="45"/>
      <c r="AL369" s="45"/>
      <c r="AM369" s="45"/>
      <c r="AN369" s="45"/>
      <c r="AO369" s="49" t="e">
        <f>IF(ISBLANK(#REF!),"",K369*#REF!)</f>
        <v>#REF!</v>
      </c>
      <c r="AP369" s="45"/>
    </row>
    <row r="370" spans="2:42" ht="12.75" customHeight="1" x14ac:dyDescent="0.25">
      <c r="B370" s="47"/>
      <c r="D370" s="50"/>
      <c r="E370" s="51"/>
      <c r="F370" s="50"/>
      <c r="G370" s="52"/>
      <c r="H370" s="51"/>
      <c r="I370" s="51"/>
      <c r="J370" s="129"/>
      <c r="K370" s="49"/>
      <c r="L370" s="58"/>
      <c r="M370" s="58"/>
      <c r="N370" s="58"/>
      <c r="O370" s="58"/>
      <c r="P370" s="58"/>
      <c r="Q370" s="49"/>
      <c r="R370" s="49"/>
      <c r="S370" s="49"/>
      <c r="T370" s="49"/>
      <c r="U370" s="49"/>
      <c r="V370" s="58"/>
      <c r="W370" s="243"/>
      <c r="X370" s="267"/>
      <c r="Y370" s="45"/>
      <c r="Z370" s="45"/>
      <c r="AA370" s="45"/>
      <c r="AB370" s="45"/>
      <c r="AC370" s="45"/>
      <c r="AD370" s="45"/>
      <c r="AE370" s="45"/>
      <c r="AF370" s="45"/>
      <c r="AG370" s="46"/>
      <c r="AH370" s="45"/>
      <c r="AI370" s="45"/>
      <c r="AJ370" s="67"/>
      <c r="AK370" s="45"/>
      <c r="AL370" s="45"/>
      <c r="AM370" s="45"/>
      <c r="AN370" s="45"/>
      <c r="AO370" s="49" t="e">
        <f>IF(ISBLANK(#REF!),"",K370*#REF!)</f>
        <v>#REF!</v>
      </c>
      <c r="AP370" s="45"/>
    </row>
    <row r="371" spans="2:42" ht="12.75" customHeight="1" x14ac:dyDescent="0.25">
      <c r="B371" s="47"/>
      <c r="D371" s="50"/>
      <c r="E371" s="51"/>
      <c r="F371" s="50"/>
      <c r="G371" s="52"/>
      <c r="H371" s="51"/>
      <c r="I371" s="51"/>
      <c r="J371" s="12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219"/>
      <c r="X371" s="218"/>
      <c r="Y371" s="67"/>
      <c r="Z371" s="67"/>
      <c r="AA371" s="45"/>
      <c r="AB371" s="45"/>
      <c r="AC371" s="45"/>
      <c r="AD371" s="45"/>
      <c r="AE371" s="45"/>
      <c r="AF371" s="45"/>
      <c r="AG371" s="46"/>
      <c r="AH371" s="45"/>
      <c r="AI371" s="45"/>
      <c r="AJ371" s="67"/>
      <c r="AK371" s="45"/>
      <c r="AL371" s="45"/>
      <c r="AM371" s="45"/>
      <c r="AN371" s="45"/>
      <c r="AO371" s="49" t="e">
        <f>IF(ISBLANK(#REF!),"",K371*#REF!)</f>
        <v>#REF!</v>
      </c>
      <c r="AP371" s="45"/>
    </row>
    <row r="372" spans="2:42" ht="12.75" customHeight="1" x14ac:dyDescent="0.25">
      <c r="B372" s="47"/>
      <c r="D372" s="50"/>
      <c r="E372" s="51"/>
      <c r="F372" s="50"/>
      <c r="G372" s="52"/>
      <c r="H372" s="51"/>
      <c r="I372" s="51"/>
      <c r="J372" s="12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219"/>
      <c r="X372" s="218"/>
      <c r="Y372" s="67"/>
      <c r="Z372" s="67"/>
      <c r="AA372" s="45"/>
      <c r="AB372" s="45"/>
      <c r="AC372" s="45"/>
      <c r="AD372" s="45"/>
      <c r="AE372" s="45"/>
      <c r="AF372" s="45"/>
      <c r="AG372" s="46"/>
      <c r="AH372" s="45"/>
      <c r="AI372" s="45"/>
      <c r="AJ372" s="67"/>
      <c r="AK372" s="45"/>
      <c r="AL372" s="45"/>
      <c r="AM372" s="45"/>
      <c r="AN372" s="45"/>
      <c r="AO372" s="49" t="e">
        <f>IF(ISBLANK(#REF!),"",K372*#REF!)</f>
        <v>#REF!</v>
      </c>
      <c r="AP372" s="45"/>
    </row>
    <row r="373" spans="2:42" ht="12.75" customHeight="1" x14ac:dyDescent="0.25">
      <c r="B373" s="47"/>
      <c r="D373" s="50"/>
      <c r="E373" s="51"/>
      <c r="F373" s="50"/>
      <c r="G373" s="52"/>
      <c r="H373" s="51"/>
      <c r="I373" s="51"/>
      <c r="J373" s="12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219"/>
      <c r="X373" s="218"/>
      <c r="Y373" s="67"/>
      <c r="Z373" s="67"/>
      <c r="AA373" s="45"/>
      <c r="AB373" s="45"/>
      <c r="AC373" s="45"/>
      <c r="AD373" s="45"/>
      <c r="AE373" s="45"/>
      <c r="AF373" s="45"/>
      <c r="AG373" s="46"/>
      <c r="AH373" s="45"/>
      <c r="AI373" s="45"/>
      <c r="AJ373" s="67"/>
      <c r="AK373" s="45"/>
      <c r="AL373" s="45"/>
      <c r="AM373" s="45"/>
      <c r="AN373" s="45"/>
      <c r="AO373" s="49" t="e">
        <f>IF(ISBLANK(#REF!),"",K373*#REF!)</f>
        <v>#REF!</v>
      </c>
      <c r="AP373" s="45"/>
    </row>
    <row r="374" spans="2:42" ht="12.75" customHeight="1" x14ac:dyDescent="0.25">
      <c r="B374" s="47"/>
      <c r="D374" s="50"/>
      <c r="E374" s="51"/>
      <c r="F374" s="50"/>
      <c r="G374" s="52"/>
      <c r="H374" s="51"/>
      <c r="I374" s="51"/>
      <c r="J374" s="12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58"/>
      <c r="W374" s="243"/>
      <c r="X374" s="267"/>
      <c r="Y374" s="67"/>
      <c r="Z374" s="67"/>
      <c r="AA374" s="45"/>
      <c r="AB374" s="45"/>
      <c r="AC374" s="45"/>
      <c r="AD374" s="45"/>
      <c r="AE374" s="45"/>
      <c r="AF374" s="45"/>
      <c r="AG374" s="46"/>
      <c r="AH374" s="45"/>
      <c r="AI374" s="45"/>
      <c r="AJ374" s="67"/>
      <c r="AK374" s="45"/>
      <c r="AL374" s="45"/>
      <c r="AM374" s="45"/>
      <c r="AN374" s="45"/>
      <c r="AO374" s="49" t="e">
        <f>IF(ISBLANK(#REF!),"",K374*#REF!)</f>
        <v>#REF!</v>
      </c>
      <c r="AP374" s="45"/>
    </row>
    <row r="375" spans="2:42" ht="12.75" customHeight="1" x14ac:dyDescent="0.25">
      <c r="B375" s="47"/>
      <c r="D375" s="50"/>
      <c r="E375" s="51"/>
      <c r="F375" s="50"/>
      <c r="G375" s="52"/>
      <c r="H375" s="51"/>
      <c r="I375" s="51"/>
      <c r="J375" s="129"/>
      <c r="K375" s="49"/>
      <c r="L375" s="58"/>
      <c r="M375" s="58"/>
      <c r="N375" s="58"/>
      <c r="O375" s="58"/>
      <c r="P375" s="58"/>
      <c r="Q375" s="49"/>
      <c r="R375" s="49"/>
      <c r="S375" s="49"/>
      <c r="T375" s="49"/>
      <c r="U375" s="49"/>
      <c r="V375" s="49"/>
      <c r="W375" s="219"/>
      <c r="X375" s="218"/>
      <c r="Y375" s="45"/>
      <c r="Z375" s="45"/>
      <c r="AA375" s="45"/>
      <c r="AB375" s="45"/>
      <c r="AC375" s="45"/>
      <c r="AD375" s="45"/>
      <c r="AE375" s="45"/>
      <c r="AF375" s="45"/>
      <c r="AG375" s="46"/>
      <c r="AH375" s="45"/>
      <c r="AI375" s="45"/>
      <c r="AJ375" s="53"/>
      <c r="AK375" s="45"/>
      <c r="AL375" s="54"/>
      <c r="AM375" s="54"/>
      <c r="AN375" s="54"/>
      <c r="AO375" s="49" t="e">
        <f>IF(ISBLANK(#REF!),"",K375*#REF!)</f>
        <v>#REF!</v>
      </c>
      <c r="AP375" s="49"/>
    </row>
    <row r="376" spans="2:42" ht="12.75" customHeight="1" x14ac:dyDescent="0.25">
      <c r="B376" s="47"/>
      <c r="D376" s="50"/>
      <c r="E376" s="51"/>
      <c r="F376" s="50"/>
      <c r="G376" s="52"/>
      <c r="H376" s="51"/>
      <c r="I376" s="51"/>
      <c r="J376" s="12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219"/>
      <c r="X376" s="218"/>
      <c r="Y376" s="67"/>
      <c r="Z376" s="67"/>
      <c r="AA376" s="45"/>
      <c r="AB376" s="45"/>
      <c r="AC376" s="45"/>
      <c r="AD376" s="45"/>
      <c r="AE376" s="45"/>
      <c r="AF376" s="45"/>
      <c r="AG376" s="46"/>
      <c r="AH376" s="45"/>
      <c r="AI376" s="45"/>
      <c r="AJ376" s="67"/>
      <c r="AK376" s="45"/>
      <c r="AL376" s="45"/>
      <c r="AM376" s="45"/>
      <c r="AN376" s="45"/>
      <c r="AO376" s="49" t="e">
        <f>IF(ISBLANK(#REF!),"",K376*#REF!)</f>
        <v>#REF!</v>
      </c>
      <c r="AP376" s="45"/>
    </row>
    <row r="377" spans="2:42" ht="12.75" customHeight="1" x14ac:dyDescent="0.25">
      <c r="B377" s="47"/>
      <c r="D377" s="50"/>
      <c r="E377" s="51"/>
      <c r="F377" s="50"/>
      <c r="G377" s="52"/>
      <c r="H377" s="51"/>
      <c r="I377" s="51"/>
      <c r="J377" s="12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58"/>
      <c r="W377" s="243"/>
      <c r="X377" s="267"/>
      <c r="Y377" s="67"/>
      <c r="Z377" s="67"/>
      <c r="AA377" s="45"/>
      <c r="AB377" s="45"/>
      <c r="AC377" s="45"/>
      <c r="AD377" s="45"/>
      <c r="AE377" s="45"/>
      <c r="AF377" s="45"/>
      <c r="AG377" s="46"/>
      <c r="AH377" s="45"/>
      <c r="AI377" s="45"/>
      <c r="AJ377" s="67"/>
      <c r="AK377" s="45"/>
      <c r="AL377" s="45"/>
      <c r="AM377" s="45"/>
      <c r="AN377" s="45"/>
      <c r="AO377" s="49" t="e">
        <f>IF(ISBLANK(#REF!),"",K377*#REF!)</f>
        <v>#REF!</v>
      </c>
      <c r="AP377" s="45"/>
    </row>
    <row r="378" spans="2:42" ht="12.75" customHeight="1" x14ac:dyDescent="0.25">
      <c r="B378" s="47"/>
      <c r="D378" s="50"/>
      <c r="E378" s="51"/>
      <c r="F378" s="50"/>
      <c r="G378" s="52"/>
      <c r="H378" s="51"/>
      <c r="I378" s="51"/>
      <c r="J378" s="12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216"/>
      <c r="X378" s="266"/>
      <c r="Y378" s="49"/>
      <c r="Z378" s="49"/>
      <c r="AA378" s="49"/>
      <c r="AB378" s="49"/>
      <c r="AC378" s="49"/>
      <c r="AD378" s="49"/>
      <c r="AE378" s="49"/>
      <c r="AF378" s="49"/>
      <c r="AG378" s="69"/>
      <c r="AH378" s="49"/>
      <c r="AI378" s="49"/>
      <c r="AJ378" s="54"/>
      <c r="AK378" s="49"/>
      <c r="AL378" s="54"/>
      <c r="AM378" s="45"/>
      <c r="AN378" s="45"/>
      <c r="AO378" s="49" t="e">
        <f>IF(ISBLANK(#REF!),"",K378*#REF!)</f>
        <v>#REF!</v>
      </c>
      <c r="AP378" s="45"/>
    </row>
    <row r="379" spans="2:42" ht="12.75" customHeight="1" x14ac:dyDescent="0.25">
      <c r="B379" s="47"/>
      <c r="D379" s="42"/>
      <c r="E379" s="48"/>
      <c r="F379" s="42"/>
      <c r="G379" s="52"/>
      <c r="H379" s="51"/>
      <c r="I379" s="51"/>
      <c r="J379" s="12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219"/>
      <c r="X379" s="218"/>
      <c r="Y379" s="45"/>
      <c r="Z379" s="45"/>
      <c r="AA379" s="49"/>
      <c r="AB379" s="45"/>
      <c r="AC379" s="45"/>
      <c r="AD379" s="45"/>
      <c r="AE379" s="45"/>
      <c r="AF379" s="45"/>
      <c r="AG379" s="46"/>
      <c r="AH379" s="49"/>
      <c r="AI379" s="45"/>
      <c r="AJ379" s="53"/>
      <c r="AK379" s="45"/>
      <c r="AL379" s="54"/>
      <c r="AM379" s="45"/>
      <c r="AN379" s="45"/>
      <c r="AO379" s="49" t="e">
        <f>IF(ISBLANK(#REF!),"",K379*#REF!)</f>
        <v>#REF!</v>
      </c>
      <c r="AP379" s="45"/>
    </row>
    <row r="380" spans="2:42" ht="12.75" customHeight="1" x14ac:dyDescent="0.25">
      <c r="B380" s="47"/>
      <c r="D380" s="50"/>
      <c r="E380" s="51"/>
      <c r="F380" s="50"/>
      <c r="G380" s="52"/>
      <c r="H380" s="51"/>
      <c r="I380" s="51"/>
      <c r="J380" s="12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219"/>
      <c r="X380" s="218"/>
      <c r="Y380" s="67"/>
      <c r="Z380" s="67"/>
      <c r="AA380" s="45"/>
      <c r="AB380" s="45"/>
      <c r="AC380" s="45"/>
      <c r="AD380" s="45"/>
      <c r="AE380" s="45"/>
      <c r="AF380" s="45"/>
      <c r="AG380" s="46"/>
      <c r="AH380" s="45"/>
      <c r="AI380" s="45"/>
      <c r="AJ380" s="67"/>
      <c r="AK380" s="45"/>
      <c r="AL380" s="45"/>
      <c r="AM380" s="45"/>
      <c r="AN380" s="45"/>
      <c r="AO380" s="49" t="e">
        <f>IF(ISBLANK(#REF!),"",K380*#REF!)</f>
        <v>#REF!</v>
      </c>
      <c r="AP380" s="45"/>
    </row>
    <row r="381" spans="2:42" ht="12.75" customHeight="1" x14ac:dyDescent="0.25">
      <c r="B381" s="47"/>
      <c r="D381" s="50"/>
      <c r="E381" s="51"/>
      <c r="F381" s="50"/>
      <c r="G381" s="52"/>
      <c r="H381" s="51"/>
      <c r="I381" s="51"/>
      <c r="J381" s="12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58"/>
      <c r="W381" s="243"/>
      <c r="X381" s="267"/>
      <c r="Y381" s="67"/>
      <c r="Z381" s="67"/>
      <c r="AA381" s="45"/>
      <c r="AB381" s="45"/>
      <c r="AC381" s="45"/>
      <c r="AD381" s="45"/>
      <c r="AE381" s="45"/>
      <c r="AF381" s="45"/>
      <c r="AG381" s="46"/>
      <c r="AH381" s="45"/>
      <c r="AI381" s="45"/>
      <c r="AJ381" s="67"/>
      <c r="AK381" s="45"/>
      <c r="AL381" s="45"/>
      <c r="AM381" s="45"/>
      <c r="AN381" s="45"/>
      <c r="AO381" s="49" t="e">
        <f>IF(ISBLANK(#REF!),"",K381*#REF!)</f>
        <v>#REF!</v>
      </c>
      <c r="AP381" s="45"/>
    </row>
    <row r="382" spans="2:42" ht="12.75" customHeight="1" x14ac:dyDescent="0.25">
      <c r="B382" s="47"/>
      <c r="D382" s="50"/>
      <c r="E382" s="51"/>
      <c r="F382" s="50"/>
      <c r="G382" s="52"/>
      <c r="H382" s="51"/>
      <c r="I382" s="51"/>
      <c r="J382" s="129"/>
      <c r="K382" s="49"/>
      <c r="L382" s="58"/>
      <c r="M382" s="58"/>
      <c r="N382" s="58"/>
      <c r="O382" s="58"/>
      <c r="P382" s="58"/>
      <c r="Q382" s="49"/>
      <c r="R382" s="49"/>
      <c r="S382" s="49"/>
      <c r="T382" s="49"/>
      <c r="U382" s="49"/>
      <c r="V382" s="49"/>
      <c r="W382" s="219"/>
      <c r="X382" s="218"/>
      <c r="Y382" s="45"/>
      <c r="Z382" s="45"/>
      <c r="AA382" s="45"/>
      <c r="AB382" s="45"/>
      <c r="AC382" s="45"/>
      <c r="AD382" s="45"/>
      <c r="AE382" s="45"/>
      <c r="AF382" s="45"/>
      <c r="AG382" s="46"/>
      <c r="AH382" s="45"/>
      <c r="AI382" s="45"/>
      <c r="AJ382" s="53"/>
      <c r="AK382" s="45"/>
      <c r="AL382" s="54"/>
      <c r="AM382" s="54"/>
      <c r="AN382" s="54"/>
      <c r="AO382" s="49" t="e">
        <f>IF(ISBLANK(#REF!),"",K382*#REF!)</f>
        <v>#REF!</v>
      </c>
      <c r="AP382" s="49"/>
    </row>
    <row r="383" spans="2:42" ht="12.75" customHeight="1" x14ac:dyDescent="0.25">
      <c r="B383" s="47"/>
      <c r="D383" s="50"/>
      <c r="E383" s="51"/>
      <c r="F383" s="50"/>
      <c r="G383" s="52"/>
      <c r="H383" s="51"/>
      <c r="I383" s="51"/>
      <c r="J383" s="12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219"/>
      <c r="X383" s="218"/>
      <c r="Y383" s="67"/>
      <c r="Z383" s="67"/>
      <c r="AA383" s="45"/>
      <c r="AB383" s="45"/>
      <c r="AC383" s="45"/>
      <c r="AD383" s="45"/>
      <c r="AE383" s="45"/>
      <c r="AF383" s="45"/>
      <c r="AG383" s="46"/>
      <c r="AH383" s="45"/>
      <c r="AI383" s="45"/>
      <c r="AJ383" s="67"/>
      <c r="AK383" s="45"/>
      <c r="AL383" s="45"/>
      <c r="AM383" s="45"/>
      <c r="AN383" s="45"/>
      <c r="AO383" s="49" t="e">
        <f>IF(ISBLANK(#REF!),"",K383*#REF!)</f>
        <v>#REF!</v>
      </c>
      <c r="AP383" s="45"/>
    </row>
    <row r="384" spans="2:42" ht="12.75" customHeight="1" x14ac:dyDescent="0.25">
      <c r="B384" s="47"/>
      <c r="D384" s="50"/>
      <c r="E384" s="51"/>
      <c r="F384" s="50"/>
      <c r="G384" s="52"/>
      <c r="H384" s="51"/>
      <c r="I384" s="51"/>
      <c r="J384" s="12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58"/>
      <c r="W384" s="243"/>
      <c r="X384" s="267"/>
      <c r="Y384" s="67"/>
      <c r="Z384" s="67"/>
      <c r="AA384" s="45"/>
      <c r="AB384" s="45"/>
      <c r="AC384" s="45"/>
      <c r="AD384" s="45"/>
      <c r="AE384" s="45"/>
      <c r="AF384" s="45"/>
      <c r="AG384" s="46"/>
      <c r="AH384" s="45"/>
      <c r="AI384" s="45"/>
      <c r="AJ384" s="67"/>
      <c r="AK384" s="45"/>
      <c r="AL384" s="45"/>
      <c r="AM384" s="45"/>
      <c r="AN384" s="45"/>
      <c r="AO384" s="49" t="e">
        <f>IF(ISBLANK(#REF!),"",K384*#REF!)</f>
        <v>#REF!</v>
      </c>
      <c r="AP384" s="45"/>
    </row>
    <row r="385" spans="2:42" ht="12.75" customHeight="1" x14ac:dyDescent="0.25">
      <c r="B385" s="47"/>
      <c r="D385" s="50"/>
      <c r="E385" s="51"/>
      <c r="F385" s="50"/>
      <c r="G385" s="52"/>
      <c r="H385" s="51"/>
      <c r="I385" s="51"/>
      <c r="J385" s="12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219"/>
      <c r="X385" s="218"/>
      <c r="Y385" s="67"/>
      <c r="Z385" s="67"/>
      <c r="AA385" s="45"/>
      <c r="AB385" s="45"/>
      <c r="AC385" s="45"/>
      <c r="AD385" s="45"/>
      <c r="AE385" s="45"/>
      <c r="AF385" s="45"/>
      <c r="AG385" s="46"/>
      <c r="AH385" s="45"/>
      <c r="AI385" s="45"/>
      <c r="AJ385" s="67"/>
      <c r="AK385" s="45"/>
      <c r="AL385" s="45"/>
      <c r="AM385" s="45"/>
      <c r="AN385" s="45"/>
      <c r="AO385" s="49" t="e">
        <f>IF(ISBLANK(#REF!),"",K385*#REF!)</f>
        <v>#REF!</v>
      </c>
      <c r="AP385" s="45"/>
    </row>
    <row r="386" spans="2:42" ht="12.75" customHeight="1" x14ac:dyDescent="0.25">
      <c r="B386" s="47"/>
      <c r="D386" s="50"/>
      <c r="E386" s="51"/>
      <c r="F386" s="50"/>
      <c r="G386" s="52"/>
      <c r="H386" s="51"/>
      <c r="I386" s="51"/>
      <c r="J386" s="12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219"/>
      <c r="X386" s="218"/>
      <c r="Y386" s="67"/>
      <c r="Z386" s="67"/>
      <c r="AA386" s="45"/>
      <c r="AB386" s="45"/>
      <c r="AC386" s="45"/>
      <c r="AD386" s="45"/>
      <c r="AE386" s="45"/>
      <c r="AF386" s="45"/>
      <c r="AG386" s="46"/>
      <c r="AH386" s="45"/>
      <c r="AI386" s="45"/>
      <c r="AJ386" s="67"/>
      <c r="AK386" s="45"/>
      <c r="AL386" s="45"/>
      <c r="AM386" s="45"/>
      <c r="AN386" s="45"/>
      <c r="AO386" s="49" t="e">
        <f>IF(ISBLANK(#REF!),"",K386*#REF!)</f>
        <v>#REF!</v>
      </c>
      <c r="AP386" s="45"/>
    </row>
    <row r="387" spans="2:42" ht="12.75" customHeight="1" x14ac:dyDescent="0.25">
      <c r="B387" s="47"/>
      <c r="D387" s="50"/>
      <c r="E387" s="51"/>
      <c r="F387" s="50"/>
      <c r="G387" s="52"/>
      <c r="H387" s="51"/>
      <c r="I387" s="51"/>
      <c r="J387" s="129"/>
      <c r="K387" s="58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219"/>
      <c r="X387" s="218"/>
      <c r="Y387" s="67"/>
      <c r="Z387" s="67"/>
      <c r="AA387" s="45"/>
      <c r="AB387" s="45"/>
      <c r="AC387" s="45"/>
      <c r="AD387" s="45"/>
      <c r="AE387" s="45"/>
      <c r="AF387" s="45"/>
      <c r="AG387" s="46"/>
      <c r="AH387" s="45"/>
      <c r="AI387" s="45"/>
      <c r="AJ387" s="67"/>
      <c r="AK387" s="45"/>
      <c r="AL387" s="45"/>
      <c r="AM387" s="45"/>
      <c r="AN387" s="45"/>
      <c r="AO387" s="49" t="e">
        <f>IF(ISBLANK(#REF!),"",K387*#REF!)</f>
        <v>#REF!</v>
      </c>
      <c r="AP387" s="45"/>
    </row>
    <row r="388" spans="2:42" ht="12.75" customHeight="1" x14ac:dyDescent="0.25">
      <c r="B388" s="75"/>
      <c r="D388" s="76"/>
      <c r="E388" s="77"/>
      <c r="F388" s="76"/>
      <c r="G388" s="78"/>
      <c r="H388" s="77"/>
      <c r="I388" s="77"/>
      <c r="J388" s="132"/>
      <c r="K388" s="79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244"/>
      <c r="X388" s="268"/>
      <c r="Y388" s="56"/>
      <c r="Z388" s="56"/>
      <c r="AA388" s="49"/>
      <c r="AB388" s="49"/>
      <c r="AC388" s="49"/>
      <c r="AD388" s="49"/>
      <c r="AE388" s="49"/>
      <c r="AF388" s="49"/>
      <c r="AG388" s="69"/>
      <c r="AH388" s="49"/>
      <c r="AI388" s="49"/>
      <c r="AJ388" s="80"/>
      <c r="AK388" s="49"/>
      <c r="AL388" s="54"/>
      <c r="AM388" s="54"/>
      <c r="AN388" s="54"/>
      <c r="AO388" s="49"/>
      <c r="AP388" s="49"/>
    </row>
    <row r="389" spans="2:42" ht="12.75" customHeight="1" x14ac:dyDescent="0.25">
      <c r="B389" s="75"/>
      <c r="D389" s="76"/>
      <c r="E389" s="77"/>
      <c r="F389" s="76"/>
      <c r="G389" s="78"/>
      <c r="H389" s="77"/>
      <c r="I389" s="77"/>
      <c r="J389" s="132"/>
      <c r="K389" s="79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244"/>
      <c r="X389" s="268"/>
      <c r="Y389" s="56"/>
      <c r="Z389" s="56"/>
      <c r="AA389" s="49"/>
      <c r="AB389" s="49"/>
      <c r="AC389" s="49"/>
      <c r="AD389" s="49"/>
      <c r="AE389" s="49"/>
      <c r="AF389" s="49"/>
      <c r="AG389" s="69"/>
      <c r="AH389" s="49"/>
      <c r="AI389" s="49"/>
      <c r="AJ389" s="80"/>
      <c r="AK389" s="49"/>
      <c r="AL389" s="54"/>
      <c r="AM389" s="54"/>
      <c r="AN389" s="54"/>
      <c r="AO389" s="49"/>
      <c r="AP389" s="49"/>
    </row>
    <row r="390" spans="2:42" ht="12.75" customHeight="1" thickBot="1" x14ac:dyDescent="0.3">
      <c r="B390" s="71"/>
      <c r="D390" s="81"/>
      <c r="E390" s="77"/>
      <c r="F390" s="82"/>
      <c r="G390" s="78"/>
      <c r="H390" s="77"/>
      <c r="I390" s="77"/>
      <c r="J390" s="132"/>
      <c r="K390" s="77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244"/>
      <c r="X390" s="268"/>
      <c r="Y390" s="70"/>
      <c r="Z390" s="70"/>
      <c r="AA390" s="70"/>
      <c r="AB390" s="70"/>
      <c r="AC390" s="70"/>
      <c r="AD390" s="70"/>
      <c r="AE390" s="70"/>
      <c r="AF390" s="70"/>
      <c r="AG390" s="83"/>
      <c r="AH390" s="70"/>
      <c r="AI390" s="70"/>
      <c r="AJ390" s="73"/>
      <c r="AK390" s="70"/>
      <c r="AL390" s="73"/>
      <c r="AM390" s="73"/>
      <c r="AN390" s="73"/>
      <c r="AO390" s="70"/>
      <c r="AP390" s="70"/>
    </row>
    <row r="391" spans="2:42" s="2" customFormat="1" ht="20.100000000000001" customHeight="1" thickBot="1" x14ac:dyDescent="0.3">
      <c r="D391" s="360"/>
      <c r="E391" s="361"/>
      <c r="F391" s="361"/>
      <c r="G391" s="361"/>
      <c r="H391" s="361"/>
      <c r="I391" s="361"/>
      <c r="J391" s="361"/>
      <c r="K391" s="361"/>
      <c r="L391" s="361"/>
      <c r="M391" s="361"/>
      <c r="N391" s="361"/>
      <c r="O391" s="361"/>
      <c r="P391" s="361"/>
      <c r="Q391" s="361"/>
      <c r="R391" s="361"/>
      <c r="S391" s="361"/>
      <c r="T391" s="361"/>
      <c r="U391" s="361"/>
      <c r="V391" s="362"/>
      <c r="W391" s="240"/>
      <c r="X391" s="240"/>
      <c r="Y391" s="59"/>
      <c r="Z391" s="59"/>
      <c r="AA391" s="59"/>
      <c r="AB391" s="59"/>
      <c r="AC391" s="59"/>
      <c r="AD391" s="59"/>
      <c r="AE391" s="59"/>
      <c r="AF391" s="59"/>
      <c r="AG391" s="60"/>
      <c r="AH391" s="59"/>
      <c r="AI391" s="59"/>
      <c r="AJ391" s="59"/>
      <c r="AK391" s="59"/>
      <c r="AL391" s="59"/>
      <c r="AM391" s="59"/>
      <c r="AN391" s="59" t="str">
        <f t="shared" ref="AN391:AP391" si="477">IF(AN298="","",IF(AN315="","",IF(SUM(AN316:AN390)&lt;&gt;0,SUM(AN316:AN390),0)))</f>
        <v/>
      </c>
      <c r="AO391" s="59" t="str">
        <f t="shared" si="477"/>
        <v/>
      </c>
      <c r="AP391" s="59" t="str">
        <f t="shared" si="477"/>
        <v/>
      </c>
    </row>
    <row r="392" spans="2:42" s="2" customFormat="1" ht="20.100000000000001" customHeight="1" x14ac:dyDescent="0.25">
      <c r="B392" s="2" t="s">
        <v>17</v>
      </c>
      <c r="D392" s="344"/>
      <c r="E392" s="345"/>
      <c r="F392" s="345"/>
      <c r="G392" s="345"/>
      <c r="H392" s="345"/>
      <c r="I392" s="345"/>
      <c r="J392" s="345"/>
      <c r="K392" s="345"/>
      <c r="L392" s="345"/>
      <c r="M392" s="345"/>
      <c r="N392" s="345"/>
      <c r="O392" s="345"/>
      <c r="P392" s="345"/>
      <c r="Q392" s="345"/>
      <c r="R392" s="345"/>
      <c r="S392" s="345"/>
      <c r="T392" s="345"/>
      <c r="U392" s="345"/>
      <c r="V392" s="346"/>
      <c r="W392" s="241"/>
      <c r="X392" s="241"/>
      <c r="Y392" s="61"/>
      <c r="Z392" s="61"/>
      <c r="AA392" s="61"/>
      <c r="AB392" s="61"/>
      <c r="AC392" s="61"/>
      <c r="AD392" s="61"/>
      <c r="AE392" s="61"/>
      <c r="AF392" s="61"/>
      <c r="AG392" s="62"/>
      <c r="AH392" s="61"/>
      <c r="AI392" s="61"/>
      <c r="AJ392" s="61"/>
      <c r="AK392" s="61"/>
      <c r="AL392" s="61"/>
      <c r="AM392" s="61"/>
      <c r="AN392" s="61" t="str">
        <f t="shared" ref="AN392:AP392" si="478">IF(AN298="","",IF(AN315="",IF(SUM(COUNTIF(AN316:AN390,"LS")+COUNTIF(AN316:AN390,"LUMP"))&gt;0,"LS",""),IF(AN391&lt;&gt;"",ROUNDUP(AN391,0),"")))</f>
        <v/>
      </c>
      <c r="AO392" s="61" t="str">
        <f t="shared" si="478"/>
        <v/>
      </c>
      <c r="AP392" s="61" t="str">
        <f t="shared" si="478"/>
        <v/>
      </c>
    </row>
    <row r="393" spans="2:42" ht="12.75" customHeight="1" thickBot="1" x14ac:dyDescent="0.3"/>
    <row r="394" spans="2:42" ht="12.75" customHeight="1" thickBot="1" x14ac:dyDescent="0.3">
      <c r="B394" s="13" t="s">
        <v>15</v>
      </c>
      <c r="D394" s="371">
        <f>B395</f>
        <v>4</v>
      </c>
      <c r="E394" s="371"/>
      <c r="F394" s="371"/>
      <c r="G394" s="371"/>
      <c r="H394" s="371"/>
      <c r="I394" s="371"/>
      <c r="J394" s="371"/>
      <c r="K394" s="371"/>
      <c r="L394" s="371"/>
      <c r="M394" s="371"/>
      <c r="N394" s="371"/>
      <c r="O394" s="371"/>
      <c r="P394" s="371"/>
      <c r="Q394" s="371"/>
      <c r="R394" s="371"/>
      <c r="S394" s="371"/>
      <c r="T394" s="371"/>
      <c r="U394" s="371"/>
      <c r="V394" s="371"/>
      <c r="W394" s="371"/>
      <c r="X394" s="371"/>
      <c r="Y394" s="371"/>
      <c r="Z394" s="371"/>
      <c r="AA394" s="371"/>
      <c r="AB394" s="371"/>
      <c r="AC394" s="371"/>
      <c r="AD394" s="371"/>
      <c r="AE394" s="371"/>
      <c r="AF394" s="371"/>
      <c r="AG394" s="371"/>
      <c r="AH394" s="371"/>
      <c r="AI394" s="371"/>
      <c r="AJ394" s="371"/>
      <c r="AK394" s="371"/>
      <c r="AL394" s="371"/>
      <c r="AM394" s="371"/>
      <c r="AN394" s="371"/>
      <c r="AO394" s="371"/>
      <c r="AP394" s="371"/>
    </row>
    <row r="395" spans="2:42" ht="12.75" customHeight="1" thickBot="1" x14ac:dyDescent="0.3">
      <c r="B395" s="14">
        <v>4</v>
      </c>
      <c r="D395" s="15"/>
      <c r="E395" s="15"/>
      <c r="F395" s="15"/>
      <c r="G395" s="15"/>
      <c r="H395" s="15"/>
      <c r="I395" s="15"/>
      <c r="J395" s="125"/>
      <c r="K395" s="1"/>
      <c r="V395" s="16" t="s">
        <v>13</v>
      </c>
      <c r="W395" s="255"/>
      <c r="X395" s="255"/>
      <c r="Y395" s="64" t="str">
        <f t="shared" ref="Y395:AP395" si="479">IF(ISBLANK(Y$9),"",Y$9)</f>
        <v>442E10300</v>
      </c>
      <c r="Z395" s="64" t="str">
        <f t="shared" si="479"/>
        <v>442E10080</v>
      </c>
      <c r="AA395" s="64" t="str">
        <f t="shared" si="479"/>
        <v>302E56000</v>
      </c>
      <c r="AB395" s="64" t="str">
        <f t="shared" si="479"/>
        <v>304E20000</v>
      </c>
      <c r="AC395" s="64" t="str">
        <f t="shared" si="479"/>
        <v>206E15010</v>
      </c>
      <c r="AD395" s="64" t="str">
        <f t="shared" si="479"/>
        <v>407E10000</v>
      </c>
      <c r="AE395" s="64" t="str">
        <f t="shared" si="479"/>
        <v>204E45000</v>
      </c>
      <c r="AF395" s="64" t="str">
        <f t="shared" si="479"/>
        <v>605E06020</v>
      </c>
      <c r="AG395" s="64" t="str">
        <f t="shared" si="479"/>
        <v>605E11110</v>
      </c>
      <c r="AH395" s="64" t="str">
        <f t="shared" si="479"/>
        <v>606E15050</v>
      </c>
      <c r="AI395" s="64" t="str">
        <f t="shared" si="479"/>
        <v>206E11000</v>
      </c>
      <c r="AJ395" s="64" t="str">
        <f t="shared" si="479"/>
        <v>622E10160</v>
      </c>
      <c r="AK395" s="64" t="str">
        <f t="shared" si="479"/>
        <v>659E10000</v>
      </c>
      <c r="AL395" s="64" t="str">
        <f t="shared" si="479"/>
        <v>609E71000</v>
      </c>
      <c r="AM395" s="64" t="str">
        <f t="shared" si="479"/>
        <v>254E01000</v>
      </c>
      <c r="AN395" s="64" t="str">
        <f t="shared" si="479"/>
        <v>452E19200</v>
      </c>
      <c r="AO395" s="64" t="str">
        <f t="shared" si="479"/>
        <v>609E26000</v>
      </c>
      <c r="AP395" s="64" t="str">
        <f t="shared" si="479"/>
        <v>609E14000</v>
      </c>
    </row>
    <row r="396" spans="2:42" ht="12.75" customHeight="1" x14ac:dyDescent="0.25">
      <c r="D396" s="15"/>
      <c r="E396" s="15"/>
      <c r="F396" s="15"/>
      <c r="G396" s="15"/>
      <c r="H396" s="15"/>
      <c r="I396" s="15"/>
      <c r="J396" s="125"/>
      <c r="K396" s="1"/>
      <c r="V396" s="16" t="s">
        <v>14</v>
      </c>
      <c r="W396" s="255"/>
      <c r="X396" s="255"/>
      <c r="Y396" s="65" t="str">
        <f t="shared" ref="Y396:AP396" si="480">IF(ISBLANK(Y$10),"",Y$10)</f>
        <v/>
      </c>
      <c r="Z396" s="65" t="str">
        <f t="shared" si="480"/>
        <v/>
      </c>
      <c r="AA396" s="65" t="str">
        <f t="shared" si="480"/>
        <v/>
      </c>
      <c r="AB396" s="65" t="str">
        <f t="shared" si="480"/>
        <v/>
      </c>
      <c r="AC396" s="65" t="str">
        <f t="shared" si="480"/>
        <v/>
      </c>
      <c r="AD396" s="65" t="str">
        <f t="shared" si="480"/>
        <v/>
      </c>
      <c r="AE396" s="65" t="str">
        <f t="shared" si="480"/>
        <v/>
      </c>
      <c r="AF396" s="65" t="str">
        <f t="shared" si="480"/>
        <v/>
      </c>
      <c r="AG396" s="65" t="str">
        <f t="shared" si="480"/>
        <v/>
      </c>
      <c r="AH396" s="65" t="str">
        <f t="shared" si="480"/>
        <v/>
      </c>
      <c r="AI396" s="65" t="str">
        <f t="shared" si="480"/>
        <v/>
      </c>
      <c r="AJ396" s="65" t="str">
        <f t="shared" si="480"/>
        <v/>
      </c>
      <c r="AK396" s="65" t="str">
        <f t="shared" si="480"/>
        <v/>
      </c>
      <c r="AL396" s="65" t="str">
        <f t="shared" si="480"/>
        <v/>
      </c>
      <c r="AM396" s="65" t="str">
        <f t="shared" si="480"/>
        <v/>
      </c>
      <c r="AN396" s="65" t="str">
        <f t="shared" si="480"/>
        <v/>
      </c>
      <c r="AO396" s="65" t="str">
        <f t="shared" si="480"/>
        <v/>
      </c>
      <c r="AP396" s="65" t="str">
        <f t="shared" si="480"/>
        <v/>
      </c>
    </row>
    <row r="397" spans="2:42" ht="12.75" customHeight="1" x14ac:dyDescent="0.25">
      <c r="F397" s="6"/>
      <c r="V397" s="16" t="s">
        <v>34</v>
      </c>
      <c r="W397" s="255"/>
      <c r="X397" s="255"/>
      <c r="Y397" s="65">
        <f t="shared" ref="Y397:AP397" si="481">IF(ISBLANK(Y$11),"",Y$11)</f>
        <v>6</v>
      </c>
      <c r="Z397" s="65">
        <f t="shared" si="481"/>
        <v>7</v>
      </c>
      <c r="AA397" s="65">
        <f t="shared" si="481"/>
        <v>2</v>
      </c>
      <c r="AB397" s="65">
        <f t="shared" si="481"/>
        <v>3</v>
      </c>
      <c r="AC397" s="65">
        <f t="shared" si="481"/>
        <v>4</v>
      </c>
      <c r="AD397" s="65">
        <f t="shared" si="481"/>
        <v>4</v>
      </c>
      <c r="AE397" s="65">
        <f t="shared" si="481"/>
        <v>1</v>
      </c>
      <c r="AF397" s="65">
        <f t="shared" si="481"/>
        <v>3</v>
      </c>
      <c r="AG397" s="65">
        <f t="shared" si="481"/>
        <v>9</v>
      </c>
      <c r="AH397" s="65">
        <f t="shared" si="481"/>
        <v>1</v>
      </c>
      <c r="AI397" s="65">
        <f t="shared" si="481"/>
        <v>2</v>
      </c>
      <c r="AJ397" s="65">
        <f t="shared" si="481"/>
        <v>5</v>
      </c>
      <c r="AK397" s="65">
        <f t="shared" si="481"/>
        <v>8</v>
      </c>
      <c r="AL397" s="65" t="str">
        <f t="shared" si="481"/>
        <v/>
      </c>
      <c r="AM397" s="65" t="str">
        <f t="shared" si="481"/>
        <v/>
      </c>
      <c r="AN397" s="65" t="str">
        <f t="shared" si="481"/>
        <v/>
      </c>
      <c r="AO397" s="65" t="str">
        <f t="shared" si="481"/>
        <v/>
      </c>
      <c r="AP397" s="65" t="str">
        <f t="shared" si="481"/>
        <v/>
      </c>
    </row>
    <row r="398" spans="2:42" ht="12.75" customHeight="1" thickBot="1" x14ac:dyDescent="0.3">
      <c r="F398" s="6"/>
      <c r="V398" s="16" t="s">
        <v>8</v>
      </c>
      <c r="W398" s="255"/>
      <c r="X398" s="255"/>
      <c r="Y398" s="65">
        <f t="shared" ref="Y398:AP398" si="482">IF(ISBLANK(Y$12),"",Y$12)</f>
        <v>1.5</v>
      </c>
      <c r="Z398" s="65">
        <f t="shared" si="482"/>
        <v>1.75</v>
      </c>
      <c r="AA398" s="65">
        <f t="shared" si="482"/>
        <v>4.5</v>
      </c>
      <c r="AB398" s="65">
        <f t="shared" si="482"/>
        <v>6</v>
      </c>
      <c r="AC398" s="65">
        <f t="shared" si="482"/>
        <v>14</v>
      </c>
      <c r="AD398" s="65" t="str">
        <f t="shared" si="482"/>
        <v/>
      </c>
      <c r="AE398" s="65" t="str">
        <f t="shared" si="482"/>
        <v/>
      </c>
      <c r="AF398" s="65" t="str">
        <f t="shared" si="482"/>
        <v/>
      </c>
      <c r="AG398" s="65" t="str">
        <f t="shared" si="482"/>
        <v/>
      </c>
      <c r="AH398" s="65">
        <f t="shared" si="482"/>
        <v>1.5</v>
      </c>
      <c r="AI398" s="65" t="str">
        <f t="shared" si="482"/>
        <v/>
      </c>
      <c r="AJ398" s="65" t="str">
        <f t="shared" si="482"/>
        <v/>
      </c>
      <c r="AK398" s="65">
        <f t="shared" si="482"/>
        <v>9</v>
      </c>
      <c r="AL398" s="65" t="str">
        <f t="shared" si="482"/>
        <v/>
      </c>
      <c r="AM398" s="65">
        <f t="shared" si="482"/>
        <v>16</v>
      </c>
      <c r="AN398" s="65" t="str">
        <f t="shared" si="482"/>
        <v/>
      </c>
      <c r="AO398" s="65" t="str">
        <f t="shared" si="482"/>
        <v/>
      </c>
      <c r="AP398" s="65" t="str">
        <f t="shared" si="482"/>
        <v/>
      </c>
    </row>
    <row r="399" spans="2:42" ht="12.75" customHeight="1" x14ac:dyDescent="0.25">
      <c r="B399" s="387" t="s">
        <v>16</v>
      </c>
      <c r="D399" s="381" t="s">
        <v>2</v>
      </c>
      <c r="E399" s="382"/>
      <c r="F399" s="383"/>
      <c r="G399" s="369" t="s">
        <v>9</v>
      </c>
      <c r="H399" s="342" t="s">
        <v>43</v>
      </c>
      <c r="I399" s="26"/>
      <c r="J399" s="130"/>
      <c r="K399" s="342" t="s">
        <v>10</v>
      </c>
      <c r="L399" s="342" t="s">
        <v>28</v>
      </c>
      <c r="M399" s="26"/>
      <c r="N399" s="26"/>
      <c r="O399" s="26"/>
      <c r="P399" s="26"/>
      <c r="Q399" s="342" t="s">
        <v>27</v>
      </c>
      <c r="R399" s="26"/>
      <c r="S399" s="26"/>
      <c r="T399" s="26"/>
      <c r="U399" s="26"/>
      <c r="V399" s="342" t="s">
        <v>3</v>
      </c>
      <c r="W399" s="237"/>
      <c r="X399" s="263"/>
      <c r="Y399" s="27" t="str">
        <f t="shared" ref="Y399:AF399" si="483">Y$15</f>
        <v>442</v>
      </c>
      <c r="Z399" s="27">
        <f t="shared" si="483"/>
        <v>442</v>
      </c>
      <c r="AA399" s="27">
        <f t="shared" si="483"/>
        <v>302</v>
      </c>
      <c r="AB399" s="27" t="str">
        <f t="shared" si="483"/>
        <v>304</v>
      </c>
      <c r="AC399" s="27" t="str">
        <f t="shared" si="483"/>
        <v>206</v>
      </c>
      <c r="AD399" s="66" t="str">
        <f t="shared" si="483"/>
        <v>407</v>
      </c>
      <c r="AE399" s="27" t="str">
        <f t="shared" si="483"/>
        <v>204</v>
      </c>
      <c r="AF399" s="27" t="str">
        <f t="shared" si="483"/>
        <v>206</v>
      </c>
      <c r="AG399" s="28"/>
      <c r="AH399" s="27" t="str">
        <f t="shared" ref="AH399:AP399" si="484">AH$15</f>
        <v>254</v>
      </c>
      <c r="AI399" s="27" t="str">
        <f t="shared" si="484"/>
        <v>206</v>
      </c>
      <c r="AJ399" s="27" t="str">
        <f t="shared" si="484"/>
        <v>441</v>
      </c>
      <c r="AK399" s="27" t="str">
        <f t="shared" si="484"/>
        <v>452</v>
      </c>
      <c r="AL399" s="27" t="str">
        <f t="shared" si="484"/>
        <v>202</v>
      </c>
      <c r="AM399" s="27" t="str">
        <f t="shared" si="484"/>
        <v>618</v>
      </c>
      <c r="AN399" s="27" t="str">
        <f t="shared" si="484"/>
        <v>KENT 451</v>
      </c>
      <c r="AO399" s="27" t="str">
        <f t="shared" si="484"/>
        <v>KENT 609</v>
      </c>
      <c r="AP399" s="27" t="str">
        <f t="shared" si="484"/>
        <v>KENT 609</v>
      </c>
    </row>
    <row r="400" spans="2:42" ht="12.75" customHeight="1" x14ac:dyDescent="0.25">
      <c r="B400" s="388"/>
      <c r="D400" s="384"/>
      <c r="E400" s="385"/>
      <c r="F400" s="386"/>
      <c r="G400" s="370"/>
      <c r="H400" s="343"/>
      <c r="I400" s="29"/>
      <c r="J400" s="131"/>
      <c r="K400" s="343"/>
      <c r="L400" s="343"/>
      <c r="M400" s="29"/>
      <c r="N400" s="29"/>
      <c r="O400" s="29"/>
      <c r="P400" s="29"/>
      <c r="Q400" s="343"/>
      <c r="R400" s="29"/>
      <c r="S400" s="29"/>
      <c r="T400" s="29"/>
      <c r="U400" s="29"/>
      <c r="V400" s="343"/>
      <c r="W400" s="238"/>
      <c r="X400" s="264"/>
      <c r="Y400" s="336" t="str">
        <f t="shared" ref="Y400:AF400" si="485">Y$16</f>
        <v>ASPHALT CONCRETE SURFACE COURSE, 12.5 MM, TYPE A (447)</v>
      </c>
      <c r="Z400" s="336" t="str">
        <f t="shared" si="485"/>
        <v xml:space="preserve"> ASPHALT CONCRETE INTERMEDIATE COURSE, 12.5MM, TYPE A (446</v>
      </c>
      <c r="AA400" s="336" t="str">
        <f t="shared" si="485"/>
        <v>4.5" ASPHALT CONCRETE BASE</v>
      </c>
      <c r="AB400" s="336" t="str">
        <f t="shared" si="485"/>
        <v>AGGREGATE BASE</v>
      </c>
      <c r="AC400" s="336" t="str">
        <f t="shared" si="485"/>
        <v>CEMENT STABILIZED SUBGRADE, 14 INCHES DEEP</v>
      </c>
      <c r="AD400" s="339" t="str">
        <f t="shared" si="485"/>
        <v>TACK COAT</v>
      </c>
      <c r="AE400" s="336" t="str">
        <f t="shared" si="485"/>
        <v>PROOF ROLLING</v>
      </c>
      <c r="AF400" s="336" t="str">
        <f t="shared" si="485"/>
        <v>CURING COAT</v>
      </c>
      <c r="AG400" s="31"/>
      <c r="AH400" s="336" t="str">
        <f t="shared" ref="AH400:AP400" si="486">AH$16</f>
        <v>PAVEMENT PLANING, ASPHALT CONCRETE, AS PER PLAN</v>
      </c>
      <c r="AI400" s="336" t="str">
        <f t="shared" si="486"/>
        <v>CEMENT</v>
      </c>
      <c r="AJ400" s="336" t="str">
        <f t="shared" si="486"/>
        <v>ANTI-SEGREGATION EQUIPMENT</v>
      </c>
      <c r="AK400" s="336" t="str">
        <f t="shared" si="486"/>
        <v>9" NON-REINFORCED CONCRETE PAVEMENT, CLASS QC 1P</v>
      </c>
      <c r="AL400" s="336" t="str">
        <f t="shared" si="486"/>
        <v>PAVEMENT REMOVED</v>
      </c>
      <c r="AM400" s="336" t="str">
        <f t="shared" si="486"/>
        <v>RUMBLE STRIPS, SHOULDER (ASPHALT CONCRETE)</v>
      </c>
      <c r="AN400" s="336" t="str">
        <f t="shared" si="486"/>
        <v/>
      </c>
      <c r="AO400" s="336" t="str">
        <f t="shared" si="486"/>
        <v/>
      </c>
      <c r="AP400" s="336" t="str">
        <f t="shared" si="486"/>
        <v/>
      </c>
    </row>
    <row r="401" spans="2:42" ht="12.75" customHeight="1" x14ac:dyDescent="0.25">
      <c r="B401" s="388"/>
      <c r="D401" s="384"/>
      <c r="E401" s="385"/>
      <c r="F401" s="386"/>
      <c r="G401" s="370"/>
      <c r="H401" s="343"/>
      <c r="I401" s="29"/>
      <c r="J401" s="131"/>
      <c r="K401" s="343"/>
      <c r="L401" s="343"/>
      <c r="M401" s="29"/>
      <c r="N401" s="29"/>
      <c r="O401" s="29"/>
      <c r="P401" s="29"/>
      <c r="Q401" s="343"/>
      <c r="R401" s="29"/>
      <c r="S401" s="29"/>
      <c r="T401" s="29"/>
      <c r="U401" s="29"/>
      <c r="V401" s="343"/>
      <c r="W401" s="238"/>
      <c r="X401" s="264"/>
      <c r="Y401" s="337"/>
      <c r="Z401" s="337"/>
      <c r="AA401" s="337"/>
      <c r="AB401" s="337"/>
      <c r="AC401" s="337"/>
      <c r="AD401" s="340"/>
      <c r="AE401" s="337"/>
      <c r="AF401" s="337"/>
      <c r="AG401" s="33"/>
      <c r="AH401" s="337"/>
      <c r="AI401" s="337"/>
      <c r="AJ401" s="337"/>
      <c r="AK401" s="337"/>
      <c r="AL401" s="337"/>
      <c r="AM401" s="337"/>
      <c r="AN401" s="337"/>
      <c r="AO401" s="337"/>
      <c r="AP401" s="337"/>
    </row>
    <row r="402" spans="2:42" ht="12.75" customHeight="1" x14ac:dyDescent="0.25">
      <c r="B402" s="388"/>
      <c r="D402" s="384"/>
      <c r="E402" s="385"/>
      <c r="F402" s="386"/>
      <c r="G402" s="370"/>
      <c r="H402" s="343"/>
      <c r="I402" s="29"/>
      <c r="J402" s="131"/>
      <c r="K402" s="343"/>
      <c r="L402" s="343"/>
      <c r="M402" s="29"/>
      <c r="N402" s="29"/>
      <c r="O402" s="29"/>
      <c r="P402" s="29"/>
      <c r="Q402" s="343"/>
      <c r="R402" s="29"/>
      <c r="S402" s="29"/>
      <c r="T402" s="29"/>
      <c r="U402" s="29"/>
      <c r="V402" s="343"/>
      <c r="W402" s="238"/>
      <c r="X402" s="264"/>
      <c r="Y402" s="337"/>
      <c r="Z402" s="337"/>
      <c r="AA402" s="337"/>
      <c r="AB402" s="337"/>
      <c r="AC402" s="337"/>
      <c r="AD402" s="340"/>
      <c r="AE402" s="337"/>
      <c r="AF402" s="337"/>
      <c r="AG402" s="33"/>
      <c r="AH402" s="337"/>
      <c r="AI402" s="337"/>
      <c r="AJ402" s="337"/>
      <c r="AK402" s="337"/>
      <c r="AL402" s="337"/>
      <c r="AM402" s="337"/>
      <c r="AN402" s="337"/>
      <c r="AO402" s="337"/>
      <c r="AP402" s="337"/>
    </row>
    <row r="403" spans="2:42" ht="12.75" customHeight="1" x14ac:dyDescent="0.25">
      <c r="B403" s="388"/>
      <c r="D403" s="384"/>
      <c r="E403" s="385"/>
      <c r="F403" s="386"/>
      <c r="G403" s="370"/>
      <c r="H403" s="343"/>
      <c r="I403" s="29"/>
      <c r="J403" s="131"/>
      <c r="K403" s="343"/>
      <c r="L403" s="343"/>
      <c r="M403" s="29"/>
      <c r="N403" s="29"/>
      <c r="O403" s="29"/>
      <c r="P403" s="29"/>
      <c r="Q403" s="343"/>
      <c r="R403" s="29"/>
      <c r="S403" s="29"/>
      <c r="T403" s="29"/>
      <c r="U403" s="29"/>
      <c r="V403" s="343"/>
      <c r="W403" s="238"/>
      <c r="X403" s="264"/>
      <c r="Y403" s="337"/>
      <c r="Z403" s="337"/>
      <c r="AA403" s="337"/>
      <c r="AB403" s="337"/>
      <c r="AC403" s="337"/>
      <c r="AD403" s="340"/>
      <c r="AE403" s="337"/>
      <c r="AF403" s="337"/>
      <c r="AG403" s="33"/>
      <c r="AH403" s="337"/>
      <c r="AI403" s="337"/>
      <c r="AJ403" s="337"/>
      <c r="AK403" s="337"/>
      <c r="AL403" s="337"/>
      <c r="AM403" s="337"/>
      <c r="AN403" s="337"/>
      <c r="AO403" s="337"/>
      <c r="AP403" s="337"/>
    </row>
    <row r="404" spans="2:42" ht="12.75" customHeight="1" x14ac:dyDescent="0.25">
      <c r="B404" s="388"/>
      <c r="D404" s="384"/>
      <c r="E404" s="385"/>
      <c r="F404" s="386"/>
      <c r="G404" s="370"/>
      <c r="H404" s="343"/>
      <c r="I404" s="29"/>
      <c r="J404" s="131"/>
      <c r="K404" s="343"/>
      <c r="L404" s="343"/>
      <c r="M404" s="29"/>
      <c r="N404" s="29"/>
      <c r="O404" s="29"/>
      <c r="P404" s="29"/>
      <c r="Q404" s="343"/>
      <c r="R404" s="29"/>
      <c r="S404" s="29"/>
      <c r="T404" s="29"/>
      <c r="U404" s="29"/>
      <c r="V404" s="343"/>
      <c r="W404" s="238"/>
      <c r="X404" s="264"/>
      <c r="Y404" s="337"/>
      <c r="Z404" s="337"/>
      <c r="AA404" s="337"/>
      <c r="AB404" s="337"/>
      <c r="AC404" s="337"/>
      <c r="AD404" s="340"/>
      <c r="AE404" s="337"/>
      <c r="AF404" s="337"/>
      <c r="AG404" s="33"/>
      <c r="AH404" s="337"/>
      <c r="AI404" s="337"/>
      <c r="AJ404" s="337"/>
      <c r="AK404" s="337"/>
      <c r="AL404" s="337"/>
      <c r="AM404" s="337"/>
      <c r="AN404" s="337"/>
      <c r="AO404" s="337"/>
      <c r="AP404" s="337"/>
    </row>
    <row r="405" spans="2:42" ht="12.75" customHeight="1" x14ac:dyDescent="0.25">
      <c r="B405" s="388"/>
      <c r="D405" s="384"/>
      <c r="E405" s="385"/>
      <c r="F405" s="386"/>
      <c r="G405" s="370"/>
      <c r="H405" s="343"/>
      <c r="I405" s="29"/>
      <c r="J405" s="131"/>
      <c r="K405" s="343"/>
      <c r="L405" s="343"/>
      <c r="M405" s="29"/>
      <c r="N405" s="29"/>
      <c r="O405" s="29"/>
      <c r="P405" s="29"/>
      <c r="Q405" s="343"/>
      <c r="R405" s="29"/>
      <c r="S405" s="29"/>
      <c r="T405" s="29"/>
      <c r="U405" s="29"/>
      <c r="V405" s="343"/>
      <c r="W405" s="238"/>
      <c r="X405" s="264"/>
      <c r="Y405" s="337"/>
      <c r="Z405" s="337"/>
      <c r="AA405" s="337"/>
      <c r="AB405" s="337"/>
      <c r="AC405" s="337"/>
      <c r="AD405" s="340"/>
      <c r="AE405" s="337"/>
      <c r="AF405" s="337"/>
      <c r="AG405" s="33"/>
      <c r="AH405" s="337"/>
      <c r="AI405" s="337"/>
      <c r="AJ405" s="337"/>
      <c r="AK405" s="337"/>
      <c r="AL405" s="337"/>
      <c r="AM405" s="337"/>
      <c r="AN405" s="337"/>
      <c r="AO405" s="337"/>
      <c r="AP405" s="337"/>
    </row>
    <row r="406" spans="2:42" ht="12.75" customHeight="1" x14ac:dyDescent="0.25">
      <c r="B406" s="388"/>
      <c r="D406" s="384"/>
      <c r="E406" s="385"/>
      <c r="F406" s="386"/>
      <c r="G406" s="370"/>
      <c r="H406" s="343"/>
      <c r="I406" s="29"/>
      <c r="J406" s="131"/>
      <c r="K406" s="343"/>
      <c r="L406" s="343"/>
      <c r="M406" s="29"/>
      <c r="N406" s="29"/>
      <c r="O406" s="29"/>
      <c r="P406" s="29"/>
      <c r="Q406" s="343"/>
      <c r="R406" s="29"/>
      <c r="S406" s="29"/>
      <c r="T406" s="29"/>
      <c r="U406" s="29"/>
      <c r="V406" s="343"/>
      <c r="W406" s="238"/>
      <c r="X406" s="264"/>
      <c r="Y406" s="337"/>
      <c r="Z406" s="337"/>
      <c r="AA406" s="337"/>
      <c r="AB406" s="337"/>
      <c r="AC406" s="337"/>
      <c r="AD406" s="340"/>
      <c r="AE406" s="337"/>
      <c r="AF406" s="337"/>
      <c r="AG406" s="33"/>
      <c r="AH406" s="337"/>
      <c r="AI406" s="337"/>
      <c r="AJ406" s="337"/>
      <c r="AK406" s="337"/>
      <c r="AL406" s="337"/>
      <c r="AM406" s="337"/>
      <c r="AN406" s="337"/>
      <c r="AO406" s="337"/>
      <c r="AP406" s="337"/>
    </row>
    <row r="407" spans="2:42" ht="12.75" customHeight="1" x14ac:dyDescent="0.25">
      <c r="B407" s="388"/>
      <c r="D407" s="384"/>
      <c r="E407" s="385"/>
      <c r="F407" s="386"/>
      <c r="G407" s="370"/>
      <c r="H407" s="343"/>
      <c r="I407" s="29"/>
      <c r="J407" s="131"/>
      <c r="K407" s="343"/>
      <c r="L407" s="343"/>
      <c r="M407" s="29"/>
      <c r="N407" s="29"/>
      <c r="O407" s="29"/>
      <c r="P407" s="29"/>
      <c r="Q407" s="343"/>
      <c r="R407" s="29"/>
      <c r="S407" s="29"/>
      <c r="T407" s="29"/>
      <c r="U407" s="29"/>
      <c r="V407" s="343"/>
      <c r="W407" s="238"/>
      <c r="X407" s="264"/>
      <c r="Y407" s="337"/>
      <c r="Z407" s="337"/>
      <c r="AA407" s="337"/>
      <c r="AB407" s="337"/>
      <c r="AC407" s="337"/>
      <c r="AD407" s="340"/>
      <c r="AE407" s="337"/>
      <c r="AF407" s="337"/>
      <c r="AG407" s="33"/>
      <c r="AH407" s="337"/>
      <c r="AI407" s="337"/>
      <c r="AJ407" s="337"/>
      <c r="AK407" s="337"/>
      <c r="AL407" s="337"/>
      <c r="AM407" s="337"/>
      <c r="AN407" s="337"/>
      <c r="AO407" s="337"/>
      <c r="AP407" s="337"/>
    </row>
    <row r="408" spans="2:42" ht="12.75" customHeight="1" x14ac:dyDescent="0.25">
      <c r="B408" s="388"/>
      <c r="D408" s="384"/>
      <c r="E408" s="385"/>
      <c r="F408" s="386"/>
      <c r="G408" s="370"/>
      <c r="H408" s="343"/>
      <c r="I408" s="29"/>
      <c r="J408" s="131"/>
      <c r="K408" s="343"/>
      <c r="L408" s="343"/>
      <c r="M408" s="29"/>
      <c r="N408" s="29"/>
      <c r="O408" s="29"/>
      <c r="P408" s="29"/>
      <c r="Q408" s="343"/>
      <c r="R408" s="29"/>
      <c r="S408" s="29"/>
      <c r="T408" s="29"/>
      <c r="U408" s="29"/>
      <c r="V408" s="343"/>
      <c r="W408" s="238"/>
      <c r="X408" s="264"/>
      <c r="Y408" s="337"/>
      <c r="Z408" s="337"/>
      <c r="AA408" s="337"/>
      <c r="AB408" s="337"/>
      <c r="AC408" s="337"/>
      <c r="AD408" s="340"/>
      <c r="AE408" s="337"/>
      <c r="AF408" s="337"/>
      <c r="AG408" s="33"/>
      <c r="AH408" s="337"/>
      <c r="AI408" s="337"/>
      <c r="AJ408" s="337"/>
      <c r="AK408" s="337"/>
      <c r="AL408" s="337"/>
      <c r="AM408" s="337"/>
      <c r="AN408" s="337"/>
      <c r="AO408" s="337"/>
      <c r="AP408" s="337"/>
    </row>
    <row r="409" spans="2:42" ht="12.75" customHeight="1" x14ac:dyDescent="0.25">
      <c r="B409" s="388"/>
      <c r="D409" s="384"/>
      <c r="E409" s="385"/>
      <c r="F409" s="386"/>
      <c r="G409" s="370"/>
      <c r="H409" s="343"/>
      <c r="I409" s="29"/>
      <c r="J409" s="131"/>
      <c r="K409" s="343"/>
      <c r="L409" s="343"/>
      <c r="M409" s="29"/>
      <c r="N409" s="29"/>
      <c r="O409" s="29"/>
      <c r="P409" s="29"/>
      <c r="Q409" s="343"/>
      <c r="R409" s="29"/>
      <c r="S409" s="29"/>
      <c r="T409" s="29"/>
      <c r="U409" s="29"/>
      <c r="V409" s="343"/>
      <c r="W409" s="238"/>
      <c r="X409" s="264"/>
      <c r="Y409" s="337"/>
      <c r="Z409" s="337"/>
      <c r="AA409" s="337"/>
      <c r="AB409" s="337"/>
      <c r="AC409" s="337"/>
      <c r="AD409" s="340"/>
      <c r="AE409" s="337"/>
      <c r="AF409" s="337"/>
      <c r="AG409" s="33"/>
      <c r="AH409" s="337"/>
      <c r="AI409" s="337"/>
      <c r="AJ409" s="337"/>
      <c r="AK409" s="337"/>
      <c r="AL409" s="337"/>
      <c r="AM409" s="337"/>
      <c r="AN409" s="337"/>
      <c r="AO409" s="337"/>
      <c r="AP409" s="337"/>
    </row>
    <row r="410" spans="2:42" ht="12.75" customHeight="1" x14ac:dyDescent="0.25">
      <c r="B410" s="388"/>
      <c r="D410" s="384"/>
      <c r="E410" s="385"/>
      <c r="F410" s="386"/>
      <c r="G410" s="370"/>
      <c r="H410" s="343"/>
      <c r="I410" s="29"/>
      <c r="J410" s="131"/>
      <c r="K410" s="343"/>
      <c r="L410" s="343"/>
      <c r="M410" s="29"/>
      <c r="N410" s="29"/>
      <c r="O410" s="29"/>
      <c r="P410" s="29"/>
      <c r="Q410" s="343"/>
      <c r="R410" s="29"/>
      <c r="S410" s="29"/>
      <c r="T410" s="29"/>
      <c r="U410" s="29"/>
      <c r="V410" s="343"/>
      <c r="W410" s="238"/>
      <c r="X410" s="264"/>
      <c r="Y410" s="337"/>
      <c r="Z410" s="337"/>
      <c r="AA410" s="337"/>
      <c r="AB410" s="337"/>
      <c r="AC410" s="337"/>
      <c r="AD410" s="340"/>
      <c r="AE410" s="337"/>
      <c r="AF410" s="337"/>
      <c r="AG410" s="33"/>
      <c r="AH410" s="337"/>
      <c r="AI410" s="337"/>
      <c r="AJ410" s="337"/>
      <c r="AK410" s="337"/>
      <c r="AL410" s="337"/>
      <c r="AM410" s="337"/>
      <c r="AN410" s="337"/>
      <c r="AO410" s="337"/>
      <c r="AP410" s="337"/>
    </row>
    <row r="411" spans="2:42" ht="12.75" customHeight="1" x14ac:dyDescent="0.25">
      <c r="B411" s="388"/>
      <c r="D411" s="384"/>
      <c r="E411" s="385"/>
      <c r="F411" s="386"/>
      <c r="G411" s="370"/>
      <c r="H411" s="343"/>
      <c r="I411" s="29"/>
      <c r="J411" s="131"/>
      <c r="K411" s="343"/>
      <c r="L411" s="343"/>
      <c r="M411" s="29"/>
      <c r="N411" s="29"/>
      <c r="O411" s="29"/>
      <c r="P411" s="29"/>
      <c r="Q411" s="343"/>
      <c r="R411" s="29"/>
      <c r="S411" s="29"/>
      <c r="T411" s="29"/>
      <c r="U411" s="29"/>
      <c r="V411" s="343"/>
      <c r="W411" s="238"/>
      <c r="X411" s="264"/>
      <c r="Y411" s="338"/>
      <c r="Z411" s="338"/>
      <c r="AA411" s="338"/>
      <c r="AB411" s="338"/>
      <c r="AC411" s="338"/>
      <c r="AD411" s="341"/>
      <c r="AE411" s="338"/>
      <c r="AF411" s="338"/>
      <c r="AG411" s="35"/>
      <c r="AH411" s="338"/>
      <c r="AI411" s="338"/>
      <c r="AJ411" s="338"/>
      <c r="AK411" s="338"/>
      <c r="AL411" s="338"/>
      <c r="AM411" s="338"/>
      <c r="AN411" s="338"/>
      <c r="AO411" s="338"/>
      <c r="AP411" s="338"/>
    </row>
    <row r="412" spans="2:42" ht="12.75" customHeight="1" thickBot="1" x14ac:dyDescent="0.3">
      <c r="B412" s="389"/>
      <c r="D412" s="347"/>
      <c r="E412" s="347"/>
      <c r="F412" s="347"/>
      <c r="G412" s="36"/>
      <c r="H412" s="37"/>
      <c r="I412" s="37"/>
      <c r="J412" s="127"/>
      <c r="K412" s="38" t="s">
        <v>6</v>
      </c>
      <c r="L412" s="38" t="s">
        <v>6</v>
      </c>
      <c r="M412" s="38"/>
      <c r="N412" s="38"/>
      <c r="O412" s="38"/>
      <c r="P412" s="38"/>
      <c r="Q412" s="38" t="s">
        <v>26</v>
      </c>
      <c r="R412" s="38"/>
      <c r="S412" s="38"/>
      <c r="T412" s="38"/>
      <c r="U412" s="38"/>
      <c r="V412" s="38" t="s">
        <v>26</v>
      </c>
      <c r="W412" s="239"/>
      <c r="X412" s="265"/>
      <c r="Y412" s="38" t="str">
        <f t="shared" ref="Y412:AF412" si="487">Y$28</f>
        <v>CY</v>
      </c>
      <c r="Z412" s="38" t="str">
        <f t="shared" si="487"/>
        <v>CY</v>
      </c>
      <c r="AA412" s="38" t="str">
        <f t="shared" si="487"/>
        <v>CY</v>
      </c>
      <c r="AB412" s="38" t="str">
        <f t="shared" si="487"/>
        <v>CY</v>
      </c>
      <c r="AC412" s="38" t="str">
        <f t="shared" si="487"/>
        <v>SY</v>
      </c>
      <c r="AD412" s="39" t="str">
        <f t="shared" si="487"/>
        <v>GAL</v>
      </c>
      <c r="AE412" s="38" t="str">
        <f t="shared" si="487"/>
        <v>HOUR</v>
      </c>
      <c r="AF412" s="38" t="str">
        <f t="shared" si="487"/>
        <v>SY</v>
      </c>
      <c r="AG412" s="40"/>
      <c r="AH412" s="38" t="str">
        <f t="shared" ref="AH412:AP412" si="488">AH$28</f>
        <v>SY</v>
      </c>
      <c r="AI412" s="38" t="str">
        <f t="shared" si="488"/>
        <v>TON</v>
      </c>
      <c r="AJ412" s="38" t="str">
        <f t="shared" si="488"/>
        <v>CY</v>
      </c>
      <c r="AK412" s="38" t="str">
        <f t="shared" si="488"/>
        <v>SY</v>
      </c>
      <c r="AL412" s="38" t="str">
        <f t="shared" si="488"/>
        <v>SY</v>
      </c>
      <c r="AM412" s="38" t="str">
        <f t="shared" si="488"/>
        <v>FT</v>
      </c>
      <c r="AN412" s="38" t="str">
        <f t="shared" si="488"/>
        <v/>
      </c>
      <c r="AO412" s="38" t="str">
        <f t="shared" si="488"/>
        <v/>
      </c>
      <c r="AP412" s="38" t="str">
        <f t="shared" si="488"/>
        <v/>
      </c>
    </row>
    <row r="413" spans="2:42" ht="12.75" customHeight="1" x14ac:dyDescent="0.25">
      <c r="B413" s="41"/>
      <c r="D413" s="42"/>
      <c r="E413" s="43"/>
      <c r="F413" s="42"/>
      <c r="G413" s="44"/>
      <c r="H413" s="43"/>
      <c r="I413" s="43"/>
      <c r="J413" s="128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219"/>
      <c r="X413" s="218"/>
      <c r="Y413" s="45"/>
      <c r="Z413" s="45"/>
      <c r="AA413" s="45"/>
      <c r="AB413" s="45"/>
      <c r="AC413" s="45"/>
      <c r="AD413" s="45"/>
      <c r="AE413" s="45"/>
      <c r="AF413" s="45"/>
      <c r="AG413" s="46"/>
      <c r="AH413" s="45"/>
      <c r="AI413" s="45"/>
      <c r="AJ413" s="45"/>
      <c r="AK413" s="45"/>
      <c r="AL413" s="45"/>
      <c r="AM413" s="45"/>
      <c r="AN413" s="45"/>
      <c r="AO413" s="45"/>
      <c r="AP413" s="45"/>
    </row>
    <row r="414" spans="2:42" ht="12.75" customHeight="1" x14ac:dyDescent="0.25">
      <c r="B414" s="47"/>
      <c r="D414" s="42"/>
      <c r="E414" s="48"/>
      <c r="F414" s="42"/>
      <c r="G414" s="52"/>
      <c r="H414" s="51"/>
      <c r="I414" s="51"/>
      <c r="J414" s="12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219"/>
      <c r="X414" s="218"/>
      <c r="Y414" s="45"/>
      <c r="Z414" s="45"/>
      <c r="AA414" s="49"/>
      <c r="AB414" s="45"/>
      <c r="AC414" s="45"/>
      <c r="AD414" s="45"/>
      <c r="AE414" s="45"/>
      <c r="AF414" s="45"/>
      <c r="AG414" s="46"/>
      <c r="AH414" s="49"/>
      <c r="AI414" s="45"/>
      <c r="AJ414" s="53"/>
      <c r="AK414" s="45"/>
      <c r="AL414" s="54"/>
      <c r="AM414" s="45"/>
      <c r="AN414" s="45"/>
      <c r="AO414" s="49" t="e">
        <f>IF(ISBLANK(#REF!),"",K414*#REF!)</f>
        <v>#REF!</v>
      </c>
      <c r="AP414" s="45"/>
    </row>
    <row r="415" spans="2:42" ht="12.75" customHeight="1" x14ac:dyDescent="0.25">
      <c r="B415" s="47"/>
      <c r="D415" s="50"/>
      <c r="E415" s="51"/>
      <c r="F415" s="50"/>
      <c r="G415" s="52"/>
      <c r="H415" s="51"/>
      <c r="I415" s="51"/>
      <c r="J415" s="12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219"/>
      <c r="X415" s="218"/>
      <c r="Y415" s="67"/>
      <c r="Z415" s="67"/>
      <c r="AA415" s="45"/>
      <c r="AB415" s="45"/>
      <c r="AC415" s="45"/>
      <c r="AD415" s="45"/>
      <c r="AE415" s="45"/>
      <c r="AF415" s="45"/>
      <c r="AG415" s="46"/>
      <c r="AH415" s="45"/>
      <c r="AI415" s="45"/>
      <c r="AJ415" s="67"/>
      <c r="AK415" s="45"/>
      <c r="AL415" s="45"/>
      <c r="AM415" s="45"/>
      <c r="AN415" s="45"/>
      <c r="AO415" s="49" t="e">
        <f>IF(ISBLANK(#REF!),"",K415*#REF!)</f>
        <v>#REF!</v>
      </c>
      <c r="AP415" s="45"/>
    </row>
    <row r="416" spans="2:42" ht="12.75" customHeight="1" x14ac:dyDescent="0.25">
      <c r="B416" s="47"/>
      <c r="D416" s="50"/>
      <c r="E416" s="51"/>
      <c r="F416" s="50"/>
      <c r="G416" s="52"/>
      <c r="H416" s="51"/>
      <c r="I416" s="51"/>
      <c r="J416" s="12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58"/>
      <c r="W416" s="243"/>
      <c r="X416" s="267"/>
      <c r="Y416" s="67"/>
      <c r="Z416" s="67"/>
      <c r="AA416" s="45"/>
      <c r="AB416" s="45"/>
      <c r="AC416" s="45"/>
      <c r="AD416" s="45"/>
      <c r="AE416" s="45"/>
      <c r="AF416" s="45"/>
      <c r="AG416" s="46"/>
      <c r="AH416" s="45"/>
      <c r="AI416" s="45"/>
      <c r="AJ416" s="67"/>
      <c r="AK416" s="45"/>
      <c r="AL416" s="45"/>
      <c r="AM416" s="45"/>
      <c r="AN416" s="45"/>
      <c r="AO416" s="49" t="e">
        <f>IF(ISBLANK(#REF!),"",K416*#REF!)</f>
        <v>#REF!</v>
      </c>
      <c r="AP416" s="45"/>
    </row>
    <row r="417" spans="2:42" ht="12.75" customHeight="1" x14ac:dyDescent="0.25">
      <c r="B417" s="47"/>
      <c r="D417" s="50"/>
      <c r="E417" s="51"/>
      <c r="F417" s="50"/>
      <c r="G417" s="52"/>
      <c r="H417" s="51"/>
      <c r="I417" s="51"/>
      <c r="J417" s="129"/>
      <c r="K417" s="49"/>
      <c r="L417" s="58"/>
      <c r="M417" s="58"/>
      <c r="N417" s="58"/>
      <c r="O417" s="58"/>
      <c r="P417" s="58"/>
      <c r="Q417" s="49"/>
      <c r="R417" s="49"/>
      <c r="S417" s="49"/>
      <c r="T417" s="49"/>
      <c r="U417" s="49"/>
      <c r="V417" s="49"/>
      <c r="W417" s="219"/>
      <c r="X417" s="218"/>
      <c r="Y417" s="45"/>
      <c r="Z417" s="45"/>
      <c r="AA417" s="45"/>
      <c r="AB417" s="45"/>
      <c r="AC417" s="45"/>
      <c r="AD417" s="45"/>
      <c r="AE417" s="45"/>
      <c r="AF417" s="45"/>
      <c r="AG417" s="46"/>
      <c r="AH417" s="45"/>
      <c r="AI417" s="45"/>
      <c r="AJ417" s="53"/>
      <c r="AK417" s="45"/>
      <c r="AL417" s="54"/>
      <c r="AM417" s="54"/>
      <c r="AN417" s="54"/>
      <c r="AO417" s="49" t="e">
        <f>IF(ISBLANK(#REF!),"",K417*#REF!)</f>
        <v>#REF!</v>
      </c>
      <c r="AP417" s="49"/>
    </row>
    <row r="418" spans="2:42" ht="12.75" customHeight="1" x14ac:dyDescent="0.25">
      <c r="B418" s="47"/>
      <c r="D418" s="50"/>
      <c r="E418" s="51"/>
      <c r="F418" s="50"/>
      <c r="G418" s="52"/>
      <c r="H418" s="51"/>
      <c r="I418" s="51"/>
      <c r="J418" s="12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219"/>
      <c r="X418" s="218"/>
      <c r="Y418" s="67"/>
      <c r="Z418" s="67"/>
      <c r="AA418" s="45"/>
      <c r="AB418" s="45"/>
      <c r="AC418" s="45"/>
      <c r="AD418" s="45"/>
      <c r="AE418" s="45"/>
      <c r="AF418" s="45"/>
      <c r="AG418" s="46"/>
      <c r="AH418" s="45"/>
      <c r="AI418" s="45"/>
      <c r="AJ418" s="67"/>
      <c r="AK418" s="45"/>
      <c r="AL418" s="45"/>
      <c r="AM418" s="45"/>
      <c r="AN418" s="45"/>
      <c r="AO418" s="49" t="e">
        <f>IF(ISBLANK(#REF!),"",K418*#REF!)</f>
        <v>#REF!</v>
      </c>
      <c r="AP418" s="45"/>
    </row>
    <row r="419" spans="2:42" ht="12.75" customHeight="1" x14ac:dyDescent="0.25">
      <c r="B419" s="47"/>
      <c r="D419" s="50"/>
      <c r="E419" s="51"/>
      <c r="F419" s="50"/>
      <c r="G419" s="52"/>
      <c r="H419" s="51"/>
      <c r="I419" s="51"/>
      <c r="J419" s="12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58"/>
      <c r="W419" s="243"/>
      <c r="X419" s="267"/>
      <c r="Y419" s="67"/>
      <c r="Z419" s="67"/>
      <c r="AA419" s="45"/>
      <c r="AB419" s="45"/>
      <c r="AC419" s="45"/>
      <c r="AD419" s="45"/>
      <c r="AE419" s="45"/>
      <c r="AF419" s="45"/>
      <c r="AG419" s="46"/>
      <c r="AH419" s="45"/>
      <c r="AI419" s="45"/>
      <c r="AJ419" s="67"/>
      <c r="AK419" s="45"/>
      <c r="AL419" s="45"/>
      <c r="AM419" s="45"/>
      <c r="AN419" s="45"/>
      <c r="AO419" s="49" t="e">
        <f>IF(ISBLANK(#REF!),"",K419*#REF!)</f>
        <v>#REF!</v>
      </c>
      <c r="AP419" s="45"/>
    </row>
    <row r="420" spans="2:42" ht="12.75" customHeight="1" x14ac:dyDescent="0.25">
      <c r="B420" s="47"/>
      <c r="D420" s="42"/>
      <c r="E420" s="43"/>
      <c r="F420" s="42"/>
      <c r="G420" s="44"/>
      <c r="H420" s="43"/>
      <c r="I420" s="43"/>
      <c r="J420" s="128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219"/>
      <c r="X420" s="218"/>
      <c r="Y420" s="45"/>
      <c r="Z420" s="45"/>
      <c r="AA420" s="45"/>
      <c r="AB420" s="45"/>
      <c r="AC420" s="45"/>
      <c r="AD420" s="45"/>
      <c r="AE420" s="45"/>
      <c r="AF420" s="45"/>
      <c r="AG420" s="46"/>
      <c r="AH420" s="45"/>
      <c r="AI420" s="45"/>
      <c r="AJ420" s="53"/>
      <c r="AK420" s="45"/>
      <c r="AL420" s="53"/>
      <c r="AM420" s="45"/>
      <c r="AN420" s="45"/>
      <c r="AO420" s="45"/>
      <c r="AP420" s="45"/>
    </row>
    <row r="421" spans="2:42" ht="12.75" customHeight="1" x14ac:dyDescent="0.25">
      <c r="B421" s="47"/>
      <c r="D421" s="42"/>
      <c r="E421" s="48"/>
      <c r="F421" s="42"/>
      <c r="G421" s="52"/>
      <c r="H421" s="51"/>
      <c r="I421" s="51"/>
      <c r="J421" s="12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219"/>
      <c r="X421" s="218"/>
      <c r="Y421" s="45"/>
      <c r="Z421" s="45"/>
      <c r="AA421" s="49"/>
      <c r="AB421" s="45"/>
      <c r="AC421" s="45"/>
      <c r="AD421" s="45"/>
      <c r="AE421" s="45"/>
      <c r="AF421" s="45"/>
      <c r="AG421" s="46"/>
      <c r="AH421" s="49"/>
      <c r="AI421" s="45"/>
      <c r="AJ421" s="53"/>
      <c r="AK421" s="45"/>
      <c r="AL421" s="54"/>
      <c r="AM421" s="45"/>
      <c r="AN421" s="45"/>
      <c r="AO421" s="49" t="e">
        <f>IF(ISBLANK(#REF!),"",K421*#REF!)</f>
        <v>#REF!</v>
      </c>
      <c r="AP421" s="45"/>
    </row>
    <row r="422" spans="2:42" ht="12.75" customHeight="1" x14ac:dyDescent="0.25">
      <c r="B422" s="47"/>
      <c r="D422" s="50"/>
      <c r="E422" s="51"/>
      <c r="F422" s="50"/>
      <c r="G422" s="52"/>
      <c r="H422" s="51"/>
      <c r="I422" s="51"/>
      <c r="J422" s="12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219"/>
      <c r="X422" s="218"/>
      <c r="Y422" s="67"/>
      <c r="Z422" s="67"/>
      <c r="AA422" s="45"/>
      <c r="AB422" s="45"/>
      <c r="AC422" s="45"/>
      <c r="AD422" s="45"/>
      <c r="AE422" s="45"/>
      <c r="AF422" s="45"/>
      <c r="AG422" s="46"/>
      <c r="AH422" s="45"/>
      <c r="AI422" s="45"/>
      <c r="AJ422" s="67"/>
      <c r="AK422" s="45"/>
      <c r="AL422" s="45"/>
      <c r="AM422" s="45"/>
      <c r="AN422" s="45"/>
      <c r="AO422" s="49" t="e">
        <f>IF(ISBLANK(#REF!),"",K422*#REF!)</f>
        <v>#REF!</v>
      </c>
      <c r="AP422" s="45"/>
    </row>
    <row r="423" spans="2:42" ht="12.75" customHeight="1" x14ac:dyDescent="0.25">
      <c r="B423" s="47"/>
      <c r="D423" s="50"/>
      <c r="E423" s="51"/>
      <c r="F423" s="50"/>
      <c r="G423" s="52"/>
      <c r="H423" s="51"/>
      <c r="I423" s="51"/>
      <c r="J423" s="12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58"/>
      <c r="W423" s="243"/>
      <c r="X423" s="267"/>
      <c r="Y423" s="67"/>
      <c r="Z423" s="67"/>
      <c r="AA423" s="45"/>
      <c r="AB423" s="45"/>
      <c r="AC423" s="45"/>
      <c r="AD423" s="45"/>
      <c r="AE423" s="45"/>
      <c r="AF423" s="45"/>
      <c r="AG423" s="46"/>
      <c r="AH423" s="45"/>
      <c r="AI423" s="45"/>
      <c r="AJ423" s="67"/>
      <c r="AK423" s="45"/>
      <c r="AL423" s="45"/>
      <c r="AM423" s="45"/>
      <c r="AN423" s="45"/>
      <c r="AO423" s="49" t="e">
        <f>IF(ISBLANK(#REF!),"",K423*#REF!)</f>
        <v>#REF!</v>
      </c>
      <c r="AP423" s="45"/>
    </row>
    <row r="424" spans="2:42" ht="12.75" customHeight="1" x14ac:dyDescent="0.25">
      <c r="B424" s="47"/>
      <c r="D424" s="50"/>
      <c r="E424" s="51"/>
      <c r="F424" s="50"/>
      <c r="G424" s="52"/>
      <c r="H424" s="51"/>
      <c r="I424" s="51"/>
      <c r="J424" s="129"/>
      <c r="K424" s="49"/>
      <c r="L424" s="58"/>
      <c r="M424" s="58"/>
      <c r="N424" s="58"/>
      <c r="O424" s="58"/>
      <c r="P424" s="58"/>
      <c r="Q424" s="49"/>
      <c r="R424" s="49"/>
      <c r="S424" s="49"/>
      <c r="T424" s="49"/>
      <c r="U424" s="49"/>
      <c r="V424" s="49"/>
      <c r="W424" s="219"/>
      <c r="X424" s="218"/>
      <c r="Y424" s="45"/>
      <c r="Z424" s="45"/>
      <c r="AA424" s="45"/>
      <c r="AB424" s="45"/>
      <c r="AC424" s="45"/>
      <c r="AD424" s="45"/>
      <c r="AE424" s="45"/>
      <c r="AF424" s="45"/>
      <c r="AG424" s="46"/>
      <c r="AH424" s="45"/>
      <c r="AI424" s="45"/>
      <c r="AJ424" s="53"/>
      <c r="AK424" s="45"/>
      <c r="AL424" s="54"/>
      <c r="AM424" s="54"/>
      <c r="AN424" s="54"/>
      <c r="AO424" s="49" t="e">
        <f>IF(ISBLANK(#REF!),"",K424*#REF!)</f>
        <v>#REF!</v>
      </c>
      <c r="AP424" s="49"/>
    </row>
    <row r="425" spans="2:42" ht="12.75" customHeight="1" x14ac:dyDescent="0.25">
      <c r="B425" s="47"/>
      <c r="D425" s="50"/>
      <c r="E425" s="51"/>
      <c r="F425" s="50"/>
      <c r="G425" s="52"/>
      <c r="H425" s="51"/>
      <c r="I425" s="51"/>
      <c r="J425" s="12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219"/>
      <c r="X425" s="218"/>
      <c r="Y425" s="67"/>
      <c r="Z425" s="67"/>
      <c r="AA425" s="45"/>
      <c r="AB425" s="45"/>
      <c r="AC425" s="45"/>
      <c r="AD425" s="45"/>
      <c r="AE425" s="45"/>
      <c r="AF425" s="45"/>
      <c r="AG425" s="46"/>
      <c r="AH425" s="45"/>
      <c r="AI425" s="45"/>
      <c r="AJ425" s="67"/>
      <c r="AK425" s="45"/>
      <c r="AL425" s="45"/>
      <c r="AM425" s="45"/>
      <c r="AN425" s="45"/>
      <c r="AO425" s="49" t="e">
        <f>IF(ISBLANK(#REF!),"",K425*#REF!)</f>
        <v>#REF!</v>
      </c>
      <c r="AP425" s="45"/>
    </row>
    <row r="426" spans="2:42" ht="12.75" customHeight="1" x14ac:dyDescent="0.25">
      <c r="B426" s="47"/>
      <c r="D426" s="50"/>
      <c r="E426" s="51"/>
      <c r="F426" s="50"/>
      <c r="G426" s="52"/>
      <c r="H426" s="51"/>
      <c r="I426" s="51"/>
      <c r="J426" s="12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58"/>
      <c r="W426" s="243"/>
      <c r="X426" s="267"/>
      <c r="Y426" s="67"/>
      <c r="Z426" s="67"/>
      <c r="AA426" s="45"/>
      <c r="AB426" s="45"/>
      <c r="AC426" s="45"/>
      <c r="AD426" s="45"/>
      <c r="AE426" s="45"/>
      <c r="AF426" s="45"/>
      <c r="AG426" s="46"/>
      <c r="AH426" s="45"/>
      <c r="AI426" s="45"/>
      <c r="AJ426" s="67"/>
      <c r="AK426" s="45"/>
      <c r="AL426" s="45"/>
      <c r="AM426" s="45"/>
      <c r="AN426" s="45"/>
      <c r="AO426" s="49" t="e">
        <f>IF(ISBLANK(#REF!),"",K426*#REF!)</f>
        <v>#REF!</v>
      </c>
      <c r="AP426" s="45"/>
    </row>
    <row r="427" spans="2:42" ht="12.75" customHeight="1" x14ac:dyDescent="0.25">
      <c r="B427" s="47"/>
      <c r="D427" s="50"/>
      <c r="E427" s="51"/>
      <c r="F427" s="50"/>
      <c r="G427" s="52"/>
      <c r="H427" s="51"/>
      <c r="I427" s="51"/>
      <c r="J427" s="129"/>
      <c r="K427" s="49"/>
      <c r="L427" s="58"/>
      <c r="M427" s="58"/>
      <c r="N427" s="58"/>
      <c r="O427" s="58"/>
      <c r="P427" s="58"/>
      <c r="Q427" s="49"/>
      <c r="R427" s="49"/>
      <c r="S427" s="49"/>
      <c r="T427" s="49"/>
      <c r="U427" s="49"/>
      <c r="V427" s="49"/>
      <c r="W427" s="219"/>
      <c r="X427" s="218"/>
      <c r="Y427" s="67"/>
      <c r="Z427" s="67"/>
      <c r="AA427" s="45"/>
      <c r="AB427" s="45"/>
      <c r="AC427" s="45"/>
      <c r="AD427" s="45"/>
      <c r="AE427" s="45"/>
      <c r="AF427" s="45"/>
      <c r="AG427" s="46"/>
      <c r="AH427" s="45"/>
      <c r="AI427" s="45"/>
      <c r="AJ427" s="67"/>
      <c r="AK427" s="45"/>
      <c r="AL427" s="45"/>
      <c r="AM427" s="45"/>
      <c r="AN427" s="45"/>
      <c r="AO427" s="49" t="e">
        <f>IF(ISBLANK(#REF!),"",K427*#REF!)</f>
        <v>#REF!</v>
      </c>
      <c r="AP427" s="45"/>
    </row>
    <row r="428" spans="2:42" ht="12.75" customHeight="1" x14ac:dyDescent="0.25">
      <c r="B428" s="47"/>
      <c r="D428" s="50"/>
      <c r="E428" s="51"/>
      <c r="F428" s="50"/>
      <c r="G428" s="52"/>
      <c r="H428" s="51"/>
      <c r="I428" s="51"/>
      <c r="J428" s="129"/>
      <c r="K428" s="49"/>
      <c r="L428" s="58"/>
      <c r="M428" s="58"/>
      <c r="N428" s="58"/>
      <c r="O428" s="58"/>
      <c r="P428" s="58"/>
      <c r="Q428" s="49"/>
      <c r="R428" s="49"/>
      <c r="S428" s="49"/>
      <c r="T428" s="49"/>
      <c r="U428" s="49"/>
      <c r="V428" s="49"/>
      <c r="W428" s="219"/>
      <c r="X428" s="218"/>
      <c r="Y428" s="67"/>
      <c r="Z428" s="67"/>
      <c r="AA428" s="45"/>
      <c r="AB428" s="45"/>
      <c r="AC428" s="45"/>
      <c r="AD428" s="45"/>
      <c r="AE428" s="45"/>
      <c r="AF428" s="45"/>
      <c r="AG428" s="46"/>
      <c r="AH428" s="45"/>
      <c r="AI428" s="45"/>
      <c r="AJ428" s="67"/>
      <c r="AK428" s="45"/>
      <c r="AL428" s="45"/>
      <c r="AM428" s="45"/>
      <c r="AN428" s="45"/>
      <c r="AO428" s="49" t="e">
        <f>IF(ISBLANK(#REF!),"",K428*#REF!)</f>
        <v>#REF!</v>
      </c>
      <c r="AP428" s="45"/>
    </row>
    <row r="429" spans="2:42" ht="12.75" customHeight="1" x14ac:dyDescent="0.25">
      <c r="B429" s="47"/>
      <c r="D429" s="50"/>
      <c r="E429" s="51"/>
      <c r="F429" s="50"/>
      <c r="G429" s="52"/>
      <c r="H429" s="51"/>
      <c r="I429" s="51"/>
      <c r="J429" s="129"/>
      <c r="K429" s="58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219"/>
      <c r="X429" s="218"/>
      <c r="Y429" s="67"/>
      <c r="Z429" s="67"/>
      <c r="AA429" s="45"/>
      <c r="AB429" s="45"/>
      <c r="AC429" s="45"/>
      <c r="AD429" s="45"/>
      <c r="AE429" s="45"/>
      <c r="AF429" s="45"/>
      <c r="AG429" s="46"/>
      <c r="AH429" s="45"/>
      <c r="AI429" s="45"/>
      <c r="AJ429" s="67"/>
      <c r="AK429" s="45"/>
      <c r="AL429" s="45"/>
      <c r="AM429" s="45"/>
      <c r="AN429" s="45"/>
      <c r="AO429" s="49" t="e">
        <f>IF(ISBLANK(#REF!),"",K429*#REF!)</f>
        <v>#REF!</v>
      </c>
      <c r="AP429" s="45"/>
    </row>
    <row r="430" spans="2:42" ht="12.75" customHeight="1" x14ac:dyDescent="0.25">
      <c r="B430" s="47"/>
      <c r="D430" s="50"/>
      <c r="E430" s="51"/>
      <c r="F430" s="50"/>
      <c r="G430" s="52"/>
      <c r="H430" s="51"/>
      <c r="I430" s="51"/>
      <c r="J430" s="12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219"/>
      <c r="X430" s="218"/>
      <c r="Y430" s="45"/>
      <c r="Z430" s="45"/>
      <c r="AA430" s="49"/>
      <c r="AB430" s="45"/>
      <c r="AC430" s="45"/>
      <c r="AD430" s="45"/>
      <c r="AE430" s="45"/>
      <c r="AF430" s="45"/>
      <c r="AG430" s="46"/>
      <c r="AH430" s="45"/>
      <c r="AI430" s="45"/>
      <c r="AJ430" s="53"/>
      <c r="AK430" s="45"/>
      <c r="AL430" s="54"/>
      <c r="AM430" s="54"/>
      <c r="AN430" s="54"/>
      <c r="AO430" s="49"/>
      <c r="AP430" s="49"/>
    </row>
    <row r="431" spans="2:42" ht="12.75" customHeight="1" x14ac:dyDescent="0.25">
      <c r="B431" s="47"/>
      <c r="D431" s="50"/>
      <c r="E431" s="51"/>
      <c r="F431" s="50"/>
      <c r="G431" s="52"/>
      <c r="H431" s="51"/>
      <c r="I431" s="51"/>
      <c r="J431" s="12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219"/>
      <c r="X431" s="218"/>
      <c r="Y431" s="67"/>
      <c r="Z431" s="67"/>
      <c r="AA431" s="45"/>
      <c r="AB431" s="45"/>
      <c r="AC431" s="45"/>
      <c r="AD431" s="45"/>
      <c r="AE431" s="45"/>
      <c r="AF431" s="45"/>
      <c r="AG431" s="46"/>
      <c r="AH431" s="45"/>
      <c r="AI431" s="45"/>
      <c r="AJ431" s="67"/>
      <c r="AK431" s="45"/>
      <c r="AL431" s="45"/>
      <c r="AM431" s="45"/>
      <c r="AN431" s="45"/>
      <c r="AO431" s="49" t="e">
        <f>IF(ISBLANK(#REF!),"",K431*#REF!)</f>
        <v>#REF!</v>
      </c>
      <c r="AP431" s="45"/>
    </row>
    <row r="432" spans="2:42" ht="12.75" customHeight="1" x14ac:dyDescent="0.25">
      <c r="B432" s="47"/>
      <c r="D432" s="50"/>
      <c r="E432" s="51"/>
      <c r="F432" s="50"/>
      <c r="G432" s="52"/>
      <c r="H432" s="51"/>
      <c r="I432" s="51"/>
      <c r="J432" s="12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58"/>
      <c r="W432" s="243"/>
      <c r="X432" s="267"/>
      <c r="Y432" s="67"/>
      <c r="Z432" s="67"/>
      <c r="AA432" s="45"/>
      <c r="AB432" s="45"/>
      <c r="AC432" s="45"/>
      <c r="AD432" s="45"/>
      <c r="AE432" s="45"/>
      <c r="AF432" s="45"/>
      <c r="AG432" s="46"/>
      <c r="AH432" s="45"/>
      <c r="AI432" s="45"/>
      <c r="AJ432" s="67"/>
      <c r="AK432" s="45"/>
      <c r="AL432" s="45"/>
      <c r="AM432" s="45"/>
      <c r="AN432" s="45"/>
      <c r="AO432" s="49" t="e">
        <f>IF(ISBLANK(#REF!),"",K432*#REF!)</f>
        <v>#REF!</v>
      </c>
      <c r="AP432" s="45"/>
    </row>
    <row r="433" spans="2:42" ht="12.75" customHeight="1" x14ac:dyDescent="0.25">
      <c r="B433" s="47"/>
      <c r="D433" s="50"/>
      <c r="E433" s="51"/>
      <c r="F433" s="50"/>
      <c r="G433" s="52"/>
      <c r="H433" s="51"/>
      <c r="I433" s="51"/>
      <c r="J433" s="129"/>
      <c r="K433" s="49"/>
      <c r="L433" s="58"/>
      <c r="M433" s="58"/>
      <c r="N433" s="58"/>
      <c r="O433" s="58"/>
      <c r="P433" s="58"/>
      <c r="Q433" s="49"/>
      <c r="R433" s="49"/>
      <c r="S433" s="49"/>
      <c r="T433" s="49"/>
      <c r="U433" s="49"/>
      <c r="V433" s="49"/>
      <c r="W433" s="219"/>
      <c r="X433" s="218"/>
      <c r="Y433" s="45"/>
      <c r="Z433" s="45"/>
      <c r="AA433" s="45"/>
      <c r="AB433" s="45"/>
      <c r="AC433" s="45"/>
      <c r="AD433" s="45"/>
      <c r="AE433" s="45"/>
      <c r="AF433" s="45"/>
      <c r="AG433" s="46"/>
      <c r="AH433" s="45"/>
      <c r="AI433" s="45"/>
      <c r="AJ433" s="53"/>
      <c r="AK433" s="45"/>
      <c r="AL433" s="54"/>
      <c r="AM433" s="54"/>
      <c r="AN433" s="54"/>
      <c r="AO433" s="49" t="e">
        <f>IF(ISBLANK(#REF!),"",K433*#REF!)</f>
        <v>#REF!</v>
      </c>
      <c r="AP433" s="49"/>
    </row>
    <row r="434" spans="2:42" ht="12.75" customHeight="1" x14ac:dyDescent="0.25">
      <c r="B434" s="47"/>
      <c r="D434" s="50"/>
      <c r="E434" s="51"/>
      <c r="F434" s="50"/>
      <c r="G434" s="52"/>
      <c r="H434" s="51"/>
      <c r="I434" s="51"/>
      <c r="J434" s="12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219"/>
      <c r="X434" s="218"/>
      <c r="Y434" s="67"/>
      <c r="Z434" s="67"/>
      <c r="AA434" s="45"/>
      <c r="AB434" s="45"/>
      <c r="AC434" s="45"/>
      <c r="AD434" s="45"/>
      <c r="AE434" s="45"/>
      <c r="AF434" s="45"/>
      <c r="AG434" s="46"/>
      <c r="AH434" s="45"/>
      <c r="AI434" s="45"/>
      <c r="AJ434" s="67"/>
      <c r="AK434" s="45"/>
      <c r="AL434" s="45"/>
      <c r="AM434" s="45"/>
      <c r="AN434" s="45"/>
      <c r="AO434" s="49" t="e">
        <f>IF(ISBLANK(#REF!),"",K434*#REF!)</f>
        <v>#REF!</v>
      </c>
      <c r="AP434" s="45"/>
    </row>
    <row r="435" spans="2:42" ht="12.75" customHeight="1" x14ac:dyDescent="0.25">
      <c r="B435" s="47"/>
      <c r="D435" s="50"/>
      <c r="E435" s="51"/>
      <c r="F435" s="50"/>
      <c r="G435" s="52"/>
      <c r="H435" s="51"/>
      <c r="I435" s="51"/>
      <c r="J435" s="12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58"/>
      <c r="W435" s="243"/>
      <c r="X435" s="267"/>
      <c r="Y435" s="67"/>
      <c r="Z435" s="67"/>
      <c r="AA435" s="45"/>
      <c r="AB435" s="45"/>
      <c r="AC435" s="45"/>
      <c r="AD435" s="45"/>
      <c r="AE435" s="45"/>
      <c r="AF435" s="45"/>
      <c r="AG435" s="46"/>
      <c r="AH435" s="45"/>
      <c r="AI435" s="45"/>
      <c r="AJ435" s="67"/>
      <c r="AK435" s="45"/>
      <c r="AL435" s="45"/>
      <c r="AM435" s="45"/>
      <c r="AN435" s="45"/>
      <c r="AO435" s="49" t="e">
        <f>IF(ISBLANK(#REF!),"",K435*#REF!)</f>
        <v>#REF!</v>
      </c>
      <c r="AP435" s="45"/>
    </row>
    <row r="436" spans="2:42" ht="12.75" customHeight="1" x14ac:dyDescent="0.25">
      <c r="B436" s="47"/>
      <c r="D436" s="50"/>
      <c r="E436" s="51"/>
      <c r="F436" s="50"/>
      <c r="G436" s="52"/>
      <c r="H436" s="51"/>
      <c r="I436" s="51"/>
      <c r="J436" s="12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219"/>
      <c r="X436" s="218"/>
      <c r="Y436" s="67"/>
      <c r="Z436" s="67"/>
      <c r="AA436" s="45"/>
      <c r="AB436" s="45"/>
      <c r="AC436" s="45"/>
      <c r="AD436" s="45"/>
      <c r="AE436" s="45"/>
      <c r="AF436" s="45"/>
      <c r="AG436" s="46"/>
      <c r="AH436" s="45"/>
      <c r="AI436" s="45"/>
      <c r="AJ436" s="67"/>
      <c r="AK436" s="45"/>
      <c r="AL436" s="45"/>
      <c r="AM436" s="45"/>
      <c r="AN436" s="45"/>
      <c r="AO436" s="49" t="e">
        <f>IF(ISBLANK(#REF!),"",K436*#REF!)</f>
        <v>#REF!</v>
      </c>
      <c r="AP436" s="45"/>
    </row>
    <row r="437" spans="2:42" ht="12.75" customHeight="1" x14ac:dyDescent="0.25">
      <c r="B437" s="47"/>
      <c r="D437" s="50"/>
      <c r="E437" s="51"/>
      <c r="F437" s="50"/>
      <c r="G437" s="52"/>
      <c r="H437" s="51"/>
      <c r="I437" s="51"/>
      <c r="J437" s="12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219"/>
      <c r="X437" s="218"/>
      <c r="Y437" s="67"/>
      <c r="Z437" s="67"/>
      <c r="AA437" s="45"/>
      <c r="AB437" s="45"/>
      <c r="AC437" s="45"/>
      <c r="AD437" s="45"/>
      <c r="AE437" s="45"/>
      <c r="AF437" s="45"/>
      <c r="AG437" s="46"/>
      <c r="AH437" s="45"/>
      <c r="AI437" s="45"/>
      <c r="AJ437" s="67"/>
      <c r="AK437" s="45"/>
      <c r="AL437" s="45"/>
      <c r="AM437" s="45"/>
      <c r="AN437" s="45"/>
      <c r="AO437" s="49" t="e">
        <f>IF(ISBLANK(#REF!),"",K437*#REF!)</f>
        <v>#REF!</v>
      </c>
      <c r="AP437" s="45"/>
    </row>
    <row r="438" spans="2:42" ht="12.75" customHeight="1" x14ac:dyDescent="0.25">
      <c r="B438" s="47"/>
      <c r="D438" s="50"/>
      <c r="E438" s="51"/>
      <c r="F438" s="50"/>
      <c r="G438" s="52"/>
      <c r="H438" s="51"/>
      <c r="I438" s="51"/>
      <c r="J438" s="12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219"/>
      <c r="X438" s="218"/>
      <c r="Y438" s="67"/>
      <c r="Z438" s="67"/>
      <c r="AA438" s="45"/>
      <c r="AB438" s="45"/>
      <c r="AC438" s="45"/>
      <c r="AD438" s="45"/>
      <c r="AE438" s="45"/>
      <c r="AF438" s="45"/>
      <c r="AG438" s="46"/>
      <c r="AH438" s="45"/>
      <c r="AI438" s="45"/>
      <c r="AJ438" s="67"/>
      <c r="AK438" s="45"/>
      <c r="AL438" s="45"/>
      <c r="AM438" s="45"/>
      <c r="AN438" s="45"/>
      <c r="AO438" s="49" t="e">
        <f>IF(ISBLANK(#REF!),"",K438*#REF!)</f>
        <v>#REF!</v>
      </c>
      <c r="AP438" s="45"/>
    </row>
    <row r="439" spans="2:42" ht="12.75" customHeight="1" x14ac:dyDescent="0.25">
      <c r="B439" s="47"/>
      <c r="D439" s="50"/>
      <c r="E439" s="51"/>
      <c r="F439" s="50"/>
      <c r="G439" s="52"/>
      <c r="H439" s="51"/>
      <c r="I439" s="51"/>
      <c r="J439" s="12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58"/>
      <c r="W439" s="243"/>
      <c r="X439" s="267"/>
      <c r="Y439" s="67"/>
      <c r="Z439" s="67"/>
      <c r="AA439" s="45"/>
      <c r="AB439" s="45"/>
      <c r="AC439" s="45"/>
      <c r="AD439" s="45"/>
      <c r="AE439" s="45"/>
      <c r="AF439" s="45"/>
      <c r="AG439" s="46"/>
      <c r="AH439" s="45"/>
      <c r="AI439" s="45"/>
      <c r="AJ439" s="67"/>
      <c r="AK439" s="45"/>
      <c r="AL439" s="45"/>
      <c r="AM439" s="45"/>
      <c r="AN439" s="45"/>
      <c r="AO439" s="49" t="e">
        <f>IF(ISBLANK(#REF!),"",K439*#REF!)</f>
        <v>#REF!</v>
      </c>
      <c r="AP439" s="45"/>
    </row>
    <row r="440" spans="2:42" ht="12.75" customHeight="1" x14ac:dyDescent="0.25">
      <c r="B440" s="47"/>
      <c r="D440" s="50"/>
      <c r="E440" s="51"/>
      <c r="F440" s="50"/>
      <c r="G440" s="52"/>
      <c r="H440" s="51"/>
      <c r="I440" s="51"/>
      <c r="J440" s="12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219"/>
      <c r="X440" s="218"/>
      <c r="Y440" s="45"/>
      <c r="Z440" s="45"/>
      <c r="AA440" s="45"/>
      <c r="AB440" s="45"/>
      <c r="AC440" s="45"/>
      <c r="AD440" s="45"/>
      <c r="AE440" s="45"/>
      <c r="AF440" s="45"/>
      <c r="AG440" s="46"/>
      <c r="AH440" s="49"/>
      <c r="AI440" s="45"/>
      <c r="AJ440" s="53"/>
      <c r="AK440" s="45"/>
      <c r="AL440" s="54"/>
      <c r="AM440" s="54"/>
      <c r="AN440" s="54"/>
      <c r="AO440" s="49"/>
      <c r="AP440" s="49"/>
    </row>
    <row r="441" spans="2:42" ht="12.75" customHeight="1" x14ac:dyDescent="0.25">
      <c r="B441" s="47"/>
      <c r="D441" s="42"/>
      <c r="E441" s="48"/>
      <c r="F441" s="42"/>
      <c r="G441" s="52"/>
      <c r="H441" s="51"/>
      <c r="I441" s="51"/>
      <c r="J441" s="12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219"/>
      <c r="X441" s="218"/>
      <c r="Y441" s="45"/>
      <c r="Z441" s="45"/>
      <c r="AA441" s="49"/>
      <c r="AB441" s="45"/>
      <c r="AC441" s="45"/>
      <c r="AD441" s="45"/>
      <c r="AE441" s="45"/>
      <c r="AF441" s="45"/>
      <c r="AG441" s="46"/>
      <c r="AH441" s="49"/>
      <c r="AI441" s="45"/>
      <c r="AJ441" s="53"/>
      <c r="AK441" s="45"/>
      <c r="AL441" s="54"/>
      <c r="AM441" s="54"/>
      <c r="AN441" s="54"/>
      <c r="AO441" s="49"/>
      <c r="AP441" s="49"/>
    </row>
    <row r="442" spans="2:42" ht="12.75" customHeight="1" x14ac:dyDescent="0.25">
      <c r="B442" s="47"/>
      <c r="D442" s="50"/>
      <c r="E442" s="51"/>
      <c r="F442" s="50"/>
      <c r="G442" s="52"/>
      <c r="H442" s="51"/>
      <c r="I442" s="51"/>
      <c r="J442" s="129"/>
      <c r="K442" s="49"/>
      <c r="L442" s="58"/>
      <c r="M442" s="58"/>
      <c r="N442" s="58"/>
      <c r="O442" s="58"/>
      <c r="P442" s="58"/>
      <c r="Q442" s="49"/>
      <c r="R442" s="49"/>
      <c r="S442" s="49"/>
      <c r="T442" s="49"/>
      <c r="U442" s="49"/>
      <c r="V442" s="49"/>
      <c r="W442" s="219"/>
      <c r="X442" s="218"/>
      <c r="Y442" s="67"/>
      <c r="Z442" s="67"/>
      <c r="AA442" s="45"/>
      <c r="AB442" s="45"/>
      <c r="AC442" s="45"/>
      <c r="AD442" s="45"/>
      <c r="AE442" s="45"/>
      <c r="AF442" s="45"/>
      <c r="AG442" s="46"/>
      <c r="AH442" s="45"/>
      <c r="AI442" s="45"/>
      <c r="AJ442" s="67"/>
      <c r="AK442" s="45"/>
      <c r="AL442" s="45"/>
      <c r="AM442" s="45"/>
      <c r="AN442" s="45"/>
      <c r="AO442" s="49" t="e">
        <f>IF(ISBLANK(#REF!),"",K442*#REF!)</f>
        <v>#REF!</v>
      </c>
      <c r="AP442" s="49"/>
    </row>
    <row r="443" spans="2:42" ht="12.75" customHeight="1" x14ac:dyDescent="0.25">
      <c r="B443" s="47"/>
      <c r="D443" s="50"/>
      <c r="E443" s="51"/>
      <c r="F443" s="50"/>
      <c r="G443" s="52"/>
      <c r="H443" s="51"/>
      <c r="I443" s="51"/>
      <c r="J443" s="129"/>
      <c r="K443" s="49"/>
      <c r="L443" s="58"/>
      <c r="M443" s="58"/>
      <c r="N443" s="58"/>
      <c r="O443" s="58"/>
      <c r="P443" s="58"/>
      <c r="Q443" s="49"/>
      <c r="R443" s="49"/>
      <c r="S443" s="49"/>
      <c r="T443" s="49"/>
      <c r="U443" s="49"/>
      <c r="V443" s="49"/>
      <c r="W443" s="219"/>
      <c r="X443" s="218"/>
      <c r="Y443" s="67"/>
      <c r="Z443" s="67"/>
      <c r="AA443" s="45"/>
      <c r="AB443" s="45"/>
      <c r="AC443" s="45"/>
      <c r="AD443" s="45"/>
      <c r="AE443" s="45"/>
      <c r="AF443" s="45"/>
      <c r="AG443" s="46"/>
      <c r="AH443" s="45"/>
      <c r="AI443" s="45"/>
      <c r="AJ443" s="67"/>
      <c r="AK443" s="45"/>
      <c r="AL443" s="45"/>
      <c r="AM443" s="45"/>
      <c r="AN443" s="45"/>
      <c r="AO443" s="49" t="e">
        <f>IF(ISBLANK(#REF!),"",K443*#REF!)</f>
        <v>#REF!</v>
      </c>
      <c r="AP443" s="49"/>
    </row>
    <row r="444" spans="2:42" ht="12.75" customHeight="1" x14ac:dyDescent="0.25">
      <c r="B444" s="47"/>
      <c r="D444" s="50"/>
      <c r="E444" s="51"/>
      <c r="F444" s="50"/>
      <c r="G444" s="52"/>
      <c r="H444" s="51"/>
      <c r="I444" s="51"/>
      <c r="J444" s="12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216"/>
      <c r="X444" s="266"/>
      <c r="Y444" s="49"/>
      <c r="Z444" s="49"/>
      <c r="AA444" s="49"/>
      <c r="AB444" s="49"/>
      <c r="AC444" s="49"/>
      <c r="AD444" s="49"/>
      <c r="AE444" s="49"/>
      <c r="AF444" s="49"/>
      <c r="AG444" s="69"/>
      <c r="AH444" s="49"/>
      <c r="AI444" s="49"/>
      <c r="AJ444" s="54"/>
      <c r="AK444" s="49"/>
      <c r="AL444" s="54"/>
      <c r="AM444" s="54"/>
      <c r="AN444" s="54"/>
      <c r="AO444" s="49"/>
      <c r="AP444" s="49"/>
    </row>
    <row r="445" spans="2:42" ht="12.75" customHeight="1" x14ac:dyDescent="0.25">
      <c r="B445" s="47"/>
      <c r="D445" s="50"/>
      <c r="E445" s="51"/>
      <c r="F445" s="50"/>
      <c r="G445" s="52"/>
      <c r="H445" s="51"/>
      <c r="I445" s="51"/>
      <c r="J445" s="12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219"/>
      <c r="X445" s="218"/>
      <c r="Y445" s="67"/>
      <c r="Z445" s="67"/>
      <c r="AA445" s="45"/>
      <c r="AB445" s="45"/>
      <c r="AC445" s="45"/>
      <c r="AD445" s="45"/>
      <c r="AE445" s="45"/>
      <c r="AF445" s="45"/>
      <c r="AG445" s="46"/>
      <c r="AH445" s="45"/>
      <c r="AI445" s="45"/>
      <c r="AJ445" s="67"/>
      <c r="AK445" s="45"/>
      <c r="AL445" s="45"/>
      <c r="AM445" s="45"/>
      <c r="AN445" s="45"/>
      <c r="AO445" s="49" t="e">
        <f>IF(ISBLANK(#REF!),"",K445*#REF!)</f>
        <v>#REF!</v>
      </c>
      <c r="AP445" s="45"/>
    </row>
    <row r="446" spans="2:42" ht="12.6" customHeight="1" x14ac:dyDescent="0.25">
      <c r="B446" s="47"/>
      <c r="D446" s="50"/>
      <c r="E446" s="51"/>
      <c r="F446" s="50"/>
      <c r="G446" s="52"/>
      <c r="H446" s="51"/>
      <c r="I446" s="51"/>
      <c r="J446" s="12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58"/>
      <c r="W446" s="243"/>
      <c r="X446" s="267"/>
      <c r="Y446" s="67"/>
      <c r="Z446" s="67"/>
      <c r="AA446" s="45"/>
      <c r="AB446" s="45"/>
      <c r="AC446" s="45"/>
      <c r="AD446" s="45"/>
      <c r="AE446" s="45"/>
      <c r="AF446" s="45"/>
      <c r="AG446" s="46"/>
      <c r="AH446" s="45"/>
      <c r="AI446" s="45"/>
      <c r="AJ446" s="67"/>
      <c r="AK446" s="45"/>
      <c r="AL446" s="45"/>
      <c r="AM446" s="45"/>
      <c r="AN446" s="45"/>
      <c r="AO446" s="49" t="e">
        <f>IF(ISBLANK(#REF!),"",K446*#REF!)</f>
        <v>#REF!</v>
      </c>
      <c r="AP446" s="45"/>
    </row>
    <row r="447" spans="2:42" ht="12.75" customHeight="1" x14ac:dyDescent="0.25">
      <c r="B447" s="47"/>
      <c r="D447" s="50"/>
      <c r="E447" s="51"/>
      <c r="F447" s="50"/>
      <c r="G447" s="52"/>
      <c r="H447" s="51"/>
      <c r="I447" s="51"/>
      <c r="J447" s="129"/>
      <c r="K447" s="49"/>
      <c r="L447" s="58"/>
      <c r="M447" s="58"/>
      <c r="N447" s="58"/>
      <c r="O447" s="58"/>
      <c r="P447" s="58"/>
      <c r="Q447" s="49"/>
      <c r="R447" s="49"/>
      <c r="S447" s="49"/>
      <c r="T447" s="49"/>
      <c r="U447" s="49"/>
      <c r="V447" s="49"/>
      <c r="W447" s="219"/>
      <c r="X447" s="218"/>
      <c r="Y447" s="67"/>
      <c r="Z447" s="67"/>
      <c r="AA447" s="45"/>
      <c r="AB447" s="45"/>
      <c r="AC447" s="45"/>
      <c r="AD447" s="45"/>
      <c r="AE447" s="45"/>
      <c r="AF447" s="45"/>
      <c r="AG447" s="46"/>
      <c r="AH447" s="45"/>
      <c r="AI447" s="45"/>
      <c r="AJ447" s="67"/>
      <c r="AK447" s="45"/>
      <c r="AL447" s="45"/>
      <c r="AM447" s="45"/>
      <c r="AN447" s="45"/>
      <c r="AO447" s="49" t="e">
        <f>IF(ISBLANK(#REF!),"",K447*#REF!)</f>
        <v>#REF!</v>
      </c>
      <c r="AP447" s="49"/>
    </row>
    <row r="448" spans="2:42" ht="12.75" customHeight="1" x14ac:dyDescent="0.25">
      <c r="B448" s="47"/>
      <c r="D448" s="50"/>
      <c r="E448" s="51"/>
      <c r="F448" s="50"/>
      <c r="G448" s="52"/>
      <c r="H448" s="51"/>
      <c r="I448" s="51"/>
      <c r="J448" s="129"/>
      <c r="K448" s="49"/>
      <c r="L448" s="58"/>
      <c r="M448" s="58"/>
      <c r="N448" s="58"/>
      <c r="O448" s="58"/>
      <c r="P448" s="58"/>
      <c r="Q448" s="49"/>
      <c r="R448" s="49"/>
      <c r="S448" s="49"/>
      <c r="T448" s="49"/>
      <c r="U448" s="49"/>
      <c r="V448" s="49"/>
      <c r="W448" s="219"/>
      <c r="X448" s="218"/>
      <c r="Y448" s="67"/>
      <c r="Z448" s="67"/>
      <c r="AA448" s="45"/>
      <c r="AB448" s="45"/>
      <c r="AC448" s="45"/>
      <c r="AD448" s="45"/>
      <c r="AE448" s="45"/>
      <c r="AF448" s="45"/>
      <c r="AG448" s="46"/>
      <c r="AH448" s="45"/>
      <c r="AI448" s="45"/>
      <c r="AJ448" s="67"/>
      <c r="AK448" s="45"/>
      <c r="AL448" s="45"/>
      <c r="AM448" s="45"/>
      <c r="AN448" s="45"/>
      <c r="AO448" s="49" t="e">
        <f>IF(ISBLANK(#REF!),"",K448*#REF!)</f>
        <v>#REF!</v>
      </c>
      <c r="AP448" s="49"/>
    </row>
    <row r="449" spans="2:42" ht="12.75" customHeight="1" x14ac:dyDescent="0.25">
      <c r="B449" s="47"/>
      <c r="D449" s="50"/>
      <c r="E449" s="51"/>
      <c r="F449" s="50"/>
      <c r="G449" s="52"/>
      <c r="H449" s="51"/>
      <c r="I449" s="51"/>
      <c r="J449" s="129"/>
      <c r="K449" s="49"/>
      <c r="L449" s="58"/>
      <c r="M449" s="58"/>
      <c r="N449" s="58"/>
      <c r="O449" s="58"/>
      <c r="P449" s="58"/>
      <c r="Q449" s="49"/>
      <c r="R449" s="49"/>
      <c r="S449" s="49"/>
      <c r="T449" s="49"/>
      <c r="U449" s="49"/>
      <c r="V449" s="49"/>
      <c r="W449" s="219"/>
      <c r="X449" s="218"/>
      <c r="Y449" s="45"/>
      <c r="Z449" s="45"/>
      <c r="AA449" s="45"/>
      <c r="AB449" s="45"/>
      <c r="AC449" s="45"/>
      <c r="AD449" s="45"/>
      <c r="AE449" s="45"/>
      <c r="AF449" s="45"/>
      <c r="AG449" s="46"/>
      <c r="AH449" s="45"/>
      <c r="AI449" s="45"/>
      <c r="AJ449" s="53"/>
      <c r="AK449" s="45"/>
      <c r="AL449" s="54"/>
      <c r="AM449" s="54"/>
      <c r="AN449" s="54"/>
      <c r="AO449" s="49" t="e">
        <f>IF(ISBLANK(#REF!),"",K449*#REF!)</f>
        <v>#REF!</v>
      </c>
      <c r="AP449" s="49"/>
    </row>
    <row r="450" spans="2:42" ht="12.75" customHeight="1" x14ac:dyDescent="0.25">
      <c r="B450" s="47"/>
      <c r="D450" s="50"/>
      <c r="E450" s="51"/>
      <c r="F450" s="50"/>
      <c r="G450" s="52"/>
      <c r="H450" s="51"/>
      <c r="I450" s="51"/>
      <c r="J450" s="129"/>
      <c r="K450" s="49"/>
      <c r="L450" s="58"/>
      <c r="M450" s="58"/>
      <c r="N450" s="58"/>
      <c r="O450" s="58"/>
      <c r="P450" s="58"/>
      <c r="Q450" s="49"/>
      <c r="R450" s="49"/>
      <c r="S450" s="49"/>
      <c r="T450" s="49"/>
      <c r="U450" s="49"/>
      <c r="V450" s="49"/>
      <c r="W450" s="219"/>
      <c r="X450" s="218"/>
      <c r="Y450" s="67"/>
      <c r="Z450" s="67"/>
      <c r="AA450" s="45"/>
      <c r="AB450" s="45"/>
      <c r="AC450" s="45"/>
      <c r="AD450" s="45"/>
      <c r="AE450" s="45"/>
      <c r="AF450" s="45"/>
      <c r="AG450" s="46"/>
      <c r="AH450" s="45"/>
      <c r="AI450" s="45"/>
      <c r="AJ450" s="67"/>
      <c r="AK450" s="45"/>
      <c r="AL450" s="45"/>
      <c r="AM450" s="45"/>
      <c r="AN450" s="45"/>
      <c r="AO450" s="49" t="e">
        <f>IF(ISBLANK(#REF!),"",K450*#REF!)</f>
        <v>#REF!</v>
      </c>
      <c r="AP450" s="49"/>
    </row>
    <row r="451" spans="2:42" ht="12.75" customHeight="1" x14ac:dyDescent="0.25">
      <c r="B451" s="47"/>
      <c r="D451" s="50"/>
      <c r="E451" s="51"/>
      <c r="F451" s="50"/>
      <c r="G451" s="52"/>
      <c r="H451" s="51"/>
      <c r="I451" s="51"/>
      <c r="J451" s="129"/>
      <c r="K451" s="49"/>
      <c r="L451" s="58"/>
      <c r="M451" s="58"/>
      <c r="N451" s="58"/>
      <c r="O451" s="58"/>
      <c r="P451" s="58"/>
      <c r="Q451" s="49"/>
      <c r="R451" s="49"/>
      <c r="S451" s="49"/>
      <c r="T451" s="49"/>
      <c r="U451" s="49"/>
      <c r="V451" s="49"/>
      <c r="W451" s="219"/>
      <c r="X451" s="218"/>
      <c r="Y451" s="67"/>
      <c r="Z451" s="67"/>
      <c r="AA451" s="45"/>
      <c r="AB451" s="45"/>
      <c r="AC451" s="45"/>
      <c r="AD451" s="45"/>
      <c r="AE451" s="45"/>
      <c r="AF451" s="45"/>
      <c r="AG451" s="46"/>
      <c r="AH451" s="45"/>
      <c r="AI451" s="45"/>
      <c r="AJ451" s="67"/>
      <c r="AK451" s="45"/>
      <c r="AL451" s="45"/>
      <c r="AM451" s="45"/>
      <c r="AN451" s="45"/>
      <c r="AO451" s="49" t="e">
        <f>IF(ISBLANK(#REF!),"",K451*#REF!)</f>
        <v>#REF!</v>
      </c>
      <c r="AP451" s="49"/>
    </row>
    <row r="452" spans="2:42" ht="12.75" customHeight="1" x14ac:dyDescent="0.25">
      <c r="B452" s="47"/>
      <c r="D452" s="50"/>
      <c r="E452" s="51"/>
      <c r="F452" s="50"/>
      <c r="G452" s="52"/>
      <c r="H452" s="51"/>
      <c r="I452" s="51"/>
      <c r="J452" s="12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219"/>
      <c r="X452" s="218"/>
      <c r="Y452" s="67"/>
      <c r="Z452" s="67"/>
      <c r="AA452" s="45"/>
      <c r="AB452" s="45"/>
      <c r="AC452" s="45"/>
      <c r="AD452" s="45"/>
      <c r="AE452" s="45"/>
      <c r="AF452" s="45"/>
      <c r="AG452" s="46"/>
      <c r="AH452" s="45"/>
      <c r="AI452" s="45"/>
      <c r="AJ452" s="67"/>
      <c r="AK452" s="45"/>
      <c r="AL452" s="45"/>
      <c r="AM452" s="45"/>
      <c r="AN452" s="45"/>
      <c r="AO452" s="49" t="e">
        <f>IF(ISBLANK(#REF!),"",K452*#REF!)</f>
        <v>#REF!</v>
      </c>
      <c r="AP452" s="45"/>
    </row>
    <row r="453" spans="2:42" ht="12.75" customHeight="1" x14ac:dyDescent="0.25">
      <c r="B453" s="47"/>
      <c r="D453" s="74"/>
      <c r="E453" s="55"/>
      <c r="F453" s="74"/>
      <c r="G453" s="44"/>
      <c r="H453" s="43"/>
      <c r="I453" s="43"/>
      <c r="J453" s="128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219"/>
      <c r="X453" s="218"/>
      <c r="Y453" s="45"/>
      <c r="Z453" s="45"/>
      <c r="AA453" s="45"/>
      <c r="AB453" s="45"/>
      <c r="AC453" s="45"/>
      <c r="AD453" s="45"/>
      <c r="AE453" s="45"/>
      <c r="AF453" s="45"/>
      <c r="AG453" s="46"/>
      <c r="AH453" s="45"/>
      <c r="AI453" s="45"/>
      <c r="AJ453" s="53"/>
      <c r="AK453" s="45"/>
      <c r="AL453" s="54"/>
      <c r="AM453" s="54"/>
      <c r="AN453" s="54"/>
      <c r="AO453" s="49"/>
      <c r="AP453" s="49"/>
    </row>
    <row r="454" spans="2:42" ht="12.75" customHeight="1" x14ac:dyDescent="0.25">
      <c r="B454" s="47"/>
      <c r="D454" s="50"/>
      <c r="E454" s="51"/>
      <c r="F454" s="50"/>
      <c r="G454" s="52"/>
      <c r="H454" s="51"/>
      <c r="I454" s="51"/>
      <c r="J454" s="12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219"/>
      <c r="X454" s="218"/>
      <c r="Y454" s="67"/>
      <c r="Z454" s="67"/>
      <c r="AA454" s="45"/>
      <c r="AB454" s="45"/>
      <c r="AC454" s="45"/>
      <c r="AD454" s="45"/>
      <c r="AE454" s="45"/>
      <c r="AF454" s="45"/>
      <c r="AG454" s="46"/>
      <c r="AH454" s="45"/>
      <c r="AI454" s="45"/>
      <c r="AJ454" s="67"/>
      <c r="AK454" s="45"/>
      <c r="AL454" s="45"/>
      <c r="AM454" s="45"/>
      <c r="AN454" s="45"/>
      <c r="AO454" s="49" t="e">
        <f>IF(ISBLANK(#REF!),"",K454*#REF!)</f>
        <v>#REF!</v>
      </c>
      <c r="AP454" s="45"/>
    </row>
    <row r="455" spans="2:42" ht="12.75" customHeight="1" x14ac:dyDescent="0.25">
      <c r="B455" s="47"/>
      <c r="D455" s="50"/>
      <c r="E455" s="51"/>
      <c r="F455" s="50"/>
      <c r="G455" s="52"/>
      <c r="H455" s="51"/>
      <c r="I455" s="51"/>
      <c r="J455" s="12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58"/>
      <c r="W455" s="243"/>
      <c r="X455" s="267"/>
      <c r="Y455" s="67"/>
      <c r="Z455" s="67"/>
      <c r="AA455" s="45"/>
      <c r="AB455" s="45"/>
      <c r="AC455" s="45"/>
      <c r="AD455" s="45"/>
      <c r="AE455" s="45"/>
      <c r="AF455" s="45"/>
      <c r="AG455" s="46"/>
      <c r="AH455" s="45"/>
      <c r="AI455" s="45"/>
      <c r="AJ455" s="67"/>
      <c r="AK455" s="45"/>
      <c r="AL455" s="45"/>
      <c r="AM455" s="45"/>
      <c r="AN455" s="45"/>
      <c r="AO455" s="49" t="e">
        <f>IF(ISBLANK(#REF!),"",K455*#REF!)</f>
        <v>#REF!</v>
      </c>
      <c r="AP455" s="45"/>
    </row>
    <row r="456" spans="2:42" ht="12.75" customHeight="1" x14ac:dyDescent="0.25">
      <c r="B456" s="47"/>
      <c r="D456" s="50"/>
      <c r="E456" s="51"/>
      <c r="F456" s="50"/>
      <c r="G456" s="52"/>
      <c r="H456" s="51"/>
      <c r="I456" s="51"/>
      <c r="J456" s="129"/>
      <c r="K456" s="49"/>
      <c r="L456" s="58"/>
      <c r="M456" s="58"/>
      <c r="N456" s="58"/>
      <c r="O456" s="58"/>
      <c r="P456" s="58"/>
      <c r="Q456" s="49"/>
      <c r="R456" s="49"/>
      <c r="S456" s="49"/>
      <c r="T456" s="49"/>
      <c r="U456" s="49"/>
      <c r="V456" s="49"/>
      <c r="W456" s="219"/>
      <c r="X456" s="218"/>
      <c r="Y456" s="45"/>
      <c r="Z456" s="45"/>
      <c r="AA456" s="45"/>
      <c r="AB456" s="45"/>
      <c r="AC456" s="45"/>
      <c r="AD456" s="45"/>
      <c r="AE456" s="45"/>
      <c r="AF456" s="45"/>
      <c r="AG456" s="46"/>
      <c r="AH456" s="45"/>
      <c r="AI456" s="45"/>
      <c r="AJ456" s="53"/>
      <c r="AK456" s="45"/>
      <c r="AL456" s="54"/>
      <c r="AM456" s="54"/>
      <c r="AN456" s="54"/>
      <c r="AO456" s="49" t="e">
        <f>IF(ISBLANK(#REF!),"",K456*#REF!)</f>
        <v>#REF!</v>
      </c>
      <c r="AP456" s="49"/>
    </row>
    <row r="457" spans="2:42" ht="12.75" customHeight="1" x14ac:dyDescent="0.25">
      <c r="B457" s="47"/>
      <c r="D457" s="50"/>
      <c r="E457" s="51"/>
      <c r="F457" s="50"/>
      <c r="G457" s="52"/>
      <c r="H457" s="51"/>
      <c r="I457" s="51"/>
      <c r="J457" s="12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219"/>
      <c r="X457" s="218"/>
      <c r="Y457" s="67"/>
      <c r="Z457" s="67"/>
      <c r="AA457" s="45"/>
      <c r="AB457" s="45"/>
      <c r="AC457" s="45"/>
      <c r="AD457" s="45"/>
      <c r="AE457" s="45"/>
      <c r="AF457" s="45"/>
      <c r="AG457" s="46"/>
      <c r="AH457" s="45"/>
      <c r="AI457" s="45"/>
      <c r="AJ457" s="67"/>
      <c r="AK457" s="45"/>
      <c r="AL457" s="45"/>
      <c r="AM457" s="45"/>
      <c r="AN457" s="45"/>
      <c r="AO457" s="49" t="e">
        <f>IF(ISBLANK(#REF!),"",K457*#REF!)</f>
        <v>#REF!</v>
      </c>
      <c r="AP457" s="45"/>
    </row>
    <row r="458" spans="2:42" ht="12.75" customHeight="1" x14ac:dyDescent="0.25">
      <c r="B458" s="47"/>
      <c r="D458" s="50"/>
      <c r="E458" s="51"/>
      <c r="F458" s="50"/>
      <c r="G458" s="52"/>
      <c r="H458" s="51"/>
      <c r="I458" s="51"/>
      <c r="J458" s="12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58"/>
      <c r="W458" s="243"/>
      <c r="X458" s="267"/>
      <c r="Y458" s="67"/>
      <c r="Z458" s="67"/>
      <c r="AA458" s="45"/>
      <c r="AB458" s="45"/>
      <c r="AC458" s="45"/>
      <c r="AD458" s="45"/>
      <c r="AE458" s="45"/>
      <c r="AF458" s="45"/>
      <c r="AG458" s="46"/>
      <c r="AH458" s="45"/>
      <c r="AI458" s="45"/>
      <c r="AJ458" s="67"/>
      <c r="AK458" s="45"/>
      <c r="AL458" s="45"/>
      <c r="AM458" s="45"/>
      <c r="AN458" s="45"/>
      <c r="AO458" s="49" t="e">
        <f>IF(ISBLANK(#REF!),"",K458*#REF!)</f>
        <v>#REF!</v>
      </c>
      <c r="AP458" s="45"/>
    </row>
    <row r="459" spans="2:42" ht="12.75" customHeight="1" x14ac:dyDescent="0.25">
      <c r="B459" s="47"/>
      <c r="D459" s="50"/>
      <c r="E459" s="51"/>
      <c r="F459" s="50"/>
      <c r="G459" s="52"/>
      <c r="H459" s="51"/>
      <c r="I459" s="51"/>
      <c r="J459" s="12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219"/>
      <c r="X459" s="218"/>
      <c r="Y459" s="67"/>
      <c r="Z459" s="67"/>
      <c r="AA459" s="45"/>
      <c r="AB459" s="45"/>
      <c r="AC459" s="45"/>
      <c r="AD459" s="45"/>
      <c r="AE459" s="45"/>
      <c r="AF459" s="45"/>
      <c r="AG459" s="46"/>
      <c r="AH459" s="45"/>
      <c r="AI459" s="45"/>
      <c r="AJ459" s="67"/>
      <c r="AK459" s="45"/>
      <c r="AL459" s="45"/>
      <c r="AM459" s="45"/>
      <c r="AN459" s="45"/>
      <c r="AO459" s="49" t="e">
        <f>IF(ISBLANK(#REF!),"",K459*#REF!)</f>
        <v>#REF!</v>
      </c>
      <c r="AP459" s="45"/>
    </row>
    <row r="460" spans="2:42" ht="12.75" customHeight="1" x14ac:dyDescent="0.25">
      <c r="B460" s="47"/>
      <c r="D460" s="50"/>
      <c r="E460" s="51"/>
      <c r="F460" s="50"/>
      <c r="G460" s="52"/>
      <c r="H460" s="51"/>
      <c r="I460" s="51"/>
      <c r="J460" s="12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58"/>
      <c r="W460" s="243"/>
      <c r="X460" s="267"/>
      <c r="Y460" s="67"/>
      <c r="Z460" s="67"/>
      <c r="AA460" s="45"/>
      <c r="AB460" s="45"/>
      <c r="AC460" s="45"/>
      <c r="AD460" s="45"/>
      <c r="AE460" s="45"/>
      <c r="AF460" s="45"/>
      <c r="AG460" s="46"/>
      <c r="AH460" s="45"/>
      <c r="AI460" s="45"/>
      <c r="AJ460" s="67"/>
      <c r="AK460" s="45"/>
      <c r="AL460" s="45"/>
      <c r="AM460" s="45"/>
      <c r="AN460" s="45"/>
      <c r="AO460" s="49" t="e">
        <f>IF(ISBLANK(#REF!),"",K460*#REF!)</f>
        <v>#REF!</v>
      </c>
      <c r="AP460" s="45"/>
    </row>
    <row r="461" spans="2:42" ht="12.75" customHeight="1" x14ac:dyDescent="0.25">
      <c r="B461" s="47"/>
      <c r="D461" s="50"/>
      <c r="E461" s="51"/>
      <c r="F461" s="50"/>
      <c r="G461" s="52"/>
      <c r="H461" s="51"/>
      <c r="I461" s="51"/>
      <c r="J461" s="12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58"/>
      <c r="W461" s="243"/>
      <c r="X461" s="267"/>
      <c r="Y461" s="67"/>
      <c r="Z461" s="67"/>
      <c r="AA461" s="45"/>
      <c r="AB461" s="45"/>
      <c r="AC461" s="45"/>
      <c r="AD461" s="45"/>
      <c r="AE461" s="45"/>
      <c r="AF461" s="45"/>
      <c r="AG461" s="46"/>
      <c r="AH461" s="45"/>
      <c r="AI461" s="45"/>
      <c r="AJ461" s="68"/>
      <c r="AK461" s="45"/>
      <c r="AL461" s="53"/>
      <c r="AM461" s="53"/>
      <c r="AN461" s="53"/>
      <c r="AO461" s="45"/>
      <c r="AP461" s="45"/>
    </row>
    <row r="462" spans="2:42" ht="12.75" customHeight="1" x14ac:dyDescent="0.25">
      <c r="B462" s="47"/>
      <c r="D462" s="50"/>
      <c r="E462" s="51"/>
      <c r="F462" s="50"/>
      <c r="G462" s="52"/>
      <c r="H462" s="51"/>
      <c r="I462" s="51"/>
      <c r="J462" s="129"/>
      <c r="K462" s="49"/>
      <c r="L462" s="58"/>
      <c r="M462" s="58"/>
      <c r="N462" s="58"/>
      <c r="O462" s="58"/>
      <c r="P462" s="58"/>
      <c r="Q462" s="49"/>
      <c r="R462" s="49"/>
      <c r="S462" s="49"/>
      <c r="T462" s="49"/>
      <c r="U462" s="49"/>
      <c r="V462" s="58"/>
      <c r="W462" s="243"/>
      <c r="X462" s="267"/>
      <c r="Y462" s="67"/>
      <c r="Z462" s="67"/>
      <c r="AA462" s="45"/>
      <c r="AB462" s="45"/>
      <c r="AC462" s="45"/>
      <c r="AD462" s="45"/>
      <c r="AE462" s="45"/>
      <c r="AF462" s="45"/>
      <c r="AG462" s="46"/>
      <c r="AH462" s="45"/>
      <c r="AI462" s="45"/>
      <c r="AJ462" s="68"/>
      <c r="AK462" s="45"/>
      <c r="AL462" s="53"/>
      <c r="AM462" s="53"/>
      <c r="AN462" s="53"/>
      <c r="AO462" s="49" t="e">
        <f>IF(ISBLANK(#REF!),"",K462*#REF!)</f>
        <v>#REF!</v>
      </c>
      <c r="AP462" s="45"/>
    </row>
    <row r="463" spans="2:42" ht="12.75" customHeight="1" x14ac:dyDescent="0.25">
      <c r="B463" s="47"/>
      <c r="D463" s="50"/>
      <c r="E463" s="51"/>
      <c r="F463" s="50"/>
      <c r="G463" s="52"/>
      <c r="H463" s="51"/>
      <c r="I463" s="51"/>
      <c r="J463" s="12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58"/>
      <c r="W463" s="243"/>
      <c r="X463" s="267"/>
      <c r="Y463" s="45"/>
      <c r="Z463" s="45"/>
      <c r="AA463" s="45"/>
      <c r="AB463" s="45"/>
      <c r="AC463" s="45"/>
      <c r="AD463" s="45"/>
      <c r="AE463" s="45"/>
      <c r="AF463" s="45"/>
      <c r="AG463" s="46"/>
      <c r="AH463" s="45"/>
      <c r="AI463" s="45"/>
      <c r="AJ463" s="68"/>
      <c r="AK463" s="45"/>
      <c r="AL463" s="53"/>
      <c r="AM463" s="53"/>
      <c r="AN463" s="53"/>
      <c r="AO463" s="49" t="e">
        <f>IF(ISBLANK(#REF!),"",K463*#REF!)</f>
        <v>#REF!</v>
      </c>
      <c r="AP463" s="45"/>
    </row>
    <row r="464" spans="2:42" ht="12.75" customHeight="1" x14ac:dyDescent="0.25">
      <c r="B464" s="47"/>
      <c r="D464" s="50"/>
      <c r="E464" s="51"/>
      <c r="F464" s="50"/>
      <c r="G464" s="52"/>
      <c r="H464" s="51"/>
      <c r="I464" s="51"/>
      <c r="J464" s="12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219"/>
      <c r="X464" s="218"/>
      <c r="Y464" s="67"/>
      <c r="Z464" s="67"/>
      <c r="AA464" s="45"/>
      <c r="AB464" s="45"/>
      <c r="AC464" s="45"/>
      <c r="AD464" s="45"/>
      <c r="AE464" s="45"/>
      <c r="AF464" s="45"/>
      <c r="AG464" s="46"/>
      <c r="AH464" s="45"/>
      <c r="AI464" s="45"/>
      <c r="AJ464" s="67"/>
      <c r="AK464" s="45"/>
      <c r="AL464" s="45"/>
      <c r="AM464" s="45"/>
      <c r="AN464" s="45"/>
      <c r="AO464" s="49" t="e">
        <f>IF(ISBLANK(#REF!),"",K464*#REF!)</f>
        <v>#REF!</v>
      </c>
      <c r="AP464" s="45"/>
    </row>
    <row r="465" spans="2:42" ht="12.75" customHeight="1" x14ac:dyDescent="0.25">
      <c r="B465" s="47"/>
      <c r="D465" s="50"/>
      <c r="E465" s="51"/>
      <c r="F465" s="50"/>
      <c r="G465" s="52"/>
      <c r="H465" s="51"/>
      <c r="I465" s="51"/>
      <c r="J465" s="129"/>
      <c r="K465" s="49"/>
      <c r="L465" s="58"/>
      <c r="M465" s="58"/>
      <c r="N465" s="58"/>
      <c r="O465" s="58"/>
      <c r="P465" s="58"/>
      <c r="Q465" s="49"/>
      <c r="R465" s="49"/>
      <c r="S465" s="49"/>
      <c r="T465" s="49"/>
      <c r="U465" s="49"/>
      <c r="V465" s="58"/>
      <c r="W465" s="243"/>
      <c r="X465" s="267"/>
      <c r="Y465" s="67"/>
      <c r="Z465" s="67"/>
      <c r="AA465" s="45"/>
      <c r="AB465" s="45"/>
      <c r="AC465" s="45"/>
      <c r="AD465" s="45"/>
      <c r="AE465" s="45"/>
      <c r="AF465" s="45"/>
      <c r="AG465" s="46"/>
      <c r="AH465" s="45"/>
      <c r="AI465" s="45"/>
      <c r="AJ465" s="68"/>
      <c r="AK465" s="45"/>
      <c r="AL465" s="53"/>
      <c r="AM465" s="53"/>
      <c r="AN465" s="53"/>
      <c r="AO465" s="49" t="e">
        <f>IF(ISBLANK(#REF!),"",K465*#REF!)</f>
        <v>#REF!</v>
      </c>
      <c r="AP465" s="45"/>
    </row>
    <row r="466" spans="2:42" ht="12.75" customHeight="1" x14ac:dyDescent="0.25">
      <c r="B466" s="47"/>
      <c r="D466" s="50"/>
      <c r="E466" s="51"/>
      <c r="F466" s="50"/>
      <c r="G466" s="52"/>
      <c r="H466" s="51"/>
      <c r="I466" s="51"/>
      <c r="J466" s="12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219"/>
      <c r="X466" s="218"/>
      <c r="Y466" s="45"/>
      <c r="Z466" s="45"/>
      <c r="AA466" s="49"/>
      <c r="AB466" s="45"/>
      <c r="AC466" s="45"/>
      <c r="AD466" s="45"/>
      <c r="AE466" s="45"/>
      <c r="AF466" s="45"/>
      <c r="AG466" s="46"/>
      <c r="AH466" s="45"/>
      <c r="AI466" s="45"/>
      <c r="AJ466" s="53"/>
      <c r="AK466" s="45"/>
      <c r="AL466" s="53"/>
      <c r="AM466" s="53"/>
      <c r="AN466" s="53"/>
      <c r="AO466" s="45"/>
      <c r="AP466" s="45"/>
    </row>
    <row r="467" spans="2:42" ht="12.75" customHeight="1" x14ac:dyDescent="0.25">
      <c r="B467" s="47"/>
      <c r="D467" s="42"/>
      <c r="E467" s="48"/>
      <c r="F467" s="42"/>
      <c r="G467" s="52"/>
      <c r="H467" s="51"/>
      <c r="I467" s="51"/>
      <c r="J467" s="12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219"/>
      <c r="X467" s="218"/>
      <c r="Y467" s="45"/>
      <c r="Z467" s="45"/>
      <c r="AA467" s="49"/>
      <c r="AB467" s="45"/>
      <c r="AC467" s="45"/>
      <c r="AD467" s="45"/>
      <c r="AE467" s="45"/>
      <c r="AF467" s="45"/>
      <c r="AG467" s="46"/>
      <c r="AH467" s="45"/>
      <c r="AI467" s="45"/>
      <c r="AJ467" s="45"/>
      <c r="AK467" s="45"/>
      <c r="AL467" s="45"/>
      <c r="AM467" s="45"/>
      <c r="AN467" s="45"/>
      <c r="AO467" s="45"/>
      <c r="AP467" s="45"/>
    </row>
    <row r="468" spans="2:42" ht="12.75" customHeight="1" x14ac:dyDescent="0.25">
      <c r="B468" s="47"/>
      <c r="D468" s="50"/>
      <c r="E468" s="51"/>
      <c r="F468" s="50"/>
      <c r="G468" s="52"/>
      <c r="H468" s="51"/>
      <c r="I468" s="51"/>
      <c r="J468" s="12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219"/>
      <c r="X468" s="218"/>
      <c r="Y468" s="67"/>
      <c r="Z468" s="67"/>
      <c r="AA468" s="45"/>
      <c r="AB468" s="45"/>
      <c r="AC468" s="45"/>
      <c r="AD468" s="45"/>
      <c r="AE468" s="45"/>
      <c r="AF468" s="45"/>
      <c r="AG468" s="46"/>
      <c r="AH468" s="45"/>
      <c r="AI468" s="45"/>
      <c r="AJ468" s="67"/>
      <c r="AK468" s="45"/>
      <c r="AL468" s="45"/>
      <c r="AM468" s="45"/>
      <c r="AN468" s="45"/>
      <c r="AO468" s="49" t="e">
        <f>IF(ISBLANK(#REF!),"",K468*#REF!)</f>
        <v>#REF!</v>
      </c>
      <c r="AP468" s="45"/>
    </row>
    <row r="469" spans="2:42" ht="12.75" customHeight="1" x14ac:dyDescent="0.25">
      <c r="B469" s="47"/>
      <c r="D469" s="50"/>
      <c r="E469" s="51"/>
      <c r="F469" s="50"/>
      <c r="G469" s="52"/>
      <c r="H469" s="51"/>
      <c r="I469" s="51"/>
      <c r="J469" s="12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219"/>
      <c r="X469" s="218"/>
      <c r="Y469" s="67"/>
      <c r="Z469" s="67"/>
      <c r="AA469" s="45"/>
      <c r="AB469" s="45"/>
      <c r="AC469" s="45"/>
      <c r="AD469" s="45"/>
      <c r="AE469" s="45"/>
      <c r="AF469" s="45"/>
      <c r="AG469" s="46"/>
      <c r="AH469" s="45"/>
      <c r="AI469" s="45"/>
      <c r="AJ469" s="67"/>
      <c r="AK469" s="45"/>
      <c r="AL469" s="45"/>
      <c r="AM469" s="45"/>
      <c r="AN469" s="45"/>
      <c r="AO469" s="49" t="e">
        <f>IF(ISBLANK(#REF!),"",K469*#REF!)</f>
        <v>#REF!</v>
      </c>
      <c r="AP469" s="45"/>
    </row>
    <row r="470" spans="2:42" ht="12.75" customHeight="1" x14ac:dyDescent="0.25">
      <c r="B470" s="47"/>
      <c r="D470" s="50"/>
      <c r="E470" s="51"/>
      <c r="F470" s="50"/>
      <c r="G470" s="52"/>
      <c r="H470" s="51"/>
      <c r="I470" s="51"/>
      <c r="J470" s="12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219"/>
      <c r="X470" s="218"/>
      <c r="Y470" s="67"/>
      <c r="Z470" s="67"/>
      <c r="AA470" s="45"/>
      <c r="AB470" s="45"/>
      <c r="AC470" s="45"/>
      <c r="AD470" s="45"/>
      <c r="AE470" s="45"/>
      <c r="AF470" s="45"/>
      <c r="AG470" s="46"/>
      <c r="AH470" s="45"/>
      <c r="AI470" s="45"/>
      <c r="AJ470" s="67"/>
      <c r="AK470" s="45"/>
      <c r="AL470" s="45"/>
      <c r="AM470" s="45"/>
      <c r="AN470" s="45"/>
      <c r="AO470" s="49" t="e">
        <f>IF(ISBLANK(#REF!),"",K470*#REF!)</f>
        <v>#REF!</v>
      </c>
      <c r="AP470" s="45"/>
    </row>
    <row r="471" spans="2:42" ht="12.75" customHeight="1" x14ac:dyDescent="0.25">
      <c r="B471" s="47"/>
      <c r="D471" s="50"/>
      <c r="E471" s="51"/>
      <c r="F471" s="50"/>
      <c r="G471" s="52"/>
      <c r="H471" s="51"/>
      <c r="I471" s="51"/>
      <c r="J471" s="12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58"/>
      <c r="W471" s="243"/>
      <c r="X471" s="267"/>
      <c r="Y471" s="67"/>
      <c r="Z471" s="67"/>
      <c r="AA471" s="45"/>
      <c r="AB471" s="45"/>
      <c r="AC471" s="45"/>
      <c r="AD471" s="45"/>
      <c r="AE471" s="45"/>
      <c r="AF471" s="45"/>
      <c r="AG471" s="46"/>
      <c r="AH471" s="45"/>
      <c r="AI471" s="45"/>
      <c r="AJ471" s="67"/>
      <c r="AK471" s="45"/>
      <c r="AL471" s="45"/>
      <c r="AM471" s="45"/>
      <c r="AN471" s="45"/>
      <c r="AO471" s="49" t="e">
        <f>IF(ISBLANK(#REF!),"",K471*#REF!)</f>
        <v>#REF!</v>
      </c>
      <c r="AP471" s="45"/>
    </row>
    <row r="472" spans="2:42" ht="12.75" customHeight="1" x14ac:dyDescent="0.25">
      <c r="B472" s="47"/>
      <c r="D472" s="50"/>
      <c r="E472" s="51"/>
      <c r="F472" s="50"/>
      <c r="G472" s="52"/>
      <c r="H472" s="51"/>
      <c r="I472" s="51"/>
      <c r="J472" s="129"/>
      <c r="K472" s="49"/>
      <c r="L472" s="58"/>
      <c r="M472" s="58"/>
      <c r="N472" s="58"/>
      <c r="O472" s="58"/>
      <c r="P472" s="58"/>
      <c r="Q472" s="49"/>
      <c r="R472" s="49"/>
      <c r="S472" s="49"/>
      <c r="T472" s="49"/>
      <c r="U472" s="49"/>
      <c r="V472" s="49"/>
      <c r="W472" s="219"/>
      <c r="X472" s="218"/>
      <c r="Y472" s="45"/>
      <c r="Z472" s="45"/>
      <c r="AA472" s="45"/>
      <c r="AB472" s="45"/>
      <c r="AC472" s="45"/>
      <c r="AD472" s="45"/>
      <c r="AE472" s="45"/>
      <c r="AF472" s="45"/>
      <c r="AG472" s="46"/>
      <c r="AH472" s="45"/>
      <c r="AI472" s="45"/>
      <c r="AJ472" s="53"/>
      <c r="AK472" s="45"/>
      <c r="AL472" s="54"/>
      <c r="AM472" s="54"/>
      <c r="AN472" s="54"/>
      <c r="AO472" s="49" t="e">
        <f>IF(ISBLANK(#REF!),"",K472*#REF!)</f>
        <v>#REF!</v>
      </c>
      <c r="AP472" s="49"/>
    </row>
    <row r="473" spans="2:42" ht="12.75" customHeight="1" x14ac:dyDescent="0.25">
      <c r="B473" s="47"/>
      <c r="D473" s="50"/>
      <c r="E473" s="51"/>
      <c r="F473" s="50"/>
      <c r="G473" s="52"/>
      <c r="H473" s="51"/>
      <c r="I473" s="51"/>
      <c r="J473" s="12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219"/>
      <c r="X473" s="218"/>
      <c r="Y473" s="67"/>
      <c r="Z473" s="67"/>
      <c r="AA473" s="45"/>
      <c r="AB473" s="45"/>
      <c r="AC473" s="45"/>
      <c r="AD473" s="45"/>
      <c r="AE473" s="45"/>
      <c r="AF473" s="45"/>
      <c r="AG473" s="46"/>
      <c r="AH473" s="45"/>
      <c r="AI473" s="45"/>
      <c r="AJ473" s="67"/>
      <c r="AK473" s="45"/>
      <c r="AL473" s="45"/>
      <c r="AM473" s="45"/>
      <c r="AN473" s="45"/>
      <c r="AO473" s="49" t="e">
        <f>IF(ISBLANK(#REF!),"",K473*#REF!)</f>
        <v>#REF!</v>
      </c>
      <c r="AP473" s="45"/>
    </row>
    <row r="474" spans="2:42" ht="12.75" customHeight="1" x14ac:dyDescent="0.25">
      <c r="B474" s="47"/>
      <c r="D474" s="50"/>
      <c r="E474" s="51"/>
      <c r="F474" s="50"/>
      <c r="G474" s="52"/>
      <c r="H474" s="51"/>
      <c r="I474" s="51"/>
      <c r="J474" s="12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58"/>
      <c r="W474" s="243"/>
      <c r="X474" s="267"/>
      <c r="Y474" s="67"/>
      <c r="Z474" s="67"/>
      <c r="AA474" s="45"/>
      <c r="AB474" s="45"/>
      <c r="AC474" s="45"/>
      <c r="AD474" s="45"/>
      <c r="AE474" s="45"/>
      <c r="AF474" s="45"/>
      <c r="AG474" s="46"/>
      <c r="AH474" s="45"/>
      <c r="AI474" s="45"/>
      <c r="AJ474" s="67"/>
      <c r="AK474" s="45"/>
      <c r="AL474" s="45"/>
      <c r="AM474" s="45"/>
      <c r="AN474" s="45"/>
      <c r="AO474" s="49" t="e">
        <f>IF(ISBLANK(#REF!),"",K474*#REF!)</f>
        <v>#REF!</v>
      </c>
      <c r="AP474" s="45"/>
    </row>
    <row r="475" spans="2:42" ht="12.75" customHeight="1" x14ac:dyDescent="0.25">
      <c r="B475" s="47"/>
      <c r="D475" s="50"/>
      <c r="E475" s="51"/>
      <c r="F475" s="50"/>
      <c r="G475" s="52"/>
      <c r="H475" s="51"/>
      <c r="I475" s="51"/>
      <c r="J475" s="129"/>
      <c r="K475" s="58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219"/>
      <c r="X475" s="218"/>
      <c r="Y475" s="67"/>
      <c r="Z475" s="67"/>
      <c r="AA475" s="45"/>
      <c r="AB475" s="45"/>
      <c r="AC475" s="45"/>
      <c r="AD475" s="45"/>
      <c r="AE475" s="45"/>
      <c r="AF475" s="45"/>
      <c r="AG475" s="46"/>
      <c r="AH475" s="45"/>
      <c r="AI475" s="45"/>
      <c r="AJ475" s="67"/>
      <c r="AK475" s="45"/>
      <c r="AL475" s="45"/>
      <c r="AM475" s="45"/>
      <c r="AN475" s="45"/>
      <c r="AO475" s="49" t="e">
        <f>IF(ISBLANK(#REF!),"",K475*#REF!)</f>
        <v>#REF!</v>
      </c>
      <c r="AP475" s="45"/>
    </row>
    <row r="476" spans="2:42" ht="12.75" customHeight="1" x14ac:dyDescent="0.25">
      <c r="B476" s="47"/>
      <c r="D476" s="50"/>
      <c r="E476" s="51"/>
      <c r="F476" s="50"/>
      <c r="G476" s="52"/>
      <c r="H476" s="51"/>
      <c r="I476" s="51"/>
      <c r="J476" s="12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56"/>
      <c r="W476" s="242"/>
      <c r="X476" s="257"/>
      <c r="Y476" s="67"/>
      <c r="Z476" s="67"/>
      <c r="AA476" s="67"/>
      <c r="AB476" s="45"/>
      <c r="AC476" s="67"/>
      <c r="AD476" s="67"/>
      <c r="AE476" s="67"/>
      <c r="AF476" s="67"/>
      <c r="AG476" s="46"/>
      <c r="AH476" s="67"/>
      <c r="AI476" s="67"/>
      <c r="AJ476" s="68"/>
      <c r="AK476" s="67"/>
      <c r="AL476" s="54"/>
      <c r="AM476" s="45"/>
      <c r="AN476" s="45"/>
      <c r="AO476" s="45"/>
      <c r="AP476" s="45"/>
    </row>
    <row r="477" spans="2:42" ht="12.75" customHeight="1" x14ac:dyDescent="0.25">
      <c r="B477" s="47"/>
      <c r="D477" s="50"/>
      <c r="E477" s="51"/>
      <c r="F477" s="50"/>
      <c r="G477" s="52"/>
      <c r="H477" s="51"/>
      <c r="I477" s="51"/>
      <c r="J477" s="12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219"/>
      <c r="X477" s="218"/>
      <c r="Y477" s="67"/>
      <c r="Z477" s="67"/>
      <c r="AA477" s="45"/>
      <c r="AB477" s="45"/>
      <c r="AC477" s="45"/>
      <c r="AD477" s="45"/>
      <c r="AE477" s="45"/>
      <c r="AF477" s="45"/>
      <c r="AG477" s="46"/>
      <c r="AH477" s="45"/>
      <c r="AI477" s="45"/>
      <c r="AJ477" s="67"/>
      <c r="AK477" s="45"/>
      <c r="AL477" s="45"/>
      <c r="AM477" s="45"/>
      <c r="AN477" s="45"/>
      <c r="AO477" s="49" t="e">
        <f>IF(ISBLANK(#REF!),"",K477*#REF!)</f>
        <v>#REF!</v>
      </c>
      <c r="AP477" s="45"/>
    </row>
    <row r="478" spans="2:42" ht="12.75" customHeight="1" x14ac:dyDescent="0.25">
      <c r="B478" s="47"/>
      <c r="D478" s="50"/>
      <c r="E478" s="51"/>
      <c r="F478" s="50"/>
      <c r="G478" s="52"/>
      <c r="H478" s="51"/>
      <c r="I478" s="51"/>
      <c r="J478" s="12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58"/>
      <c r="W478" s="243"/>
      <c r="X478" s="267"/>
      <c r="Y478" s="67"/>
      <c r="Z478" s="67"/>
      <c r="AA478" s="45"/>
      <c r="AB478" s="45"/>
      <c r="AC478" s="45"/>
      <c r="AD478" s="45"/>
      <c r="AE478" s="45"/>
      <c r="AF478" s="45"/>
      <c r="AG478" s="46"/>
      <c r="AH478" s="45"/>
      <c r="AI478" s="45"/>
      <c r="AJ478" s="67"/>
      <c r="AK478" s="45"/>
      <c r="AL478" s="45"/>
      <c r="AM478" s="45"/>
      <c r="AN478" s="45"/>
      <c r="AO478" s="49" t="e">
        <f>IF(ISBLANK(#REF!),"",K478*#REF!)</f>
        <v>#REF!</v>
      </c>
      <c r="AP478" s="45"/>
    </row>
    <row r="479" spans="2:42" ht="12.75" customHeight="1" x14ac:dyDescent="0.25">
      <c r="B479" s="47"/>
      <c r="D479" s="50"/>
      <c r="E479" s="51"/>
      <c r="F479" s="50"/>
      <c r="G479" s="52"/>
      <c r="H479" s="51"/>
      <c r="I479" s="51"/>
      <c r="J479" s="129"/>
      <c r="K479" s="49"/>
      <c r="L479" s="58"/>
      <c r="M479" s="58"/>
      <c r="N479" s="58"/>
      <c r="O479" s="58"/>
      <c r="P479" s="58"/>
      <c r="Q479" s="49"/>
      <c r="R479" s="49"/>
      <c r="S479" s="49"/>
      <c r="T479" s="49"/>
      <c r="U479" s="49"/>
      <c r="V479" s="49"/>
      <c r="W479" s="219"/>
      <c r="X479" s="218"/>
      <c r="Y479" s="45"/>
      <c r="Z479" s="45"/>
      <c r="AA479" s="45"/>
      <c r="AB479" s="45"/>
      <c r="AC479" s="45"/>
      <c r="AD479" s="45"/>
      <c r="AE479" s="45"/>
      <c r="AF479" s="45"/>
      <c r="AG479" s="46"/>
      <c r="AH479" s="45"/>
      <c r="AI479" s="45"/>
      <c r="AJ479" s="53"/>
      <c r="AK479" s="45"/>
      <c r="AL479" s="54"/>
      <c r="AM479" s="54"/>
      <c r="AN479" s="54"/>
      <c r="AO479" s="49" t="e">
        <f>IF(ISBLANK(#REF!),"",K479*#REF!)</f>
        <v>#REF!</v>
      </c>
      <c r="AP479" s="49"/>
    </row>
    <row r="480" spans="2:42" ht="12.75" customHeight="1" x14ac:dyDescent="0.25">
      <c r="B480" s="47"/>
      <c r="D480" s="50"/>
      <c r="E480" s="51"/>
      <c r="F480" s="50"/>
      <c r="G480" s="52"/>
      <c r="H480" s="51"/>
      <c r="I480" s="51"/>
      <c r="J480" s="12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219"/>
      <c r="X480" s="218"/>
      <c r="Y480" s="67"/>
      <c r="Z480" s="67"/>
      <c r="AA480" s="45"/>
      <c r="AB480" s="45"/>
      <c r="AC480" s="45"/>
      <c r="AD480" s="45"/>
      <c r="AE480" s="45"/>
      <c r="AF480" s="45"/>
      <c r="AG480" s="46"/>
      <c r="AH480" s="45"/>
      <c r="AI480" s="45"/>
      <c r="AJ480" s="67"/>
      <c r="AK480" s="45"/>
      <c r="AL480" s="45"/>
      <c r="AM480" s="45"/>
      <c r="AN480" s="45"/>
      <c r="AO480" s="49" t="e">
        <f>IF(ISBLANK(#REF!),"",K480*#REF!)</f>
        <v>#REF!</v>
      </c>
      <c r="AP480" s="45"/>
    </row>
    <row r="481" spans="2:42" ht="12.75" customHeight="1" x14ac:dyDescent="0.25">
      <c r="B481" s="47"/>
      <c r="D481" s="50"/>
      <c r="E481" s="51"/>
      <c r="F481" s="50"/>
      <c r="G481" s="52"/>
      <c r="H481" s="51"/>
      <c r="I481" s="51"/>
      <c r="J481" s="12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58"/>
      <c r="W481" s="243"/>
      <c r="X481" s="267"/>
      <c r="Y481" s="67"/>
      <c r="Z481" s="67"/>
      <c r="AA481" s="45"/>
      <c r="AB481" s="45"/>
      <c r="AC481" s="45"/>
      <c r="AD481" s="45"/>
      <c r="AE481" s="45"/>
      <c r="AF481" s="45"/>
      <c r="AG481" s="46"/>
      <c r="AH481" s="45"/>
      <c r="AI481" s="45"/>
      <c r="AJ481" s="67"/>
      <c r="AK481" s="45"/>
      <c r="AL481" s="45"/>
      <c r="AM481" s="45"/>
      <c r="AN481" s="45"/>
      <c r="AO481" s="49" t="e">
        <f>IF(ISBLANK(#REF!),"",K481*#REF!)</f>
        <v>#REF!</v>
      </c>
      <c r="AP481" s="45"/>
    </row>
    <row r="482" spans="2:42" ht="12.75" customHeight="1" x14ac:dyDescent="0.25">
      <c r="B482" s="47"/>
      <c r="D482" s="50"/>
      <c r="E482" s="51"/>
      <c r="F482" s="50"/>
      <c r="G482" s="52"/>
      <c r="H482" s="51"/>
      <c r="I482" s="51"/>
      <c r="J482" s="12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56"/>
      <c r="W482" s="242"/>
      <c r="X482" s="257"/>
      <c r="Y482" s="67"/>
      <c r="Z482" s="67"/>
      <c r="AA482" s="45"/>
      <c r="AB482" s="45"/>
      <c r="AC482" s="45"/>
      <c r="AD482" s="45"/>
      <c r="AE482" s="45"/>
      <c r="AF482" s="45"/>
      <c r="AG482" s="46"/>
      <c r="AH482" s="45"/>
      <c r="AI482" s="45"/>
      <c r="AJ482" s="68"/>
      <c r="AK482" s="45"/>
      <c r="AL482" s="53"/>
      <c r="AM482" s="45"/>
      <c r="AN482" s="45"/>
      <c r="AO482" s="45"/>
      <c r="AP482" s="45"/>
    </row>
    <row r="483" spans="2:42" ht="12.75" customHeight="1" x14ac:dyDescent="0.25">
      <c r="B483" s="47"/>
      <c r="D483" s="50"/>
      <c r="E483" s="51"/>
      <c r="F483" s="50"/>
      <c r="G483" s="52"/>
      <c r="H483" s="51"/>
      <c r="I483" s="51"/>
      <c r="J483" s="12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56"/>
      <c r="W483" s="242"/>
      <c r="X483" s="257"/>
      <c r="Y483" s="67"/>
      <c r="Z483" s="67"/>
      <c r="AA483" s="45"/>
      <c r="AB483" s="45"/>
      <c r="AC483" s="45"/>
      <c r="AD483" s="45"/>
      <c r="AE483" s="45"/>
      <c r="AF483" s="45"/>
      <c r="AG483" s="46"/>
      <c r="AH483" s="45"/>
      <c r="AI483" s="45"/>
      <c r="AJ483" s="68"/>
      <c r="AK483" s="45"/>
      <c r="AL483" s="53"/>
      <c r="AM483" s="45"/>
      <c r="AN483" s="45"/>
      <c r="AO483" s="45"/>
      <c r="AP483" s="45"/>
    </row>
    <row r="484" spans="2:42" ht="12.75" customHeight="1" x14ac:dyDescent="0.25">
      <c r="B484" s="47"/>
      <c r="D484" s="50"/>
      <c r="E484" s="51"/>
      <c r="F484" s="50"/>
      <c r="G484" s="52"/>
      <c r="H484" s="51"/>
      <c r="I484" s="51"/>
      <c r="J484" s="12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56"/>
      <c r="W484" s="242"/>
      <c r="X484" s="257"/>
      <c r="Y484" s="67"/>
      <c r="Z484" s="67"/>
      <c r="AA484" s="67"/>
      <c r="AB484" s="45"/>
      <c r="AC484" s="67"/>
      <c r="AD484" s="67"/>
      <c r="AE484" s="67"/>
      <c r="AF484" s="67"/>
      <c r="AG484" s="46"/>
      <c r="AH484" s="67"/>
      <c r="AI484" s="67"/>
      <c r="AJ484" s="68"/>
      <c r="AK484" s="67"/>
      <c r="AL484" s="73"/>
      <c r="AM484" s="73"/>
      <c r="AN484" s="73"/>
      <c r="AO484" s="70"/>
      <c r="AP484" s="70"/>
    </row>
    <row r="485" spans="2:42" ht="12.75" customHeight="1" thickBot="1" x14ac:dyDescent="0.3">
      <c r="B485" s="71"/>
      <c r="D485" s="81"/>
      <c r="E485" s="77"/>
      <c r="F485" s="82"/>
      <c r="G485" s="78"/>
      <c r="H485" s="77"/>
      <c r="I485" s="77"/>
      <c r="J485" s="132"/>
      <c r="K485" s="77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244"/>
      <c r="X485" s="268"/>
      <c r="Y485" s="70"/>
      <c r="Z485" s="70"/>
      <c r="AA485" s="70"/>
      <c r="AB485" s="70"/>
      <c r="AC485" s="70"/>
      <c r="AD485" s="70"/>
      <c r="AE485" s="70"/>
      <c r="AF485" s="70"/>
      <c r="AG485" s="83"/>
      <c r="AH485" s="70"/>
      <c r="AI485" s="70"/>
      <c r="AJ485" s="73"/>
      <c r="AK485" s="70"/>
      <c r="AL485" s="73"/>
      <c r="AM485" s="73"/>
      <c r="AN485" s="73"/>
      <c r="AO485" s="70"/>
      <c r="AP485" s="70"/>
    </row>
    <row r="486" spans="2:42" s="2" customFormat="1" ht="20.100000000000001" customHeight="1" thickBot="1" x14ac:dyDescent="0.3">
      <c r="D486" s="360"/>
      <c r="E486" s="361"/>
      <c r="F486" s="361"/>
      <c r="G486" s="361"/>
      <c r="H486" s="361"/>
      <c r="I486" s="361"/>
      <c r="J486" s="361"/>
      <c r="K486" s="361"/>
      <c r="L486" s="361"/>
      <c r="M486" s="361"/>
      <c r="N486" s="361"/>
      <c r="O486" s="361"/>
      <c r="P486" s="361"/>
      <c r="Q486" s="361"/>
      <c r="R486" s="361"/>
      <c r="S486" s="361"/>
      <c r="T486" s="361"/>
      <c r="U486" s="361"/>
      <c r="V486" s="362"/>
      <c r="W486" s="240"/>
      <c r="X486" s="240"/>
      <c r="Y486" s="59"/>
      <c r="Z486" s="59"/>
      <c r="AA486" s="59"/>
      <c r="AB486" s="59"/>
      <c r="AC486" s="59"/>
      <c r="AD486" s="59"/>
      <c r="AE486" s="59"/>
      <c r="AF486" s="59"/>
      <c r="AG486" s="60"/>
      <c r="AH486" s="59"/>
      <c r="AI486" s="59"/>
      <c r="AJ486" s="59"/>
      <c r="AK486" s="59"/>
      <c r="AL486" s="59"/>
      <c r="AM486" s="59"/>
      <c r="AN486" s="59" t="str">
        <f t="shared" ref="AN486:AP486" si="489">IF(AN395="","",IF(AN412="","",IF(SUM(AN413:AN485)&lt;&gt;0,SUM(AN413:AN485),0)))</f>
        <v/>
      </c>
      <c r="AO486" s="59" t="str">
        <f t="shared" si="489"/>
        <v/>
      </c>
      <c r="AP486" s="59" t="str">
        <f t="shared" si="489"/>
        <v/>
      </c>
    </row>
    <row r="487" spans="2:42" s="2" customFormat="1" ht="20.100000000000001" customHeight="1" x14ac:dyDescent="0.25">
      <c r="B487" s="2" t="s">
        <v>17</v>
      </c>
      <c r="D487" s="344"/>
      <c r="E487" s="345"/>
      <c r="F487" s="345"/>
      <c r="G487" s="345"/>
      <c r="H487" s="345"/>
      <c r="I487" s="345"/>
      <c r="J487" s="345"/>
      <c r="K487" s="345"/>
      <c r="L487" s="345"/>
      <c r="M487" s="345"/>
      <c r="N487" s="345"/>
      <c r="O487" s="345"/>
      <c r="P487" s="345"/>
      <c r="Q487" s="345"/>
      <c r="R487" s="345"/>
      <c r="S487" s="345"/>
      <c r="T487" s="345"/>
      <c r="U487" s="345"/>
      <c r="V487" s="346"/>
      <c r="W487" s="241"/>
      <c r="X487" s="241"/>
      <c r="Y487" s="61"/>
      <c r="Z487" s="61"/>
      <c r="AA487" s="61"/>
      <c r="AB487" s="61"/>
      <c r="AC487" s="61"/>
      <c r="AD487" s="61"/>
      <c r="AE487" s="61"/>
      <c r="AF487" s="61"/>
      <c r="AG487" s="62"/>
      <c r="AH487" s="61"/>
      <c r="AI487" s="61"/>
      <c r="AJ487" s="61"/>
      <c r="AK487" s="61"/>
      <c r="AL487" s="61"/>
      <c r="AM487" s="61"/>
      <c r="AN487" s="61" t="str">
        <f t="shared" ref="AN487:AP487" si="490">IF(AN395="","",IF(AN412="",IF(SUM(COUNTIF(AN413:AN485,"LS")+COUNTIF(AN413:AN485,"LUMP"))&gt;0,"LS",""),IF(AN486&lt;&gt;"",ROUNDUP(AN486,0),"")))</f>
        <v/>
      </c>
      <c r="AO487" s="61" t="str">
        <f t="shared" si="490"/>
        <v/>
      </c>
      <c r="AP487" s="61" t="str">
        <f t="shared" si="490"/>
        <v/>
      </c>
    </row>
    <row r="488" spans="2:42" ht="12.75" customHeight="1" thickBot="1" x14ac:dyDescent="0.3"/>
    <row r="489" spans="2:42" ht="12.75" customHeight="1" thickBot="1" x14ac:dyDescent="0.3">
      <c r="B489" s="13" t="s">
        <v>15</v>
      </c>
      <c r="D489" s="371">
        <f>B490</f>
        <v>5</v>
      </c>
      <c r="E489" s="371"/>
      <c r="F489" s="371"/>
      <c r="G489" s="371"/>
      <c r="H489" s="371"/>
      <c r="I489" s="371"/>
      <c r="J489" s="371"/>
      <c r="K489" s="371"/>
      <c r="L489" s="371"/>
      <c r="M489" s="371"/>
      <c r="N489" s="371"/>
      <c r="O489" s="371"/>
      <c r="P489" s="371"/>
      <c r="Q489" s="371"/>
      <c r="R489" s="371"/>
      <c r="S489" s="371"/>
      <c r="T489" s="371"/>
      <c r="U489" s="371"/>
      <c r="V489" s="371"/>
      <c r="W489" s="371"/>
      <c r="X489" s="371"/>
      <c r="Y489" s="371"/>
      <c r="Z489" s="371"/>
      <c r="AA489" s="371"/>
      <c r="AB489" s="371"/>
      <c r="AC489" s="371"/>
      <c r="AD489" s="371"/>
      <c r="AE489" s="371"/>
      <c r="AF489" s="371"/>
      <c r="AG489" s="371"/>
      <c r="AH489" s="371"/>
      <c r="AI489" s="371"/>
      <c r="AJ489" s="371"/>
      <c r="AK489" s="371"/>
      <c r="AL489" s="371"/>
      <c r="AM489" s="371"/>
      <c r="AN489" s="371"/>
      <c r="AO489" s="371"/>
      <c r="AP489" s="371"/>
    </row>
    <row r="490" spans="2:42" ht="12.75" customHeight="1" thickBot="1" x14ac:dyDescent="0.3">
      <c r="B490" s="14">
        <v>5</v>
      </c>
      <c r="D490" s="15"/>
      <c r="E490" s="15"/>
      <c r="F490" s="15"/>
      <c r="G490" s="15"/>
      <c r="H490" s="15"/>
      <c r="I490" s="15"/>
      <c r="J490" s="125"/>
      <c r="K490" s="1"/>
      <c r="V490" s="16" t="s">
        <v>13</v>
      </c>
      <c r="W490" s="255"/>
      <c r="X490" s="255"/>
      <c r="Y490" s="64" t="str">
        <f t="shared" ref="Y490:AP490" si="491">IF(ISBLANK(Y$9),"",Y$9)</f>
        <v>442E10300</v>
      </c>
      <c r="Z490" s="64" t="str">
        <f t="shared" si="491"/>
        <v>442E10080</v>
      </c>
      <c r="AA490" s="64" t="str">
        <f t="shared" si="491"/>
        <v>302E56000</v>
      </c>
      <c r="AB490" s="64" t="str">
        <f t="shared" si="491"/>
        <v>304E20000</v>
      </c>
      <c r="AC490" s="64" t="str">
        <f t="shared" si="491"/>
        <v>206E15010</v>
      </c>
      <c r="AD490" s="64" t="str">
        <f t="shared" si="491"/>
        <v>407E10000</v>
      </c>
      <c r="AE490" s="64" t="str">
        <f t="shared" si="491"/>
        <v>204E45000</v>
      </c>
      <c r="AF490" s="64" t="str">
        <f t="shared" si="491"/>
        <v>605E06020</v>
      </c>
      <c r="AG490" s="64" t="str">
        <f t="shared" si="491"/>
        <v>605E11110</v>
      </c>
      <c r="AH490" s="64" t="str">
        <f t="shared" si="491"/>
        <v>606E15050</v>
      </c>
      <c r="AI490" s="64" t="str">
        <f t="shared" si="491"/>
        <v>206E11000</v>
      </c>
      <c r="AJ490" s="64" t="str">
        <f t="shared" si="491"/>
        <v>622E10160</v>
      </c>
      <c r="AK490" s="64" t="str">
        <f t="shared" si="491"/>
        <v>659E10000</v>
      </c>
      <c r="AL490" s="64" t="str">
        <f t="shared" si="491"/>
        <v>609E71000</v>
      </c>
      <c r="AM490" s="64" t="str">
        <f t="shared" si="491"/>
        <v>254E01000</v>
      </c>
      <c r="AN490" s="64" t="str">
        <f t="shared" si="491"/>
        <v>452E19200</v>
      </c>
      <c r="AO490" s="64" t="str">
        <f t="shared" si="491"/>
        <v>609E26000</v>
      </c>
      <c r="AP490" s="64" t="str">
        <f t="shared" si="491"/>
        <v>609E14000</v>
      </c>
    </row>
    <row r="491" spans="2:42" ht="12.75" customHeight="1" x14ac:dyDescent="0.25">
      <c r="D491" s="15"/>
      <c r="E491" s="15"/>
      <c r="F491" s="15"/>
      <c r="G491" s="15"/>
      <c r="H491" s="15"/>
      <c r="I491" s="15"/>
      <c r="J491" s="125"/>
      <c r="K491" s="1"/>
      <c r="V491" s="16" t="s">
        <v>14</v>
      </c>
      <c r="W491" s="255"/>
      <c r="X491" s="255"/>
      <c r="Y491" s="65" t="str">
        <f t="shared" ref="Y491:AP491" si="492">IF(ISBLANK(Y$10),"",Y$10)</f>
        <v/>
      </c>
      <c r="Z491" s="65" t="str">
        <f t="shared" si="492"/>
        <v/>
      </c>
      <c r="AA491" s="65" t="str">
        <f t="shared" si="492"/>
        <v/>
      </c>
      <c r="AB491" s="65" t="str">
        <f t="shared" si="492"/>
        <v/>
      </c>
      <c r="AC491" s="65" t="str">
        <f t="shared" si="492"/>
        <v/>
      </c>
      <c r="AD491" s="65" t="str">
        <f t="shared" si="492"/>
        <v/>
      </c>
      <c r="AE491" s="65" t="str">
        <f t="shared" si="492"/>
        <v/>
      </c>
      <c r="AF491" s="65" t="str">
        <f t="shared" si="492"/>
        <v/>
      </c>
      <c r="AG491" s="65" t="str">
        <f t="shared" si="492"/>
        <v/>
      </c>
      <c r="AH491" s="65" t="str">
        <f t="shared" si="492"/>
        <v/>
      </c>
      <c r="AI491" s="65" t="str">
        <f t="shared" si="492"/>
        <v/>
      </c>
      <c r="AJ491" s="65" t="str">
        <f t="shared" si="492"/>
        <v/>
      </c>
      <c r="AK491" s="65" t="str">
        <f t="shared" si="492"/>
        <v/>
      </c>
      <c r="AL491" s="65" t="str">
        <f t="shared" si="492"/>
        <v/>
      </c>
      <c r="AM491" s="65" t="str">
        <f t="shared" si="492"/>
        <v/>
      </c>
      <c r="AN491" s="65" t="str">
        <f t="shared" si="492"/>
        <v/>
      </c>
      <c r="AO491" s="65" t="str">
        <f t="shared" si="492"/>
        <v/>
      </c>
      <c r="AP491" s="65" t="str">
        <f t="shared" si="492"/>
        <v/>
      </c>
    </row>
    <row r="492" spans="2:42" ht="12.75" customHeight="1" x14ac:dyDescent="0.25">
      <c r="F492" s="6"/>
      <c r="V492" s="16" t="s">
        <v>34</v>
      </c>
      <c r="W492" s="255"/>
      <c r="X492" s="255"/>
      <c r="Y492" s="65">
        <f t="shared" ref="Y492:AP492" si="493">IF(ISBLANK(Y$11),"",Y$11)</f>
        <v>6</v>
      </c>
      <c r="Z492" s="65">
        <f t="shared" si="493"/>
        <v>7</v>
      </c>
      <c r="AA492" s="65">
        <f t="shared" si="493"/>
        <v>2</v>
      </c>
      <c r="AB492" s="65">
        <f t="shared" si="493"/>
        <v>3</v>
      </c>
      <c r="AC492" s="65">
        <f t="shared" si="493"/>
        <v>4</v>
      </c>
      <c r="AD492" s="65">
        <f t="shared" si="493"/>
        <v>4</v>
      </c>
      <c r="AE492" s="65">
        <f t="shared" si="493"/>
        <v>1</v>
      </c>
      <c r="AF492" s="65">
        <f t="shared" si="493"/>
        <v>3</v>
      </c>
      <c r="AG492" s="65">
        <f t="shared" si="493"/>
        <v>9</v>
      </c>
      <c r="AH492" s="65">
        <f t="shared" si="493"/>
        <v>1</v>
      </c>
      <c r="AI492" s="65">
        <f t="shared" si="493"/>
        <v>2</v>
      </c>
      <c r="AJ492" s="65">
        <f t="shared" si="493"/>
        <v>5</v>
      </c>
      <c r="AK492" s="65">
        <f t="shared" si="493"/>
        <v>8</v>
      </c>
      <c r="AL492" s="65" t="str">
        <f t="shared" si="493"/>
        <v/>
      </c>
      <c r="AM492" s="65" t="str">
        <f t="shared" si="493"/>
        <v/>
      </c>
      <c r="AN492" s="65" t="str">
        <f t="shared" si="493"/>
        <v/>
      </c>
      <c r="AO492" s="65" t="str">
        <f t="shared" si="493"/>
        <v/>
      </c>
      <c r="AP492" s="65" t="str">
        <f t="shared" si="493"/>
        <v/>
      </c>
    </row>
    <row r="493" spans="2:42" ht="12.75" customHeight="1" thickBot="1" x14ac:dyDescent="0.3">
      <c r="F493" s="6"/>
      <c r="V493" s="16" t="s">
        <v>8</v>
      </c>
      <c r="W493" s="255"/>
      <c r="X493" s="255"/>
      <c r="Y493" s="65">
        <f t="shared" ref="Y493:AP493" si="494">IF(ISBLANK(Y$12),"",Y$12)</f>
        <v>1.5</v>
      </c>
      <c r="Z493" s="65">
        <f t="shared" si="494"/>
        <v>1.75</v>
      </c>
      <c r="AA493" s="65">
        <f t="shared" si="494"/>
        <v>4.5</v>
      </c>
      <c r="AB493" s="65">
        <f t="shared" si="494"/>
        <v>6</v>
      </c>
      <c r="AC493" s="65">
        <f t="shared" si="494"/>
        <v>14</v>
      </c>
      <c r="AD493" s="65" t="str">
        <f t="shared" si="494"/>
        <v/>
      </c>
      <c r="AE493" s="65" t="str">
        <f t="shared" si="494"/>
        <v/>
      </c>
      <c r="AF493" s="65" t="str">
        <f t="shared" si="494"/>
        <v/>
      </c>
      <c r="AG493" s="65" t="str">
        <f t="shared" si="494"/>
        <v/>
      </c>
      <c r="AH493" s="65">
        <f t="shared" si="494"/>
        <v>1.5</v>
      </c>
      <c r="AI493" s="65" t="str">
        <f t="shared" si="494"/>
        <v/>
      </c>
      <c r="AJ493" s="65" t="str">
        <f t="shared" si="494"/>
        <v/>
      </c>
      <c r="AK493" s="65">
        <f t="shared" si="494"/>
        <v>9</v>
      </c>
      <c r="AL493" s="65" t="str">
        <f t="shared" si="494"/>
        <v/>
      </c>
      <c r="AM493" s="65">
        <f t="shared" si="494"/>
        <v>16</v>
      </c>
      <c r="AN493" s="65" t="str">
        <f t="shared" si="494"/>
        <v/>
      </c>
      <c r="AO493" s="65" t="str">
        <f t="shared" si="494"/>
        <v/>
      </c>
      <c r="AP493" s="65" t="str">
        <f t="shared" si="494"/>
        <v/>
      </c>
    </row>
    <row r="494" spans="2:42" ht="12.75" customHeight="1" x14ac:dyDescent="0.25">
      <c r="B494" s="387" t="s">
        <v>16</v>
      </c>
      <c r="D494" s="381" t="s">
        <v>2</v>
      </c>
      <c r="E494" s="382"/>
      <c r="F494" s="383"/>
      <c r="G494" s="369" t="s">
        <v>9</v>
      </c>
      <c r="H494" s="342" t="s">
        <v>43</v>
      </c>
      <c r="I494" s="26"/>
      <c r="J494" s="130"/>
      <c r="K494" s="342" t="s">
        <v>10</v>
      </c>
      <c r="L494" s="342" t="s">
        <v>28</v>
      </c>
      <c r="M494" s="26"/>
      <c r="N494" s="26"/>
      <c r="O494" s="26"/>
      <c r="P494" s="26"/>
      <c r="Q494" s="342" t="s">
        <v>27</v>
      </c>
      <c r="R494" s="26"/>
      <c r="S494" s="26"/>
      <c r="T494" s="26"/>
      <c r="U494" s="26"/>
      <c r="V494" s="342" t="s">
        <v>3</v>
      </c>
      <c r="W494" s="237"/>
      <c r="X494" s="263"/>
      <c r="Y494" s="27" t="str">
        <f t="shared" ref="Y494:AF494" si="495">Y$15</f>
        <v>442</v>
      </c>
      <c r="Z494" s="27">
        <f t="shared" si="495"/>
        <v>442</v>
      </c>
      <c r="AA494" s="27">
        <f t="shared" si="495"/>
        <v>302</v>
      </c>
      <c r="AB494" s="27" t="str">
        <f t="shared" si="495"/>
        <v>304</v>
      </c>
      <c r="AC494" s="27" t="str">
        <f t="shared" si="495"/>
        <v>206</v>
      </c>
      <c r="AD494" s="66" t="str">
        <f t="shared" si="495"/>
        <v>407</v>
      </c>
      <c r="AE494" s="27" t="str">
        <f t="shared" si="495"/>
        <v>204</v>
      </c>
      <c r="AF494" s="27" t="str">
        <f t="shared" si="495"/>
        <v>206</v>
      </c>
      <c r="AG494" s="28"/>
      <c r="AH494" s="27" t="str">
        <f t="shared" ref="AH494:AP494" si="496">AH$15</f>
        <v>254</v>
      </c>
      <c r="AI494" s="27" t="str">
        <f t="shared" si="496"/>
        <v>206</v>
      </c>
      <c r="AJ494" s="27" t="str">
        <f t="shared" si="496"/>
        <v>441</v>
      </c>
      <c r="AK494" s="27" t="str">
        <f t="shared" si="496"/>
        <v>452</v>
      </c>
      <c r="AL494" s="27" t="str">
        <f t="shared" si="496"/>
        <v>202</v>
      </c>
      <c r="AM494" s="27" t="str">
        <f t="shared" si="496"/>
        <v>618</v>
      </c>
      <c r="AN494" s="27" t="str">
        <f t="shared" si="496"/>
        <v>KENT 451</v>
      </c>
      <c r="AO494" s="27" t="str">
        <f t="shared" si="496"/>
        <v>KENT 609</v>
      </c>
      <c r="AP494" s="27" t="str">
        <f t="shared" si="496"/>
        <v>KENT 609</v>
      </c>
    </row>
    <row r="495" spans="2:42" ht="12.75" customHeight="1" x14ac:dyDescent="0.25">
      <c r="B495" s="388"/>
      <c r="D495" s="384"/>
      <c r="E495" s="385"/>
      <c r="F495" s="386"/>
      <c r="G495" s="370"/>
      <c r="H495" s="343"/>
      <c r="I495" s="29"/>
      <c r="J495" s="131"/>
      <c r="K495" s="343"/>
      <c r="L495" s="343"/>
      <c r="M495" s="29"/>
      <c r="N495" s="29"/>
      <c r="O495" s="29"/>
      <c r="P495" s="29"/>
      <c r="Q495" s="343"/>
      <c r="R495" s="29"/>
      <c r="S495" s="29"/>
      <c r="T495" s="29"/>
      <c r="U495" s="29"/>
      <c r="V495" s="343"/>
      <c r="W495" s="238"/>
      <c r="X495" s="264"/>
      <c r="Y495" s="336" t="str">
        <f t="shared" ref="Y495:AF495" si="497">Y$16</f>
        <v>ASPHALT CONCRETE SURFACE COURSE, 12.5 MM, TYPE A (447)</v>
      </c>
      <c r="Z495" s="336" t="str">
        <f t="shared" si="497"/>
        <v xml:space="preserve"> ASPHALT CONCRETE INTERMEDIATE COURSE, 12.5MM, TYPE A (446</v>
      </c>
      <c r="AA495" s="336" t="str">
        <f t="shared" si="497"/>
        <v>4.5" ASPHALT CONCRETE BASE</v>
      </c>
      <c r="AB495" s="336" t="str">
        <f t="shared" si="497"/>
        <v>AGGREGATE BASE</v>
      </c>
      <c r="AC495" s="336" t="str">
        <f t="shared" si="497"/>
        <v>CEMENT STABILIZED SUBGRADE, 14 INCHES DEEP</v>
      </c>
      <c r="AD495" s="339" t="str">
        <f t="shared" si="497"/>
        <v>TACK COAT</v>
      </c>
      <c r="AE495" s="336" t="str">
        <f t="shared" si="497"/>
        <v>PROOF ROLLING</v>
      </c>
      <c r="AF495" s="336" t="str">
        <f t="shared" si="497"/>
        <v>CURING COAT</v>
      </c>
      <c r="AG495" s="31"/>
      <c r="AH495" s="336" t="str">
        <f t="shared" ref="AH495:AP495" si="498">AH$16</f>
        <v>PAVEMENT PLANING, ASPHALT CONCRETE, AS PER PLAN</v>
      </c>
      <c r="AI495" s="336" t="str">
        <f t="shared" si="498"/>
        <v>CEMENT</v>
      </c>
      <c r="AJ495" s="336" t="str">
        <f t="shared" si="498"/>
        <v>ANTI-SEGREGATION EQUIPMENT</v>
      </c>
      <c r="AK495" s="336" t="str">
        <f t="shared" si="498"/>
        <v>9" NON-REINFORCED CONCRETE PAVEMENT, CLASS QC 1P</v>
      </c>
      <c r="AL495" s="336" t="str">
        <f t="shared" si="498"/>
        <v>PAVEMENT REMOVED</v>
      </c>
      <c r="AM495" s="336" t="str">
        <f t="shared" si="498"/>
        <v>RUMBLE STRIPS, SHOULDER (ASPHALT CONCRETE)</v>
      </c>
      <c r="AN495" s="336" t="str">
        <f t="shared" si="498"/>
        <v/>
      </c>
      <c r="AO495" s="336" t="str">
        <f t="shared" si="498"/>
        <v/>
      </c>
      <c r="AP495" s="336" t="str">
        <f t="shared" si="498"/>
        <v/>
      </c>
    </row>
    <row r="496" spans="2:42" ht="12.75" customHeight="1" x14ac:dyDescent="0.25">
      <c r="B496" s="388"/>
      <c r="D496" s="384"/>
      <c r="E496" s="385"/>
      <c r="F496" s="386"/>
      <c r="G496" s="370"/>
      <c r="H496" s="343"/>
      <c r="I496" s="29"/>
      <c r="J496" s="131"/>
      <c r="K496" s="343"/>
      <c r="L496" s="343"/>
      <c r="M496" s="29"/>
      <c r="N496" s="29"/>
      <c r="O496" s="29"/>
      <c r="P496" s="29"/>
      <c r="Q496" s="343"/>
      <c r="R496" s="29"/>
      <c r="S496" s="29"/>
      <c r="T496" s="29"/>
      <c r="U496" s="29"/>
      <c r="V496" s="343"/>
      <c r="W496" s="238"/>
      <c r="X496" s="264"/>
      <c r="Y496" s="337"/>
      <c r="Z496" s="337"/>
      <c r="AA496" s="337"/>
      <c r="AB496" s="337"/>
      <c r="AC496" s="337"/>
      <c r="AD496" s="340"/>
      <c r="AE496" s="337"/>
      <c r="AF496" s="337"/>
      <c r="AG496" s="33"/>
      <c r="AH496" s="337"/>
      <c r="AI496" s="337"/>
      <c r="AJ496" s="337"/>
      <c r="AK496" s="337"/>
      <c r="AL496" s="337"/>
      <c r="AM496" s="337"/>
      <c r="AN496" s="337"/>
      <c r="AO496" s="337"/>
      <c r="AP496" s="337"/>
    </row>
    <row r="497" spans="2:42" ht="12.75" customHeight="1" x14ac:dyDescent="0.25">
      <c r="B497" s="388"/>
      <c r="D497" s="384"/>
      <c r="E497" s="385"/>
      <c r="F497" s="386"/>
      <c r="G497" s="370"/>
      <c r="H497" s="343"/>
      <c r="I497" s="29"/>
      <c r="J497" s="131"/>
      <c r="K497" s="343"/>
      <c r="L497" s="343"/>
      <c r="M497" s="29"/>
      <c r="N497" s="29"/>
      <c r="O497" s="29"/>
      <c r="P497" s="29"/>
      <c r="Q497" s="343"/>
      <c r="R497" s="29"/>
      <c r="S497" s="29"/>
      <c r="T497" s="29"/>
      <c r="U497" s="29"/>
      <c r="V497" s="343"/>
      <c r="W497" s="238"/>
      <c r="X497" s="264"/>
      <c r="Y497" s="337"/>
      <c r="Z497" s="337"/>
      <c r="AA497" s="337"/>
      <c r="AB497" s="337"/>
      <c r="AC497" s="337"/>
      <c r="AD497" s="340"/>
      <c r="AE497" s="337"/>
      <c r="AF497" s="337"/>
      <c r="AG497" s="33"/>
      <c r="AH497" s="337"/>
      <c r="AI497" s="337"/>
      <c r="AJ497" s="337"/>
      <c r="AK497" s="337"/>
      <c r="AL497" s="337"/>
      <c r="AM497" s="337"/>
      <c r="AN497" s="337"/>
      <c r="AO497" s="337"/>
      <c r="AP497" s="337"/>
    </row>
    <row r="498" spans="2:42" ht="12.75" customHeight="1" x14ac:dyDescent="0.25">
      <c r="B498" s="388"/>
      <c r="D498" s="384"/>
      <c r="E498" s="385"/>
      <c r="F498" s="386"/>
      <c r="G498" s="370"/>
      <c r="H498" s="343"/>
      <c r="I498" s="29"/>
      <c r="J498" s="131"/>
      <c r="K498" s="343"/>
      <c r="L498" s="343"/>
      <c r="M498" s="29"/>
      <c r="N498" s="29"/>
      <c r="O498" s="29"/>
      <c r="P498" s="29"/>
      <c r="Q498" s="343"/>
      <c r="R498" s="29"/>
      <c r="S498" s="29"/>
      <c r="T498" s="29"/>
      <c r="U498" s="29"/>
      <c r="V498" s="343"/>
      <c r="W498" s="238"/>
      <c r="X498" s="264"/>
      <c r="Y498" s="337"/>
      <c r="Z498" s="337"/>
      <c r="AA498" s="337"/>
      <c r="AB498" s="337"/>
      <c r="AC498" s="337"/>
      <c r="AD498" s="340"/>
      <c r="AE498" s="337"/>
      <c r="AF498" s="337"/>
      <c r="AG498" s="33"/>
      <c r="AH498" s="337"/>
      <c r="AI498" s="337"/>
      <c r="AJ498" s="337"/>
      <c r="AK498" s="337"/>
      <c r="AL498" s="337"/>
      <c r="AM498" s="337"/>
      <c r="AN498" s="337"/>
      <c r="AO498" s="337"/>
      <c r="AP498" s="337"/>
    </row>
    <row r="499" spans="2:42" ht="12.75" customHeight="1" x14ac:dyDescent="0.25">
      <c r="B499" s="388"/>
      <c r="D499" s="384"/>
      <c r="E499" s="385"/>
      <c r="F499" s="386"/>
      <c r="G499" s="370"/>
      <c r="H499" s="343"/>
      <c r="I499" s="29"/>
      <c r="J499" s="131"/>
      <c r="K499" s="343"/>
      <c r="L499" s="343"/>
      <c r="M499" s="29"/>
      <c r="N499" s="29"/>
      <c r="O499" s="29"/>
      <c r="P499" s="29"/>
      <c r="Q499" s="343"/>
      <c r="R499" s="29"/>
      <c r="S499" s="29"/>
      <c r="T499" s="29"/>
      <c r="U499" s="29"/>
      <c r="V499" s="343"/>
      <c r="W499" s="238"/>
      <c r="X499" s="264"/>
      <c r="Y499" s="337"/>
      <c r="Z499" s="337"/>
      <c r="AA499" s="337"/>
      <c r="AB499" s="337"/>
      <c r="AC499" s="337"/>
      <c r="AD499" s="340"/>
      <c r="AE499" s="337"/>
      <c r="AF499" s="337"/>
      <c r="AG499" s="33"/>
      <c r="AH499" s="337"/>
      <c r="AI499" s="337"/>
      <c r="AJ499" s="337"/>
      <c r="AK499" s="337"/>
      <c r="AL499" s="337"/>
      <c r="AM499" s="337"/>
      <c r="AN499" s="337"/>
      <c r="AO499" s="337"/>
      <c r="AP499" s="337"/>
    </row>
    <row r="500" spans="2:42" ht="12.75" customHeight="1" x14ac:dyDescent="0.25">
      <c r="B500" s="388"/>
      <c r="D500" s="384"/>
      <c r="E500" s="385"/>
      <c r="F500" s="386"/>
      <c r="G500" s="370"/>
      <c r="H500" s="343"/>
      <c r="I500" s="29"/>
      <c r="J500" s="131"/>
      <c r="K500" s="343"/>
      <c r="L500" s="343"/>
      <c r="M500" s="29"/>
      <c r="N500" s="29"/>
      <c r="O500" s="29"/>
      <c r="P500" s="29"/>
      <c r="Q500" s="343"/>
      <c r="R500" s="29"/>
      <c r="S500" s="29"/>
      <c r="T500" s="29"/>
      <c r="U500" s="29"/>
      <c r="V500" s="343"/>
      <c r="W500" s="238"/>
      <c r="X500" s="264"/>
      <c r="Y500" s="337"/>
      <c r="Z500" s="337"/>
      <c r="AA500" s="337"/>
      <c r="AB500" s="337"/>
      <c r="AC500" s="337"/>
      <c r="AD500" s="340"/>
      <c r="AE500" s="337"/>
      <c r="AF500" s="337"/>
      <c r="AG500" s="33"/>
      <c r="AH500" s="337"/>
      <c r="AI500" s="337"/>
      <c r="AJ500" s="337"/>
      <c r="AK500" s="337"/>
      <c r="AL500" s="337"/>
      <c r="AM500" s="337"/>
      <c r="AN500" s="337"/>
      <c r="AO500" s="337"/>
      <c r="AP500" s="337"/>
    </row>
    <row r="501" spans="2:42" ht="12.75" customHeight="1" x14ac:dyDescent="0.25">
      <c r="B501" s="388"/>
      <c r="D501" s="384"/>
      <c r="E501" s="385"/>
      <c r="F501" s="386"/>
      <c r="G501" s="370"/>
      <c r="H501" s="343"/>
      <c r="I501" s="29"/>
      <c r="J501" s="131"/>
      <c r="K501" s="343"/>
      <c r="L501" s="343"/>
      <c r="M501" s="29"/>
      <c r="N501" s="29"/>
      <c r="O501" s="29"/>
      <c r="P501" s="29"/>
      <c r="Q501" s="343"/>
      <c r="R501" s="29"/>
      <c r="S501" s="29"/>
      <c r="T501" s="29"/>
      <c r="U501" s="29"/>
      <c r="V501" s="343"/>
      <c r="W501" s="238"/>
      <c r="X501" s="264"/>
      <c r="Y501" s="337"/>
      <c r="Z501" s="337"/>
      <c r="AA501" s="337"/>
      <c r="AB501" s="337"/>
      <c r="AC501" s="337"/>
      <c r="AD501" s="340"/>
      <c r="AE501" s="337"/>
      <c r="AF501" s="337"/>
      <c r="AG501" s="33"/>
      <c r="AH501" s="337"/>
      <c r="AI501" s="337"/>
      <c r="AJ501" s="337"/>
      <c r="AK501" s="337"/>
      <c r="AL501" s="337"/>
      <c r="AM501" s="337"/>
      <c r="AN501" s="337"/>
      <c r="AO501" s="337"/>
      <c r="AP501" s="337"/>
    </row>
    <row r="502" spans="2:42" ht="12.75" customHeight="1" x14ac:dyDescent="0.25">
      <c r="B502" s="388"/>
      <c r="D502" s="384"/>
      <c r="E502" s="385"/>
      <c r="F502" s="386"/>
      <c r="G502" s="370"/>
      <c r="H502" s="343"/>
      <c r="I502" s="29"/>
      <c r="J502" s="131"/>
      <c r="K502" s="343"/>
      <c r="L502" s="343"/>
      <c r="M502" s="29"/>
      <c r="N502" s="29"/>
      <c r="O502" s="29"/>
      <c r="P502" s="29"/>
      <c r="Q502" s="343"/>
      <c r="R502" s="29"/>
      <c r="S502" s="29"/>
      <c r="T502" s="29"/>
      <c r="U502" s="29"/>
      <c r="V502" s="343"/>
      <c r="W502" s="238"/>
      <c r="X502" s="264"/>
      <c r="Y502" s="337"/>
      <c r="Z502" s="337"/>
      <c r="AA502" s="337"/>
      <c r="AB502" s="337"/>
      <c r="AC502" s="337"/>
      <c r="AD502" s="340"/>
      <c r="AE502" s="337"/>
      <c r="AF502" s="337"/>
      <c r="AG502" s="33"/>
      <c r="AH502" s="337"/>
      <c r="AI502" s="337"/>
      <c r="AJ502" s="337"/>
      <c r="AK502" s="337"/>
      <c r="AL502" s="337"/>
      <c r="AM502" s="337"/>
      <c r="AN502" s="337"/>
      <c r="AO502" s="337"/>
      <c r="AP502" s="337"/>
    </row>
    <row r="503" spans="2:42" ht="12.75" customHeight="1" x14ac:dyDescent="0.25">
      <c r="B503" s="388"/>
      <c r="D503" s="384"/>
      <c r="E503" s="385"/>
      <c r="F503" s="386"/>
      <c r="G503" s="370"/>
      <c r="H503" s="343"/>
      <c r="I503" s="29"/>
      <c r="J503" s="131"/>
      <c r="K503" s="343"/>
      <c r="L503" s="343"/>
      <c r="M503" s="29"/>
      <c r="N503" s="29"/>
      <c r="O503" s="29"/>
      <c r="P503" s="29"/>
      <c r="Q503" s="343"/>
      <c r="R503" s="29"/>
      <c r="S503" s="29"/>
      <c r="T503" s="29"/>
      <c r="U503" s="29"/>
      <c r="V503" s="343"/>
      <c r="W503" s="238"/>
      <c r="X503" s="264"/>
      <c r="Y503" s="337"/>
      <c r="Z503" s="337"/>
      <c r="AA503" s="337"/>
      <c r="AB503" s="337"/>
      <c r="AC503" s="337"/>
      <c r="AD503" s="340"/>
      <c r="AE503" s="337"/>
      <c r="AF503" s="337"/>
      <c r="AG503" s="33"/>
      <c r="AH503" s="337"/>
      <c r="AI503" s="337"/>
      <c r="AJ503" s="337"/>
      <c r="AK503" s="337"/>
      <c r="AL503" s="337"/>
      <c r="AM503" s="337"/>
      <c r="AN503" s="337"/>
      <c r="AO503" s="337"/>
      <c r="AP503" s="337"/>
    </row>
    <row r="504" spans="2:42" ht="12.75" customHeight="1" x14ac:dyDescent="0.25">
      <c r="B504" s="388"/>
      <c r="D504" s="384"/>
      <c r="E504" s="385"/>
      <c r="F504" s="386"/>
      <c r="G504" s="370"/>
      <c r="H504" s="343"/>
      <c r="I504" s="29"/>
      <c r="J504" s="131"/>
      <c r="K504" s="343"/>
      <c r="L504" s="343"/>
      <c r="M504" s="29"/>
      <c r="N504" s="29"/>
      <c r="O504" s="29"/>
      <c r="P504" s="29"/>
      <c r="Q504" s="343"/>
      <c r="R504" s="29"/>
      <c r="S504" s="29"/>
      <c r="T504" s="29"/>
      <c r="U504" s="29"/>
      <c r="V504" s="343"/>
      <c r="W504" s="238"/>
      <c r="X504" s="264"/>
      <c r="Y504" s="337"/>
      <c r="Z504" s="337"/>
      <c r="AA504" s="337"/>
      <c r="AB504" s="337"/>
      <c r="AC504" s="337"/>
      <c r="AD504" s="340"/>
      <c r="AE504" s="337"/>
      <c r="AF504" s="337"/>
      <c r="AG504" s="33"/>
      <c r="AH504" s="337"/>
      <c r="AI504" s="337"/>
      <c r="AJ504" s="337"/>
      <c r="AK504" s="337"/>
      <c r="AL504" s="337"/>
      <c r="AM504" s="337"/>
      <c r="AN504" s="337"/>
      <c r="AO504" s="337"/>
      <c r="AP504" s="337"/>
    </row>
    <row r="505" spans="2:42" ht="12.75" customHeight="1" x14ac:dyDescent="0.25">
      <c r="B505" s="388"/>
      <c r="D505" s="384"/>
      <c r="E505" s="385"/>
      <c r="F505" s="386"/>
      <c r="G505" s="370"/>
      <c r="H505" s="343"/>
      <c r="I505" s="29"/>
      <c r="J505" s="131"/>
      <c r="K505" s="343"/>
      <c r="L505" s="343"/>
      <c r="M505" s="29"/>
      <c r="N505" s="29"/>
      <c r="O505" s="29"/>
      <c r="P505" s="29"/>
      <c r="Q505" s="343"/>
      <c r="R505" s="29"/>
      <c r="S505" s="29"/>
      <c r="T505" s="29"/>
      <c r="U505" s="29"/>
      <c r="V505" s="343"/>
      <c r="W505" s="238"/>
      <c r="X505" s="264"/>
      <c r="Y505" s="337"/>
      <c r="Z505" s="337"/>
      <c r="AA505" s="337"/>
      <c r="AB505" s="337"/>
      <c r="AC505" s="337"/>
      <c r="AD505" s="340"/>
      <c r="AE505" s="337"/>
      <c r="AF505" s="337"/>
      <c r="AG505" s="33"/>
      <c r="AH505" s="337"/>
      <c r="AI505" s="337"/>
      <c r="AJ505" s="337"/>
      <c r="AK505" s="337"/>
      <c r="AL505" s="337"/>
      <c r="AM505" s="337"/>
      <c r="AN505" s="337"/>
      <c r="AO505" s="337"/>
      <c r="AP505" s="337"/>
    </row>
    <row r="506" spans="2:42" ht="12.75" customHeight="1" x14ac:dyDescent="0.25">
      <c r="B506" s="388"/>
      <c r="D506" s="384"/>
      <c r="E506" s="385"/>
      <c r="F506" s="386"/>
      <c r="G506" s="370"/>
      <c r="H506" s="343"/>
      <c r="I506" s="29"/>
      <c r="J506" s="131"/>
      <c r="K506" s="343"/>
      <c r="L506" s="343"/>
      <c r="M506" s="29"/>
      <c r="N506" s="29"/>
      <c r="O506" s="29"/>
      <c r="P506" s="29"/>
      <c r="Q506" s="343"/>
      <c r="R506" s="29"/>
      <c r="S506" s="29"/>
      <c r="T506" s="29"/>
      <c r="U506" s="29"/>
      <c r="V506" s="343"/>
      <c r="W506" s="238"/>
      <c r="X506" s="264"/>
      <c r="Y506" s="338"/>
      <c r="Z506" s="338"/>
      <c r="AA506" s="338"/>
      <c r="AB506" s="338"/>
      <c r="AC506" s="338"/>
      <c r="AD506" s="341"/>
      <c r="AE506" s="338"/>
      <c r="AF506" s="338"/>
      <c r="AG506" s="35"/>
      <c r="AH506" s="338"/>
      <c r="AI506" s="338"/>
      <c r="AJ506" s="338"/>
      <c r="AK506" s="338"/>
      <c r="AL506" s="338"/>
      <c r="AM506" s="338"/>
      <c r="AN506" s="338"/>
      <c r="AO506" s="338"/>
      <c r="AP506" s="338"/>
    </row>
    <row r="507" spans="2:42" ht="12.75" customHeight="1" thickBot="1" x14ac:dyDescent="0.3">
      <c r="B507" s="389"/>
      <c r="D507" s="347"/>
      <c r="E507" s="347"/>
      <c r="F507" s="347"/>
      <c r="G507" s="36"/>
      <c r="H507" s="37"/>
      <c r="I507" s="37"/>
      <c r="J507" s="127"/>
      <c r="K507" s="38" t="s">
        <v>6</v>
      </c>
      <c r="L507" s="38" t="s">
        <v>6</v>
      </c>
      <c r="M507" s="38"/>
      <c r="N507" s="38"/>
      <c r="O507" s="38"/>
      <c r="P507" s="38"/>
      <c r="Q507" s="38" t="s">
        <v>26</v>
      </c>
      <c r="R507" s="38"/>
      <c r="S507" s="38"/>
      <c r="T507" s="38"/>
      <c r="U507" s="38"/>
      <c r="V507" s="38" t="s">
        <v>26</v>
      </c>
      <c r="W507" s="239"/>
      <c r="X507" s="265"/>
      <c r="Y507" s="38" t="str">
        <f t="shared" ref="Y507:AF507" si="499">Y$28</f>
        <v>CY</v>
      </c>
      <c r="Z507" s="38" t="str">
        <f t="shared" si="499"/>
        <v>CY</v>
      </c>
      <c r="AA507" s="38" t="str">
        <f t="shared" si="499"/>
        <v>CY</v>
      </c>
      <c r="AB507" s="38" t="str">
        <f t="shared" si="499"/>
        <v>CY</v>
      </c>
      <c r="AC507" s="38" t="str">
        <f t="shared" si="499"/>
        <v>SY</v>
      </c>
      <c r="AD507" s="39" t="str">
        <f t="shared" si="499"/>
        <v>GAL</v>
      </c>
      <c r="AE507" s="38" t="str">
        <f t="shared" si="499"/>
        <v>HOUR</v>
      </c>
      <c r="AF507" s="38" t="str">
        <f t="shared" si="499"/>
        <v>SY</v>
      </c>
      <c r="AG507" s="40"/>
      <c r="AH507" s="38" t="str">
        <f t="shared" ref="AH507:AP507" si="500">AH$28</f>
        <v>SY</v>
      </c>
      <c r="AI507" s="38" t="str">
        <f t="shared" si="500"/>
        <v>TON</v>
      </c>
      <c r="AJ507" s="38" t="str">
        <f t="shared" si="500"/>
        <v>CY</v>
      </c>
      <c r="AK507" s="38" t="str">
        <f t="shared" si="500"/>
        <v>SY</v>
      </c>
      <c r="AL507" s="38" t="str">
        <f t="shared" si="500"/>
        <v>SY</v>
      </c>
      <c r="AM507" s="38" t="str">
        <f t="shared" si="500"/>
        <v>FT</v>
      </c>
      <c r="AN507" s="38" t="str">
        <f t="shared" si="500"/>
        <v/>
      </c>
      <c r="AO507" s="38" t="str">
        <f t="shared" si="500"/>
        <v/>
      </c>
      <c r="AP507" s="38" t="str">
        <f t="shared" si="500"/>
        <v/>
      </c>
    </row>
    <row r="508" spans="2:42" ht="12.75" customHeight="1" x14ac:dyDescent="0.25">
      <c r="B508" s="41"/>
      <c r="D508" s="42"/>
      <c r="E508" s="43"/>
      <c r="F508" s="42"/>
      <c r="G508" s="44"/>
      <c r="H508" s="43"/>
      <c r="I508" s="43"/>
      <c r="J508" s="128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219"/>
      <c r="X508" s="218"/>
      <c r="Y508" s="45"/>
      <c r="Z508" s="45"/>
      <c r="AA508" s="45"/>
      <c r="AB508" s="45"/>
      <c r="AC508" s="45"/>
      <c r="AD508" s="45"/>
      <c r="AE508" s="45"/>
      <c r="AF508" s="45"/>
      <c r="AG508" s="46"/>
      <c r="AH508" s="45"/>
      <c r="AI508" s="45"/>
      <c r="AJ508" s="45"/>
      <c r="AK508" s="45"/>
      <c r="AL508" s="45"/>
      <c r="AM508" s="45"/>
      <c r="AN508" s="45"/>
      <c r="AO508" s="45"/>
      <c r="AP508" s="45"/>
    </row>
    <row r="509" spans="2:42" ht="12.75" customHeight="1" x14ac:dyDescent="0.25">
      <c r="B509" s="47"/>
      <c r="D509" s="42"/>
      <c r="E509" s="48"/>
      <c r="F509" s="42"/>
      <c r="G509" s="52"/>
      <c r="H509" s="51"/>
      <c r="I509" s="51"/>
      <c r="J509" s="12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219"/>
      <c r="X509" s="218"/>
      <c r="Y509" s="45"/>
      <c r="Z509" s="45"/>
      <c r="AA509" s="49"/>
      <c r="AB509" s="45"/>
      <c r="AC509" s="45"/>
      <c r="AD509" s="45"/>
      <c r="AE509" s="45"/>
      <c r="AF509" s="45"/>
      <c r="AG509" s="46"/>
      <c r="AH509" s="45"/>
      <c r="AI509" s="45"/>
      <c r="AJ509" s="53"/>
      <c r="AK509" s="45"/>
      <c r="AL509" s="54"/>
      <c r="AM509" s="45"/>
      <c r="AN509" s="45"/>
      <c r="AO509" s="45"/>
      <c r="AP509" s="45"/>
    </row>
    <row r="510" spans="2:42" ht="12.75" customHeight="1" x14ac:dyDescent="0.25">
      <c r="B510" s="47"/>
      <c r="D510" s="50"/>
      <c r="E510" s="51"/>
      <c r="F510" s="50"/>
      <c r="G510" s="52"/>
      <c r="H510" s="51"/>
      <c r="I510" s="51"/>
      <c r="J510" s="12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219"/>
      <c r="X510" s="218"/>
      <c r="Y510" s="67"/>
      <c r="Z510" s="67"/>
      <c r="AA510" s="45"/>
      <c r="AB510" s="45"/>
      <c r="AC510" s="45"/>
      <c r="AD510" s="45"/>
      <c r="AE510" s="84"/>
      <c r="AF510" s="45"/>
      <c r="AG510" s="46"/>
      <c r="AH510" s="45"/>
      <c r="AI510" s="45"/>
      <c r="AJ510" s="67"/>
      <c r="AK510" s="45"/>
      <c r="AL510" s="45"/>
      <c r="AM510" s="45"/>
      <c r="AN510" s="45"/>
      <c r="AO510" s="49" t="e">
        <f>IF(ISBLANK(#REF!),"",K510*#REF!)</f>
        <v>#REF!</v>
      </c>
      <c r="AP510" s="45"/>
    </row>
    <row r="511" spans="2:42" ht="12.75" customHeight="1" x14ac:dyDescent="0.25">
      <c r="B511" s="47"/>
      <c r="D511" s="50"/>
      <c r="E511" s="51"/>
      <c r="F511" s="50"/>
      <c r="G511" s="52"/>
      <c r="H511" s="51"/>
      <c r="I511" s="51"/>
      <c r="J511" s="12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219"/>
      <c r="X511" s="218"/>
      <c r="Y511" s="67"/>
      <c r="Z511" s="67"/>
      <c r="AA511" s="45"/>
      <c r="AB511" s="45"/>
      <c r="AC511" s="45"/>
      <c r="AD511" s="45"/>
      <c r="AE511" s="84"/>
      <c r="AF511" s="45"/>
      <c r="AG511" s="46"/>
      <c r="AH511" s="45"/>
      <c r="AI511" s="45"/>
      <c r="AJ511" s="67"/>
      <c r="AK511" s="45"/>
      <c r="AL511" s="45"/>
      <c r="AM511" s="45"/>
      <c r="AN511" s="45"/>
      <c r="AO511" s="49" t="e">
        <f>IF(ISBLANK(#REF!),"",K511*#REF!)</f>
        <v>#REF!</v>
      </c>
      <c r="AP511" s="45"/>
    </row>
    <row r="512" spans="2:42" ht="12.75" customHeight="1" x14ac:dyDescent="0.25">
      <c r="B512" s="47"/>
      <c r="D512" s="50"/>
      <c r="E512" s="51"/>
      <c r="F512" s="50"/>
      <c r="G512" s="52"/>
      <c r="H512" s="51"/>
      <c r="I512" s="51"/>
      <c r="J512" s="12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219"/>
      <c r="X512" s="218"/>
      <c r="Y512" s="67"/>
      <c r="Z512" s="67"/>
      <c r="AA512" s="45"/>
      <c r="AB512" s="45"/>
      <c r="AC512" s="45"/>
      <c r="AD512" s="45"/>
      <c r="AE512" s="45"/>
      <c r="AF512" s="45"/>
      <c r="AG512" s="46"/>
      <c r="AH512" s="45"/>
      <c r="AI512" s="45"/>
      <c r="AJ512" s="67"/>
      <c r="AK512" s="45"/>
      <c r="AL512" s="45"/>
      <c r="AM512" s="45"/>
      <c r="AN512" s="45"/>
      <c r="AO512" s="49" t="e">
        <f>IF(ISBLANK(#REF!),"",K512*#REF!)</f>
        <v>#REF!</v>
      </c>
      <c r="AP512" s="45"/>
    </row>
    <row r="513" spans="2:42" ht="12.75" customHeight="1" x14ac:dyDescent="0.25">
      <c r="B513" s="47"/>
      <c r="D513" s="50"/>
      <c r="E513" s="51"/>
      <c r="F513" s="50"/>
      <c r="G513" s="52"/>
      <c r="H513" s="51"/>
      <c r="I513" s="51"/>
      <c r="J513" s="129"/>
      <c r="K513" s="56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219"/>
      <c r="X513" s="218"/>
      <c r="Y513" s="67"/>
      <c r="Z513" s="67"/>
      <c r="AA513" s="45"/>
      <c r="AB513" s="45"/>
      <c r="AC513" s="45"/>
      <c r="AD513" s="45"/>
      <c r="AE513" s="45"/>
      <c r="AF513" s="45"/>
      <c r="AG513" s="46"/>
      <c r="AH513" s="45"/>
      <c r="AI513" s="45"/>
      <c r="AJ513" s="67"/>
      <c r="AK513" s="45"/>
      <c r="AL513" s="45"/>
      <c r="AM513" s="45"/>
      <c r="AN513" s="45"/>
      <c r="AO513" s="49" t="e">
        <f>IF(ISBLANK(#REF!),"",K513*#REF!)</f>
        <v>#REF!</v>
      </c>
      <c r="AP513" s="45"/>
    </row>
    <row r="514" spans="2:42" ht="12.75" customHeight="1" x14ac:dyDescent="0.25">
      <c r="B514" s="47"/>
      <c r="D514" s="50"/>
      <c r="E514" s="51"/>
      <c r="F514" s="50"/>
      <c r="G514" s="52"/>
      <c r="H514" s="51"/>
      <c r="I514" s="51"/>
      <c r="J514" s="12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219"/>
      <c r="X514" s="218"/>
      <c r="Y514" s="67"/>
      <c r="Z514" s="67"/>
      <c r="AA514" s="45"/>
      <c r="AB514" s="45"/>
      <c r="AC514" s="45"/>
      <c r="AD514" s="45"/>
      <c r="AE514" s="45"/>
      <c r="AF514" s="45"/>
      <c r="AG514" s="46"/>
      <c r="AH514" s="45"/>
      <c r="AI514" s="45"/>
      <c r="AJ514" s="67"/>
      <c r="AK514" s="45"/>
      <c r="AL514" s="45"/>
      <c r="AM514" s="45"/>
      <c r="AN514" s="45"/>
      <c r="AO514" s="49" t="e">
        <f>IF(ISBLANK(#REF!),"",K514*#REF!)</f>
        <v>#REF!</v>
      </c>
      <c r="AP514" s="45"/>
    </row>
    <row r="515" spans="2:42" ht="12.75" customHeight="1" x14ac:dyDescent="0.25">
      <c r="B515" s="47"/>
      <c r="D515" s="50"/>
      <c r="E515" s="51"/>
      <c r="F515" s="50"/>
      <c r="G515" s="52"/>
      <c r="H515" s="51"/>
      <c r="I515" s="51"/>
      <c r="J515" s="12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219"/>
      <c r="X515" s="218"/>
      <c r="Y515" s="67"/>
      <c r="Z515" s="67"/>
      <c r="AA515" s="45"/>
      <c r="AB515" s="45"/>
      <c r="AC515" s="45"/>
      <c r="AD515" s="45"/>
      <c r="AE515" s="45"/>
      <c r="AF515" s="45"/>
      <c r="AG515" s="46"/>
      <c r="AH515" s="45"/>
      <c r="AI515" s="45"/>
      <c r="AJ515" s="67"/>
      <c r="AK515" s="45"/>
      <c r="AL515" s="45"/>
      <c r="AM515" s="45"/>
      <c r="AN515" s="45"/>
      <c r="AO515" s="49" t="e">
        <f>IF(ISBLANK(#REF!),"",K515*#REF!)</f>
        <v>#REF!</v>
      </c>
      <c r="AP515" s="45"/>
    </row>
    <row r="516" spans="2:42" ht="12.75" customHeight="1" x14ac:dyDescent="0.25">
      <c r="B516" s="47"/>
      <c r="D516" s="50"/>
      <c r="E516" s="51"/>
      <c r="F516" s="50"/>
      <c r="G516" s="52"/>
      <c r="H516" s="51"/>
      <c r="I516" s="51"/>
      <c r="J516" s="129"/>
      <c r="K516" s="56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219"/>
      <c r="X516" s="218"/>
      <c r="Y516" s="67"/>
      <c r="Z516" s="67"/>
      <c r="AA516" s="45"/>
      <c r="AB516" s="45"/>
      <c r="AC516" s="45"/>
      <c r="AD516" s="45"/>
      <c r="AE516" s="45"/>
      <c r="AF516" s="45"/>
      <c r="AG516" s="46"/>
      <c r="AH516" s="45"/>
      <c r="AI516" s="45"/>
      <c r="AJ516" s="67"/>
      <c r="AK516" s="45"/>
      <c r="AL516" s="45"/>
      <c r="AM516" s="45"/>
      <c r="AN516" s="45"/>
      <c r="AO516" s="49" t="e">
        <f>IF(ISBLANK(#REF!),"",K516*#REF!)</f>
        <v>#REF!</v>
      </c>
      <c r="AP516" s="45"/>
    </row>
    <row r="517" spans="2:42" ht="12.75" customHeight="1" x14ac:dyDescent="0.25">
      <c r="B517" s="47"/>
      <c r="D517" s="50"/>
      <c r="E517" s="51"/>
      <c r="F517" s="50"/>
      <c r="G517" s="52"/>
      <c r="H517" s="51"/>
      <c r="I517" s="51"/>
      <c r="J517" s="12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219"/>
      <c r="X517" s="218"/>
      <c r="Y517" s="67"/>
      <c r="Z517" s="67"/>
      <c r="AA517" s="45"/>
      <c r="AB517" s="45"/>
      <c r="AC517" s="45"/>
      <c r="AD517" s="45"/>
      <c r="AE517" s="45"/>
      <c r="AF517" s="45"/>
      <c r="AG517" s="46"/>
      <c r="AH517" s="45"/>
      <c r="AI517" s="45"/>
      <c r="AJ517" s="67"/>
      <c r="AK517" s="45"/>
      <c r="AL517" s="45"/>
      <c r="AM517" s="45"/>
      <c r="AN517" s="45"/>
      <c r="AO517" s="49" t="e">
        <f>IF(ISBLANK(#REF!),"",K517*#REF!)</f>
        <v>#REF!</v>
      </c>
      <c r="AP517" s="45"/>
    </row>
    <row r="518" spans="2:42" ht="12.75" customHeight="1" x14ac:dyDescent="0.25">
      <c r="B518" s="47"/>
      <c r="D518" s="50"/>
      <c r="E518" s="51"/>
      <c r="F518" s="50"/>
      <c r="G518" s="52"/>
      <c r="H518" s="51"/>
      <c r="I518" s="51"/>
      <c r="J518" s="12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219"/>
      <c r="X518" s="218"/>
      <c r="Y518" s="67"/>
      <c r="Z518" s="67"/>
      <c r="AA518" s="45"/>
      <c r="AB518" s="45"/>
      <c r="AC518" s="45"/>
      <c r="AD518" s="45"/>
      <c r="AE518" s="45"/>
      <c r="AF518" s="45"/>
      <c r="AG518" s="46"/>
      <c r="AH518" s="45"/>
      <c r="AI518" s="45"/>
      <c r="AJ518" s="67"/>
      <c r="AK518" s="45"/>
      <c r="AL518" s="45"/>
      <c r="AM518" s="45"/>
      <c r="AN518" s="45"/>
      <c r="AO518" s="49" t="e">
        <f>IF(ISBLANK(#REF!),"",K518*#REF!)</f>
        <v>#REF!</v>
      </c>
      <c r="AP518" s="45"/>
    </row>
    <row r="519" spans="2:42" ht="12.75" customHeight="1" x14ac:dyDescent="0.25">
      <c r="B519" s="47"/>
      <c r="D519" s="50"/>
      <c r="E519" s="51"/>
      <c r="F519" s="50"/>
      <c r="G519" s="52"/>
      <c r="H519" s="51"/>
      <c r="I519" s="51"/>
      <c r="J519" s="12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219"/>
      <c r="X519" s="218"/>
      <c r="Y519" s="67"/>
      <c r="Z519" s="67"/>
      <c r="AA519" s="45"/>
      <c r="AB519" s="45"/>
      <c r="AC519" s="45"/>
      <c r="AD519" s="45"/>
      <c r="AE519" s="45"/>
      <c r="AF519" s="45"/>
      <c r="AG519" s="46"/>
      <c r="AH519" s="45"/>
      <c r="AI519" s="45"/>
      <c r="AJ519" s="67"/>
      <c r="AK519" s="45"/>
      <c r="AL519" s="45"/>
      <c r="AM519" s="45"/>
      <c r="AN519" s="45"/>
      <c r="AO519" s="49" t="e">
        <f>IF(ISBLANK(#REF!),"",K519*#REF!)</f>
        <v>#REF!</v>
      </c>
      <c r="AP519" s="45"/>
    </row>
    <row r="520" spans="2:42" ht="12.75" customHeight="1" x14ac:dyDescent="0.25">
      <c r="B520" s="47"/>
      <c r="D520" s="50"/>
      <c r="E520" s="51"/>
      <c r="F520" s="50"/>
      <c r="G520" s="52"/>
      <c r="H520" s="51"/>
      <c r="I520" s="51"/>
      <c r="J520" s="12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219"/>
      <c r="X520" s="218"/>
      <c r="Y520" s="67"/>
      <c r="Z520" s="67"/>
      <c r="AA520" s="45"/>
      <c r="AB520" s="45"/>
      <c r="AC520" s="45"/>
      <c r="AD520" s="45"/>
      <c r="AE520" s="45"/>
      <c r="AF520" s="45"/>
      <c r="AG520" s="46"/>
      <c r="AH520" s="45"/>
      <c r="AI520" s="45"/>
      <c r="AJ520" s="67"/>
      <c r="AK520" s="45"/>
      <c r="AL520" s="45"/>
      <c r="AM520" s="45"/>
      <c r="AN520" s="45"/>
      <c r="AO520" s="49" t="e">
        <f>IF(ISBLANK(#REF!),"",K520*#REF!)</f>
        <v>#REF!</v>
      </c>
      <c r="AP520" s="45"/>
    </row>
    <row r="521" spans="2:42" ht="12.75" customHeight="1" x14ac:dyDescent="0.25">
      <c r="B521" s="47"/>
      <c r="D521" s="50"/>
      <c r="E521" s="51"/>
      <c r="F521" s="50"/>
      <c r="G521" s="52"/>
      <c r="H521" s="51"/>
      <c r="I521" s="51"/>
      <c r="J521" s="129"/>
      <c r="K521" s="56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219"/>
      <c r="X521" s="218"/>
      <c r="Y521" s="67"/>
      <c r="Z521" s="67"/>
      <c r="AA521" s="45"/>
      <c r="AB521" s="45"/>
      <c r="AC521" s="45"/>
      <c r="AD521" s="45"/>
      <c r="AE521" s="45"/>
      <c r="AF521" s="45"/>
      <c r="AG521" s="46"/>
      <c r="AH521" s="45"/>
      <c r="AI521" s="45"/>
      <c r="AJ521" s="67"/>
      <c r="AK521" s="45"/>
      <c r="AL521" s="45"/>
      <c r="AM521" s="45"/>
      <c r="AN521" s="45"/>
      <c r="AO521" s="49" t="e">
        <f>IF(ISBLANK(#REF!),"",K521*#REF!)</f>
        <v>#REF!</v>
      </c>
      <c r="AP521" s="45"/>
    </row>
    <row r="522" spans="2:42" ht="12.75" customHeight="1" x14ac:dyDescent="0.25">
      <c r="B522" s="47"/>
      <c r="D522" s="50"/>
      <c r="E522" s="51"/>
      <c r="F522" s="50"/>
      <c r="G522" s="52"/>
      <c r="H522" s="51"/>
      <c r="I522" s="51"/>
      <c r="J522" s="12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219"/>
      <c r="X522" s="218"/>
      <c r="Y522" s="67"/>
      <c r="Z522" s="67"/>
      <c r="AA522" s="45"/>
      <c r="AB522" s="45"/>
      <c r="AC522" s="45"/>
      <c r="AD522" s="45"/>
      <c r="AE522" s="45"/>
      <c r="AF522" s="45"/>
      <c r="AG522" s="46"/>
      <c r="AH522" s="45"/>
      <c r="AI522" s="45"/>
      <c r="AJ522" s="67"/>
      <c r="AK522" s="45"/>
      <c r="AL522" s="45"/>
      <c r="AM522" s="45"/>
      <c r="AN522" s="45"/>
      <c r="AO522" s="49" t="e">
        <f>IF(ISBLANK(#REF!),"",K522*#REF!)</f>
        <v>#REF!</v>
      </c>
      <c r="AP522" s="45"/>
    </row>
    <row r="523" spans="2:42" ht="12.75" customHeight="1" x14ac:dyDescent="0.25">
      <c r="B523" s="47"/>
      <c r="D523" s="50"/>
      <c r="E523" s="51"/>
      <c r="F523" s="50"/>
      <c r="G523" s="52"/>
      <c r="H523" s="51"/>
      <c r="I523" s="51"/>
      <c r="J523" s="12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219"/>
      <c r="X523" s="218"/>
      <c r="Y523" s="67"/>
      <c r="Z523" s="67"/>
      <c r="AA523" s="45"/>
      <c r="AB523" s="45"/>
      <c r="AC523" s="45"/>
      <c r="AD523" s="45"/>
      <c r="AE523" s="45"/>
      <c r="AF523" s="45"/>
      <c r="AG523" s="46"/>
      <c r="AH523" s="45"/>
      <c r="AI523" s="45"/>
      <c r="AJ523" s="67"/>
      <c r="AK523" s="45"/>
      <c r="AL523" s="45"/>
      <c r="AM523" s="45"/>
      <c r="AN523" s="45"/>
      <c r="AO523" s="49" t="e">
        <f>IF(ISBLANK(#REF!),"",K523*#REF!)</f>
        <v>#REF!</v>
      </c>
      <c r="AP523" s="45"/>
    </row>
    <row r="524" spans="2:42" ht="12.75" customHeight="1" x14ac:dyDescent="0.25">
      <c r="B524" s="47"/>
      <c r="D524" s="50"/>
      <c r="E524" s="51"/>
      <c r="F524" s="50"/>
      <c r="G524" s="52"/>
      <c r="H524" s="51"/>
      <c r="I524" s="51"/>
      <c r="J524" s="129"/>
      <c r="K524" s="56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219"/>
      <c r="X524" s="218"/>
      <c r="Y524" s="67"/>
      <c r="Z524" s="67"/>
      <c r="AA524" s="45"/>
      <c r="AB524" s="45"/>
      <c r="AC524" s="45"/>
      <c r="AD524" s="45"/>
      <c r="AE524" s="45"/>
      <c r="AF524" s="45"/>
      <c r="AG524" s="46"/>
      <c r="AH524" s="45"/>
      <c r="AI524" s="45"/>
      <c r="AJ524" s="67"/>
      <c r="AK524" s="45"/>
      <c r="AL524" s="45"/>
      <c r="AM524" s="45"/>
      <c r="AN524" s="45"/>
      <c r="AO524" s="49" t="e">
        <f>IF(ISBLANK(#REF!),"",K524*#REF!)</f>
        <v>#REF!</v>
      </c>
      <c r="AP524" s="45"/>
    </row>
    <row r="525" spans="2:42" ht="12.75" customHeight="1" x14ac:dyDescent="0.25">
      <c r="B525" s="47"/>
      <c r="D525" s="50"/>
      <c r="E525" s="51"/>
      <c r="F525" s="50"/>
      <c r="G525" s="52"/>
      <c r="H525" s="51"/>
      <c r="I525" s="51"/>
      <c r="J525" s="12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219"/>
      <c r="X525" s="218"/>
      <c r="Y525" s="67"/>
      <c r="Z525" s="67"/>
      <c r="AA525" s="45"/>
      <c r="AB525" s="45"/>
      <c r="AC525" s="45"/>
      <c r="AD525" s="45"/>
      <c r="AE525" s="45"/>
      <c r="AF525" s="45"/>
      <c r="AG525" s="46"/>
      <c r="AH525" s="45"/>
      <c r="AI525" s="45"/>
      <c r="AJ525" s="67"/>
      <c r="AK525" s="45"/>
      <c r="AL525" s="45"/>
      <c r="AM525" s="45"/>
      <c r="AN525" s="45"/>
      <c r="AO525" s="49" t="e">
        <f>IF(ISBLANK(#REF!),"",K525*#REF!)</f>
        <v>#REF!</v>
      </c>
      <c r="AP525" s="45"/>
    </row>
    <row r="526" spans="2:42" ht="12.75" customHeight="1" x14ac:dyDescent="0.25">
      <c r="B526" s="47"/>
      <c r="D526" s="50"/>
      <c r="E526" s="51"/>
      <c r="F526" s="50"/>
      <c r="G526" s="52"/>
      <c r="H526" s="51"/>
      <c r="I526" s="51"/>
      <c r="J526" s="12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219"/>
      <c r="X526" s="218"/>
      <c r="Y526" s="67"/>
      <c r="Z526" s="67"/>
      <c r="AA526" s="45"/>
      <c r="AB526" s="45"/>
      <c r="AC526" s="45"/>
      <c r="AD526" s="45"/>
      <c r="AE526" s="45"/>
      <c r="AF526" s="45"/>
      <c r="AG526" s="46"/>
      <c r="AH526" s="45"/>
      <c r="AI526" s="45"/>
      <c r="AJ526" s="67"/>
      <c r="AK526" s="45"/>
      <c r="AL526" s="45"/>
      <c r="AM526" s="45"/>
      <c r="AN526" s="45"/>
      <c r="AO526" s="49" t="e">
        <f>IF(ISBLANK(#REF!),"",K526*#REF!)</f>
        <v>#REF!</v>
      </c>
      <c r="AP526" s="45"/>
    </row>
    <row r="527" spans="2:42" ht="12.75" customHeight="1" x14ac:dyDescent="0.25">
      <c r="B527" s="47"/>
      <c r="D527" s="50"/>
      <c r="E527" s="51"/>
      <c r="F527" s="50"/>
      <c r="G527" s="52"/>
      <c r="H527" s="51"/>
      <c r="I527" s="51"/>
      <c r="J527" s="129"/>
      <c r="K527" s="56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219"/>
      <c r="X527" s="218"/>
      <c r="Y527" s="67"/>
      <c r="Z527" s="67"/>
      <c r="AA527" s="45"/>
      <c r="AB527" s="45"/>
      <c r="AC527" s="45"/>
      <c r="AD527" s="45"/>
      <c r="AE527" s="45"/>
      <c r="AF527" s="45"/>
      <c r="AG527" s="46"/>
      <c r="AH527" s="45"/>
      <c r="AI527" s="45"/>
      <c r="AJ527" s="67"/>
      <c r="AK527" s="45"/>
      <c r="AL527" s="45"/>
      <c r="AM527" s="45"/>
      <c r="AN527" s="45"/>
      <c r="AO527" s="49" t="e">
        <f>IF(ISBLANK(#REF!),"",K527*#REF!)</f>
        <v>#REF!</v>
      </c>
      <c r="AP527" s="45"/>
    </row>
    <row r="528" spans="2:42" ht="12.75" customHeight="1" x14ac:dyDescent="0.25">
      <c r="B528" s="47"/>
      <c r="D528" s="50"/>
      <c r="E528" s="51"/>
      <c r="F528" s="50"/>
      <c r="G528" s="52"/>
      <c r="H528" s="51"/>
      <c r="I528" s="51"/>
      <c r="J528" s="12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219"/>
      <c r="X528" s="218"/>
      <c r="Y528" s="45"/>
      <c r="Z528" s="45"/>
      <c r="AA528" s="49"/>
      <c r="AB528" s="45"/>
      <c r="AC528" s="45"/>
      <c r="AD528" s="45"/>
      <c r="AE528" s="45"/>
      <c r="AF528" s="45"/>
      <c r="AG528" s="46"/>
      <c r="AH528" s="45"/>
      <c r="AI528" s="45"/>
      <c r="AJ528" s="53"/>
      <c r="AK528" s="45"/>
      <c r="AL528" s="54"/>
      <c r="AM528" s="54"/>
      <c r="AN528" s="54"/>
      <c r="AO528" s="49"/>
      <c r="AP528" s="49"/>
    </row>
    <row r="529" spans="2:42" ht="12.75" customHeight="1" x14ac:dyDescent="0.25">
      <c r="B529" s="47"/>
      <c r="D529" s="42"/>
      <c r="E529" s="48"/>
      <c r="F529" s="42"/>
      <c r="G529" s="52"/>
      <c r="H529" s="51"/>
      <c r="I529" s="51"/>
      <c r="J529" s="12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219"/>
      <c r="X529" s="218"/>
      <c r="Y529" s="45"/>
      <c r="Z529" s="45"/>
      <c r="AA529" s="49"/>
      <c r="AB529" s="45"/>
      <c r="AC529" s="45"/>
      <c r="AD529" s="45"/>
      <c r="AE529" s="45"/>
      <c r="AF529" s="45"/>
      <c r="AG529" s="46"/>
      <c r="AH529" s="49"/>
      <c r="AI529" s="45"/>
      <c r="AJ529" s="53"/>
      <c r="AK529" s="45"/>
      <c r="AL529" s="54"/>
      <c r="AM529" s="54"/>
      <c r="AN529" s="54"/>
      <c r="AO529" s="49"/>
      <c r="AP529" s="49"/>
    </row>
    <row r="530" spans="2:42" ht="12.75" customHeight="1" x14ac:dyDescent="0.25">
      <c r="B530" s="47"/>
      <c r="D530" s="50"/>
      <c r="E530" s="51"/>
      <c r="F530" s="50"/>
      <c r="G530" s="52"/>
      <c r="H530" s="51"/>
      <c r="I530" s="51"/>
      <c r="J530" s="12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219"/>
      <c r="X530" s="218"/>
      <c r="Y530" s="67"/>
      <c r="Z530" s="67"/>
      <c r="AA530" s="45"/>
      <c r="AB530" s="45"/>
      <c r="AC530" s="45"/>
      <c r="AD530" s="45"/>
      <c r="AE530" s="45"/>
      <c r="AF530" s="45"/>
      <c r="AG530" s="46"/>
      <c r="AH530" s="45"/>
      <c r="AI530" s="45"/>
      <c r="AJ530" s="67"/>
      <c r="AK530" s="45"/>
      <c r="AL530" s="45"/>
      <c r="AM530" s="45"/>
      <c r="AN530" s="45"/>
      <c r="AO530" s="49" t="e">
        <f>IF(ISBLANK(#REF!),"",K530*#REF!)</f>
        <v>#REF!</v>
      </c>
      <c r="AP530" s="49"/>
    </row>
    <row r="531" spans="2:42" ht="12.75" customHeight="1" x14ac:dyDescent="0.25">
      <c r="B531" s="47"/>
      <c r="D531" s="50"/>
      <c r="E531" s="51"/>
      <c r="F531" s="50"/>
      <c r="G531" s="52"/>
      <c r="H531" s="51"/>
      <c r="I531" s="51"/>
      <c r="J531" s="12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219"/>
      <c r="X531" s="218"/>
      <c r="Y531" s="67"/>
      <c r="Z531" s="67"/>
      <c r="AA531" s="45"/>
      <c r="AB531" s="45"/>
      <c r="AC531" s="45"/>
      <c r="AD531" s="45"/>
      <c r="AE531" s="45"/>
      <c r="AF531" s="45"/>
      <c r="AG531" s="46"/>
      <c r="AH531" s="45"/>
      <c r="AI531" s="45"/>
      <c r="AJ531" s="67"/>
      <c r="AK531" s="45"/>
      <c r="AL531" s="45"/>
      <c r="AM531" s="45"/>
      <c r="AN531" s="45"/>
      <c r="AO531" s="49" t="e">
        <f>IF(ISBLANK(#REF!),"",K531*#REF!)</f>
        <v>#REF!</v>
      </c>
      <c r="AP531" s="49"/>
    </row>
    <row r="532" spans="2:42" ht="12.75" customHeight="1" x14ac:dyDescent="0.25">
      <c r="B532" s="47"/>
      <c r="D532" s="50"/>
      <c r="E532" s="51"/>
      <c r="F532" s="50"/>
      <c r="G532" s="52"/>
      <c r="H532" s="51"/>
      <c r="I532" s="51"/>
      <c r="J532" s="129"/>
      <c r="K532" s="56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219"/>
      <c r="X532" s="218"/>
      <c r="Y532" s="45"/>
      <c r="Z532" s="45"/>
      <c r="AA532" s="57"/>
      <c r="AB532" s="45"/>
      <c r="AC532" s="45"/>
      <c r="AD532" s="45"/>
      <c r="AE532" s="45"/>
      <c r="AF532" s="45"/>
      <c r="AG532" s="46"/>
      <c r="AH532" s="49"/>
      <c r="AI532" s="45"/>
      <c r="AJ532" s="53"/>
      <c r="AK532" s="45"/>
      <c r="AL532" s="54"/>
      <c r="AM532" s="54"/>
      <c r="AN532" s="54"/>
      <c r="AO532" s="49" t="e">
        <f>IF(ISBLANK(#REF!),"",K532*#REF!)</f>
        <v>#REF!</v>
      </c>
      <c r="AP532" s="49">
        <f>K532</f>
        <v>0</v>
      </c>
    </row>
    <row r="533" spans="2:42" ht="12.75" customHeight="1" x14ac:dyDescent="0.25">
      <c r="B533" s="47"/>
      <c r="D533" s="50"/>
      <c r="E533" s="51"/>
      <c r="F533" s="50"/>
      <c r="G533" s="52"/>
      <c r="H533" s="51"/>
      <c r="I533" s="51"/>
      <c r="J533" s="12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219"/>
      <c r="X533" s="218"/>
      <c r="Y533" s="67"/>
      <c r="Z533" s="67"/>
      <c r="AA533" s="45"/>
      <c r="AB533" s="45"/>
      <c r="AC533" s="45"/>
      <c r="AD533" s="45"/>
      <c r="AE533" s="45"/>
      <c r="AF533" s="45"/>
      <c r="AG533" s="46"/>
      <c r="AH533" s="45"/>
      <c r="AI533" s="45"/>
      <c r="AJ533" s="67"/>
      <c r="AK533" s="45"/>
      <c r="AL533" s="45"/>
      <c r="AM533" s="45"/>
      <c r="AN533" s="45"/>
      <c r="AO533" s="49" t="e">
        <f>IF(ISBLANK(#REF!),"",K533*#REF!)</f>
        <v>#REF!</v>
      </c>
      <c r="AP533" s="49"/>
    </row>
    <row r="534" spans="2:42" ht="12.75" customHeight="1" x14ac:dyDescent="0.25">
      <c r="B534" s="47"/>
      <c r="D534" s="50"/>
      <c r="E534" s="51"/>
      <c r="F534" s="50"/>
      <c r="G534" s="52"/>
      <c r="H534" s="51"/>
      <c r="I534" s="51"/>
      <c r="J534" s="12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219"/>
      <c r="X534" s="218"/>
      <c r="Y534" s="67"/>
      <c r="Z534" s="67"/>
      <c r="AA534" s="45"/>
      <c r="AB534" s="45"/>
      <c r="AC534" s="45"/>
      <c r="AD534" s="45"/>
      <c r="AE534" s="45"/>
      <c r="AF534" s="45"/>
      <c r="AG534" s="46"/>
      <c r="AH534" s="45"/>
      <c r="AI534" s="45"/>
      <c r="AJ534" s="67"/>
      <c r="AK534" s="45"/>
      <c r="AL534" s="45"/>
      <c r="AM534" s="45"/>
      <c r="AN534" s="45"/>
      <c r="AO534" s="49" t="e">
        <f>IF(ISBLANK(#REF!),"",K534*#REF!)</f>
        <v>#REF!</v>
      </c>
      <c r="AP534" s="49"/>
    </row>
    <row r="535" spans="2:42" ht="12.75" customHeight="1" x14ac:dyDescent="0.25">
      <c r="B535" s="47"/>
      <c r="D535" s="50"/>
      <c r="E535" s="51"/>
      <c r="F535" s="50"/>
      <c r="G535" s="52"/>
      <c r="H535" s="51"/>
      <c r="I535" s="51"/>
      <c r="J535" s="12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219"/>
      <c r="X535" s="218"/>
      <c r="Y535" s="67"/>
      <c r="Z535" s="67"/>
      <c r="AA535" s="45"/>
      <c r="AB535" s="45"/>
      <c r="AC535" s="45"/>
      <c r="AD535" s="45"/>
      <c r="AE535" s="45"/>
      <c r="AF535" s="45"/>
      <c r="AG535" s="46"/>
      <c r="AH535" s="45"/>
      <c r="AI535" s="45"/>
      <c r="AJ535" s="67"/>
      <c r="AK535" s="45"/>
      <c r="AL535" s="45"/>
      <c r="AM535" s="45"/>
      <c r="AN535" s="45"/>
      <c r="AO535" s="49" t="e">
        <f>IF(ISBLANK(#REF!),"",K535*#REF!)</f>
        <v>#REF!</v>
      </c>
      <c r="AP535" s="49"/>
    </row>
    <row r="536" spans="2:42" ht="12.75" customHeight="1" x14ac:dyDescent="0.25">
      <c r="B536" s="47"/>
      <c r="D536" s="50"/>
      <c r="E536" s="51"/>
      <c r="F536" s="50"/>
      <c r="G536" s="52"/>
      <c r="H536" s="51"/>
      <c r="I536" s="51"/>
      <c r="J536" s="129"/>
      <c r="K536" s="56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219"/>
      <c r="X536" s="218"/>
      <c r="Y536" s="67"/>
      <c r="Z536" s="67"/>
      <c r="AA536" s="45"/>
      <c r="AB536" s="45"/>
      <c r="AC536" s="45"/>
      <c r="AD536" s="45"/>
      <c r="AE536" s="45"/>
      <c r="AF536" s="45"/>
      <c r="AG536" s="46"/>
      <c r="AH536" s="45"/>
      <c r="AI536" s="45"/>
      <c r="AJ536" s="67"/>
      <c r="AK536" s="45"/>
      <c r="AL536" s="45"/>
      <c r="AM536" s="45"/>
      <c r="AN536" s="45"/>
      <c r="AO536" s="49" t="e">
        <f>IF(ISBLANK(#REF!),"",K536*#REF!)</f>
        <v>#REF!</v>
      </c>
      <c r="AP536" s="49"/>
    </row>
    <row r="537" spans="2:42" ht="12.75" customHeight="1" x14ac:dyDescent="0.25">
      <c r="B537" s="47"/>
      <c r="D537" s="50"/>
      <c r="E537" s="51"/>
      <c r="F537" s="50"/>
      <c r="G537" s="52"/>
      <c r="H537" s="51"/>
      <c r="I537" s="51"/>
      <c r="J537" s="12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219"/>
      <c r="X537" s="218"/>
      <c r="Y537" s="67"/>
      <c r="Z537" s="67"/>
      <c r="AA537" s="45"/>
      <c r="AB537" s="45"/>
      <c r="AC537" s="45"/>
      <c r="AD537" s="45"/>
      <c r="AE537" s="45"/>
      <c r="AF537" s="45"/>
      <c r="AG537" s="46"/>
      <c r="AH537" s="45"/>
      <c r="AI537" s="45"/>
      <c r="AJ537" s="67"/>
      <c r="AK537" s="45"/>
      <c r="AL537" s="45"/>
      <c r="AM537" s="45"/>
      <c r="AN537" s="45"/>
      <c r="AO537" s="49" t="e">
        <f>IF(ISBLANK(#REF!),"",K537*#REF!)</f>
        <v>#REF!</v>
      </c>
      <c r="AP537" s="49"/>
    </row>
    <row r="538" spans="2:42" ht="12.75" customHeight="1" x14ac:dyDescent="0.25">
      <c r="B538" s="47"/>
      <c r="D538" s="50"/>
      <c r="E538" s="51"/>
      <c r="F538" s="50"/>
      <c r="G538" s="52"/>
      <c r="H538" s="51"/>
      <c r="I538" s="51"/>
      <c r="J538" s="129"/>
      <c r="K538" s="56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219"/>
      <c r="X538" s="218"/>
      <c r="Y538" s="67"/>
      <c r="Z538" s="67"/>
      <c r="AA538" s="45"/>
      <c r="AB538" s="45"/>
      <c r="AC538" s="45"/>
      <c r="AD538" s="45"/>
      <c r="AE538" s="45"/>
      <c r="AF538" s="45"/>
      <c r="AG538" s="46"/>
      <c r="AH538" s="45"/>
      <c r="AI538" s="45"/>
      <c r="AJ538" s="67"/>
      <c r="AK538" s="45"/>
      <c r="AL538" s="45"/>
      <c r="AM538" s="45"/>
      <c r="AN538" s="45"/>
      <c r="AO538" s="49" t="e">
        <f>IF(ISBLANK(#REF!),"",K538*#REF!)</f>
        <v>#REF!</v>
      </c>
      <c r="AP538" s="49"/>
    </row>
    <row r="539" spans="2:42" ht="12.75" customHeight="1" x14ac:dyDescent="0.25">
      <c r="B539" s="85" t="s">
        <v>44</v>
      </c>
      <c r="D539" s="50"/>
      <c r="E539" s="51"/>
      <c r="F539" s="50"/>
      <c r="G539" s="52"/>
      <c r="H539" s="51"/>
      <c r="I539" s="51"/>
      <c r="J539" s="12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219"/>
      <c r="X539" s="218"/>
      <c r="Y539" s="45"/>
      <c r="Z539" s="45"/>
      <c r="AA539" s="45"/>
      <c r="AB539" s="45"/>
      <c r="AC539" s="45"/>
      <c r="AD539" s="45"/>
      <c r="AE539" s="45"/>
      <c r="AF539" s="45"/>
      <c r="AG539" s="46"/>
      <c r="AH539" s="45"/>
      <c r="AI539" s="45"/>
      <c r="AJ539" s="53"/>
      <c r="AK539" s="45"/>
      <c r="AL539" s="54"/>
      <c r="AM539" s="54"/>
      <c r="AN539" s="54"/>
      <c r="AO539" s="49" t="e">
        <f>IF(ISBLANK(#REF!),"",K539*#REF!)</f>
        <v>#REF!</v>
      </c>
      <c r="AP539" s="49"/>
    </row>
    <row r="540" spans="2:42" ht="12.75" customHeight="1" x14ac:dyDescent="0.25">
      <c r="B540" s="47"/>
      <c r="D540" s="50"/>
      <c r="E540" s="51"/>
      <c r="F540" s="50"/>
      <c r="G540" s="52"/>
      <c r="H540" s="51"/>
      <c r="I540" s="51"/>
      <c r="J540" s="12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219"/>
      <c r="X540" s="218"/>
      <c r="Y540" s="67"/>
      <c r="Z540" s="67"/>
      <c r="AA540" s="45"/>
      <c r="AB540" s="45"/>
      <c r="AC540" s="45"/>
      <c r="AD540" s="45"/>
      <c r="AE540" s="45"/>
      <c r="AF540" s="45"/>
      <c r="AG540" s="46"/>
      <c r="AH540" s="45"/>
      <c r="AI540" s="45"/>
      <c r="AJ540" s="67"/>
      <c r="AK540" s="45"/>
      <c r="AL540" s="45"/>
      <c r="AM540" s="45"/>
      <c r="AN540" s="45"/>
      <c r="AO540" s="49" t="e">
        <f>IF(ISBLANK(#REF!),"",K540*#REF!)</f>
        <v>#REF!</v>
      </c>
      <c r="AP540" s="49"/>
    </row>
    <row r="541" spans="2:42" ht="12.75" customHeight="1" x14ac:dyDescent="0.25">
      <c r="B541" s="47"/>
      <c r="D541" s="50"/>
      <c r="E541" s="51"/>
      <c r="F541" s="50"/>
      <c r="G541" s="52"/>
      <c r="H541" s="51"/>
      <c r="I541" s="51"/>
      <c r="J541" s="129"/>
      <c r="K541" s="56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219"/>
      <c r="X541" s="218"/>
      <c r="Y541" s="67"/>
      <c r="Z541" s="67"/>
      <c r="AA541" s="45"/>
      <c r="AB541" s="45"/>
      <c r="AC541" s="45"/>
      <c r="AD541" s="45"/>
      <c r="AE541" s="45"/>
      <c r="AF541" s="45"/>
      <c r="AG541" s="46"/>
      <c r="AH541" s="45"/>
      <c r="AI541" s="45"/>
      <c r="AJ541" s="67"/>
      <c r="AK541" s="45"/>
      <c r="AL541" s="45"/>
      <c r="AM541" s="45"/>
      <c r="AN541" s="45"/>
      <c r="AO541" s="49" t="e">
        <f>IF(ISBLANK(#REF!),"",K541*#REF!)</f>
        <v>#REF!</v>
      </c>
      <c r="AP541" s="49"/>
    </row>
    <row r="542" spans="2:42" ht="12.75" customHeight="1" x14ac:dyDescent="0.25">
      <c r="B542" s="47"/>
      <c r="D542" s="50"/>
      <c r="E542" s="51"/>
      <c r="F542" s="50"/>
      <c r="G542" s="52"/>
      <c r="H542" s="51"/>
      <c r="I542" s="51"/>
      <c r="J542" s="12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219"/>
      <c r="X542" s="218"/>
      <c r="Y542" s="67"/>
      <c r="Z542" s="67"/>
      <c r="AA542" s="45"/>
      <c r="AB542" s="45"/>
      <c r="AC542" s="45"/>
      <c r="AD542" s="45"/>
      <c r="AE542" s="45"/>
      <c r="AF542" s="45"/>
      <c r="AG542" s="46"/>
      <c r="AH542" s="45"/>
      <c r="AI542" s="45"/>
      <c r="AJ542" s="67"/>
      <c r="AK542" s="45"/>
      <c r="AL542" s="45"/>
      <c r="AM542" s="45"/>
      <c r="AN542" s="45"/>
      <c r="AO542" s="49" t="e">
        <f>IF(ISBLANK(#REF!),"",K542*#REF!)</f>
        <v>#REF!</v>
      </c>
      <c r="AP542" s="49"/>
    </row>
    <row r="543" spans="2:42" ht="12.75" customHeight="1" x14ac:dyDescent="0.25">
      <c r="B543" s="47"/>
      <c r="D543" s="50"/>
      <c r="E543" s="51"/>
      <c r="F543" s="50"/>
      <c r="G543" s="52"/>
      <c r="H543" s="51"/>
      <c r="I543" s="51"/>
      <c r="J543" s="129"/>
      <c r="K543" s="56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219"/>
      <c r="X543" s="218"/>
      <c r="Y543" s="67"/>
      <c r="Z543" s="67"/>
      <c r="AA543" s="45"/>
      <c r="AB543" s="45"/>
      <c r="AC543" s="45"/>
      <c r="AD543" s="45"/>
      <c r="AE543" s="45"/>
      <c r="AF543" s="45"/>
      <c r="AG543" s="46"/>
      <c r="AH543" s="45"/>
      <c r="AI543" s="45"/>
      <c r="AJ543" s="67"/>
      <c r="AK543" s="45"/>
      <c r="AL543" s="45"/>
      <c r="AM543" s="45"/>
      <c r="AN543" s="45"/>
      <c r="AO543" s="49" t="e">
        <f>IF(ISBLANK(#REF!),"",K543*#REF!)</f>
        <v>#REF!</v>
      </c>
      <c r="AP543" s="49"/>
    </row>
    <row r="544" spans="2:42" ht="12.75" customHeight="1" x14ac:dyDescent="0.25">
      <c r="B544" s="47"/>
      <c r="D544" s="50"/>
      <c r="E544" s="51"/>
      <c r="F544" s="50"/>
      <c r="G544" s="52"/>
      <c r="H544" s="51"/>
      <c r="I544" s="51"/>
      <c r="J544" s="12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219"/>
      <c r="X544" s="218"/>
      <c r="Y544" s="45"/>
      <c r="Z544" s="45"/>
      <c r="AA544" s="49"/>
      <c r="AB544" s="45"/>
      <c r="AC544" s="45"/>
      <c r="AD544" s="45"/>
      <c r="AE544" s="45"/>
      <c r="AF544" s="45"/>
      <c r="AG544" s="46"/>
      <c r="AH544" s="49"/>
      <c r="AI544" s="45"/>
      <c r="AJ544" s="53"/>
      <c r="AK544" s="45"/>
      <c r="AL544" s="54"/>
      <c r="AM544" s="54"/>
      <c r="AN544" s="54"/>
      <c r="AO544" s="49"/>
      <c r="AP544" s="49"/>
    </row>
    <row r="545" spans="2:42" ht="12.75" customHeight="1" x14ac:dyDescent="0.25">
      <c r="B545" s="47"/>
      <c r="D545" s="372"/>
      <c r="E545" s="373"/>
      <c r="F545" s="374"/>
      <c r="G545" s="44"/>
      <c r="H545" s="43"/>
      <c r="I545" s="43"/>
      <c r="J545" s="128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219"/>
      <c r="X545" s="218"/>
      <c r="Y545" s="45"/>
      <c r="Z545" s="45"/>
      <c r="AA545" s="45"/>
      <c r="AB545" s="45"/>
      <c r="AC545" s="45"/>
      <c r="AD545" s="45"/>
      <c r="AE545" s="45"/>
      <c r="AF545" s="45"/>
      <c r="AG545" s="46"/>
      <c r="AH545" s="45"/>
      <c r="AI545" s="45"/>
      <c r="AJ545" s="45"/>
      <c r="AK545" s="45"/>
      <c r="AL545" s="45"/>
      <c r="AM545" s="45"/>
      <c r="AN545" s="45"/>
      <c r="AO545" s="45"/>
      <c r="AP545" s="45"/>
    </row>
    <row r="546" spans="2:42" ht="12.75" customHeight="1" x14ac:dyDescent="0.25">
      <c r="B546" s="47"/>
      <c r="D546" s="50"/>
      <c r="E546" s="51"/>
      <c r="F546" s="50"/>
      <c r="G546" s="52"/>
      <c r="H546" s="51"/>
      <c r="I546" s="51"/>
      <c r="J546" s="12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219"/>
      <c r="X546" s="218"/>
      <c r="Y546" s="67"/>
      <c r="Z546" s="67"/>
      <c r="AA546" s="45"/>
      <c r="AB546" s="45"/>
      <c r="AC546" s="45"/>
      <c r="AD546" s="45"/>
      <c r="AE546" s="45"/>
      <c r="AF546" s="45"/>
      <c r="AG546" s="46"/>
      <c r="AH546" s="45"/>
      <c r="AI546" s="45"/>
      <c r="AJ546" s="67"/>
      <c r="AK546" s="45"/>
      <c r="AL546" s="45"/>
      <c r="AM546" s="45"/>
      <c r="AN546" s="45"/>
      <c r="AO546" s="49" t="e">
        <f>IF(ISBLANK(#REF!),"",K546*#REF!)</f>
        <v>#REF!</v>
      </c>
      <c r="AP546" s="49"/>
    </row>
    <row r="547" spans="2:42" ht="12.75" customHeight="1" x14ac:dyDescent="0.25">
      <c r="B547" s="47"/>
      <c r="D547" s="50"/>
      <c r="E547" s="51"/>
      <c r="F547" s="50"/>
      <c r="G547" s="52"/>
      <c r="H547" s="51"/>
      <c r="I547" s="51"/>
      <c r="J547" s="129"/>
      <c r="K547" s="56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219"/>
      <c r="X547" s="218"/>
      <c r="Y547" s="67"/>
      <c r="Z547" s="67"/>
      <c r="AA547" s="45"/>
      <c r="AB547" s="45"/>
      <c r="AC547" s="45"/>
      <c r="AD547" s="45"/>
      <c r="AE547" s="45"/>
      <c r="AF547" s="45"/>
      <c r="AG547" s="46"/>
      <c r="AH547" s="45"/>
      <c r="AI547" s="45"/>
      <c r="AJ547" s="67"/>
      <c r="AK547" s="45"/>
      <c r="AL547" s="45"/>
      <c r="AM547" s="45"/>
      <c r="AN547" s="45"/>
      <c r="AO547" s="49" t="e">
        <f>IF(ISBLANK(#REF!),"",K547*#REF!)</f>
        <v>#REF!</v>
      </c>
      <c r="AP547" s="49"/>
    </row>
    <row r="548" spans="2:42" ht="12.75" customHeight="1" x14ac:dyDescent="0.25">
      <c r="B548" s="47"/>
      <c r="D548" s="50"/>
      <c r="E548" s="51"/>
      <c r="F548" s="50"/>
      <c r="G548" s="52"/>
      <c r="H548" s="51"/>
      <c r="I548" s="51"/>
      <c r="J548" s="12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219"/>
      <c r="X548" s="218"/>
      <c r="Y548" s="67"/>
      <c r="Z548" s="67"/>
      <c r="AA548" s="45"/>
      <c r="AB548" s="45"/>
      <c r="AC548" s="45"/>
      <c r="AD548" s="45"/>
      <c r="AE548" s="45"/>
      <c r="AF548" s="45"/>
      <c r="AG548" s="46"/>
      <c r="AH548" s="45"/>
      <c r="AI548" s="45"/>
      <c r="AJ548" s="67"/>
      <c r="AK548" s="45"/>
      <c r="AL548" s="45"/>
      <c r="AM548" s="45"/>
      <c r="AN548" s="45"/>
      <c r="AO548" s="49" t="e">
        <f>IF(ISBLANK(#REF!),"",K548*#REF!)</f>
        <v>#REF!</v>
      </c>
      <c r="AP548" s="49"/>
    </row>
    <row r="549" spans="2:42" ht="12.75" customHeight="1" x14ac:dyDescent="0.25">
      <c r="B549" s="47"/>
      <c r="D549" s="50"/>
      <c r="E549" s="51"/>
      <c r="F549" s="50"/>
      <c r="G549" s="52"/>
      <c r="H549" s="51"/>
      <c r="I549" s="51"/>
      <c r="J549" s="12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219"/>
      <c r="X549" s="218"/>
      <c r="Y549" s="67"/>
      <c r="Z549" s="67"/>
      <c r="AA549" s="45"/>
      <c r="AB549" s="45"/>
      <c r="AC549" s="45"/>
      <c r="AD549" s="45"/>
      <c r="AE549" s="45"/>
      <c r="AF549" s="45"/>
      <c r="AG549" s="46"/>
      <c r="AH549" s="45"/>
      <c r="AI549" s="45"/>
      <c r="AJ549" s="67"/>
      <c r="AK549" s="45"/>
      <c r="AL549" s="45"/>
      <c r="AM549" s="45"/>
      <c r="AN549" s="45"/>
      <c r="AO549" s="49" t="e">
        <f>IF(ISBLANK(#REF!),"",K549*#REF!)</f>
        <v>#REF!</v>
      </c>
      <c r="AP549" s="49"/>
    </row>
    <row r="550" spans="2:42" ht="12.75" customHeight="1" x14ac:dyDescent="0.25">
      <c r="B550" s="47"/>
      <c r="D550" s="50"/>
      <c r="E550" s="51"/>
      <c r="F550" s="50"/>
      <c r="G550" s="52"/>
      <c r="H550" s="51"/>
      <c r="I550" s="51"/>
      <c r="J550" s="12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219"/>
      <c r="X550" s="218"/>
      <c r="Y550" s="67"/>
      <c r="Z550" s="67"/>
      <c r="AA550" s="45"/>
      <c r="AB550" s="45"/>
      <c r="AC550" s="45"/>
      <c r="AD550" s="45"/>
      <c r="AE550" s="45"/>
      <c r="AF550" s="45"/>
      <c r="AG550" s="46"/>
      <c r="AH550" s="45"/>
      <c r="AI550" s="45"/>
      <c r="AJ550" s="67"/>
      <c r="AK550" s="45"/>
      <c r="AL550" s="45"/>
      <c r="AM550" s="45"/>
      <c r="AN550" s="45"/>
      <c r="AO550" s="49" t="e">
        <f>IF(ISBLANK(#REF!),"",K550*#REF!)</f>
        <v>#REF!</v>
      </c>
      <c r="AP550" s="49"/>
    </row>
    <row r="551" spans="2:42" ht="12.75" customHeight="1" x14ac:dyDescent="0.25">
      <c r="B551" s="47"/>
      <c r="D551" s="50"/>
      <c r="E551" s="51"/>
      <c r="F551" s="50"/>
      <c r="G551" s="52"/>
      <c r="H551" s="51"/>
      <c r="I551" s="51"/>
      <c r="J551" s="129"/>
      <c r="K551" s="56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219"/>
      <c r="X551" s="218"/>
      <c r="Y551" s="67"/>
      <c r="Z551" s="67"/>
      <c r="AA551" s="45"/>
      <c r="AB551" s="45"/>
      <c r="AC551" s="45"/>
      <c r="AD551" s="45"/>
      <c r="AE551" s="45"/>
      <c r="AF551" s="45"/>
      <c r="AG551" s="46"/>
      <c r="AH551" s="45"/>
      <c r="AI551" s="45"/>
      <c r="AJ551" s="67"/>
      <c r="AK551" s="45"/>
      <c r="AL551" s="45"/>
      <c r="AM551" s="45"/>
      <c r="AN551" s="45"/>
      <c r="AO551" s="49" t="e">
        <f>IF(ISBLANK(#REF!),"",K551*#REF!)</f>
        <v>#REF!</v>
      </c>
      <c r="AP551" s="49"/>
    </row>
    <row r="552" spans="2:42" ht="12.75" customHeight="1" x14ac:dyDescent="0.25">
      <c r="B552" s="47"/>
      <c r="D552" s="50"/>
      <c r="E552" s="51"/>
      <c r="F552" s="50"/>
      <c r="G552" s="52"/>
      <c r="H552" s="51"/>
      <c r="I552" s="51"/>
      <c r="J552" s="12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219"/>
      <c r="X552" s="218"/>
      <c r="Y552" s="67"/>
      <c r="Z552" s="67"/>
      <c r="AA552" s="45"/>
      <c r="AB552" s="45"/>
      <c r="AC552" s="45"/>
      <c r="AD552" s="45"/>
      <c r="AE552" s="45"/>
      <c r="AF552" s="45"/>
      <c r="AG552" s="46"/>
      <c r="AH552" s="45"/>
      <c r="AI552" s="45"/>
      <c r="AJ552" s="67"/>
      <c r="AK552" s="45"/>
      <c r="AL552" s="45"/>
      <c r="AM552" s="45"/>
      <c r="AN552" s="45"/>
      <c r="AO552" s="49" t="e">
        <f>IF(ISBLANK(#REF!),"",K552*#REF!)</f>
        <v>#REF!</v>
      </c>
      <c r="AP552" s="49"/>
    </row>
    <row r="553" spans="2:42" ht="12.75" customHeight="1" x14ac:dyDescent="0.25">
      <c r="B553" s="47"/>
      <c r="D553" s="50"/>
      <c r="E553" s="51"/>
      <c r="F553" s="50"/>
      <c r="G553" s="52"/>
      <c r="H553" s="51"/>
      <c r="I553" s="51"/>
      <c r="J553" s="12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219"/>
      <c r="X553" s="218"/>
      <c r="Y553" s="67"/>
      <c r="Z553" s="67"/>
      <c r="AA553" s="45"/>
      <c r="AB553" s="45"/>
      <c r="AC553" s="45"/>
      <c r="AD553" s="45"/>
      <c r="AE553" s="45"/>
      <c r="AF553" s="45"/>
      <c r="AG553" s="46"/>
      <c r="AH553" s="45"/>
      <c r="AI553" s="45"/>
      <c r="AJ553" s="67"/>
      <c r="AK553" s="45"/>
      <c r="AL553" s="45"/>
      <c r="AM553" s="45"/>
      <c r="AN553" s="45"/>
      <c r="AO553" s="49" t="e">
        <f>IF(ISBLANK(#REF!),"",K553*#REF!)</f>
        <v>#REF!</v>
      </c>
      <c r="AP553" s="49"/>
    </row>
    <row r="554" spans="2:42" ht="12.75" customHeight="1" x14ac:dyDescent="0.25">
      <c r="B554" s="47"/>
      <c r="D554" s="50"/>
      <c r="E554" s="51"/>
      <c r="F554" s="50"/>
      <c r="G554" s="52"/>
      <c r="H554" s="51"/>
      <c r="I554" s="51"/>
      <c r="J554" s="129"/>
      <c r="K554" s="49"/>
      <c r="L554" s="58"/>
      <c r="M554" s="58"/>
      <c r="N554" s="58"/>
      <c r="O554" s="58"/>
      <c r="P554" s="58"/>
      <c r="Q554" s="49"/>
      <c r="R554" s="49"/>
      <c r="S554" s="49"/>
      <c r="T554" s="49"/>
      <c r="U554" s="49"/>
      <c r="V554" s="49"/>
      <c r="W554" s="219"/>
      <c r="X554" s="218"/>
      <c r="Y554" s="67"/>
      <c r="Z554" s="67"/>
      <c r="AA554" s="45"/>
      <c r="AB554" s="45"/>
      <c r="AC554" s="45"/>
      <c r="AD554" s="45"/>
      <c r="AE554" s="45"/>
      <c r="AF554" s="45"/>
      <c r="AG554" s="46"/>
      <c r="AH554" s="45"/>
      <c r="AI554" s="45"/>
      <c r="AJ554" s="67"/>
      <c r="AK554" s="45"/>
      <c r="AL554" s="45"/>
      <c r="AM554" s="45"/>
      <c r="AN554" s="45"/>
      <c r="AO554" s="49" t="e">
        <f>IF(ISBLANK(#REF!),"",K554*#REF!)</f>
        <v>#REF!</v>
      </c>
      <c r="AP554" s="49"/>
    </row>
    <row r="555" spans="2:42" ht="12.75" customHeight="1" x14ac:dyDescent="0.25">
      <c r="B555" s="47"/>
      <c r="D555" s="50"/>
      <c r="E555" s="51"/>
      <c r="F555" s="50"/>
      <c r="G555" s="52"/>
      <c r="H555" s="51"/>
      <c r="I555" s="51"/>
      <c r="J555" s="129"/>
      <c r="K555" s="49"/>
      <c r="L555" s="58"/>
      <c r="M555" s="58"/>
      <c r="N555" s="58"/>
      <c r="O555" s="58"/>
      <c r="P555" s="58"/>
      <c r="Q555" s="49"/>
      <c r="R555" s="49"/>
      <c r="S555" s="49"/>
      <c r="T555" s="49"/>
      <c r="U555" s="49"/>
      <c r="V555" s="49"/>
      <c r="W555" s="219"/>
      <c r="X555" s="218"/>
      <c r="Y555" s="67"/>
      <c r="Z555" s="67"/>
      <c r="AA555" s="45"/>
      <c r="AB555" s="45"/>
      <c r="AC555" s="45"/>
      <c r="AD555" s="45"/>
      <c r="AE555" s="45"/>
      <c r="AF555" s="45"/>
      <c r="AG555" s="46"/>
      <c r="AH555" s="45"/>
      <c r="AI555" s="45"/>
      <c r="AJ555" s="67"/>
      <c r="AK555" s="45"/>
      <c r="AL555" s="45"/>
      <c r="AM555" s="45"/>
      <c r="AN555" s="45"/>
      <c r="AO555" s="49" t="e">
        <f>IF(ISBLANK(#REF!),"",K555*#REF!)</f>
        <v>#REF!</v>
      </c>
      <c r="AP555" s="49"/>
    </row>
    <row r="556" spans="2:42" ht="12.75" customHeight="1" x14ac:dyDescent="0.25">
      <c r="B556" s="47"/>
      <c r="D556" s="50"/>
      <c r="E556" s="51"/>
      <c r="F556" s="50"/>
      <c r="G556" s="52"/>
      <c r="H556" s="51"/>
      <c r="I556" s="51"/>
      <c r="J556" s="12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219"/>
      <c r="X556" s="218"/>
      <c r="Y556" s="45"/>
      <c r="Z556" s="45"/>
      <c r="AA556" s="49"/>
      <c r="AB556" s="45"/>
      <c r="AC556" s="45"/>
      <c r="AD556" s="45"/>
      <c r="AE556" s="45"/>
      <c r="AF556" s="45"/>
      <c r="AG556" s="46"/>
      <c r="AH556" s="49"/>
      <c r="AI556" s="45"/>
      <c r="AJ556" s="53"/>
      <c r="AK556" s="45"/>
      <c r="AL556" s="54"/>
      <c r="AM556" s="54"/>
      <c r="AN556" s="54"/>
      <c r="AO556" s="49"/>
      <c r="AP556" s="49"/>
    </row>
    <row r="557" spans="2:42" ht="12.75" customHeight="1" x14ac:dyDescent="0.25">
      <c r="B557" s="47"/>
      <c r="D557" s="50"/>
      <c r="E557" s="51"/>
      <c r="F557" s="50"/>
      <c r="G557" s="52"/>
      <c r="H557" s="51"/>
      <c r="I557" s="51"/>
      <c r="J557" s="12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219"/>
      <c r="X557" s="218"/>
      <c r="Y557" s="45"/>
      <c r="Z557" s="45"/>
      <c r="AA557" s="49"/>
      <c r="AB557" s="45"/>
      <c r="AC557" s="45"/>
      <c r="AD557" s="45"/>
      <c r="AE557" s="45"/>
      <c r="AF557" s="45"/>
      <c r="AG557" s="46"/>
      <c r="AH557" s="49"/>
      <c r="AI557" s="45"/>
      <c r="AJ557" s="53"/>
      <c r="AK557" s="45"/>
      <c r="AL557" s="54"/>
      <c r="AM557" s="54"/>
      <c r="AN557" s="54"/>
      <c r="AO557" s="49"/>
      <c r="AP557" s="49"/>
    </row>
    <row r="558" spans="2:42" ht="12.75" customHeight="1" x14ac:dyDescent="0.25">
      <c r="B558" s="47"/>
      <c r="D558" s="42"/>
      <c r="E558" s="48"/>
      <c r="F558" s="42"/>
      <c r="G558" s="52"/>
      <c r="H558" s="51"/>
      <c r="I558" s="51"/>
      <c r="J558" s="12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219"/>
      <c r="X558" s="218"/>
      <c r="Y558" s="45"/>
      <c r="Z558" s="45"/>
      <c r="AA558" s="49"/>
      <c r="AB558" s="45"/>
      <c r="AC558" s="45"/>
      <c r="AD558" s="45"/>
      <c r="AE558" s="45"/>
      <c r="AF558" s="45"/>
      <c r="AG558" s="46"/>
      <c r="AH558" s="49"/>
      <c r="AI558" s="45"/>
      <c r="AJ558" s="53"/>
      <c r="AK558" s="45"/>
      <c r="AL558" s="54"/>
      <c r="AM558" s="54"/>
      <c r="AN558" s="54"/>
      <c r="AO558" s="49"/>
      <c r="AP558" s="49"/>
    </row>
    <row r="559" spans="2:42" ht="12.75" customHeight="1" x14ac:dyDescent="0.25">
      <c r="B559" s="47"/>
      <c r="D559" s="50"/>
      <c r="E559" s="51"/>
      <c r="F559" s="50"/>
      <c r="G559" s="52"/>
      <c r="H559" s="51"/>
      <c r="I559" s="51"/>
      <c r="J559" s="12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219"/>
      <c r="X559" s="218"/>
      <c r="Y559" s="67"/>
      <c r="Z559" s="67"/>
      <c r="AA559" s="45"/>
      <c r="AB559" s="45"/>
      <c r="AC559" s="45"/>
      <c r="AD559" s="45"/>
      <c r="AE559" s="45"/>
      <c r="AF559" s="45"/>
      <c r="AG559" s="46"/>
      <c r="AH559" s="45"/>
      <c r="AI559" s="45"/>
      <c r="AJ559" s="67"/>
      <c r="AK559" s="45"/>
      <c r="AL559" s="45"/>
      <c r="AM559" s="45"/>
      <c r="AN559" s="45"/>
      <c r="AO559" s="49" t="e">
        <f>IF(ISBLANK(#REF!),"",K559*#REF!)</f>
        <v>#REF!</v>
      </c>
      <c r="AP559" s="49"/>
    </row>
    <row r="560" spans="2:42" ht="12.75" customHeight="1" x14ac:dyDescent="0.25">
      <c r="B560" s="47"/>
      <c r="D560" s="50"/>
      <c r="E560" s="51"/>
      <c r="F560" s="50"/>
      <c r="G560" s="52"/>
      <c r="H560" s="51"/>
      <c r="I560" s="51"/>
      <c r="J560" s="129"/>
      <c r="K560" s="56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219"/>
      <c r="X560" s="218"/>
      <c r="Y560" s="67"/>
      <c r="Z560" s="67"/>
      <c r="AA560" s="45"/>
      <c r="AB560" s="45"/>
      <c r="AC560" s="45"/>
      <c r="AD560" s="45"/>
      <c r="AE560" s="45"/>
      <c r="AF560" s="45"/>
      <c r="AG560" s="46"/>
      <c r="AH560" s="45"/>
      <c r="AI560" s="45"/>
      <c r="AJ560" s="67"/>
      <c r="AK560" s="45"/>
      <c r="AL560" s="45"/>
      <c r="AM560" s="45"/>
      <c r="AN560" s="45"/>
      <c r="AO560" s="49" t="e">
        <f>IF(ISBLANK(#REF!),"",K560*#REF!)</f>
        <v>#REF!</v>
      </c>
      <c r="AP560" s="49"/>
    </row>
    <row r="561" spans="2:42" ht="12.75" customHeight="1" x14ac:dyDescent="0.25">
      <c r="B561" s="47"/>
      <c r="D561" s="50"/>
      <c r="E561" s="51"/>
      <c r="F561" s="50"/>
      <c r="G561" s="52"/>
      <c r="H561" s="51"/>
      <c r="I561" s="51"/>
      <c r="J561" s="129"/>
      <c r="K561" s="49"/>
      <c r="L561" s="58"/>
      <c r="M561" s="58"/>
      <c r="N561" s="58"/>
      <c r="O561" s="58"/>
      <c r="P561" s="58"/>
      <c r="Q561" s="49"/>
      <c r="R561" s="49"/>
      <c r="S561" s="49"/>
      <c r="T561" s="49"/>
      <c r="U561" s="49"/>
      <c r="V561" s="49"/>
      <c r="W561" s="219"/>
      <c r="X561" s="218"/>
      <c r="Y561" s="67"/>
      <c r="Z561" s="67"/>
      <c r="AA561" s="45"/>
      <c r="AB561" s="45"/>
      <c r="AC561" s="45"/>
      <c r="AD561" s="45"/>
      <c r="AE561" s="45"/>
      <c r="AF561" s="45"/>
      <c r="AG561" s="46"/>
      <c r="AH561" s="45"/>
      <c r="AI561" s="45"/>
      <c r="AJ561" s="67"/>
      <c r="AK561" s="45"/>
      <c r="AL561" s="45"/>
      <c r="AM561" s="45"/>
      <c r="AN561" s="45"/>
      <c r="AO561" s="49" t="e">
        <f>IF(ISBLANK(#REF!),"",K561*#REF!)</f>
        <v>#REF!</v>
      </c>
      <c r="AP561" s="49"/>
    </row>
    <row r="562" spans="2:42" ht="12.75" customHeight="1" x14ac:dyDescent="0.25">
      <c r="B562" s="47"/>
      <c r="D562" s="50"/>
      <c r="E562" s="51"/>
      <c r="F562" s="50"/>
      <c r="G562" s="52"/>
      <c r="H562" s="51"/>
      <c r="I562" s="51"/>
      <c r="J562" s="129"/>
      <c r="K562" s="49"/>
      <c r="L562" s="58"/>
      <c r="M562" s="58"/>
      <c r="N562" s="58"/>
      <c r="O562" s="58"/>
      <c r="P562" s="58"/>
      <c r="Q562" s="49"/>
      <c r="R562" s="49"/>
      <c r="S562" s="49"/>
      <c r="T562" s="49"/>
      <c r="U562" s="49"/>
      <c r="V562" s="49"/>
      <c r="W562" s="219"/>
      <c r="X562" s="218"/>
      <c r="Y562" s="67"/>
      <c r="Z562" s="67"/>
      <c r="AA562" s="45"/>
      <c r="AB562" s="45"/>
      <c r="AC562" s="45"/>
      <c r="AD562" s="45"/>
      <c r="AE562" s="45"/>
      <c r="AF562" s="45"/>
      <c r="AG562" s="46"/>
      <c r="AH562" s="45"/>
      <c r="AI562" s="45"/>
      <c r="AJ562" s="67"/>
      <c r="AK562" s="45"/>
      <c r="AL562" s="45"/>
      <c r="AM562" s="45"/>
      <c r="AN562" s="45"/>
      <c r="AO562" s="49" t="e">
        <f>IF(ISBLANK(#REF!),"",K562*#REF!)</f>
        <v>#REF!</v>
      </c>
      <c r="AP562" s="49"/>
    </row>
    <row r="563" spans="2:42" ht="12.75" customHeight="1" x14ac:dyDescent="0.25">
      <c r="B563" s="47"/>
      <c r="D563" s="50"/>
      <c r="E563" s="51"/>
      <c r="F563" s="50"/>
      <c r="G563" s="52"/>
      <c r="H563" s="51"/>
      <c r="I563" s="51"/>
      <c r="J563" s="12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219"/>
      <c r="X563" s="218"/>
      <c r="Y563" s="45"/>
      <c r="Z563" s="45"/>
      <c r="AA563" s="49"/>
      <c r="AB563" s="45"/>
      <c r="AC563" s="45"/>
      <c r="AD563" s="45"/>
      <c r="AE563" s="45"/>
      <c r="AF563" s="45"/>
      <c r="AG563" s="46"/>
      <c r="AH563" s="49"/>
      <c r="AI563" s="45"/>
      <c r="AJ563" s="53"/>
      <c r="AK563" s="45"/>
      <c r="AL563" s="54"/>
      <c r="AM563" s="54"/>
      <c r="AN563" s="54"/>
      <c r="AO563" s="49"/>
      <c r="AP563" s="49"/>
    </row>
    <row r="564" spans="2:42" ht="12.75" customHeight="1" x14ac:dyDescent="0.25">
      <c r="B564" s="47"/>
      <c r="D564" s="50"/>
      <c r="E564" s="51"/>
      <c r="F564" s="50"/>
      <c r="G564" s="52"/>
      <c r="H564" s="51"/>
      <c r="I564" s="51"/>
      <c r="J564" s="12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219"/>
      <c r="X564" s="218"/>
      <c r="Y564" s="67"/>
      <c r="Z564" s="67"/>
      <c r="AA564" s="45"/>
      <c r="AB564" s="45"/>
      <c r="AC564" s="45"/>
      <c r="AD564" s="45"/>
      <c r="AE564" s="45"/>
      <c r="AF564" s="45"/>
      <c r="AG564" s="46"/>
      <c r="AH564" s="45"/>
      <c r="AI564" s="45"/>
      <c r="AJ564" s="67"/>
      <c r="AK564" s="45"/>
      <c r="AL564" s="45"/>
      <c r="AM564" s="45"/>
      <c r="AN564" s="45"/>
      <c r="AO564" s="49" t="e">
        <f>IF(ISBLANK(#REF!),"",K564*#REF!)</f>
        <v>#REF!</v>
      </c>
      <c r="AP564" s="49"/>
    </row>
    <row r="565" spans="2:42" ht="12.75" customHeight="1" x14ac:dyDescent="0.25">
      <c r="B565" s="47"/>
      <c r="D565" s="50"/>
      <c r="E565" s="51"/>
      <c r="F565" s="50"/>
      <c r="G565" s="52"/>
      <c r="H565" s="51"/>
      <c r="I565" s="51"/>
      <c r="J565" s="129"/>
      <c r="K565" s="56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219"/>
      <c r="X565" s="218"/>
      <c r="Y565" s="67"/>
      <c r="Z565" s="67"/>
      <c r="AA565" s="45"/>
      <c r="AB565" s="45"/>
      <c r="AC565" s="45"/>
      <c r="AD565" s="45"/>
      <c r="AE565" s="45"/>
      <c r="AF565" s="45"/>
      <c r="AG565" s="46"/>
      <c r="AH565" s="45"/>
      <c r="AI565" s="45"/>
      <c r="AJ565" s="67"/>
      <c r="AK565" s="45"/>
      <c r="AL565" s="45"/>
      <c r="AM565" s="45"/>
      <c r="AN565" s="45"/>
      <c r="AO565" s="49" t="e">
        <f>IF(ISBLANK(#REF!),"",K565*#REF!)</f>
        <v>#REF!</v>
      </c>
      <c r="AP565" s="49"/>
    </row>
    <row r="566" spans="2:42" ht="12.75" customHeight="1" x14ac:dyDescent="0.25">
      <c r="B566" s="47"/>
      <c r="D566" s="50"/>
      <c r="E566" s="51"/>
      <c r="F566" s="50"/>
      <c r="G566" s="52"/>
      <c r="H566" s="51"/>
      <c r="I566" s="51"/>
      <c r="J566" s="129"/>
      <c r="K566" s="49"/>
      <c r="L566" s="58"/>
      <c r="M566" s="58"/>
      <c r="N566" s="58"/>
      <c r="O566" s="58"/>
      <c r="P566" s="58"/>
      <c r="Q566" s="49"/>
      <c r="R566" s="49"/>
      <c r="S566" s="49"/>
      <c r="T566" s="49"/>
      <c r="U566" s="49"/>
      <c r="V566" s="49"/>
      <c r="W566" s="219"/>
      <c r="X566" s="218"/>
      <c r="Y566" s="67"/>
      <c r="Z566" s="67"/>
      <c r="AA566" s="45"/>
      <c r="AB566" s="45"/>
      <c r="AC566" s="45"/>
      <c r="AD566" s="45"/>
      <c r="AE566" s="45"/>
      <c r="AF566" s="45"/>
      <c r="AG566" s="46"/>
      <c r="AH566" s="45"/>
      <c r="AI566" s="45"/>
      <c r="AJ566" s="67"/>
      <c r="AK566" s="45"/>
      <c r="AL566" s="45"/>
      <c r="AM566" s="45"/>
      <c r="AN566" s="45"/>
      <c r="AO566" s="49" t="e">
        <f>IF(ISBLANK(#REF!),"",K566*#REF!)</f>
        <v>#REF!</v>
      </c>
      <c r="AP566" s="49"/>
    </row>
    <row r="567" spans="2:42" ht="12.75" customHeight="1" x14ac:dyDescent="0.25">
      <c r="B567" s="47"/>
      <c r="D567" s="50"/>
      <c r="E567" s="51"/>
      <c r="F567" s="50"/>
      <c r="G567" s="52"/>
      <c r="H567" s="51"/>
      <c r="I567" s="51"/>
      <c r="J567" s="12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219"/>
      <c r="X567" s="218"/>
      <c r="Y567" s="67"/>
      <c r="Z567" s="67"/>
      <c r="AA567" s="45"/>
      <c r="AB567" s="45"/>
      <c r="AC567" s="45"/>
      <c r="AD567" s="45"/>
      <c r="AE567" s="45"/>
      <c r="AF567" s="45"/>
      <c r="AG567" s="46"/>
      <c r="AH567" s="45"/>
      <c r="AI567" s="45"/>
      <c r="AJ567" s="67"/>
      <c r="AK567" s="45"/>
      <c r="AL567" s="45"/>
      <c r="AM567" s="45"/>
      <c r="AN567" s="45"/>
      <c r="AO567" s="49" t="e">
        <f>IF(ISBLANK(#REF!),"",K567*#REF!)</f>
        <v>#REF!</v>
      </c>
      <c r="AP567" s="49"/>
    </row>
    <row r="568" spans="2:42" ht="12.75" customHeight="1" x14ac:dyDescent="0.25">
      <c r="B568" s="47"/>
      <c r="D568" s="50"/>
      <c r="E568" s="51"/>
      <c r="F568" s="50"/>
      <c r="G568" s="52"/>
      <c r="H568" s="51"/>
      <c r="I568" s="51"/>
      <c r="J568" s="12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86"/>
      <c r="W568" s="245"/>
      <c r="X568" s="269"/>
      <c r="Y568" s="87"/>
      <c r="Z568" s="87"/>
      <c r="AA568" s="87"/>
      <c r="AB568" s="87"/>
      <c r="AC568" s="87"/>
      <c r="AD568" s="87"/>
      <c r="AE568" s="87"/>
      <c r="AF568" s="87"/>
      <c r="AG568" s="46"/>
      <c r="AH568" s="87"/>
      <c r="AI568" s="49"/>
      <c r="AJ568" s="45"/>
      <c r="AK568" s="87"/>
      <c r="AL568" s="45"/>
      <c r="AM568" s="45"/>
      <c r="AN568" s="45"/>
      <c r="AO568" s="45"/>
      <c r="AP568" s="45"/>
    </row>
    <row r="569" spans="2:42" ht="12.75" customHeight="1" x14ac:dyDescent="0.25">
      <c r="B569" s="47"/>
      <c r="D569" s="42"/>
      <c r="E569" s="48"/>
      <c r="F569" s="42"/>
      <c r="G569" s="52"/>
      <c r="H569" s="51"/>
      <c r="I569" s="51"/>
      <c r="J569" s="12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219"/>
      <c r="X569" s="218"/>
      <c r="Y569" s="45"/>
      <c r="Z569" s="45"/>
      <c r="AA569" s="49"/>
      <c r="AB569" s="45"/>
      <c r="AC569" s="45"/>
      <c r="AD569" s="45"/>
      <c r="AE569" s="45"/>
      <c r="AF569" s="45"/>
      <c r="AG569" s="46"/>
      <c r="AH569" s="49"/>
      <c r="AI569" s="45"/>
      <c r="AJ569" s="53"/>
      <c r="AK569" s="45"/>
      <c r="AL569" s="54"/>
      <c r="AM569" s="54"/>
      <c r="AN569" s="54"/>
      <c r="AO569" s="49"/>
      <c r="AP569" s="49"/>
    </row>
    <row r="570" spans="2:42" ht="12.75" customHeight="1" x14ac:dyDescent="0.25">
      <c r="B570" s="47"/>
      <c r="D570" s="50"/>
      <c r="E570" s="51"/>
      <c r="F570" s="50"/>
      <c r="G570" s="52"/>
      <c r="H570" s="51"/>
      <c r="I570" s="51"/>
      <c r="J570" s="12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219"/>
      <c r="X570" s="218"/>
      <c r="Y570" s="67"/>
      <c r="Z570" s="67"/>
      <c r="AA570" s="45"/>
      <c r="AB570" s="45"/>
      <c r="AC570" s="45"/>
      <c r="AD570" s="45"/>
      <c r="AE570" s="45"/>
      <c r="AF570" s="45"/>
      <c r="AG570" s="46"/>
      <c r="AH570" s="45"/>
      <c r="AI570" s="45"/>
      <c r="AJ570" s="67"/>
      <c r="AK570" s="45"/>
      <c r="AL570" s="45"/>
      <c r="AM570" s="45"/>
      <c r="AN570" s="45"/>
      <c r="AO570" s="49" t="e">
        <f>IF(ISBLANK(#REF!),"",K570*#REF!)</f>
        <v>#REF!</v>
      </c>
      <c r="AP570" s="49"/>
    </row>
    <row r="571" spans="2:42" ht="12.75" customHeight="1" x14ac:dyDescent="0.25">
      <c r="B571" s="47"/>
      <c r="D571" s="50"/>
      <c r="E571" s="51"/>
      <c r="F571" s="50"/>
      <c r="G571" s="52"/>
      <c r="H571" s="51"/>
      <c r="I571" s="51"/>
      <c r="J571" s="129"/>
      <c r="K571" s="56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219"/>
      <c r="X571" s="218"/>
      <c r="Y571" s="67"/>
      <c r="Z571" s="67"/>
      <c r="AA571" s="45"/>
      <c r="AB571" s="45"/>
      <c r="AC571" s="45"/>
      <c r="AD571" s="45"/>
      <c r="AE571" s="45"/>
      <c r="AF571" s="45"/>
      <c r="AG571" s="46"/>
      <c r="AH571" s="45"/>
      <c r="AI571" s="45"/>
      <c r="AJ571" s="67"/>
      <c r="AK571" s="45"/>
      <c r="AL571" s="45"/>
      <c r="AM571" s="45"/>
      <c r="AN571" s="45"/>
      <c r="AO571" s="49" t="e">
        <f>IF(ISBLANK(#REF!),"",K571*#REF!)</f>
        <v>#REF!</v>
      </c>
      <c r="AP571" s="49"/>
    </row>
    <row r="572" spans="2:42" ht="12.75" customHeight="1" x14ac:dyDescent="0.25">
      <c r="B572" s="47"/>
      <c r="D572" s="50"/>
      <c r="E572" s="51"/>
      <c r="F572" s="50"/>
      <c r="G572" s="52"/>
      <c r="H572" s="51"/>
      <c r="I572" s="51"/>
      <c r="J572" s="129"/>
      <c r="K572" s="49"/>
      <c r="L572" s="58"/>
      <c r="M572" s="58"/>
      <c r="N572" s="58"/>
      <c r="O572" s="58"/>
      <c r="P572" s="58"/>
      <c r="Q572" s="49"/>
      <c r="R572" s="49"/>
      <c r="S572" s="49"/>
      <c r="T572" s="49"/>
      <c r="U572" s="49"/>
      <c r="V572" s="49"/>
      <c r="W572" s="219"/>
      <c r="X572" s="218"/>
      <c r="Y572" s="67"/>
      <c r="Z572" s="67"/>
      <c r="AA572" s="45"/>
      <c r="AB572" s="45"/>
      <c r="AC572" s="45"/>
      <c r="AD572" s="45"/>
      <c r="AE572" s="45"/>
      <c r="AF572" s="45"/>
      <c r="AG572" s="46"/>
      <c r="AH572" s="45"/>
      <c r="AI572" s="45"/>
      <c r="AJ572" s="67"/>
      <c r="AK572" s="45"/>
      <c r="AL572" s="45"/>
      <c r="AM572" s="45"/>
      <c r="AN572" s="45"/>
      <c r="AO572" s="49" t="e">
        <f>IF(ISBLANK(#REF!),"",K572*#REF!)</f>
        <v>#REF!</v>
      </c>
      <c r="AP572" s="49"/>
    </row>
    <row r="573" spans="2:42" ht="12.75" customHeight="1" x14ac:dyDescent="0.25">
      <c r="B573" s="47"/>
      <c r="D573" s="50"/>
      <c r="E573" s="51"/>
      <c r="F573" s="50"/>
      <c r="G573" s="52"/>
      <c r="H573" s="51"/>
      <c r="I573" s="51"/>
      <c r="J573" s="129"/>
      <c r="K573" s="49"/>
      <c r="L573" s="58"/>
      <c r="M573" s="58"/>
      <c r="N573" s="58"/>
      <c r="O573" s="58"/>
      <c r="P573" s="58"/>
      <c r="Q573" s="49"/>
      <c r="R573" s="49"/>
      <c r="S573" s="49"/>
      <c r="T573" s="49"/>
      <c r="U573" s="49"/>
      <c r="V573" s="49"/>
      <c r="W573" s="219"/>
      <c r="X573" s="218"/>
      <c r="Y573" s="67"/>
      <c r="Z573" s="67"/>
      <c r="AA573" s="45"/>
      <c r="AB573" s="45"/>
      <c r="AC573" s="45"/>
      <c r="AD573" s="45"/>
      <c r="AE573" s="45"/>
      <c r="AF573" s="45"/>
      <c r="AG573" s="46"/>
      <c r="AH573" s="45"/>
      <c r="AI573" s="45"/>
      <c r="AJ573" s="67"/>
      <c r="AK573" s="45"/>
      <c r="AL573" s="45"/>
      <c r="AM573" s="45"/>
      <c r="AN573" s="45"/>
      <c r="AO573" s="49" t="e">
        <f>IF(ISBLANK(#REF!),"",K573*#REF!)</f>
        <v>#REF!</v>
      </c>
      <c r="AP573" s="49"/>
    </row>
    <row r="574" spans="2:42" ht="12.75" customHeight="1" x14ac:dyDescent="0.25">
      <c r="B574" s="47"/>
      <c r="D574" s="50"/>
      <c r="E574" s="51"/>
      <c r="F574" s="50"/>
      <c r="G574" s="52"/>
      <c r="H574" s="51"/>
      <c r="I574" s="51"/>
      <c r="J574" s="12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219"/>
      <c r="X574" s="218"/>
      <c r="Y574" s="45"/>
      <c r="Z574" s="45"/>
      <c r="AA574" s="49"/>
      <c r="AB574" s="45"/>
      <c r="AC574" s="45"/>
      <c r="AD574" s="45"/>
      <c r="AE574" s="45"/>
      <c r="AF574" s="45"/>
      <c r="AG574" s="46"/>
      <c r="AH574" s="49"/>
      <c r="AI574" s="45"/>
      <c r="AJ574" s="53"/>
      <c r="AK574" s="45"/>
      <c r="AL574" s="54"/>
      <c r="AM574" s="54"/>
      <c r="AN574" s="54"/>
      <c r="AO574" s="49"/>
      <c r="AP574" s="49"/>
    </row>
    <row r="575" spans="2:42" ht="12.75" customHeight="1" x14ac:dyDescent="0.25">
      <c r="B575" s="47"/>
      <c r="D575" s="50"/>
      <c r="E575" s="51"/>
      <c r="F575" s="50"/>
      <c r="G575" s="52"/>
      <c r="H575" s="51"/>
      <c r="I575" s="51"/>
      <c r="J575" s="12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219"/>
      <c r="X575" s="218"/>
      <c r="Y575" s="67"/>
      <c r="Z575" s="67"/>
      <c r="AA575" s="45"/>
      <c r="AB575" s="45"/>
      <c r="AC575" s="45"/>
      <c r="AD575" s="45"/>
      <c r="AE575" s="45"/>
      <c r="AF575" s="45"/>
      <c r="AG575" s="46"/>
      <c r="AH575" s="45"/>
      <c r="AI575" s="45"/>
      <c r="AJ575" s="67"/>
      <c r="AK575" s="45"/>
      <c r="AL575" s="45"/>
      <c r="AM575" s="45"/>
      <c r="AN575" s="45"/>
      <c r="AO575" s="49" t="e">
        <f>IF(ISBLANK(#REF!),"",K575*#REF!)</f>
        <v>#REF!</v>
      </c>
      <c r="AP575" s="49"/>
    </row>
    <row r="576" spans="2:42" ht="12.75" customHeight="1" x14ac:dyDescent="0.25">
      <c r="B576" s="47"/>
      <c r="D576" s="50"/>
      <c r="E576" s="51"/>
      <c r="F576" s="50"/>
      <c r="G576" s="52"/>
      <c r="H576" s="51"/>
      <c r="I576" s="51"/>
      <c r="J576" s="129"/>
      <c r="K576" s="56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219"/>
      <c r="X576" s="218"/>
      <c r="Y576" s="67"/>
      <c r="Z576" s="67"/>
      <c r="AA576" s="45"/>
      <c r="AB576" s="45"/>
      <c r="AC576" s="45"/>
      <c r="AD576" s="45"/>
      <c r="AE576" s="45"/>
      <c r="AF576" s="45"/>
      <c r="AG576" s="46"/>
      <c r="AH576" s="45"/>
      <c r="AI576" s="45"/>
      <c r="AJ576" s="67"/>
      <c r="AK576" s="45"/>
      <c r="AL576" s="45"/>
      <c r="AM576" s="45"/>
      <c r="AN576" s="45"/>
      <c r="AO576" s="49" t="e">
        <f>IF(ISBLANK(#REF!),"",K576*#REF!)</f>
        <v>#REF!</v>
      </c>
      <c r="AP576" s="49"/>
    </row>
    <row r="577" spans="2:42" ht="12.75" customHeight="1" x14ac:dyDescent="0.25">
      <c r="B577" s="47"/>
      <c r="D577" s="50"/>
      <c r="E577" s="51"/>
      <c r="F577" s="50"/>
      <c r="G577" s="52"/>
      <c r="H577" s="51"/>
      <c r="I577" s="51"/>
      <c r="J577" s="12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219"/>
      <c r="X577" s="218"/>
      <c r="Y577" s="67"/>
      <c r="Z577" s="67"/>
      <c r="AA577" s="45"/>
      <c r="AB577" s="45"/>
      <c r="AC577" s="45"/>
      <c r="AD577" s="45"/>
      <c r="AE577" s="45"/>
      <c r="AF577" s="45"/>
      <c r="AG577" s="46"/>
      <c r="AH577" s="45"/>
      <c r="AI577" s="45"/>
      <c r="AJ577" s="67"/>
      <c r="AK577" s="45"/>
      <c r="AL577" s="45"/>
      <c r="AM577" s="45"/>
      <c r="AN577" s="45"/>
      <c r="AO577" s="49" t="e">
        <f>IF(ISBLANK(#REF!),"",K577*#REF!)</f>
        <v>#REF!</v>
      </c>
      <c r="AP577" s="49"/>
    </row>
    <row r="578" spans="2:42" ht="12.75" customHeight="1" x14ac:dyDescent="0.25">
      <c r="B578" s="47"/>
      <c r="D578" s="50"/>
      <c r="E578" s="51"/>
      <c r="F578" s="50"/>
      <c r="G578" s="52"/>
      <c r="H578" s="51"/>
      <c r="I578" s="51"/>
      <c r="J578" s="12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219"/>
      <c r="X578" s="218"/>
      <c r="Y578" s="67"/>
      <c r="Z578" s="67"/>
      <c r="AA578" s="45"/>
      <c r="AB578" s="45"/>
      <c r="AC578" s="45"/>
      <c r="AD578" s="45"/>
      <c r="AE578" s="45"/>
      <c r="AF578" s="45"/>
      <c r="AG578" s="46"/>
      <c r="AH578" s="45"/>
      <c r="AI578" s="45"/>
      <c r="AJ578" s="67"/>
      <c r="AK578" s="45"/>
      <c r="AL578" s="45"/>
      <c r="AM578" s="45"/>
      <c r="AN578" s="45"/>
      <c r="AO578" s="49" t="e">
        <f>IF(ISBLANK(#REF!),"",K578*#REF!)</f>
        <v>#REF!</v>
      </c>
      <c r="AP578" s="49"/>
    </row>
    <row r="579" spans="2:42" ht="12.75" customHeight="1" x14ac:dyDescent="0.25">
      <c r="B579" s="47"/>
      <c r="D579" s="50"/>
      <c r="E579" s="51"/>
      <c r="F579" s="50"/>
      <c r="G579" s="52"/>
      <c r="H579" s="51"/>
      <c r="I579" s="51"/>
      <c r="J579" s="12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219"/>
      <c r="X579" s="218"/>
      <c r="Y579" s="67"/>
      <c r="Z579" s="67"/>
      <c r="AA579" s="45"/>
      <c r="AB579" s="45"/>
      <c r="AC579" s="45"/>
      <c r="AD579" s="45"/>
      <c r="AE579" s="45"/>
      <c r="AF579" s="45"/>
      <c r="AG579" s="46"/>
      <c r="AH579" s="45"/>
      <c r="AI579" s="45"/>
      <c r="AJ579" s="67"/>
      <c r="AK579" s="45"/>
      <c r="AL579" s="45"/>
      <c r="AM579" s="45"/>
      <c r="AN579" s="45"/>
      <c r="AO579" s="49" t="e">
        <f>IF(ISBLANK(#REF!),"",K579*#REF!)</f>
        <v>#REF!</v>
      </c>
      <c r="AP579" s="49"/>
    </row>
    <row r="580" spans="2:42" ht="12.75" customHeight="1" x14ac:dyDescent="0.25">
      <c r="B580" s="47"/>
      <c r="D580" s="50"/>
      <c r="E580" s="51"/>
      <c r="F580" s="50"/>
      <c r="G580" s="52"/>
      <c r="H580" s="51"/>
      <c r="I580" s="51"/>
      <c r="J580" s="129"/>
      <c r="K580" s="49"/>
      <c r="L580" s="58"/>
      <c r="M580" s="58"/>
      <c r="N580" s="58"/>
      <c r="O580" s="58"/>
      <c r="P580" s="58"/>
      <c r="Q580" s="49"/>
      <c r="R580" s="49"/>
      <c r="S580" s="49"/>
      <c r="T580" s="49"/>
      <c r="U580" s="49"/>
      <c r="V580" s="49"/>
      <c r="W580" s="219"/>
      <c r="X580" s="218"/>
      <c r="Y580" s="67"/>
      <c r="Z580" s="67"/>
      <c r="AA580" s="45"/>
      <c r="AB580" s="45"/>
      <c r="AC580" s="45"/>
      <c r="AD580" s="45"/>
      <c r="AE580" s="45"/>
      <c r="AF580" s="45"/>
      <c r="AG580" s="46"/>
      <c r="AH580" s="45"/>
      <c r="AI580" s="45"/>
      <c r="AJ580" s="67"/>
      <c r="AK580" s="45"/>
      <c r="AL580" s="45"/>
      <c r="AM580" s="45"/>
      <c r="AN580" s="45"/>
      <c r="AO580" s="49" t="e">
        <f>IF(ISBLANK(#REF!),"",K580*#REF!)</f>
        <v>#REF!</v>
      </c>
      <c r="AP580" s="49"/>
    </row>
    <row r="581" spans="2:42" ht="12.75" customHeight="1" x14ac:dyDescent="0.25">
      <c r="B581" s="47"/>
      <c r="D581" s="88"/>
      <c r="E581" s="89"/>
      <c r="F581" s="88"/>
      <c r="G581" s="90"/>
      <c r="H581" s="89"/>
      <c r="I581" s="89"/>
      <c r="J581" s="12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219"/>
      <c r="X581" s="218"/>
      <c r="Y581" s="45"/>
      <c r="Z581" s="45"/>
      <c r="AA581" s="45"/>
      <c r="AB581" s="45"/>
      <c r="AC581" s="45"/>
      <c r="AD581" s="45"/>
      <c r="AE581" s="45"/>
      <c r="AF581" s="45"/>
      <c r="AG581" s="46"/>
      <c r="AH581" s="45"/>
      <c r="AI581" s="45"/>
      <c r="AJ581" s="73"/>
      <c r="AK581" s="45"/>
      <c r="AL581" s="73"/>
      <c r="AM581" s="73"/>
      <c r="AN581" s="73"/>
      <c r="AO581" s="70"/>
      <c r="AP581" s="70"/>
    </row>
    <row r="582" spans="2:42" ht="12.75" customHeight="1" x14ac:dyDescent="0.25">
      <c r="B582" s="47"/>
      <c r="D582" s="50"/>
      <c r="E582" s="51"/>
      <c r="F582" s="50"/>
      <c r="G582" s="52"/>
      <c r="H582" s="51"/>
      <c r="I582" s="51"/>
      <c r="J582" s="12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219"/>
      <c r="X582" s="218"/>
      <c r="Y582" s="45"/>
      <c r="Z582" s="45"/>
      <c r="AA582" s="45"/>
      <c r="AB582" s="45"/>
      <c r="AC582" s="45"/>
      <c r="AD582" s="45"/>
      <c r="AE582" s="45"/>
      <c r="AF582" s="45"/>
      <c r="AG582" s="46"/>
      <c r="AH582" s="45"/>
      <c r="AI582" s="49"/>
      <c r="AJ582" s="73"/>
      <c r="AK582" s="45"/>
      <c r="AL582" s="73"/>
      <c r="AM582" s="73"/>
      <c r="AN582" s="73"/>
      <c r="AO582" s="70"/>
      <c r="AP582" s="70"/>
    </row>
    <row r="583" spans="2:42" ht="12.75" customHeight="1" thickBot="1" x14ac:dyDescent="0.3">
      <c r="B583" s="71"/>
      <c r="D583" s="50"/>
      <c r="E583" s="51"/>
      <c r="F583" s="50"/>
      <c r="G583" s="52"/>
      <c r="H583" s="51"/>
      <c r="I583" s="51"/>
      <c r="J583" s="129"/>
      <c r="K583" s="49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56"/>
      <c r="W583" s="242"/>
      <c r="X583" s="257"/>
      <c r="Y583" s="45"/>
      <c r="Z583" s="45"/>
      <c r="AA583" s="67"/>
      <c r="AB583" s="45"/>
      <c r="AC583" s="45"/>
      <c r="AD583" s="45"/>
      <c r="AE583" s="67"/>
      <c r="AF583" s="45"/>
      <c r="AG583" s="46"/>
      <c r="AH583" s="49"/>
      <c r="AI583" s="45"/>
      <c r="AJ583" s="73"/>
      <c r="AK583" s="45"/>
      <c r="AL583" s="73"/>
      <c r="AM583" s="73"/>
      <c r="AN583" s="73"/>
      <c r="AO583" s="70"/>
      <c r="AP583" s="70"/>
    </row>
    <row r="584" spans="2:42" s="2" customFormat="1" ht="20.100000000000001" customHeight="1" thickBot="1" x14ac:dyDescent="0.3">
      <c r="D584" s="360"/>
      <c r="E584" s="361"/>
      <c r="F584" s="361"/>
      <c r="G584" s="361"/>
      <c r="H584" s="361"/>
      <c r="I584" s="361"/>
      <c r="J584" s="361"/>
      <c r="K584" s="361"/>
      <c r="L584" s="361"/>
      <c r="M584" s="361"/>
      <c r="N584" s="361"/>
      <c r="O584" s="361"/>
      <c r="P584" s="361"/>
      <c r="Q584" s="361"/>
      <c r="R584" s="361"/>
      <c r="S584" s="361"/>
      <c r="T584" s="361"/>
      <c r="U584" s="361"/>
      <c r="V584" s="362"/>
      <c r="W584" s="240"/>
      <c r="X584" s="240"/>
      <c r="Y584" s="59"/>
      <c r="Z584" s="59"/>
      <c r="AA584" s="59"/>
      <c r="AB584" s="59"/>
      <c r="AC584" s="59"/>
      <c r="AD584" s="59"/>
      <c r="AE584" s="59"/>
      <c r="AF584" s="59"/>
      <c r="AG584" s="60"/>
      <c r="AH584" s="59"/>
      <c r="AI584" s="59"/>
      <c r="AJ584" s="59"/>
      <c r="AK584" s="59"/>
      <c r="AL584" s="59"/>
      <c r="AM584" s="59"/>
      <c r="AN584" s="59" t="str">
        <f t="shared" ref="AN584:AP584" si="501">IF(AN490="","",IF(AN507="","",IF(SUM(AN508:AN583)&lt;&gt;0,SUM(AN508:AN583),0)))</f>
        <v/>
      </c>
      <c r="AO584" s="59" t="str">
        <f t="shared" si="501"/>
        <v/>
      </c>
      <c r="AP584" s="59" t="str">
        <f t="shared" si="501"/>
        <v/>
      </c>
    </row>
    <row r="585" spans="2:42" s="2" customFormat="1" ht="20.100000000000001" customHeight="1" x14ac:dyDescent="0.25">
      <c r="B585" s="2" t="s">
        <v>17</v>
      </c>
      <c r="D585" s="344"/>
      <c r="E585" s="345"/>
      <c r="F585" s="345"/>
      <c r="G585" s="345"/>
      <c r="H585" s="345"/>
      <c r="I585" s="345"/>
      <c r="J585" s="345"/>
      <c r="K585" s="345"/>
      <c r="L585" s="345"/>
      <c r="M585" s="345"/>
      <c r="N585" s="345"/>
      <c r="O585" s="345"/>
      <c r="P585" s="345"/>
      <c r="Q585" s="345"/>
      <c r="R585" s="345"/>
      <c r="S585" s="345"/>
      <c r="T585" s="345"/>
      <c r="U585" s="345"/>
      <c r="V585" s="346"/>
      <c r="W585" s="241"/>
      <c r="X585" s="241"/>
      <c r="Y585" s="61"/>
      <c r="Z585" s="61"/>
      <c r="AA585" s="61"/>
      <c r="AB585" s="61"/>
      <c r="AC585" s="61"/>
      <c r="AD585" s="61"/>
      <c r="AE585" s="61"/>
      <c r="AF585" s="61"/>
      <c r="AG585" s="62"/>
      <c r="AH585" s="61"/>
      <c r="AI585" s="61"/>
      <c r="AJ585" s="61"/>
      <c r="AK585" s="61"/>
      <c r="AL585" s="61"/>
      <c r="AM585" s="61"/>
      <c r="AN585" s="61" t="str">
        <f t="shared" ref="AN585:AP585" si="502">IF(AN490="","",IF(AN507="",IF(SUM(COUNTIF(AN508:AN583,"LS")+COUNTIF(AN508:AN583,"LUMP"))&gt;0,"LS",""),IF(AN584&lt;&gt;"",ROUNDUP(AN584,0),"")))</f>
        <v/>
      </c>
      <c r="AO585" s="61" t="str">
        <f t="shared" si="502"/>
        <v/>
      </c>
      <c r="AP585" s="61" t="str">
        <f t="shared" si="502"/>
        <v/>
      </c>
    </row>
    <row r="586" spans="2:42" ht="12.75" customHeight="1" thickBot="1" x14ac:dyDescent="0.3"/>
    <row r="587" spans="2:42" ht="12.75" customHeight="1" thickBot="1" x14ac:dyDescent="0.3">
      <c r="B587" s="13" t="s">
        <v>15</v>
      </c>
      <c r="D587" s="371">
        <f>B588</f>
        <v>6</v>
      </c>
      <c r="E587" s="371"/>
      <c r="F587" s="371"/>
      <c r="G587" s="371"/>
      <c r="H587" s="371"/>
      <c r="I587" s="371"/>
      <c r="J587" s="371"/>
      <c r="K587" s="371"/>
      <c r="L587" s="371"/>
      <c r="M587" s="371"/>
      <c r="N587" s="371"/>
      <c r="O587" s="371"/>
      <c r="P587" s="371"/>
      <c r="Q587" s="371"/>
      <c r="R587" s="371"/>
      <c r="S587" s="371"/>
      <c r="T587" s="371"/>
      <c r="U587" s="371"/>
      <c r="V587" s="371"/>
      <c r="W587" s="371"/>
      <c r="X587" s="371"/>
      <c r="Y587" s="371"/>
      <c r="Z587" s="371"/>
      <c r="AA587" s="371"/>
      <c r="AB587" s="371"/>
      <c r="AC587" s="371"/>
      <c r="AD587" s="371"/>
      <c r="AE587" s="371"/>
      <c r="AF587" s="371"/>
      <c r="AG587" s="371"/>
      <c r="AH587" s="371"/>
      <c r="AI587" s="371"/>
      <c r="AJ587" s="371"/>
      <c r="AK587" s="371"/>
      <c r="AL587" s="371"/>
      <c r="AM587" s="371"/>
      <c r="AN587" s="371"/>
      <c r="AO587" s="371"/>
      <c r="AP587" s="371"/>
    </row>
    <row r="588" spans="2:42" ht="12.75" customHeight="1" thickBot="1" x14ac:dyDescent="0.3">
      <c r="B588" s="14">
        <v>6</v>
      </c>
      <c r="D588" s="15"/>
      <c r="E588" s="15"/>
      <c r="F588" s="15"/>
      <c r="G588" s="15"/>
      <c r="H588" s="15"/>
      <c r="I588" s="15"/>
      <c r="J588" s="125"/>
      <c r="K588" s="1"/>
      <c r="V588" s="16" t="s">
        <v>13</v>
      </c>
      <c r="W588" s="255"/>
      <c r="X588" s="255"/>
      <c r="Y588" s="64" t="str">
        <f t="shared" ref="Y588:AP588" si="503">IF(ISBLANK(Y$9),"",Y$9)</f>
        <v>442E10300</v>
      </c>
      <c r="Z588" s="64" t="str">
        <f t="shared" si="503"/>
        <v>442E10080</v>
      </c>
      <c r="AA588" s="64" t="str">
        <f t="shared" si="503"/>
        <v>302E56000</v>
      </c>
      <c r="AB588" s="64" t="str">
        <f t="shared" si="503"/>
        <v>304E20000</v>
      </c>
      <c r="AC588" s="64" t="str">
        <f t="shared" si="503"/>
        <v>206E15010</v>
      </c>
      <c r="AD588" s="64" t="str">
        <f t="shared" si="503"/>
        <v>407E10000</v>
      </c>
      <c r="AE588" s="64" t="str">
        <f t="shared" si="503"/>
        <v>204E45000</v>
      </c>
      <c r="AF588" s="64" t="str">
        <f t="shared" si="503"/>
        <v>605E06020</v>
      </c>
      <c r="AG588" s="64" t="str">
        <f t="shared" si="503"/>
        <v>605E11110</v>
      </c>
      <c r="AH588" s="64" t="str">
        <f t="shared" si="503"/>
        <v>606E15050</v>
      </c>
      <c r="AI588" s="64" t="str">
        <f t="shared" si="503"/>
        <v>206E11000</v>
      </c>
      <c r="AJ588" s="64" t="str">
        <f t="shared" si="503"/>
        <v>622E10160</v>
      </c>
      <c r="AK588" s="64" t="str">
        <f t="shared" si="503"/>
        <v>659E10000</v>
      </c>
      <c r="AL588" s="64" t="str">
        <f t="shared" si="503"/>
        <v>609E71000</v>
      </c>
      <c r="AM588" s="64" t="str">
        <f t="shared" si="503"/>
        <v>254E01000</v>
      </c>
      <c r="AN588" s="64" t="str">
        <f t="shared" si="503"/>
        <v>452E19200</v>
      </c>
      <c r="AO588" s="64" t="str">
        <f t="shared" si="503"/>
        <v>609E26000</v>
      </c>
      <c r="AP588" s="64" t="str">
        <f t="shared" si="503"/>
        <v>609E14000</v>
      </c>
    </row>
    <row r="589" spans="2:42" ht="12.75" customHeight="1" x14ac:dyDescent="0.25">
      <c r="D589" s="15"/>
      <c r="E589" s="15"/>
      <c r="F589" s="15"/>
      <c r="G589" s="15"/>
      <c r="H589" s="15"/>
      <c r="I589" s="15"/>
      <c r="J589" s="125"/>
      <c r="K589" s="1"/>
      <c r="V589" s="16" t="s">
        <v>14</v>
      </c>
      <c r="W589" s="255"/>
      <c r="X589" s="255"/>
      <c r="Y589" s="65" t="str">
        <f t="shared" ref="Y589:AP589" si="504">IF(ISBLANK(Y$10),"",Y$10)</f>
        <v/>
      </c>
      <c r="Z589" s="65" t="str">
        <f t="shared" si="504"/>
        <v/>
      </c>
      <c r="AA589" s="65" t="str">
        <f t="shared" si="504"/>
        <v/>
      </c>
      <c r="AB589" s="65" t="str">
        <f t="shared" si="504"/>
        <v/>
      </c>
      <c r="AC589" s="65" t="str">
        <f t="shared" si="504"/>
        <v/>
      </c>
      <c r="AD589" s="65" t="str">
        <f t="shared" si="504"/>
        <v/>
      </c>
      <c r="AE589" s="65" t="str">
        <f t="shared" si="504"/>
        <v/>
      </c>
      <c r="AF589" s="65" t="str">
        <f t="shared" si="504"/>
        <v/>
      </c>
      <c r="AG589" s="65" t="str">
        <f t="shared" si="504"/>
        <v/>
      </c>
      <c r="AH589" s="65" t="str">
        <f t="shared" si="504"/>
        <v/>
      </c>
      <c r="AI589" s="65" t="str">
        <f t="shared" si="504"/>
        <v/>
      </c>
      <c r="AJ589" s="65" t="str">
        <f t="shared" si="504"/>
        <v/>
      </c>
      <c r="AK589" s="65" t="str">
        <f t="shared" si="504"/>
        <v/>
      </c>
      <c r="AL589" s="65" t="str">
        <f t="shared" si="504"/>
        <v/>
      </c>
      <c r="AM589" s="65" t="str">
        <f t="shared" si="504"/>
        <v/>
      </c>
      <c r="AN589" s="65" t="str">
        <f t="shared" si="504"/>
        <v/>
      </c>
      <c r="AO589" s="65" t="str">
        <f t="shared" si="504"/>
        <v/>
      </c>
      <c r="AP589" s="65" t="str">
        <f t="shared" si="504"/>
        <v/>
      </c>
    </row>
    <row r="590" spans="2:42" ht="12.75" customHeight="1" x14ac:dyDescent="0.25">
      <c r="F590" s="6"/>
      <c r="V590" s="16" t="s">
        <v>7</v>
      </c>
      <c r="W590" s="255"/>
      <c r="X590" s="255"/>
      <c r="Y590" s="65">
        <f t="shared" ref="Y590:AP590" si="505">IF(ISBLANK(Y$11),"",Y$11)</f>
        <v>6</v>
      </c>
      <c r="Z590" s="65">
        <f t="shared" si="505"/>
        <v>7</v>
      </c>
      <c r="AA590" s="65">
        <f t="shared" si="505"/>
        <v>2</v>
      </c>
      <c r="AB590" s="65">
        <f t="shared" si="505"/>
        <v>3</v>
      </c>
      <c r="AC590" s="65">
        <f t="shared" si="505"/>
        <v>4</v>
      </c>
      <c r="AD590" s="65">
        <f t="shared" si="505"/>
        <v>4</v>
      </c>
      <c r="AE590" s="65">
        <f t="shared" si="505"/>
        <v>1</v>
      </c>
      <c r="AF590" s="65">
        <f t="shared" si="505"/>
        <v>3</v>
      </c>
      <c r="AG590" s="65">
        <f t="shared" si="505"/>
        <v>9</v>
      </c>
      <c r="AH590" s="65">
        <f t="shared" si="505"/>
        <v>1</v>
      </c>
      <c r="AI590" s="65">
        <f t="shared" si="505"/>
        <v>2</v>
      </c>
      <c r="AJ590" s="65">
        <f t="shared" si="505"/>
        <v>5</v>
      </c>
      <c r="AK590" s="65">
        <f t="shared" si="505"/>
        <v>8</v>
      </c>
      <c r="AL590" s="65" t="str">
        <f t="shared" si="505"/>
        <v/>
      </c>
      <c r="AM590" s="65" t="str">
        <f t="shared" si="505"/>
        <v/>
      </c>
      <c r="AN590" s="65" t="str">
        <f t="shared" si="505"/>
        <v/>
      </c>
      <c r="AO590" s="65" t="str">
        <f t="shared" si="505"/>
        <v/>
      </c>
      <c r="AP590" s="65" t="str">
        <f t="shared" si="505"/>
        <v/>
      </c>
    </row>
    <row r="591" spans="2:42" ht="12.75" customHeight="1" thickBot="1" x14ac:dyDescent="0.3">
      <c r="F591" s="6"/>
      <c r="V591" s="16" t="s">
        <v>8</v>
      </c>
      <c r="W591" s="255"/>
      <c r="X591" s="255"/>
      <c r="Y591" s="65">
        <f t="shared" ref="Y591:AP591" si="506">IF(ISBLANK(Y$12),"",Y$12)</f>
        <v>1.5</v>
      </c>
      <c r="Z591" s="65">
        <f t="shared" si="506"/>
        <v>1.75</v>
      </c>
      <c r="AA591" s="65">
        <f t="shared" si="506"/>
        <v>4.5</v>
      </c>
      <c r="AB591" s="65">
        <f t="shared" si="506"/>
        <v>6</v>
      </c>
      <c r="AC591" s="65">
        <f t="shared" si="506"/>
        <v>14</v>
      </c>
      <c r="AD591" s="65" t="str">
        <f t="shared" si="506"/>
        <v/>
      </c>
      <c r="AE591" s="65" t="str">
        <f t="shared" si="506"/>
        <v/>
      </c>
      <c r="AF591" s="65" t="str">
        <f t="shared" si="506"/>
        <v/>
      </c>
      <c r="AG591" s="65" t="str">
        <f t="shared" si="506"/>
        <v/>
      </c>
      <c r="AH591" s="65">
        <f t="shared" si="506"/>
        <v>1.5</v>
      </c>
      <c r="AI591" s="65" t="str">
        <f t="shared" si="506"/>
        <v/>
      </c>
      <c r="AJ591" s="65" t="str">
        <f t="shared" si="506"/>
        <v/>
      </c>
      <c r="AK591" s="65">
        <f t="shared" si="506"/>
        <v>9</v>
      </c>
      <c r="AL591" s="65" t="str">
        <f t="shared" si="506"/>
        <v/>
      </c>
      <c r="AM591" s="65">
        <f t="shared" si="506"/>
        <v>16</v>
      </c>
      <c r="AN591" s="65" t="str">
        <f t="shared" si="506"/>
        <v/>
      </c>
      <c r="AO591" s="65" t="str">
        <f t="shared" si="506"/>
        <v/>
      </c>
      <c r="AP591" s="65" t="str">
        <f t="shared" si="506"/>
        <v/>
      </c>
    </row>
    <row r="592" spans="2:42" ht="12.75" customHeight="1" x14ac:dyDescent="0.25">
      <c r="B592" s="387" t="s">
        <v>16</v>
      </c>
      <c r="D592" s="381"/>
      <c r="E592" s="382"/>
      <c r="F592" s="383"/>
      <c r="G592" s="369"/>
      <c r="H592" s="342"/>
      <c r="I592" s="26"/>
      <c r="J592" s="130"/>
      <c r="K592" s="342"/>
      <c r="L592" s="342"/>
      <c r="M592" s="26"/>
      <c r="N592" s="26"/>
      <c r="O592" s="26"/>
      <c r="P592" s="26"/>
      <c r="Q592" s="342"/>
      <c r="R592" s="26"/>
      <c r="S592" s="26"/>
      <c r="T592" s="26"/>
      <c r="U592" s="26"/>
      <c r="V592" s="342"/>
      <c r="W592" s="237"/>
      <c r="X592" s="263"/>
      <c r="Y592" s="27"/>
      <c r="Z592" s="27"/>
      <c r="AA592" s="27"/>
      <c r="AB592" s="27"/>
      <c r="AC592" s="27"/>
      <c r="AD592" s="66"/>
      <c r="AE592" s="27"/>
      <c r="AF592" s="27"/>
      <c r="AG592" s="28"/>
      <c r="AH592" s="27"/>
      <c r="AI592" s="27"/>
      <c r="AJ592" s="27"/>
      <c r="AK592" s="27"/>
      <c r="AL592" s="27"/>
      <c r="AM592" s="27"/>
      <c r="AN592" s="27" t="str">
        <f t="shared" ref="AN592:AP592" si="507">AN$15</f>
        <v>KENT 451</v>
      </c>
      <c r="AO592" s="27" t="str">
        <f t="shared" si="507"/>
        <v>KENT 609</v>
      </c>
      <c r="AP592" s="27" t="str">
        <f t="shared" si="507"/>
        <v>KENT 609</v>
      </c>
    </row>
    <row r="593" spans="2:42" ht="12.75" customHeight="1" x14ac:dyDescent="0.25">
      <c r="B593" s="388"/>
      <c r="D593" s="384"/>
      <c r="E593" s="385"/>
      <c r="F593" s="386"/>
      <c r="G593" s="370"/>
      <c r="H593" s="343"/>
      <c r="I593" s="29"/>
      <c r="J593" s="131"/>
      <c r="K593" s="343"/>
      <c r="L593" s="343"/>
      <c r="M593" s="29"/>
      <c r="N593" s="29"/>
      <c r="O593" s="29"/>
      <c r="P593" s="29"/>
      <c r="Q593" s="343"/>
      <c r="R593" s="29"/>
      <c r="S593" s="29"/>
      <c r="T593" s="29"/>
      <c r="U593" s="29"/>
      <c r="V593" s="343"/>
      <c r="W593" s="238"/>
      <c r="X593" s="264"/>
      <c r="Y593" s="336"/>
      <c r="Z593" s="336"/>
      <c r="AA593" s="336"/>
      <c r="AB593" s="336"/>
      <c r="AC593" s="336"/>
      <c r="AD593" s="339"/>
      <c r="AE593" s="336"/>
      <c r="AF593" s="336"/>
      <c r="AG593" s="31"/>
      <c r="AH593" s="336"/>
      <c r="AI593" s="336"/>
      <c r="AJ593" s="336"/>
      <c r="AK593" s="336"/>
      <c r="AL593" s="336"/>
      <c r="AM593" s="336"/>
      <c r="AN593" s="336" t="str">
        <f t="shared" ref="AN593:AP593" si="508">AN$16</f>
        <v/>
      </c>
      <c r="AO593" s="336" t="str">
        <f t="shared" si="508"/>
        <v/>
      </c>
      <c r="AP593" s="336" t="str">
        <f t="shared" si="508"/>
        <v/>
      </c>
    </row>
    <row r="594" spans="2:42" ht="12.75" customHeight="1" x14ac:dyDescent="0.25">
      <c r="B594" s="388"/>
      <c r="D594" s="384"/>
      <c r="E594" s="385"/>
      <c r="F594" s="386"/>
      <c r="G594" s="370"/>
      <c r="H594" s="343"/>
      <c r="I594" s="29"/>
      <c r="J594" s="131"/>
      <c r="K594" s="343"/>
      <c r="L594" s="343"/>
      <c r="M594" s="29"/>
      <c r="N594" s="29"/>
      <c r="O594" s="29"/>
      <c r="P594" s="29"/>
      <c r="Q594" s="343"/>
      <c r="R594" s="29"/>
      <c r="S594" s="29"/>
      <c r="T594" s="29"/>
      <c r="U594" s="29"/>
      <c r="V594" s="343"/>
      <c r="W594" s="238"/>
      <c r="X594" s="264"/>
      <c r="Y594" s="337"/>
      <c r="Z594" s="337"/>
      <c r="AA594" s="337"/>
      <c r="AB594" s="337"/>
      <c r="AC594" s="337"/>
      <c r="AD594" s="340"/>
      <c r="AE594" s="337"/>
      <c r="AF594" s="337"/>
      <c r="AG594" s="33"/>
      <c r="AH594" s="337"/>
      <c r="AI594" s="337"/>
      <c r="AJ594" s="337"/>
      <c r="AK594" s="337"/>
      <c r="AL594" s="337"/>
      <c r="AM594" s="337"/>
      <c r="AN594" s="337"/>
      <c r="AO594" s="337"/>
      <c r="AP594" s="337"/>
    </row>
    <row r="595" spans="2:42" ht="12.75" customHeight="1" x14ac:dyDescent="0.25">
      <c r="B595" s="388"/>
      <c r="D595" s="384"/>
      <c r="E595" s="385"/>
      <c r="F595" s="386"/>
      <c r="G595" s="370"/>
      <c r="H595" s="343"/>
      <c r="I595" s="29"/>
      <c r="J595" s="131"/>
      <c r="K595" s="343"/>
      <c r="L595" s="343"/>
      <c r="M595" s="29"/>
      <c r="N595" s="29"/>
      <c r="O595" s="29"/>
      <c r="P595" s="29"/>
      <c r="Q595" s="343"/>
      <c r="R595" s="29"/>
      <c r="S595" s="29"/>
      <c r="T595" s="29"/>
      <c r="U595" s="29"/>
      <c r="V595" s="343"/>
      <c r="W595" s="238"/>
      <c r="X595" s="264"/>
      <c r="Y595" s="337"/>
      <c r="Z595" s="337"/>
      <c r="AA595" s="337"/>
      <c r="AB595" s="337"/>
      <c r="AC595" s="337"/>
      <c r="AD595" s="340"/>
      <c r="AE595" s="337"/>
      <c r="AF595" s="337"/>
      <c r="AG595" s="33"/>
      <c r="AH595" s="337"/>
      <c r="AI595" s="337"/>
      <c r="AJ595" s="337"/>
      <c r="AK595" s="337"/>
      <c r="AL595" s="337"/>
      <c r="AM595" s="337"/>
      <c r="AN595" s="337"/>
      <c r="AO595" s="337"/>
      <c r="AP595" s="337"/>
    </row>
    <row r="596" spans="2:42" ht="12.75" customHeight="1" x14ac:dyDescent="0.25">
      <c r="B596" s="388"/>
      <c r="D596" s="384"/>
      <c r="E596" s="385"/>
      <c r="F596" s="386"/>
      <c r="G596" s="370"/>
      <c r="H596" s="343"/>
      <c r="I596" s="29"/>
      <c r="J596" s="131"/>
      <c r="K596" s="343"/>
      <c r="L596" s="343"/>
      <c r="M596" s="29"/>
      <c r="N596" s="29"/>
      <c r="O596" s="29"/>
      <c r="P596" s="29"/>
      <c r="Q596" s="343"/>
      <c r="R596" s="29"/>
      <c r="S596" s="29"/>
      <c r="T596" s="29"/>
      <c r="U596" s="29"/>
      <c r="V596" s="343"/>
      <c r="W596" s="238"/>
      <c r="X596" s="264"/>
      <c r="Y596" s="337"/>
      <c r="Z596" s="337"/>
      <c r="AA596" s="337"/>
      <c r="AB596" s="337"/>
      <c r="AC596" s="337"/>
      <c r="AD596" s="340"/>
      <c r="AE596" s="337"/>
      <c r="AF596" s="337"/>
      <c r="AG596" s="33"/>
      <c r="AH596" s="337"/>
      <c r="AI596" s="337"/>
      <c r="AJ596" s="337"/>
      <c r="AK596" s="337"/>
      <c r="AL596" s="337"/>
      <c r="AM596" s="337"/>
      <c r="AN596" s="337"/>
      <c r="AO596" s="337"/>
      <c r="AP596" s="337"/>
    </row>
    <row r="597" spans="2:42" ht="12.75" customHeight="1" x14ac:dyDescent="0.25">
      <c r="B597" s="388"/>
      <c r="D597" s="384"/>
      <c r="E597" s="385"/>
      <c r="F597" s="386"/>
      <c r="G597" s="370"/>
      <c r="H597" s="343"/>
      <c r="I597" s="29"/>
      <c r="J597" s="131"/>
      <c r="K597" s="343"/>
      <c r="L597" s="343"/>
      <c r="M597" s="29"/>
      <c r="N597" s="29"/>
      <c r="O597" s="29"/>
      <c r="P597" s="29"/>
      <c r="Q597" s="343"/>
      <c r="R597" s="29"/>
      <c r="S597" s="29"/>
      <c r="T597" s="29"/>
      <c r="U597" s="29"/>
      <c r="V597" s="343"/>
      <c r="W597" s="238"/>
      <c r="X597" s="264"/>
      <c r="Y597" s="337"/>
      <c r="Z597" s="337"/>
      <c r="AA597" s="337"/>
      <c r="AB597" s="337"/>
      <c r="AC597" s="337"/>
      <c r="AD597" s="340"/>
      <c r="AE597" s="337"/>
      <c r="AF597" s="337"/>
      <c r="AG597" s="33"/>
      <c r="AH597" s="337"/>
      <c r="AI597" s="337"/>
      <c r="AJ597" s="337"/>
      <c r="AK597" s="337"/>
      <c r="AL597" s="337"/>
      <c r="AM597" s="337"/>
      <c r="AN597" s="337"/>
      <c r="AO597" s="337"/>
      <c r="AP597" s="337"/>
    </row>
    <row r="598" spans="2:42" ht="12.75" customHeight="1" x14ac:dyDescent="0.25">
      <c r="B598" s="388"/>
      <c r="D598" s="384"/>
      <c r="E598" s="385"/>
      <c r="F598" s="386"/>
      <c r="G598" s="370"/>
      <c r="H598" s="343"/>
      <c r="I598" s="29"/>
      <c r="J598" s="131"/>
      <c r="K598" s="343"/>
      <c r="L598" s="343"/>
      <c r="M598" s="29"/>
      <c r="N598" s="29"/>
      <c r="O598" s="29"/>
      <c r="P598" s="29"/>
      <c r="Q598" s="343"/>
      <c r="R598" s="29"/>
      <c r="S598" s="29"/>
      <c r="T598" s="29"/>
      <c r="U598" s="29"/>
      <c r="V598" s="343"/>
      <c r="W598" s="238"/>
      <c r="X598" s="264"/>
      <c r="Y598" s="337"/>
      <c r="Z598" s="337"/>
      <c r="AA598" s="337"/>
      <c r="AB598" s="337"/>
      <c r="AC598" s="337"/>
      <c r="AD598" s="340"/>
      <c r="AE598" s="337"/>
      <c r="AF598" s="337"/>
      <c r="AG598" s="33"/>
      <c r="AH598" s="337"/>
      <c r="AI598" s="337"/>
      <c r="AJ598" s="337"/>
      <c r="AK598" s="337"/>
      <c r="AL598" s="337"/>
      <c r="AM598" s="337"/>
      <c r="AN598" s="337"/>
      <c r="AO598" s="337"/>
      <c r="AP598" s="337"/>
    </row>
    <row r="599" spans="2:42" ht="12.75" customHeight="1" x14ac:dyDescent="0.25">
      <c r="B599" s="388"/>
      <c r="D599" s="384"/>
      <c r="E599" s="385"/>
      <c r="F599" s="386"/>
      <c r="G599" s="370"/>
      <c r="H599" s="343"/>
      <c r="I599" s="29"/>
      <c r="J599" s="131"/>
      <c r="K599" s="343"/>
      <c r="L599" s="343"/>
      <c r="M599" s="29"/>
      <c r="N599" s="29"/>
      <c r="O599" s="29"/>
      <c r="P599" s="29"/>
      <c r="Q599" s="343"/>
      <c r="R599" s="29"/>
      <c r="S599" s="29"/>
      <c r="T599" s="29"/>
      <c r="U599" s="29"/>
      <c r="V599" s="343"/>
      <c r="W599" s="238"/>
      <c r="X599" s="264"/>
      <c r="Y599" s="337"/>
      <c r="Z599" s="337"/>
      <c r="AA599" s="337"/>
      <c r="AB599" s="337"/>
      <c r="AC599" s="337"/>
      <c r="AD599" s="340"/>
      <c r="AE599" s="337"/>
      <c r="AF599" s="337"/>
      <c r="AG599" s="33"/>
      <c r="AH599" s="337"/>
      <c r="AI599" s="337"/>
      <c r="AJ599" s="337"/>
      <c r="AK599" s="337"/>
      <c r="AL599" s="337"/>
      <c r="AM599" s="337"/>
      <c r="AN599" s="337"/>
      <c r="AO599" s="337"/>
      <c r="AP599" s="337"/>
    </row>
    <row r="600" spans="2:42" ht="12.75" customHeight="1" x14ac:dyDescent="0.25">
      <c r="B600" s="388"/>
      <c r="D600" s="384"/>
      <c r="E600" s="385"/>
      <c r="F600" s="386"/>
      <c r="G600" s="370"/>
      <c r="H600" s="343"/>
      <c r="I600" s="29"/>
      <c r="J600" s="131"/>
      <c r="K600" s="343"/>
      <c r="L600" s="343"/>
      <c r="M600" s="29"/>
      <c r="N600" s="29"/>
      <c r="O600" s="29"/>
      <c r="P600" s="29"/>
      <c r="Q600" s="343"/>
      <c r="R600" s="29"/>
      <c r="S600" s="29"/>
      <c r="T600" s="29"/>
      <c r="U600" s="29"/>
      <c r="V600" s="343"/>
      <c r="W600" s="238"/>
      <c r="X600" s="264"/>
      <c r="Y600" s="337"/>
      <c r="Z600" s="337"/>
      <c r="AA600" s="337"/>
      <c r="AB600" s="337"/>
      <c r="AC600" s="337"/>
      <c r="AD600" s="340"/>
      <c r="AE600" s="337"/>
      <c r="AF600" s="337"/>
      <c r="AG600" s="33"/>
      <c r="AH600" s="337"/>
      <c r="AI600" s="337"/>
      <c r="AJ600" s="337"/>
      <c r="AK600" s="337"/>
      <c r="AL600" s="337"/>
      <c r="AM600" s="337"/>
      <c r="AN600" s="337"/>
      <c r="AO600" s="337"/>
      <c r="AP600" s="337"/>
    </row>
    <row r="601" spans="2:42" ht="12.75" customHeight="1" x14ac:dyDescent="0.25">
      <c r="B601" s="388"/>
      <c r="D601" s="384"/>
      <c r="E601" s="385"/>
      <c r="F601" s="386"/>
      <c r="G601" s="370"/>
      <c r="H601" s="343"/>
      <c r="I601" s="29"/>
      <c r="J601" s="131"/>
      <c r="K601" s="343"/>
      <c r="L601" s="343"/>
      <c r="M601" s="29"/>
      <c r="N601" s="29"/>
      <c r="O601" s="29"/>
      <c r="P601" s="29"/>
      <c r="Q601" s="343"/>
      <c r="R601" s="29"/>
      <c r="S601" s="29"/>
      <c r="T601" s="29"/>
      <c r="U601" s="29"/>
      <c r="V601" s="343"/>
      <c r="W601" s="238"/>
      <c r="X601" s="264"/>
      <c r="Y601" s="337"/>
      <c r="Z601" s="337"/>
      <c r="AA601" s="337"/>
      <c r="AB601" s="337"/>
      <c r="AC601" s="337"/>
      <c r="AD601" s="340"/>
      <c r="AE601" s="337"/>
      <c r="AF601" s="337"/>
      <c r="AG601" s="33"/>
      <c r="AH601" s="337"/>
      <c r="AI601" s="337"/>
      <c r="AJ601" s="337"/>
      <c r="AK601" s="337"/>
      <c r="AL601" s="337"/>
      <c r="AM601" s="337"/>
      <c r="AN601" s="337"/>
      <c r="AO601" s="337"/>
      <c r="AP601" s="337"/>
    </row>
    <row r="602" spans="2:42" ht="12.75" customHeight="1" x14ac:dyDescent="0.25">
      <c r="B602" s="388"/>
      <c r="D602" s="384"/>
      <c r="E602" s="385"/>
      <c r="F602" s="386"/>
      <c r="G602" s="370"/>
      <c r="H602" s="343"/>
      <c r="I602" s="29"/>
      <c r="J602" s="131"/>
      <c r="K602" s="343"/>
      <c r="L602" s="343"/>
      <c r="M602" s="29"/>
      <c r="N602" s="29"/>
      <c r="O602" s="29"/>
      <c r="P602" s="29"/>
      <c r="Q602" s="343"/>
      <c r="R602" s="29"/>
      <c r="S602" s="29"/>
      <c r="T602" s="29"/>
      <c r="U602" s="29"/>
      <c r="V602" s="343"/>
      <c r="W602" s="238"/>
      <c r="X602" s="264"/>
      <c r="Y602" s="337"/>
      <c r="Z602" s="337"/>
      <c r="AA602" s="337"/>
      <c r="AB602" s="337"/>
      <c r="AC602" s="337"/>
      <c r="AD602" s="340"/>
      <c r="AE602" s="337"/>
      <c r="AF602" s="337"/>
      <c r="AG602" s="33"/>
      <c r="AH602" s="337"/>
      <c r="AI602" s="337"/>
      <c r="AJ602" s="337"/>
      <c r="AK602" s="337"/>
      <c r="AL602" s="337"/>
      <c r="AM602" s="337"/>
      <c r="AN602" s="337"/>
      <c r="AO602" s="337"/>
      <c r="AP602" s="337"/>
    </row>
    <row r="603" spans="2:42" ht="12.75" customHeight="1" x14ac:dyDescent="0.25">
      <c r="B603" s="388"/>
      <c r="D603" s="384"/>
      <c r="E603" s="385"/>
      <c r="F603" s="386"/>
      <c r="G603" s="370"/>
      <c r="H603" s="343"/>
      <c r="I603" s="29"/>
      <c r="J603" s="131"/>
      <c r="K603" s="343"/>
      <c r="L603" s="343"/>
      <c r="M603" s="29"/>
      <c r="N603" s="29"/>
      <c r="O603" s="29"/>
      <c r="P603" s="29"/>
      <c r="Q603" s="343"/>
      <c r="R603" s="29"/>
      <c r="S603" s="29"/>
      <c r="T603" s="29"/>
      <c r="U603" s="29"/>
      <c r="V603" s="343"/>
      <c r="W603" s="238"/>
      <c r="X603" s="264"/>
      <c r="Y603" s="337"/>
      <c r="Z603" s="337"/>
      <c r="AA603" s="337"/>
      <c r="AB603" s="337"/>
      <c r="AC603" s="337"/>
      <c r="AD603" s="340"/>
      <c r="AE603" s="337"/>
      <c r="AF603" s="337"/>
      <c r="AG603" s="33"/>
      <c r="AH603" s="337"/>
      <c r="AI603" s="337"/>
      <c r="AJ603" s="337"/>
      <c r="AK603" s="337"/>
      <c r="AL603" s="337"/>
      <c r="AM603" s="337"/>
      <c r="AN603" s="337"/>
      <c r="AO603" s="337"/>
      <c r="AP603" s="337"/>
    </row>
    <row r="604" spans="2:42" ht="12.75" customHeight="1" x14ac:dyDescent="0.25">
      <c r="B604" s="388"/>
      <c r="D604" s="384"/>
      <c r="E604" s="385"/>
      <c r="F604" s="386"/>
      <c r="G604" s="370"/>
      <c r="H604" s="343"/>
      <c r="I604" s="29"/>
      <c r="J604" s="131"/>
      <c r="K604" s="343"/>
      <c r="L604" s="343"/>
      <c r="M604" s="29"/>
      <c r="N604" s="29"/>
      <c r="O604" s="29"/>
      <c r="P604" s="29"/>
      <c r="Q604" s="343"/>
      <c r="R604" s="29"/>
      <c r="S604" s="29"/>
      <c r="T604" s="29"/>
      <c r="U604" s="29"/>
      <c r="V604" s="343"/>
      <c r="W604" s="238"/>
      <c r="X604" s="264"/>
      <c r="Y604" s="338"/>
      <c r="Z604" s="338"/>
      <c r="AA604" s="338"/>
      <c r="AB604" s="338"/>
      <c r="AC604" s="338"/>
      <c r="AD604" s="341"/>
      <c r="AE604" s="338"/>
      <c r="AF604" s="338"/>
      <c r="AG604" s="35"/>
      <c r="AH604" s="338"/>
      <c r="AI604" s="338"/>
      <c r="AJ604" s="338"/>
      <c r="AK604" s="338"/>
      <c r="AL604" s="338"/>
      <c r="AM604" s="338"/>
      <c r="AN604" s="338"/>
      <c r="AO604" s="338"/>
      <c r="AP604" s="338"/>
    </row>
    <row r="605" spans="2:42" ht="12.75" customHeight="1" thickBot="1" x14ac:dyDescent="0.3">
      <c r="B605" s="389"/>
      <c r="D605" s="347"/>
      <c r="E605" s="347"/>
      <c r="F605" s="347"/>
      <c r="G605" s="36"/>
      <c r="H605" s="37"/>
      <c r="I605" s="37"/>
      <c r="J605" s="127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239"/>
      <c r="X605" s="265"/>
      <c r="Y605" s="38"/>
      <c r="Z605" s="38"/>
      <c r="AA605" s="38"/>
      <c r="AB605" s="38"/>
      <c r="AC605" s="38"/>
      <c r="AD605" s="39"/>
      <c r="AE605" s="38"/>
      <c r="AF605" s="38"/>
      <c r="AG605" s="40"/>
      <c r="AH605" s="38"/>
      <c r="AI605" s="38"/>
      <c r="AJ605" s="38"/>
      <c r="AK605" s="38"/>
      <c r="AL605" s="38"/>
      <c r="AM605" s="38"/>
      <c r="AN605" s="38" t="str">
        <f t="shared" ref="AN605:AP605" si="509">AN$28</f>
        <v/>
      </c>
      <c r="AO605" s="38" t="str">
        <f t="shared" si="509"/>
        <v/>
      </c>
      <c r="AP605" s="38" t="str">
        <f t="shared" si="509"/>
        <v/>
      </c>
    </row>
    <row r="606" spans="2:42" ht="12.75" customHeight="1" x14ac:dyDescent="0.25">
      <c r="B606" s="41"/>
      <c r="D606" s="42"/>
      <c r="E606" s="43"/>
      <c r="F606" s="42"/>
      <c r="G606" s="44"/>
      <c r="H606" s="43"/>
      <c r="I606" s="43"/>
      <c r="J606" s="128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219"/>
      <c r="X606" s="218"/>
      <c r="Y606" s="45"/>
      <c r="Z606" s="45"/>
      <c r="AA606" s="45"/>
      <c r="AB606" s="45"/>
      <c r="AC606" s="45"/>
      <c r="AD606" s="45"/>
      <c r="AE606" s="45"/>
      <c r="AF606" s="45"/>
      <c r="AG606" s="46"/>
      <c r="AH606" s="45"/>
      <c r="AI606" s="45"/>
      <c r="AJ606" s="45"/>
      <c r="AK606" s="45"/>
      <c r="AL606" s="45"/>
      <c r="AM606" s="45"/>
      <c r="AN606" s="45"/>
      <c r="AO606" s="45"/>
      <c r="AP606" s="45"/>
    </row>
    <row r="607" spans="2:42" ht="12.75" customHeight="1" x14ac:dyDescent="0.25">
      <c r="B607" s="47"/>
      <c r="D607" s="50"/>
      <c r="E607" s="51"/>
      <c r="F607" s="50"/>
      <c r="G607" s="52"/>
      <c r="H607" s="51"/>
      <c r="I607" s="51"/>
      <c r="J607" s="129"/>
      <c r="K607" s="56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219"/>
      <c r="X607" s="218"/>
      <c r="Y607" s="45"/>
      <c r="Z607" s="45"/>
      <c r="AA607" s="45"/>
      <c r="AB607" s="45"/>
      <c r="AC607" s="45"/>
      <c r="AD607" s="45"/>
      <c r="AE607" s="45"/>
      <c r="AF607" s="45"/>
      <c r="AG607" s="46"/>
      <c r="AH607" s="45"/>
      <c r="AI607" s="45"/>
      <c r="AJ607" s="53"/>
      <c r="AK607" s="45"/>
      <c r="AL607" s="54"/>
      <c r="AM607" s="54"/>
      <c r="AN607" s="53"/>
      <c r="AO607" s="45"/>
      <c r="AP607" s="45"/>
    </row>
    <row r="608" spans="2:42" ht="12.75" customHeight="1" x14ac:dyDescent="0.25">
      <c r="B608" s="47"/>
      <c r="D608" s="372"/>
      <c r="E608" s="373"/>
      <c r="F608" s="374"/>
      <c r="G608" s="44"/>
      <c r="H608" s="43"/>
      <c r="I608" s="43"/>
      <c r="J608" s="128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219"/>
      <c r="X608" s="218"/>
      <c r="Y608" s="45"/>
      <c r="Z608" s="45"/>
      <c r="AA608" s="45"/>
      <c r="AB608" s="45"/>
      <c r="AC608" s="45"/>
      <c r="AD608" s="45"/>
      <c r="AE608" s="45"/>
      <c r="AF608" s="45"/>
      <c r="AG608" s="46"/>
      <c r="AH608" s="45"/>
      <c r="AI608" s="45"/>
      <c r="AJ608" s="45"/>
      <c r="AK608" s="45"/>
      <c r="AL608" s="45"/>
      <c r="AM608" s="45"/>
      <c r="AN608" s="45"/>
      <c r="AO608" s="45"/>
      <c r="AP608" s="45"/>
    </row>
    <row r="609" spans="2:42" ht="12.75" customHeight="1" x14ac:dyDescent="0.25">
      <c r="B609" s="47"/>
      <c r="D609" s="50"/>
      <c r="E609" s="51"/>
      <c r="F609" s="50"/>
      <c r="G609" s="52"/>
      <c r="H609" s="51"/>
      <c r="I609" s="51"/>
      <c r="J609" s="12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219"/>
      <c r="X609" s="218"/>
      <c r="Y609" s="67"/>
      <c r="Z609" s="67"/>
      <c r="AA609" s="45"/>
      <c r="AB609" s="45"/>
      <c r="AC609" s="45"/>
      <c r="AD609" s="45"/>
      <c r="AE609" s="45"/>
      <c r="AF609" s="45"/>
      <c r="AG609" s="46"/>
      <c r="AH609" s="45"/>
      <c r="AI609" s="45"/>
      <c r="AJ609" s="67"/>
      <c r="AK609" s="45"/>
      <c r="AL609" s="45"/>
      <c r="AM609" s="45"/>
      <c r="AN609" s="45"/>
      <c r="AO609" s="49" t="e">
        <f>IF(ISBLANK(#REF!),"",K609*#REF!)</f>
        <v>#REF!</v>
      </c>
      <c r="AP609" s="49"/>
    </row>
    <row r="610" spans="2:42" ht="12.75" customHeight="1" x14ac:dyDescent="0.25">
      <c r="B610" s="47"/>
      <c r="D610" s="50"/>
      <c r="E610" s="51"/>
      <c r="F610" s="50"/>
      <c r="G610" s="52"/>
      <c r="H610" s="51"/>
      <c r="I610" s="51"/>
      <c r="J610" s="129"/>
      <c r="K610" s="56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219"/>
      <c r="X610" s="218"/>
      <c r="Y610" s="67"/>
      <c r="Z610" s="67"/>
      <c r="AA610" s="45"/>
      <c r="AB610" s="45"/>
      <c r="AC610" s="45"/>
      <c r="AD610" s="45"/>
      <c r="AE610" s="45"/>
      <c r="AF610" s="45"/>
      <c r="AG610" s="46"/>
      <c r="AH610" s="45"/>
      <c r="AI610" s="45"/>
      <c r="AJ610" s="67"/>
      <c r="AK610" s="45"/>
      <c r="AL610" s="45"/>
      <c r="AM610" s="45"/>
      <c r="AN610" s="45"/>
      <c r="AO610" s="49" t="e">
        <f>IF(ISBLANK(#REF!),"",K610*#REF!)</f>
        <v>#REF!</v>
      </c>
      <c r="AP610" s="49"/>
    </row>
    <row r="611" spans="2:42" ht="12.75" customHeight="1" x14ac:dyDescent="0.25">
      <c r="B611" s="47"/>
      <c r="D611" s="50"/>
      <c r="E611" s="51"/>
      <c r="F611" s="50"/>
      <c r="G611" s="44"/>
      <c r="H611" s="51"/>
      <c r="I611" s="51"/>
      <c r="J611" s="12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219"/>
      <c r="X611" s="218"/>
      <c r="Y611" s="67"/>
      <c r="Z611" s="67"/>
      <c r="AA611" s="45"/>
      <c r="AB611" s="45"/>
      <c r="AC611" s="45"/>
      <c r="AD611" s="45"/>
      <c r="AE611" s="45"/>
      <c r="AF611" s="45"/>
      <c r="AG611" s="46"/>
      <c r="AH611" s="45"/>
      <c r="AI611" s="45"/>
      <c r="AJ611" s="67"/>
      <c r="AK611" s="45"/>
      <c r="AL611" s="45"/>
      <c r="AM611" s="45"/>
      <c r="AN611" s="45"/>
      <c r="AO611" s="49" t="e">
        <f>IF(ISBLANK(#REF!),"",K611*#REF!)</f>
        <v>#REF!</v>
      </c>
      <c r="AP611" s="49"/>
    </row>
    <row r="612" spans="2:42" ht="12.75" customHeight="1" x14ac:dyDescent="0.25">
      <c r="B612" s="47"/>
      <c r="D612" s="50"/>
      <c r="E612" s="51"/>
      <c r="F612" s="50"/>
      <c r="G612" s="52"/>
      <c r="H612" s="51"/>
      <c r="I612" s="51"/>
      <c r="J612" s="129"/>
      <c r="K612" s="49"/>
      <c r="L612" s="58"/>
      <c r="M612" s="58"/>
      <c r="N612" s="58"/>
      <c r="O612" s="58"/>
      <c r="P612" s="58"/>
      <c r="Q612" s="49"/>
      <c r="R612" s="49"/>
      <c r="S612" s="49"/>
      <c r="T612" s="49"/>
      <c r="U612" s="49"/>
      <c r="V612" s="49"/>
      <c r="W612" s="219"/>
      <c r="X612" s="218"/>
      <c r="Y612" s="67"/>
      <c r="Z612" s="67"/>
      <c r="AA612" s="45"/>
      <c r="AB612" s="45"/>
      <c r="AC612" s="45"/>
      <c r="AD612" s="45"/>
      <c r="AE612" s="45"/>
      <c r="AF612" s="45"/>
      <c r="AG612" s="46"/>
      <c r="AH612" s="45"/>
      <c r="AI612" s="45"/>
      <c r="AJ612" s="67"/>
      <c r="AK612" s="45"/>
      <c r="AL612" s="45"/>
      <c r="AM612" s="45"/>
      <c r="AN612" s="45"/>
      <c r="AO612" s="49" t="e">
        <f>IF(ISBLANK(#REF!),"",K612*#REF!)</f>
        <v>#REF!</v>
      </c>
      <c r="AP612" s="49"/>
    </row>
    <row r="613" spans="2:42" ht="12.75" customHeight="1" x14ac:dyDescent="0.25">
      <c r="B613" s="47"/>
      <c r="D613" s="50"/>
      <c r="E613" s="51"/>
      <c r="F613" s="50"/>
      <c r="G613" s="52"/>
      <c r="H613" s="51"/>
      <c r="I613" s="51"/>
      <c r="J613" s="12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219"/>
      <c r="X613" s="218"/>
      <c r="Y613" s="67"/>
      <c r="Z613" s="67"/>
      <c r="AA613" s="45"/>
      <c r="AB613" s="45"/>
      <c r="AC613" s="45"/>
      <c r="AD613" s="45"/>
      <c r="AE613" s="45"/>
      <c r="AF613" s="45"/>
      <c r="AG613" s="46"/>
      <c r="AH613" s="45"/>
      <c r="AI613" s="45"/>
      <c r="AJ613" s="67"/>
      <c r="AK613" s="45"/>
      <c r="AL613" s="45"/>
      <c r="AM613" s="45"/>
      <c r="AN613" s="45"/>
      <c r="AO613" s="49" t="e">
        <f>IF(ISBLANK(#REF!),"",K613*#REF!)</f>
        <v>#REF!</v>
      </c>
      <c r="AP613" s="49"/>
    </row>
    <row r="614" spans="2:42" ht="12.75" customHeight="1" x14ac:dyDescent="0.25">
      <c r="B614" s="47"/>
      <c r="D614" s="50"/>
      <c r="E614" s="51"/>
      <c r="F614" s="50"/>
      <c r="G614" s="52"/>
      <c r="H614" s="51"/>
      <c r="I614" s="51"/>
      <c r="J614" s="129"/>
      <c r="K614" s="56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219"/>
      <c r="X614" s="218"/>
      <c r="Y614" s="67"/>
      <c r="Z614" s="67"/>
      <c r="AA614" s="45"/>
      <c r="AB614" s="45"/>
      <c r="AC614" s="45"/>
      <c r="AD614" s="45"/>
      <c r="AE614" s="45"/>
      <c r="AF614" s="45"/>
      <c r="AG614" s="46"/>
      <c r="AH614" s="45"/>
      <c r="AI614" s="45"/>
      <c r="AJ614" s="67"/>
      <c r="AK614" s="45"/>
      <c r="AL614" s="45"/>
      <c r="AM614" s="45"/>
      <c r="AN614" s="45"/>
      <c r="AO614" s="49" t="e">
        <f>IF(ISBLANK(#REF!),"",K614*#REF!)</f>
        <v>#REF!</v>
      </c>
      <c r="AP614" s="49"/>
    </row>
    <row r="615" spans="2:42" ht="12.75" customHeight="1" x14ac:dyDescent="0.25">
      <c r="B615" s="47"/>
      <c r="D615" s="50"/>
      <c r="E615" s="51"/>
      <c r="F615" s="50"/>
      <c r="G615" s="52"/>
      <c r="H615" s="51"/>
      <c r="I615" s="51"/>
      <c r="J615" s="12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219"/>
      <c r="X615" s="218"/>
      <c r="Y615" s="67"/>
      <c r="Z615" s="67"/>
      <c r="AA615" s="45"/>
      <c r="AB615" s="45"/>
      <c r="AC615" s="45"/>
      <c r="AD615" s="45"/>
      <c r="AE615" s="45"/>
      <c r="AF615" s="45"/>
      <c r="AG615" s="46"/>
      <c r="AH615" s="45"/>
      <c r="AI615" s="45"/>
      <c r="AJ615" s="67"/>
      <c r="AK615" s="45"/>
      <c r="AL615" s="45"/>
      <c r="AM615" s="45"/>
      <c r="AN615" s="45"/>
      <c r="AO615" s="49" t="e">
        <f>IF(ISBLANK(#REF!),"",K615*#REF!)</f>
        <v>#REF!</v>
      </c>
      <c r="AP615" s="49"/>
    </row>
    <row r="616" spans="2:42" ht="12.75" customHeight="1" x14ac:dyDescent="0.25">
      <c r="B616" s="47"/>
      <c r="D616" s="50"/>
      <c r="E616" s="51"/>
      <c r="F616" s="50"/>
      <c r="G616" s="52"/>
      <c r="H616" s="51"/>
      <c r="I616" s="51"/>
      <c r="J616" s="129"/>
      <c r="K616" s="49"/>
      <c r="L616" s="58"/>
      <c r="M616" s="58"/>
      <c r="N616" s="58"/>
      <c r="O616" s="58"/>
      <c r="P616" s="58"/>
      <c r="Q616" s="49"/>
      <c r="R616" s="49"/>
      <c r="S616" s="49"/>
      <c r="T616" s="49"/>
      <c r="U616" s="49"/>
      <c r="V616" s="49"/>
      <c r="W616" s="219"/>
      <c r="X616" s="218"/>
      <c r="Y616" s="67"/>
      <c r="Z616" s="67"/>
      <c r="AA616" s="45"/>
      <c r="AB616" s="45"/>
      <c r="AC616" s="45"/>
      <c r="AD616" s="45"/>
      <c r="AE616" s="45"/>
      <c r="AF616" s="45"/>
      <c r="AG616" s="46"/>
      <c r="AH616" s="45"/>
      <c r="AI616" s="45"/>
      <c r="AJ616" s="67"/>
      <c r="AK616" s="45"/>
      <c r="AL616" s="45"/>
      <c r="AM616" s="45"/>
      <c r="AN616" s="45"/>
      <c r="AO616" s="49" t="e">
        <f>IF(ISBLANK(#REF!),"",K616*#REF!)</f>
        <v>#REF!</v>
      </c>
      <c r="AP616" s="49"/>
    </row>
    <row r="617" spans="2:42" ht="12.75" customHeight="1" x14ac:dyDescent="0.25">
      <c r="B617" s="47"/>
      <c r="D617" s="50"/>
      <c r="E617" s="51"/>
      <c r="F617" s="50"/>
      <c r="G617" s="52"/>
      <c r="H617" s="51"/>
      <c r="I617" s="51"/>
      <c r="J617" s="12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219"/>
      <c r="X617" s="218"/>
      <c r="Y617" s="45"/>
      <c r="Z617" s="45"/>
      <c r="AA617" s="45"/>
      <c r="AB617" s="45"/>
      <c r="AC617" s="45"/>
      <c r="AD617" s="45"/>
      <c r="AE617" s="45"/>
      <c r="AF617" s="45"/>
      <c r="AG617" s="46"/>
      <c r="AH617" s="45"/>
      <c r="AI617" s="45"/>
      <c r="AJ617" s="53"/>
      <c r="AK617" s="45"/>
      <c r="AL617" s="54"/>
      <c r="AM617" s="54"/>
      <c r="AN617" s="53"/>
      <c r="AO617" s="45"/>
      <c r="AP617" s="45"/>
    </row>
    <row r="618" spans="2:42" ht="12.75" customHeight="1" x14ac:dyDescent="0.25">
      <c r="B618" s="47"/>
      <c r="D618" s="372"/>
      <c r="E618" s="373"/>
      <c r="F618" s="374"/>
      <c r="G618" s="44"/>
      <c r="H618" s="43"/>
      <c r="I618" s="43"/>
      <c r="J618" s="128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219"/>
      <c r="X618" s="218"/>
      <c r="Y618" s="45"/>
      <c r="Z618" s="45"/>
      <c r="AA618" s="45"/>
      <c r="AB618" s="45"/>
      <c r="AC618" s="45"/>
      <c r="AD618" s="45"/>
      <c r="AE618" s="45"/>
      <c r="AF618" s="45"/>
      <c r="AG618" s="46"/>
      <c r="AH618" s="45"/>
      <c r="AI618" s="45"/>
      <c r="AJ618" s="45"/>
      <c r="AK618" s="45"/>
      <c r="AL618" s="45"/>
      <c r="AM618" s="45"/>
      <c r="AN618" s="45"/>
      <c r="AO618" s="45"/>
      <c r="AP618" s="45"/>
    </row>
    <row r="619" spans="2:42" ht="12.75" customHeight="1" x14ac:dyDescent="0.25">
      <c r="B619" s="47"/>
      <c r="D619" s="50"/>
      <c r="E619" s="51"/>
      <c r="F619" s="50"/>
      <c r="G619" s="52"/>
      <c r="H619" s="51"/>
      <c r="I619" s="51"/>
      <c r="J619" s="12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219"/>
      <c r="X619" s="218"/>
      <c r="Y619" s="67"/>
      <c r="Z619" s="67"/>
      <c r="AA619" s="45"/>
      <c r="AB619" s="45"/>
      <c r="AC619" s="45"/>
      <c r="AD619" s="45"/>
      <c r="AE619" s="45"/>
      <c r="AF619" s="45"/>
      <c r="AG619" s="46"/>
      <c r="AH619" s="45"/>
      <c r="AI619" s="45"/>
      <c r="AJ619" s="67"/>
      <c r="AK619" s="45"/>
      <c r="AL619" s="45"/>
      <c r="AM619" s="45"/>
      <c r="AN619" s="45"/>
      <c r="AO619" s="49" t="e">
        <f>IF(ISBLANK(#REF!),"",K619*#REF!)</f>
        <v>#REF!</v>
      </c>
      <c r="AP619" s="49"/>
    </row>
    <row r="620" spans="2:42" ht="12.75" customHeight="1" x14ac:dyDescent="0.25">
      <c r="B620" s="47"/>
      <c r="D620" s="50"/>
      <c r="E620" s="51"/>
      <c r="F620" s="50"/>
      <c r="G620" s="52"/>
      <c r="H620" s="51"/>
      <c r="I620" s="51"/>
      <c r="J620" s="129"/>
      <c r="K620" s="56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219"/>
      <c r="X620" s="218"/>
      <c r="Y620" s="67"/>
      <c r="Z620" s="67"/>
      <c r="AA620" s="45"/>
      <c r="AB620" s="45"/>
      <c r="AC620" s="45"/>
      <c r="AD620" s="45"/>
      <c r="AE620" s="45"/>
      <c r="AF620" s="45"/>
      <c r="AG620" s="46"/>
      <c r="AH620" s="45"/>
      <c r="AI620" s="45"/>
      <c r="AJ620" s="67"/>
      <c r="AK620" s="45"/>
      <c r="AL620" s="45"/>
      <c r="AM620" s="45"/>
      <c r="AN620" s="45"/>
      <c r="AO620" s="49" t="e">
        <f>IF(ISBLANK(#REF!),"",K620*#REF!)</f>
        <v>#REF!</v>
      </c>
      <c r="AP620" s="49"/>
    </row>
    <row r="621" spans="2:42" ht="12.75" customHeight="1" x14ac:dyDescent="0.25">
      <c r="B621" s="47"/>
      <c r="D621" s="50"/>
      <c r="E621" s="51"/>
      <c r="F621" s="50"/>
      <c r="G621" s="44"/>
      <c r="H621" s="51"/>
      <c r="I621" s="51"/>
      <c r="J621" s="12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219"/>
      <c r="X621" s="218"/>
      <c r="Y621" s="67"/>
      <c r="Z621" s="67"/>
      <c r="AA621" s="45"/>
      <c r="AB621" s="45"/>
      <c r="AC621" s="45"/>
      <c r="AD621" s="45"/>
      <c r="AE621" s="45"/>
      <c r="AF621" s="45"/>
      <c r="AG621" s="46"/>
      <c r="AH621" s="45"/>
      <c r="AI621" s="45"/>
      <c r="AJ621" s="67"/>
      <c r="AK621" s="45"/>
      <c r="AL621" s="45"/>
      <c r="AM621" s="45"/>
      <c r="AN621" s="45"/>
      <c r="AO621" s="49" t="e">
        <f>IF(ISBLANK(#REF!),"",K621*#REF!)</f>
        <v>#REF!</v>
      </c>
      <c r="AP621" s="49"/>
    </row>
    <row r="622" spans="2:42" ht="12.75" customHeight="1" x14ac:dyDescent="0.25">
      <c r="B622" s="47"/>
      <c r="D622" s="50"/>
      <c r="E622" s="51"/>
      <c r="F622" s="50"/>
      <c r="G622" s="52"/>
      <c r="H622" s="51"/>
      <c r="I622" s="51"/>
      <c r="J622" s="129"/>
      <c r="K622" s="56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219"/>
      <c r="X622" s="218"/>
      <c r="Y622" s="67"/>
      <c r="Z622" s="67"/>
      <c r="AA622" s="45"/>
      <c r="AB622" s="45"/>
      <c r="AC622" s="45"/>
      <c r="AD622" s="45"/>
      <c r="AE622" s="45"/>
      <c r="AF622" s="45"/>
      <c r="AG622" s="46"/>
      <c r="AH622" s="45"/>
      <c r="AI622" s="45"/>
      <c r="AJ622" s="67"/>
      <c r="AK622" s="45"/>
      <c r="AL622" s="45"/>
      <c r="AM622" s="45"/>
      <c r="AN622" s="45"/>
      <c r="AO622" s="49" t="e">
        <f>IF(ISBLANK(#REF!),"",K622*#REF!)</f>
        <v>#REF!</v>
      </c>
      <c r="AP622" s="49"/>
    </row>
    <row r="623" spans="2:42" ht="12.75" customHeight="1" x14ac:dyDescent="0.25">
      <c r="B623" s="47"/>
      <c r="D623" s="50"/>
      <c r="E623" s="51"/>
      <c r="F623" s="50"/>
      <c r="G623" s="52"/>
      <c r="H623" s="51"/>
      <c r="I623" s="51"/>
      <c r="J623" s="12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219"/>
      <c r="X623" s="218"/>
      <c r="Y623" s="67"/>
      <c r="Z623" s="67"/>
      <c r="AA623" s="45"/>
      <c r="AB623" s="45"/>
      <c r="AC623" s="45"/>
      <c r="AD623" s="45"/>
      <c r="AE623" s="45"/>
      <c r="AF623" s="45"/>
      <c r="AG623" s="46"/>
      <c r="AH623" s="45"/>
      <c r="AI623" s="45"/>
      <c r="AJ623" s="67"/>
      <c r="AK623" s="45"/>
      <c r="AL623" s="45"/>
      <c r="AM623" s="45"/>
      <c r="AN623" s="45"/>
      <c r="AO623" s="49" t="e">
        <f>IF(ISBLANK(#REF!),"",K623*#REF!)</f>
        <v>#REF!</v>
      </c>
      <c r="AP623" s="49"/>
    </row>
    <row r="624" spans="2:42" ht="12.75" customHeight="1" x14ac:dyDescent="0.25">
      <c r="B624" s="47"/>
      <c r="D624" s="50"/>
      <c r="E624" s="51"/>
      <c r="F624" s="50"/>
      <c r="G624" s="52"/>
      <c r="H624" s="51"/>
      <c r="I624" s="51"/>
      <c r="J624" s="129"/>
      <c r="K624" s="56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219"/>
      <c r="X624" s="218"/>
      <c r="Y624" s="67"/>
      <c r="Z624" s="67"/>
      <c r="AA624" s="45"/>
      <c r="AB624" s="45"/>
      <c r="AC624" s="45"/>
      <c r="AD624" s="45"/>
      <c r="AE624" s="45"/>
      <c r="AF624" s="45"/>
      <c r="AG624" s="46"/>
      <c r="AH624" s="45"/>
      <c r="AI624" s="45"/>
      <c r="AJ624" s="67"/>
      <c r="AK624" s="45"/>
      <c r="AL624" s="45"/>
      <c r="AM624" s="45"/>
      <c r="AN624" s="45"/>
      <c r="AO624" s="49" t="e">
        <f>IF(ISBLANK(#REF!),"",K624*#REF!)</f>
        <v>#REF!</v>
      </c>
      <c r="AP624" s="49"/>
    </row>
    <row r="625" spans="2:42" ht="12.75" customHeight="1" x14ac:dyDescent="0.25">
      <c r="B625" s="47"/>
      <c r="D625" s="50"/>
      <c r="E625" s="51"/>
      <c r="F625" s="50"/>
      <c r="G625" s="52"/>
      <c r="H625" s="51"/>
      <c r="I625" s="51"/>
      <c r="J625" s="12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219"/>
      <c r="X625" s="218"/>
      <c r="Y625" s="67"/>
      <c r="Z625" s="67"/>
      <c r="AA625" s="45"/>
      <c r="AB625" s="45"/>
      <c r="AC625" s="45"/>
      <c r="AD625" s="45"/>
      <c r="AE625" s="45"/>
      <c r="AF625" s="45"/>
      <c r="AG625" s="46"/>
      <c r="AH625" s="45"/>
      <c r="AI625" s="45"/>
      <c r="AJ625" s="67"/>
      <c r="AK625" s="45"/>
      <c r="AL625" s="45"/>
      <c r="AM625" s="45"/>
      <c r="AN625" s="45"/>
      <c r="AO625" s="49" t="e">
        <f>IF(ISBLANK(#REF!),"",K625*#REF!)</f>
        <v>#REF!</v>
      </c>
      <c r="AP625" s="49"/>
    </row>
    <row r="626" spans="2:42" ht="12.75" customHeight="1" x14ac:dyDescent="0.25">
      <c r="B626" s="47"/>
      <c r="D626" s="50"/>
      <c r="E626" s="51"/>
      <c r="F626" s="50"/>
      <c r="G626" s="52"/>
      <c r="H626" s="51"/>
      <c r="I626" s="51"/>
      <c r="J626" s="129"/>
      <c r="K626" s="56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219"/>
      <c r="X626" s="218"/>
      <c r="Y626" s="67"/>
      <c r="Z626" s="67"/>
      <c r="AA626" s="45"/>
      <c r="AB626" s="45"/>
      <c r="AC626" s="45"/>
      <c r="AD626" s="45"/>
      <c r="AE626" s="45"/>
      <c r="AF626" s="45"/>
      <c r="AG626" s="46"/>
      <c r="AH626" s="45"/>
      <c r="AI626" s="45"/>
      <c r="AJ626" s="67"/>
      <c r="AK626" s="45"/>
      <c r="AL626" s="45"/>
      <c r="AM626" s="45"/>
      <c r="AN626" s="45"/>
      <c r="AO626" s="49" t="e">
        <f>IF(ISBLANK(#REF!),"",K626*#REF!)</f>
        <v>#REF!</v>
      </c>
      <c r="AP626" s="49"/>
    </row>
    <row r="627" spans="2:42" ht="12.75" customHeight="1" x14ac:dyDescent="0.25">
      <c r="B627" s="85" t="s">
        <v>44</v>
      </c>
      <c r="D627" s="50"/>
      <c r="E627" s="51"/>
      <c r="F627" s="50"/>
      <c r="G627" s="52"/>
      <c r="H627" s="51"/>
      <c r="I627" s="51"/>
      <c r="J627" s="12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219"/>
      <c r="X627" s="218"/>
      <c r="Y627" s="45"/>
      <c r="Z627" s="45"/>
      <c r="AA627" s="45"/>
      <c r="AB627" s="45"/>
      <c r="AC627" s="45"/>
      <c r="AD627" s="45"/>
      <c r="AE627" s="45"/>
      <c r="AF627" s="45"/>
      <c r="AG627" s="46"/>
      <c r="AH627" s="45"/>
      <c r="AI627" s="45"/>
      <c r="AJ627" s="53"/>
      <c r="AK627" s="45"/>
      <c r="AL627" s="54"/>
      <c r="AM627" s="54"/>
      <c r="AN627" s="54"/>
      <c r="AO627" s="49" t="e">
        <f>IF(ISBLANK(#REF!),"",K627*#REF!)</f>
        <v>#REF!</v>
      </c>
      <c r="AP627" s="49"/>
    </row>
    <row r="628" spans="2:42" ht="12.75" customHeight="1" x14ac:dyDescent="0.25">
      <c r="B628" s="47"/>
      <c r="D628" s="50"/>
      <c r="E628" s="51"/>
      <c r="F628" s="50"/>
      <c r="G628" s="52"/>
      <c r="H628" s="51"/>
      <c r="I628" s="51"/>
      <c r="J628" s="12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219"/>
      <c r="X628" s="218"/>
      <c r="Y628" s="67"/>
      <c r="Z628" s="67"/>
      <c r="AA628" s="45"/>
      <c r="AB628" s="45"/>
      <c r="AC628" s="45"/>
      <c r="AD628" s="45"/>
      <c r="AE628" s="45"/>
      <c r="AF628" s="45"/>
      <c r="AG628" s="46"/>
      <c r="AH628" s="45"/>
      <c r="AI628" s="45"/>
      <c r="AJ628" s="67"/>
      <c r="AK628" s="45"/>
      <c r="AL628" s="45"/>
      <c r="AM628" s="45"/>
      <c r="AN628" s="45"/>
      <c r="AO628" s="49"/>
      <c r="AP628" s="49"/>
    </row>
    <row r="629" spans="2:42" ht="12.75" customHeight="1" x14ac:dyDescent="0.25">
      <c r="B629" s="47"/>
      <c r="D629" s="372"/>
      <c r="E629" s="373"/>
      <c r="F629" s="374"/>
      <c r="G629" s="44"/>
      <c r="H629" s="43"/>
      <c r="I629" s="43"/>
      <c r="J629" s="128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219"/>
      <c r="X629" s="218"/>
      <c r="Y629" s="45"/>
      <c r="Z629" s="45"/>
      <c r="AA629" s="45"/>
      <c r="AB629" s="45"/>
      <c r="AC629" s="45"/>
      <c r="AD629" s="45"/>
      <c r="AE629" s="45"/>
      <c r="AF629" s="45"/>
      <c r="AG629" s="46"/>
      <c r="AH629" s="45"/>
      <c r="AI629" s="45"/>
      <c r="AJ629" s="45"/>
      <c r="AK629" s="45"/>
      <c r="AL629" s="45"/>
      <c r="AM629" s="45"/>
      <c r="AN629" s="45"/>
      <c r="AO629" s="45"/>
      <c r="AP629" s="45"/>
    </row>
    <row r="630" spans="2:42" ht="12.75" customHeight="1" x14ac:dyDescent="0.25">
      <c r="B630" s="47"/>
      <c r="D630" s="50"/>
      <c r="E630" s="51"/>
      <c r="F630" s="50"/>
      <c r="G630" s="52"/>
      <c r="H630" s="51"/>
      <c r="I630" s="51"/>
      <c r="J630" s="12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219"/>
      <c r="X630" s="218"/>
      <c r="Y630" s="67"/>
      <c r="Z630" s="67"/>
      <c r="AA630" s="45"/>
      <c r="AB630" s="45"/>
      <c r="AC630" s="45"/>
      <c r="AD630" s="45"/>
      <c r="AE630" s="45"/>
      <c r="AF630" s="45"/>
      <c r="AG630" s="46"/>
      <c r="AH630" s="45"/>
      <c r="AI630" s="45"/>
      <c r="AJ630" s="67"/>
      <c r="AK630" s="45"/>
      <c r="AL630" s="45"/>
      <c r="AM630" s="45"/>
      <c r="AN630" s="45"/>
      <c r="AO630" s="49" t="e">
        <f>IF(ISBLANK(#REF!),"",K630*#REF!)</f>
        <v>#REF!</v>
      </c>
      <c r="AP630" s="49"/>
    </row>
    <row r="631" spans="2:42" ht="12.75" customHeight="1" x14ac:dyDescent="0.25">
      <c r="B631" s="47"/>
      <c r="D631" s="50"/>
      <c r="E631" s="51"/>
      <c r="F631" s="50"/>
      <c r="G631" s="52"/>
      <c r="H631" s="51"/>
      <c r="I631" s="51"/>
      <c r="J631" s="129"/>
      <c r="K631" s="56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219"/>
      <c r="X631" s="218"/>
      <c r="Y631" s="67"/>
      <c r="Z631" s="67"/>
      <c r="AA631" s="45"/>
      <c r="AB631" s="45"/>
      <c r="AC631" s="45"/>
      <c r="AD631" s="45"/>
      <c r="AE631" s="45"/>
      <c r="AF631" s="45"/>
      <c r="AG631" s="46"/>
      <c r="AH631" s="45"/>
      <c r="AI631" s="45"/>
      <c r="AJ631" s="67"/>
      <c r="AK631" s="45"/>
      <c r="AL631" s="45"/>
      <c r="AM631" s="45"/>
      <c r="AN631" s="45"/>
      <c r="AO631" s="49" t="e">
        <f>IF(ISBLANK(#REF!),"",K631*#REF!)</f>
        <v>#REF!</v>
      </c>
      <c r="AP631" s="49"/>
    </row>
    <row r="632" spans="2:42" ht="12.75" customHeight="1" x14ac:dyDescent="0.25">
      <c r="B632" s="47"/>
      <c r="D632" s="50"/>
      <c r="E632" s="51"/>
      <c r="F632" s="50"/>
      <c r="G632" s="44"/>
      <c r="H632" s="51"/>
      <c r="I632" s="51"/>
      <c r="J632" s="12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219"/>
      <c r="X632" s="218"/>
      <c r="Y632" s="67"/>
      <c r="Z632" s="67"/>
      <c r="AA632" s="45"/>
      <c r="AB632" s="45"/>
      <c r="AC632" s="45"/>
      <c r="AD632" s="45"/>
      <c r="AE632" s="45"/>
      <c r="AF632" s="45"/>
      <c r="AG632" s="46"/>
      <c r="AH632" s="45"/>
      <c r="AI632" s="45"/>
      <c r="AJ632" s="67"/>
      <c r="AK632" s="45"/>
      <c r="AL632" s="45"/>
      <c r="AM632" s="45"/>
      <c r="AN632" s="45"/>
      <c r="AO632" s="49" t="e">
        <f>IF(ISBLANK(#REF!),"",K632*#REF!)</f>
        <v>#REF!</v>
      </c>
      <c r="AP632" s="49"/>
    </row>
    <row r="633" spans="2:42" ht="12.75" customHeight="1" x14ac:dyDescent="0.25">
      <c r="B633" s="47"/>
      <c r="D633" s="50"/>
      <c r="E633" s="51"/>
      <c r="F633" s="50"/>
      <c r="G633" s="52"/>
      <c r="H633" s="51"/>
      <c r="I633" s="51"/>
      <c r="J633" s="129"/>
      <c r="K633" s="49"/>
      <c r="L633" s="58"/>
      <c r="M633" s="58"/>
      <c r="N633" s="58"/>
      <c r="O633" s="58"/>
      <c r="P633" s="58"/>
      <c r="Q633" s="49"/>
      <c r="R633" s="49"/>
      <c r="S633" s="49"/>
      <c r="T633" s="49"/>
      <c r="U633" s="49"/>
      <c r="V633" s="49"/>
      <c r="W633" s="219"/>
      <c r="X633" s="218"/>
      <c r="Y633" s="67"/>
      <c r="Z633" s="67"/>
      <c r="AA633" s="45"/>
      <c r="AB633" s="45"/>
      <c r="AC633" s="45"/>
      <c r="AD633" s="45"/>
      <c r="AE633" s="45"/>
      <c r="AF633" s="45"/>
      <c r="AG633" s="46"/>
      <c r="AH633" s="45"/>
      <c r="AI633" s="45"/>
      <c r="AJ633" s="67"/>
      <c r="AK633" s="45"/>
      <c r="AL633" s="45"/>
      <c r="AM633" s="45"/>
      <c r="AN633" s="45"/>
      <c r="AO633" s="49" t="e">
        <f>IF(ISBLANK(#REF!),"",K633*#REF!)</f>
        <v>#REF!</v>
      </c>
      <c r="AP633" s="49"/>
    </row>
    <row r="634" spans="2:42" ht="12.75" customHeight="1" x14ac:dyDescent="0.25">
      <c r="B634" s="47"/>
      <c r="D634" s="50"/>
      <c r="E634" s="51"/>
      <c r="F634" s="50"/>
      <c r="G634" s="52"/>
      <c r="H634" s="51"/>
      <c r="I634" s="51"/>
      <c r="J634" s="12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219"/>
      <c r="X634" s="218"/>
      <c r="Y634" s="67"/>
      <c r="Z634" s="67"/>
      <c r="AA634" s="45"/>
      <c r="AB634" s="45"/>
      <c r="AC634" s="45"/>
      <c r="AD634" s="45"/>
      <c r="AE634" s="45"/>
      <c r="AF634" s="45"/>
      <c r="AG634" s="46"/>
      <c r="AH634" s="45"/>
      <c r="AI634" s="45"/>
      <c r="AJ634" s="67"/>
      <c r="AK634" s="45"/>
      <c r="AL634" s="45"/>
      <c r="AM634" s="45"/>
      <c r="AN634" s="45"/>
      <c r="AO634" s="49" t="e">
        <f>IF(ISBLANK(#REF!),"",K634*#REF!)</f>
        <v>#REF!</v>
      </c>
      <c r="AP634" s="49"/>
    </row>
    <row r="635" spans="2:42" ht="12.75" customHeight="1" x14ac:dyDescent="0.25">
      <c r="B635" s="47"/>
      <c r="D635" s="50"/>
      <c r="E635" s="51"/>
      <c r="F635" s="50"/>
      <c r="G635" s="52"/>
      <c r="H635" s="51"/>
      <c r="I635" s="51"/>
      <c r="J635" s="129"/>
      <c r="K635" s="56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219"/>
      <c r="X635" s="218"/>
      <c r="Y635" s="67"/>
      <c r="Z635" s="67"/>
      <c r="AA635" s="45"/>
      <c r="AB635" s="45"/>
      <c r="AC635" s="45"/>
      <c r="AD635" s="45"/>
      <c r="AE635" s="45"/>
      <c r="AF635" s="45"/>
      <c r="AG635" s="46"/>
      <c r="AH635" s="45"/>
      <c r="AI635" s="45"/>
      <c r="AJ635" s="67"/>
      <c r="AK635" s="45"/>
      <c r="AL635" s="45"/>
      <c r="AM635" s="45"/>
      <c r="AN635" s="45"/>
      <c r="AO635" s="49" t="e">
        <f>IF(ISBLANK(#REF!),"",K635*#REF!)</f>
        <v>#REF!</v>
      </c>
      <c r="AP635" s="49"/>
    </row>
    <row r="636" spans="2:42" ht="12.75" customHeight="1" x14ac:dyDescent="0.25">
      <c r="B636" s="47"/>
      <c r="D636" s="50"/>
      <c r="E636" s="51"/>
      <c r="F636" s="50"/>
      <c r="G636" s="52"/>
      <c r="H636" s="51"/>
      <c r="I636" s="51"/>
      <c r="J636" s="12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219"/>
      <c r="X636" s="218"/>
      <c r="Y636" s="67"/>
      <c r="Z636" s="67"/>
      <c r="AA636" s="45"/>
      <c r="AB636" s="45"/>
      <c r="AC636" s="45"/>
      <c r="AD636" s="45"/>
      <c r="AE636" s="45"/>
      <c r="AF636" s="45"/>
      <c r="AG636" s="46"/>
      <c r="AH636" s="45"/>
      <c r="AI636" s="45"/>
      <c r="AJ636" s="67"/>
      <c r="AK636" s="45"/>
      <c r="AL636" s="45"/>
      <c r="AM636" s="45"/>
      <c r="AN636" s="45"/>
      <c r="AO636" s="49" t="e">
        <f>IF(ISBLANK(#REF!),"",K636*#REF!)</f>
        <v>#REF!</v>
      </c>
      <c r="AP636" s="49"/>
    </row>
    <row r="637" spans="2:42" ht="12.75" customHeight="1" x14ac:dyDescent="0.25">
      <c r="B637" s="47"/>
      <c r="D637" s="50"/>
      <c r="E637" s="51"/>
      <c r="F637" s="50"/>
      <c r="G637" s="52"/>
      <c r="H637" s="51"/>
      <c r="I637" s="51"/>
      <c r="J637" s="129"/>
      <c r="K637" s="49"/>
      <c r="L637" s="58"/>
      <c r="M637" s="58"/>
      <c r="N637" s="58"/>
      <c r="O637" s="58"/>
      <c r="P637" s="58"/>
      <c r="Q637" s="49"/>
      <c r="R637" s="49"/>
      <c r="S637" s="49"/>
      <c r="T637" s="49"/>
      <c r="U637" s="49"/>
      <c r="V637" s="49"/>
      <c r="W637" s="219"/>
      <c r="X637" s="218"/>
      <c r="Y637" s="67"/>
      <c r="Z637" s="67"/>
      <c r="AA637" s="45"/>
      <c r="AB637" s="45"/>
      <c r="AC637" s="45"/>
      <c r="AD637" s="45"/>
      <c r="AE637" s="45"/>
      <c r="AF637" s="45"/>
      <c r="AG637" s="46"/>
      <c r="AH637" s="45"/>
      <c r="AI637" s="45"/>
      <c r="AJ637" s="67"/>
      <c r="AK637" s="45"/>
      <c r="AL637" s="45"/>
      <c r="AM637" s="45"/>
      <c r="AN637" s="45"/>
      <c r="AO637" s="49" t="e">
        <f>IF(ISBLANK(#REF!),"",K637*#REF!)</f>
        <v>#REF!</v>
      </c>
      <c r="AP637" s="49"/>
    </row>
    <row r="638" spans="2:42" ht="12.75" customHeight="1" x14ac:dyDescent="0.25">
      <c r="B638" s="47"/>
      <c r="D638" s="50"/>
      <c r="E638" s="51"/>
      <c r="F638" s="50"/>
      <c r="G638" s="52"/>
      <c r="H638" s="51"/>
      <c r="I638" s="51"/>
      <c r="J638" s="12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219"/>
      <c r="X638" s="218"/>
      <c r="Y638" s="45"/>
      <c r="Z638" s="45"/>
      <c r="AA638" s="45"/>
      <c r="AB638" s="45"/>
      <c r="AC638" s="45"/>
      <c r="AD638" s="45"/>
      <c r="AE638" s="45"/>
      <c r="AF638" s="45"/>
      <c r="AG638" s="46"/>
      <c r="AH638" s="45"/>
      <c r="AI638" s="45"/>
      <c r="AJ638" s="53"/>
      <c r="AK638" s="45"/>
      <c r="AL638" s="54"/>
      <c r="AM638" s="54"/>
      <c r="AN638" s="53"/>
      <c r="AO638" s="45"/>
      <c r="AP638" s="45"/>
    </row>
    <row r="639" spans="2:42" ht="12.75" customHeight="1" x14ac:dyDescent="0.25">
      <c r="B639" s="47"/>
      <c r="D639" s="372"/>
      <c r="E639" s="373"/>
      <c r="F639" s="374"/>
      <c r="G639" s="44"/>
      <c r="H639" s="43"/>
      <c r="I639" s="43"/>
      <c r="J639" s="128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219"/>
      <c r="X639" s="218"/>
      <c r="Y639" s="45"/>
      <c r="Z639" s="45"/>
      <c r="AA639" s="45"/>
      <c r="AB639" s="45"/>
      <c r="AC639" s="45"/>
      <c r="AD639" s="45"/>
      <c r="AE639" s="45"/>
      <c r="AF639" s="45"/>
      <c r="AG639" s="46"/>
      <c r="AH639" s="45"/>
      <c r="AI639" s="45"/>
      <c r="AJ639" s="45"/>
      <c r="AK639" s="45"/>
      <c r="AL639" s="45"/>
      <c r="AM639" s="45"/>
      <c r="AN639" s="45"/>
      <c r="AO639" s="45"/>
      <c r="AP639" s="45"/>
    </row>
    <row r="640" spans="2:42" ht="12.75" customHeight="1" x14ac:dyDescent="0.25">
      <c r="B640" s="47"/>
      <c r="D640" s="50"/>
      <c r="E640" s="51"/>
      <c r="F640" s="50"/>
      <c r="G640" s="52"/>
      <c r="H640" s="51"/>
      <c r="I640" s="51"/>
      <c r="J640" s="129"/>
      <c r="K640" s="49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49"/>
      <c r="W640" s="219"/>
      <c r="X640" s="218"/>
      <c r="Y640" s="45"/>
      <c r="Z640" s="67"/>
      <c r="AA640" s="45"/>
      <c r="AB640" s="45"/>
      <c r="AC640" s="45"/>
      <c r="AD640" s="45"/>
      <c r="AE640" s="45"/>
      <c r="AF640" s="45"/>
      <c r="AG640" s="46"/>
      <c r="AH640" s="45"/>
      <c r="AI640" s="45"/>
      <c r="AJ640" s="67"/>
      <c r="AK640" s="45"/>
      <c r="AL640" s="45"/>
      <c r="AM640" s="45"/>
      <c r="AN640" s="45"/>
      <c r="AO640" s="49" t="e">
        <f>IF(ISBLANK(#REF!),"",K640*#REF!)</f>
        <v>#REF!</v>
      </c>
      <c r="AP640" s="49"/>
    </row>
    <row r="641" spans="2:42" ht="12.75" customHeight="1" x14ac:dyDescent="0.25">
      <c r="B641" s="47"/>
      <c r="D641" s="50"/>
      <c r="E641" s="51"/>
      <c r="F641" s="50"/>
      <c r="G641" s="52"/>
      <c r="H641" s="51"/>
      <c r="I641" s="51"/>
      <c r="J641" s="129"/>
      <c r="K641" s="49"/>
      <c r="L641" s="56"/>
      <c r="M641" s="56"/>
      <c r="N641" s="56"/>
      <c r="O641" s="56"/>
      <c r="P641" s="56"/>
      <c r="Q641" s="49"/>
      <c r="R641" s="49"/>
      <c r="S641" s="49"/>
      <c r="T641" s="49"/>
      <c r="U641" s="49"/>
      <c r="V641" s="49"/>
      <c r="W641" s="219"/>
      <c r="X641" s="218"/>
      <c r="Y641" s="45"/>
      <c r="Z641" s="67"/>
      <c r="AA641" s="45"/>
      <c r="AB641" s="45"/>
      <c r="AC641" s="45"/>
      <c r="AD641" s="45"/>
      <c r="AE641" s="45"/>
      <c r="AF641" s="45"/>
      <c r="AG641" s="46"/>
      <c r="AH641" s="45"/>
      <c r="AI641" s="45"/>
      <c r="AJ641" s="67"/>
      <c r="AK641" s="45"/>
      <c r="AL641" s="45"/>
      <c r="AM641" s="45"/>
      <c r="AN641" s="45"/>
      <c r="AO641" s="49"/>
      <c r="AP641" s="49"/>
    </row>
    <row r="642" spans="2:42" ht="12.75" customHeight="1" x14ac:dyDescent="0.25">
      <c r="B642" s="47"/>
      <c r="D642" s="50"/>
      <c r="E642" s="51"/>
      <c r="F642" s="50"/>
      <c r="G642" s="52"/>
      <c r="H642" s="51"/>
      <c r="I642" s="51"/>
      <c r="J642" s="129"/>
      <c r="K642" s="56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219"/>
      <c r="X642" s="218"/>
      <c r="Y642" s="67"/>
      <c r="Z642" s="67"/>
      <c r="AA642" s="45"/>
      <c r="AB642" s="45"/>
      <c r="AC642" s="45"/>
      <c r="AD642" s="45"/>
      <c r="AE642" s="45"/>
      <c r="AF642" s="45"/>
      <c r="AG642" s="46"/>
      <c r="AH642" s="45"/>
      <c r="AI642" s="45"/>
      <c r="AJ642" s="67"/>
      <c r="AK642" s="45"/>
      <c r="AL642" s="45"/>
      <c r="AM642" s="45"/>
      <c r="AN642" s="45"/>
      <c r="AO642" s="49" t="e">
        <f>IF(ISBLANK(#REF!),"",K642*#REF!)</f>
        <v>#REF!</v>
      </c>
      <c r="AP642" s="45"/>
    </row>
    <row r="643" spans="2:42" ht="12.75" customHeight="1" x14ac:dyDescent="0.25">
      <c r="B643" s="47"/>
      <c r="D643" s="50"/>
      <c r="E643" s="51"/>
      <c r="F643" s="50"/>
      <c r="G643" s="52"/>
      <c r="H643" s="51"/>
      <c r="I643" s="51"/>
      <c r="J643" s="129"/>
      <c r="K643" s="49"/>
      <c r="L643" s="56"/>
      <c r="M643" s="56"/>
      <c r="N643" s="56"/>
      <c r="O643" s="56"/>
      <c r="P643" s="56"/>
      <c r="Q643" s="49"/>
      <c r="R643" s="49"/>
      <c r="S643" s="49"/>
      <c r="T643" s="49"/>
      <c r="U643" s="49"/>
      <c r="V643" s="49"/>
      <c r="W643" s="219"/>
      <c r="X643" s="218"/>
      <c r="Y643" s="45"/>
      <c r="Z643" s="67"/>
      <c r="AA643" s="45"/>
      <c r="AB643" s="45"/>
      <c r="AC643" s="45"/>
      <c r="AD643" s="45"/>
      <c r="AE643" s="45"/>
      <c r="AF643" s="45"/>
      <c r="AG643" s="46"/>
      <c r="AH643" s="45"/>
      <c r="AI643" s="45"/>
      <c r="AJ643" s="67"/>
      <c r="AK643" s="45"/>
      <c r="AL643" s="45"/>
      <c r="AM643" s="45"/>
      <c r="AN643" s="45"/>
      <c r="AO643" s="49" t="e">
        <f>IF(ISBLANK(#REF!),"",K643*#REF!)</f>
        <v>#REF!</v>
      </c>
      <c r="AP643" s="49"/>
    </row>
    <row r="644" spans="2:42" ht="12.75" customHeight="1" x14ac:dyDescent="0.25">
      <c r="B644" s="47"/>
      <c r="D644" s="50"/>
      <c r="E644" s="51"/>
      <c r="F644" s="50"/>
      <c r="G644" s="52"/>
      <c r="H644" s="51"/>
      <c r="I644" s="51"/>
      <c r="J644" s="129"/>
      <c r="K644" s="56"/>
      <c r="L644" s="45"/>
      <c r="M644" s="45"/>
      <c r="N644" s="45"/>
      <c r="O644" s="45"/>
      <c r="P644" s="45"/>
      <c r="Q644" s="49"/>
      <c r="R644" s="45"/>
      <c r="S644" s="45"/>
      <c r="T644" s="45"/>
      <c r="U644" s="45"/>
      <c r="V644" s="45"/>
      <c r="W644" s="219"/>
      <c r="X644" s="218"/>
      <c r="Y644" s="45"/>
      <c r="Z644" s="45"/>
      <c r="AA644" s="45"/>
      <c r="AB644" s="45"/>
      <c r="AC644" s="45"/>
      <c r="AD644" s="45"/>
      <c r="AE644" s="45"/>
      <c r="AF644" s="45"/>
      <c r="AG644" s="46"/>
      <c r="AH644" s="45"/>
      <c r="AI644" s="45"/>
      <c r="AJ644" s="67"/>
      <c r="AK644" s="45"/>
      <c r="AL644" s="45"/>
      <c r="AM644" s="45"/>
      <c r="AN644" s="45"/>
      <c r="AO644" s="49" t="e">
        <f>IF(ISBLANK(#REF!),"",K644*#REF!)</f>
        <v>#REF!</v>
      </c>
      <c r="AP644" s="45"/>
    </row>
    <row r="645" spans="2:42" ht="12.75" customHeight="1" x14ac:dyDescent="0.25">
      <c r="B645" s="47"/>
      <c r="D645" s="50"/>
      <c r="E645" s="51"/>
      <c r="F645" s="50"/>
      <c r="G645" s="52"/>
      <c r="H645" s="51"/>
      <c r="I645" s="51"/>
      <c r="J645" s="12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219"/>
      <c r="X645" s="218"/>
      <c r="Y645" s="67"/>
      <c r="Z645" s="67"/>
      <c r="AA645" s="45"/>
      <c r="AB645" s="45"/>
      <c r="AC645" s="45"/>
      <c r="AD645" s="45"/>
      <c r="AE645" s="45"/>
      <c r="AF645" s="45"/>
      <c r="AG645" s="46"/>
      <c r="AH645" s="45"/>
      <c r="AI645" s="45"/>
      <c r="AJ645" s="67"/>
      <c r="AK645" s="45"/>
      <c r="AL645" s="45"/>
      <c r="AM645" s="45"/>
      <c r="AN645" s="45"/>
      <c r="AO645" s="49" t="e">
        <f>IF(ISBLANK(#REF!),"",K645*#REF!)</f>
        <v>#REF!</v>
      </c>
      <c r="AP645" s="49"/>
    </row>
    <row r="646" spans="2:42" ht="12.75" customHeight="1" x14ac:dyDescent="0.25">
      <c r="B646" s="47"/>
      <c r="D646" s="50"/>
      <c r="E646" s="51"/>
      <c r="F646" s="50"/>
      <c r="G646" s="52"/>
      <c r="H646" s="51"/>
      <c r="I646" s="51"/>
      <c r="J646" s="129"/>
      <c r="K646" s="49"/>
      <c r="L646" s="58"/>
      <c r="M646" s="58"/>
      <c r="N646" s="58"/>
      <c r="O646" s="58"/>
      <c r="P646" s="58"/>
      <c r="Q646" s="49"/>
      <c r="R646" s="49"/>
      <c r="S646" s="49"/>
      <c r="T646" s="49"/>
      <c r="U646" s="49"/>
      <c r="V646" s="49"/>
      <c r="W646" s="219"/>
      <c r="X646" s="218"/>
      <c r="Y646" s="67"/>
      <c r="Z646" s="67"/>
      <c r="AA646" s="45"/>
      <c r="AB646" s="45"/>
      <c r="AC646" s="45"/>
      <c r="AD646" s="45"/>
      <c r="AE646" s="45"/>
      <c r="AF646" s="45"/>
      <c r="AG646" s="46"/>
      <c r="AH646" s="45"/>
      <c r="AI646" s="45"/>
      <c r="AJ646" s="67"/>
      <c r="AK646" s="45"/>
      <c r="AL646" s="45"/>
      <c r="AM646" s="45"/>
      <c r="AN646" s="45"/>
      <c r="AO646" s="49" t="e">
        <f>IF(ISBLANK(#REF!),"",K646*#REF!)</f>
        <v>#REF!</v>
      </c>
      <c r="AP646" s="49"/>
    </row>
    <row r="647" spans="2:42" ht="12.75" customHeight="1" x14ac:dyDescent="0.25">
      <c r="B647" s="47"/>
      <c r="D647" s="50"/>
      <c r="E647" s="51"/>
      <c r="F647" s="50"/>
      <c r="G647" s="52"/>
      <c r="H647" s="51"/>
      <c r="I647" s="51"/>
      <c r="J647" s="12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219"/>
      <c r="X647" s="218"/>
      <c r="Y647" s="67"/>
      <c r="Z647" s="67"/>
      <c r="AA647" s="45"/>
      <c r="AB647" s="45"/>
      <c r="AC647" s="45"/>
      <c r="AD647" s="45"/>
      <c r="AE647" s="45"/>
      <c r="AF647" s="45"/>
      <c r="AG647" s="46"/>
      <c r="AH647" s="45"/>
      <c r="AI647" s="45"/>
      <c r="AJ647" s="67"/>
      <c r="AK647" s="45"/>
      <c r="AL647" s="45"/>
      <c r="AM647" s="45"/>
      <c r="AN647" s="45"/>
      <c r="AO647" s="49" t="e">
        <f>IF(ISBLANK(#REF!),"",K647*#REF!)</f>
        <v>#REF!</v>
      </c>
      <c r="AP647" s="49"/>
    </row>
    <row r="648" spans="2:42" ht="12.75" customHeight="1" x14ac:dyDescent="0.25">
      <c r="B648" s="47"/>
      <c r="D648" s="50"/>
      <c r="E648" s="51"/>
      <c r="F648" s="50"/>
      <c r="G648" s="52"/>
      <c r="H648" s="51"/>
      <c r="I648" s="51"/>
      <c r="J648" s="129"/>
      <c r="K648" s="49"/>
      <c r="L648" s="58"/>
      <c r="M648" s="58"/>
      <c r="N648" s="58"/>
      <c r="O648" s="58"/>
      <c r="P648" s="58"/>
      <c r="Q648" s="49"/>
      <c r="R648" s="49"/>
      <c r="S648" s="49"/>
      <c r="T648" s="49"/>
      <c r="U648" s="49"/>
      <c r="V648" s="49"/>
      <c r="W648" s="219"/>
      <c r="X648" s="218"/>
      <c r="Y648" s="67"/>
      <c r="Z648" s="67"/>
      <c r="AA648" s="45"/>
      <c r="AB648" s="45"/>
      <c r="AC648" s="45"/>
      <c r="AD648" s="45"/>
      <c r="AE648" s="45"/>
      <c r="AF648" s="45"/>
      <c r="AG648" s="46"/>
      <c r="AH648" s="45"/>
      <c r="AI648" s="45"/>
      <c r="AJ648" s="67"/>
      <c r="AK648" s="45"/>
      <c r="AL648" s="45"/>
      <c r="AM648" s="45"/>
      <c r="AN648" s="45"/>
      <c r="AO648" s="49" t="e">
        <f>IF(ISBLANK(#REF!),"",K648*#REF!)</f>
        <v>#REF!</v>
      </c>
      <c r="AP648" s="49"/>
    </row>
    <row r="649" spans="2:42" ht="12.75" customHeight="1" x14ac:dyDescent="0.25">
      <c r="B649" s="47"/>
      <c r="D649" s="50"/>
      <c r="E649" s="51"/>
      <c r="F649" s="50"/>
      <c r="G649" s="52"/>
      <c r="H649" s="51"/>
      <c r="I649" s="51"/>
      <c r="J649" s="129"/>
      <c r="K649" s="49"/>
      <c r="L649" s="56"/>
      <c r="M649" s="56"/>
      <c r="N649" s="56"/>
      <c r="O649" s="56"/>
      <c r="P649" s="56"/>
      <c r="Q649" s="49"/>
      <c r="R649" s="49"/>
      <c r="S649" s="49"/>
      <c r="T649" s="49"/>
      <c r="U649" s="49"/>
      <c r="V649" s="49"/>
      <c r="W649" s="219"/>
      <c r="X649" s="218"/>
      <c r="Y649" s="45"/>
      <c r="Z649" s="67"/>
      <c r="AA649" s="45"/>
      <c r="AB649" s="45"/>
      <c r="AC649" s="45"/>
      <c r="AD649" s="45"/>
      <c r="AE649" s="45"/>
      <c r="AF649" s="45"/>
      <c r="AG649" s="46"/>
      <c r="AH649" s="45"/>
      <c r="AI649" s="45"/>
      <c r="AJ649" s="67"/>
      <c r="AK649" s="45"/>
      <c r="AL649" s="45"/>
      <c r="AM649" s="45"/>
      <c r="AN649" s="45"/>
      <c r="AO649" s="49"/>
      <c r="AP649" s="49"/>
    </row>
    <row r="650" spans="2:42" ht="12.75" customHeight="1" x14ac:dyDescent="0.25">
      <c r="B650" s="47"/>
      <c r="D650" s="50"/>
      <c r="E650" s="51"/>
      <c r="F650" s="50"/>
      <c r="G650" s="52"/>
      <c r="H650" s="51"/>
      <c r="I650" s="51"/>
      <c r="J650" s="129"/>
      <c r="K650" s="56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219"/>
      <c r="X650" s="218"/>
      <c r="Y650" s="67"/>
      <c r="Z650" s="67"/>
      <c r="AA650" s="45"/>
      <c r="AB650" s="45"/>
      <c r="AC650" s="45"/>
      <c r="AD650" s="45"/>
      <c r="AE650" s="45"/>
      <c r="AF650" s="45"/>
      <c r="AG650" s="46"/>
      <c r="AH650" s="45"/>
      <c r="AI650" s="45"/>
      <c r="AJ650" s="67"/>
      <c r="AK650" s="45"/>
      <c r="AL650" s="45"/>
      <c r="AM650" s="45"/>
      <c r="AN650" s="45"/>
      <c r="AO650" s="49" t="e">
        <f>IF(ISBLANK(#REF!),"",K650*#REF!)</f>
        <v>#REF!</v>
      </c>
      <c r="AP650" s="45"/>
    </row>
    <row r="651" spans="2:42" ht="12.75" customHeight="1" x14ac:dyDescent="0.25">
      <c r="B651" s="47"/>
      <c r="D651" s="50"/>
      <c r="E651" s="51"/>
      <c r="F651" s="50"/>
      <c r="G651" s="52"/>
      <c r="H651" s="51"/>
      <c r="I651" s="51"/>
      <c r="J651" s="129"/>
      <c r="K651" s="49"/>
      <c r="L651" s="56"/>
      <c r="M651" s="56"/>
      <c r="N651" s="56"/>
      <c r="O651" s="56"/>
      <c r="P651" s="56"/>
      <c r="Q651" s="49"/>
      <c r="R651" s="49"/>
      <c r="S651" s="49"/>
      <c r="T651" s="49"/>
      <c r="U651" s="49"/>
      <c r="V651" s="49"/>
      <c r="W651" s="219"/>
      <c r="X651" s="218"/>
      <c r="Y651" s="45"/>
      <c r="Z651" s="67"/>
      <c r="AA651" s="45"/>
      <c r="AB651" s="45"/>
      <c r="AC651" s="45"/>
      <c r="AD651" s="45"/>
      <c r="AE651" s="45"/>
      <c r="AF651" s="45"/>
      <c r="AG651" s="46"/>
      <c r="AH651" s="45"/>
      <c r="AI651" s="45"/>
      <c r="AJ651" s="67"/>
      <c r="AK651" s="45"/>
      <c r="AL651" s="45"/>
      <c r="AM651" s="45"/>
      <c r="AN651" s="45"/>
      <c r="AO651" s="49" t="e">
        <f>IF(ISBLANK(#REF!),"",K651*#REF!)</f>
        <v>#REF!</v>
      </c>
      <c r="AP651" s="49"/>
    </row>
    <row r="652" spans="2:42" ht="12.75" customHeight="1" x14ac:dyDescent="0.25">
      <c r="B652" s="47"/>
      <c r="D652" s="50"/>
      <c r="E652" s="51"/>
      <c r="F652" s="50"/>
      <c r="G652" s="52"/>
      <c r="H652" s="51"/>
      <c r="I652" s="51"/>
      <c r="J652" s="129"/>
      <c r="K652" s="56"/>
      <c r="L652" s="45"/>
      <c r="M652" s="45"/>
      <c r="N652" s="45"/>
      <c r="O652" s="45"/>
      <c r="P652" s="45"/>
      <c r="Q652" s="49"/>
      <c r="R652" s="45"/>
      <c r="S652" s="45"/>
      <c r="T652" s="45"/>
      <c r="U652" s="45"/>
      <c r="V652" s="45"/>
      <c r="W652" s="219"/>
      <c r="X652" s="218"/>
      <c r="Y652" s="45"/>
      <c r="Z652" s="45"/>
      <c r="AA652" s="45"/>
      <c r="AB652" s="45"/>
      <c r="AC652" s="45"/>
      <c r="AD652" s="45"/>
      <c r="AE652" s="45"/>
      <c r="AF652" s="45"/>
      <c r="AG652" s="46"/>
      <c r="AH652" s="45"/>
      <c r="AI652" s="45"/>
      <c r="AJ652" s="67"/>
      <c r="AK652" s="45"/>
      <c r="AL652" s="45"/>
      <c r="AM652" s="45"/>
      <c r="AN652" s="45"/>
      <c r="AO652" s="49" t="e">
        <f>IF(ISBLANK(#REF!),"",K652*#REF!)</f>
        <v>#REF!</v>
      </c>
      <c r="AP652" s="45"/>
    </row>
    <row r="653" spans="2:42" ht="12.75" customHeight="1" x14ac:dyDescent="0.25">
      <c r="B653" s="47"/>
      <c r="D653" s="50"/>
      <c r="E653" s="51"/>
      <c r="F653" s="50"/>
      <c r="G653" s="52"/>
      <c r="H653" s="51"/>
      <c r="I653" s="51"/>
      <c r="J653" s="12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219"/>
      <c r="X653" s="218"/>
      <c r="Y653" s="67"/>
      <c r="Z653" s="67"/>
      <c r="AA653" s="45"/>
      <c r="AB653" s="45"/>
      <c r="AC653" s="45"/>
      <c r="AD653" s="45"/>
      <c r="AE653" s="45"/>
      <c r="AF653" s="45"/>
      <c r="AG653" s="46"/>
      <c r="AH653" s="45"/>
      <c r="AI653" s="45"/>
      <c r="AJ653" s="67"/>
      <c r="AK653" s="45"/>
      <c r="AL653" s="45"/>
      <c r="AM653" s="45"/>
      <c r="AN653" s="45"/>
      <c r="AO653" s="49" t="e">
        <f>IF(ISBLANK(#REF!),"",K653*#REF!)</f>
        <v>#REF!</v>
      </c>
      <c r="AP653" s="49"/>
    </row>
    <row r="654" spans="2:42" ht="12.75" customHeight="1" x14ac:dyDescent="0.25">
      <c r="B654" s="47"/>
      <c r="D654" s="50"/>
      <c r="E654" s="51"/>
      <c r="F654" s="50"/>
      <c r="G654" s="52"/>
      <c r="H654" s="51"/>
      <c r="I654" s="51"/>
      <c r="J654" s="129"/>
      <c r="K654" s="49"/>
      <c r="L654" s="58"/>
      <c r="M654" s="58"/>
      <c r="N654" s="58"/>
      <c r="O654" s="58"/>
      <c r="P654" s="58"/>
      <c r="Q654" s="49"/>
      <c r="R654" s="49"/>
      <c r="S654" s="49"/>
      <c r="T654" s="49"/>
      <c r="U654" s="49"/>
      <c r="V654" s="49"/>
      <c r="W654" s="219"/>
      <c r="X654" s="218"/>
      <c r="Y654" s="67"/>
      <c r="Z654" s="67"/>
      <c r="AA654" s="45"/>
      <c r="AB654" s="45"/>
      <c r="AC654" s="45"/>
      <c r="AD654" s="45"/>
      <c r="AE654" s="45"/>
      <c r="AF654" s="45"/>
      <c r="AG654" s="46"/>
      <c r="AH654" s="45"/>
      <c r="AI654" s="45"/>
      <c r="AJ654" s="67"/>
      <c r="AK654" s="45"/>
      <c r="AL654" s="45"/>
      <c r="AM654" s="45"/>
      <c r="AN654" s="45"/>
      <c r="AO654" s="49" t="e">
        <f>IF(ISBLANK(#REF!),"",K654*#REF!)</f>
        <v>#REF!</v>
      </c>
      <c r="AP654" s="49"/>
    </row>
    <row r="655" spans="2:42" ht="12.75" customHeight="1" x14ac:dyDescent="0.25">
      <c r="B655" s="47"/>
      <c r="D655" s="50"/>
      <c r="E655" s="51"/>
      <c r="F655" s="50"/>
      <c r="G655" s="52"/>
      <c r="H655" s="51"/>
      <c r="I655" s="51"/>
      <c r="J655" s="12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219"/>
      <c r="X655" s="218"/>
      <c r="Y655" s="67"/>
      <c r="Z655" s="67"/>
      <c r="AA655" s="45"/>
      <c r="AB655" s="45"/>
      <c r="AC655" s="45"/>
      <c r="AD655" s="45"/>
      <c r="AE655" s="45"/>
      <c r="AF655" s="45"/>
      <c r="AG655" s="46"/>
      <c r="AH655" s="45"/>
      <c r="AI655" s="45"/>
      <c r="AJ655" s="67"/>
      <c r="AK655" s="45"/>
      <c r="AL655" s="45"/>
      <c r="AM655" s="45"/>
      <c r="AN655" s="45"/>
      <c r="AO655" s="49" t="e">
        <f>IF(ISBLANK(#REF!),"",K655*#REF!)</f>
        <v>#REF!</v>
      </c>
      <c r="AP655" s="49"/>
    </row>
    <row r="656" spans="2:42" ht="12.75" customHeight="1" x14ac:dyDescent="0.25">
      <c r="B656" s="47"/>
      <c r="D656" s="50"/>
      <c r="E656" s="51"/>
      <c r="F656" s="50"/>
      <c r="G656" s="52"/>
      <c r="H656" s="51"/>
      <c r="I656" s="51"/>
      <c r="J656" s="129"/>
      <c r="K656" s="49"/>
      <c r="L656" s="58"/>
      <c r="M656" s="58"/>
      <c r="N656" s="58"/>
      <c r="O656" s="58"/>
      <c r="P656" s="58"/>
      <c r="Q656" s="49"/>
      <c r="R656" s="49"/>
      <c r="S656" s="49"/>
      <c r="T656" s="49"/>
      <c r="U656" s="49"/>
      <c r="V656" s="49"/>
      <c r="W656" s="219"/>
      <c r="X656" s="218"/>
      <c r="Y656" s="67"/>
      <c r="Z656" s="67"/>
      <c r="AA656" s="45"/>
      <c r="AB656" s="45"/>
      <c r="AC656" s="45"/>
      <c r="AD656" s="45"/>
      <c r="AE656" s="45"/>
      <c r="AF656" s="45"/>
      <c r="AG656" s="46"/>
      <c r="AH656" s="45"/>
      <c r="AI656" s="45"/>
      <c r="AJ656" s="67"/>
      <c r="AK656" s="45"/>
      <c r="AL656" s="45"/>
      <c r="AM656" s="45"/>
      <c r="AN656" s="45"/>
      <c r="AO656" s="49" t="e">
        <f>IF(ISBLANK(#REF!),"",K656*#REF!)</f>
        <v>#REF!</v>
      </c>
      <c r="AP656" s="49"/>
    </row>
    <row r="657" spans="2:42" ht="12.75" customHeight="1" x14ac:dyDescent="0.25">
      <c r="B657" s="47"/>
      <c r="D657" s="50"/>
      <c r="E657" s="51"/>
      <c r="F657" s="50"/>
      <c r="G657" s="52"/>
      <c r="H657" s="51"/>
      <c r="I657" s="51"/>
      <c r="J657" s="129"/>
      <c r="K657" s="49"/>
      <c r="L657" s="58"/>
      <c r="M657" s="58"/>
      <c r="N657" s="58"/>
      <c r="O657" s="58"/>
      <c r="P657" s="58"/>
      <c r="Q657" s="49"/>
      <c r="R657" s="49"/>
      <c r="S657" s="49"/>
      <c r="T657" s="49"/>
      <c r="U657" s="49"/>
      <c r="V657" s="49"/>
      <c r="W657" s="219"/>
      <c r="X657" s="218"/>
      <c r="Y657" s="67"/>
      <c r="Z657" s="67"/>
      <c r="AA657" s="45"/>
      <c r="AB657" s="45"/>
      <c r="AC657" s="45"/>
      <c r="AD657" s="45"/>
      <c r="AE657" s="45"/>
      <c r="AF657" s="45"/>
      <c r="AG657" s="46"/>
      <c r="AH657" s="45"/>
      <c r="AI657" s="45"/>
      <c r="AJ657" s="68"/>
      <c r="AK657" s="45"/>
      <c r="AL657" s="53"/>
      <c r="AM657" s="53"/>
      <c r="AN657" s="53"/>
      <c r="AO657" s="49"/>
      <c r="AP657" s="49"/>
    </row>
    <row r="658" spans="2:42" ht="12.75" customHeight="1" thickBot="1" x14ac:dyDescent="0.3">
      <c r="B658" s="47"/>
      <c r="D658" s="50"/>
      <c r="E658" s="51"/>
      <c r="F658" s="50"/>
      <c r="G658" s="52"/>
      <c r="H658" s="51"/>
      <c r="I658" s="51"/>
      <c r="J658" s="12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216"/>
      <c r="X658" s="266"/>
      <c r="Y658" s="49"/>
      <c r="Z658" s="45"/>
      <c r="AA658" s="45"/>
      <c r="AB658" s="45"/>
      <c r="AC658" s="45"/>
      <c r="AD658" s="45"/>
      <c r="AE658" s="45"/>
      <c r="AF658" s="45"/>
      <c r="AG658" s="46"/>
      <c r="AH658" s="45"/>
      <c r="AI658" s="45"/>
      <c r="AJ658" s="53"/>
      <c r="AK658" s="45"/>
      <c r="AL658" s="54"/>
      <c r="AM658" s="54"/>
      <c r="AN658" s="54"/>
      <c r="AO658" s="49"/>
      <c r="AP658" s="49"/>
    </row>
    <row r="659" spans="2:42" s="2" customFormat="1" ht="20.100000000000001" customHeight="1" thickBot="1" x14ac:dyDescent="0.3">
      <c r="D659" s="360"/>
      <c r="E659" s="361"/>
      <c r="F659" s="361"/>
      <c r="G659" s="361"/>
      <c r="H659" s="361"/>
      <c r="I659" s="361"/>
      <c r="J659" s="361"/>
      <c r="K659" s="361"/>
      <c r="L659" s="361"/>
      <c r="M659" s="361"/>
      <c r="N659" s="361"/>
      <c r="O659" s="361"/>
      <c r="P659" s="361"/>
      <c r="Q659" s="361"/>
      <c r="R659" s="361"/>
      <c r="S659" s="361"/>
      <c r="T659" s="361"/>
      <c r="U659" s="361"/>
      <c r="V659" s="362"/>
      <c r="W659" s="240"/>
      <c r="X659" s="240"/>
      <c r="Y659" s="59"/>
      <c r="Z659" s="59"/>
      <c r="AA659" s="59"/>
      <c r="AB659" s="59"/>
      <c r="AC659" s="59"/>
      <c r="AD659" s="59"/>
      <c r="AE659" s="59"/>
      <c r="AF659" s="59"/>
      <c r="AG659" s="60"/>
      <c r="AH659" s="59"/>
      <c r="AI659" s="59"/>
      <c r="AJ659" s="59"/>
      <c r="AK659" s="59"/>
      <c r="AL659" s="59"/>
      <c r="AM659" s="59"/>
      <c r="AN659" s="59" t="str">
        <f t="shared" ref="AN659:AP659" si="510">IF(AN588="","",IF(AN605="","",IF(SUM(AN606:AN658)&lt;&gt;0,SUM(AN606:AN658),0)))</f>
        <v/>
      </c>
      <c r="AO659" s="59" t="str">
        <f t="shared" si="510"/>
        <v/>
      </c>
      <c r="AP659" s="59" t="str">
        <f t="shared" si="510"/>
        <v/>
      </c>
    </row>
    <row r="660" spans="2:42" s="2" customFormat="1" ht="20.100000000000001" customHeight="1" x14ac:dyDescent="0.25">
      <c r="B660" s="2" t="s">
        <v>17</v>
      </c>
      <c r="D660" s="344"/>
      <c r="E660" s="345"/>
      <c r="F660" s="345"/>
      <c r="G660" s="345"/>
      <c r="H660" s="345"/>
      <c r="I660" s="345"/>
      <c r="J660" s="345"/>
      <c r="K660" s="345"/>
      <c r="L660" s="345"/>
      <c r="M660" s="345"/>
      <c r="N660" s="345"/>
      <c r="O660" s="345"/>
      <c r="P660" s="345"/>
      <c r="Q660" s="345"/>
      <c r="R660" s="345"/>
      <c r="S660" s="345"/>
      <c r="T660" s="345"/>
      <c r="U660" s="345"/>
      <c r="V660" s="346"/>
      <c r="W660" s="241"/>
      <c r="X660" s="241"/>
      <c r="Y660" s="61"/>
      <c r="Z660" s="61"/>
      <c r="AA660" s="61"/>
      <c r="AB660" s="61"/>
      <c r="AC660" s="61"/>
      <c r="AD660" s="61"/>
      <c r="AE660" s="61"/>
      <c r="AF660" s="61"/>
      <c r="AG660" s="62"/>
      <c r="AH660" s="61"/>
      <c r="AI660" s="61"/>
      <c r="AJ660" s="61"/>
      <c r="AK660" s="61"/>
      <c r="AL660" s="61"/>
      <c r="AM660" s="61"/>
      <c r="AN660" s="61" t="str">
        <f t="shared" ref="AN660:AP660" si="511">IF(AN588="","",IF(AN605="",IF(SUM(COUNTIF(AN606:AN658,"LS")+COUNTIF(AN606:AN658,"LUMP"))&gt;0,"LS",""),IF(AN659&lt;&gt;"",ROUNDUP(AN659,0),"")))</f>
        <v/>
      </c>
      <c r="AO660" s="61" t="str">
        <f t="shared" si="511"/>
        <v/>
      </c>
      <c r="AP660" s="61" t="str">
        <f t="shared" si="511"/>
        <v/>
      </c>
    </row>
    <row r="661" spans="2:42" ht="12.75" customHeight="1" thickBot="1" x14ac:dyDescent="0.3"/>
    <row r="662" spans="2:42" ht="12.75" customHeight="1" thickBot="1" x14ac:dyDescent="0.3">
      <c r="B662" s="13" t="s">
        <v>15</v>
      </c>
      <c r="D662" s="371">
        <f>B663</f>
        <v>7</v>
      </c>
      <c r="E662" s="371"/>
      <c r="F662" s="371"/>
      <c r="G662" s="371"/>
      <c r="H662" s="371"/>
      <c r="I662" s="371"/>
      <c r="J662" s="371"/>
      <c r="K662" s="371"/>
      <c r="L662" s="371"/>
      <c r="M662" s="371"/>
      <c r="N662" s="371"/>
      <c r="O662" s="371"/>
      <c r="P662" s="371"/>
      <c r="Q662" s="371"/>
      <c r="R662" s="371"/>
      <c r="S662" s="371"/>
      <c r="T662" s="371"/>
      <c r="U662" s="371"/>
      <c r="V662" s="371"/>
      <c r="W662" s="371"/>
      <c r="X662" s="371"/>
      <c r="Y662" s="371"/>
      <c r="Z662" s="371"/>
      <c r="AA662" s="371"/>
      <c r="AB662" s="371"/>
      <c r="AC662" s="371"/>
      <c r="AD662" s="371"/>
      <c r="AE662" s="371"/>
      <c r="AF662" s="371"/>
      <c r="AG662" s="371"/>
      <c r="AH662" s="371"/>
      <c r="AI662" s="371"/>
      <c r="AJ662" s="371"/>
      <c r="AK662" s="371"/>
      <c r="AL662" s="371"/>
      <c r="AM662" s="371"/>
      <c r="AN662" s="371"/>
      <c r="AO662" s="371"/>
      <c r="AP662" s="371"/>
    </row>
    <row r="663" spans="2:42" ht="12.75" customHeight="1" thickBot="1" x14ac:dyDescent="0.3">
      <c r="B663" s="14">
        <v>7</v>
      </c>
      <c r="D663" s="15"/>
      <c r="E663" s="15"/>
      <c r="F663" s="15"/>
      <c r="G663" s="15"/>
      <c r="H663" s="15"/>
      <c r="I663" s="15"/>
      <c r="J663" s="125"/>
      <c r="K663" s="1"/>
      <c r="V663" s="16" t="s">
        <v>13</v>
      </c>
      <c r="W663" s="255"/>
      <c r="X663" s="255"/>
      <c r="Y663" s="64" t="str">
        <f t="shared" ref="Y663:AP663" si="512">IF(ISBLANK(Y$9),"",Y$9)</f>
        <v>442E10300</v>
      </c>
      <c r="Z663" s="64" t="str">
        <f t="shared" si="512"/>
        <v>442E10080</v>
      </c>
      <c r="AA663" s="64" t="str">
        <f t="shared" si="512"/>
        <v>302E56000</v>
      </c>
      <c r="AB663" s="64" t="str">
        <f t="shared" si="512"/>
        <v>304E20000</v>
      </c>
      <c r="AC663" s="64" t="str">
        <f t="shared" si="512"/>
        <v>206E15010</v>
      </c>
      <c r="AD663" s="64" t="str">
        <f t="shared" si="512"/>
        <v>407E10000</v>
      </c>
      <c r="AE663" s="64" t="str">
        <f t="shared" si="512"/>
        <v>204E45000</v>
      </c>
      <c r="AF663" s="64" t="str">
        <f t="shared" si="512"/>
        <v>605E06020</v>
      </c>
      <c r="AG663" s="64" t="str">
        <f t="shared" si="512"/>
        <v>605E11110</v>
      </c>
      <c r="AH663" s="64" t="str">
        <f t="shared" si="512"/>
        <v>606E15050</v>
      </c>
      <c r="AI663" s="64" t="str">
        <f t="shared" si="512"/>
        <v>206E11000</v>
      </c>
      <c r="AJ663" s="64" t="str">
        <f t="shared" si="512"/>
        <v>622E10160</v>
      </c>
      <c r="AK663" s="64" t="str">
        <f t="shared" si="512"/>
        <v>659E10000</v>
      </c>
      <c r="AL663" s="64" t="str">
        <f t="shared" si="512"/>
        <v>609E71000</v>
      </c>
      <c r="AM663" s="64" t="str">
        <f t="shared" si="512"/>
        <v>254E01000</v>
      </c>
      <c r="AN663" s="64" t="str">
        <f t="shared" si="512"/>
        <v>452E19200</v>
      </c>
      <c r="AO663" s="64" t="str">
        <f t="shared" si="512"/>
        <v>609E26000</v>
      </c>
      <c r="AP663" s="64" t="str">
        <f t="shared" si="512"/>
        <v>609E14000</v>
      </c>
    </row>
    <row r="664" spans="2:42" ht="12.75" customHeight="1" x14ac:dyDescent="0.25">
      <c r="D664" s="15"/>
      <c r="E664" s="15"/>
      <c r="F664" s="15"/>
      <c r="G664" s="15"/>
      <c r="H664" s="15"/>
      <c r="I664" s="15"/>
      <c r="J664" s="125"/>
      <c r="K664" s="1"/>
      <c r="V664" s="16" t="s">
        <v>14</v>
      </c>
      <c r="W664" s="255"/>
      <c r="X664" s="255"/>
      <c r="Y664" s="65" t="str">
        <f t="shared" ref="Y664:AP664" si="513">IF(ISBLANK(Y$10),"",Y$10)</f>
        <v/>
      </c>
      <c r="Z664" s="65" t="str">
        <f t="shared" si="513"/>
        <v/>
      </c>
      <c r="AA664" s="65" t="str">
        <f t="shared" si="513"/>
        <v/>
      </c>
      <c r="AB664" s="65" t="str">
        <f t="shared" si="513"/>
        <v/>
      </c>
      <c r="AC664" s="65" t="str">
        <f t="shared" si="513"/>
        <v/>
      </c>
      <c r="AD664" s="65" t="str">
        <f t="shared" si="513"/>
        <v/>
      </c>
      <c r="AE664" s="65" t="str">
        <f t="shared" si="513"/>
        <v/>
      </c>
      <c r="AF664" s="65" t="str">
        <f t="shared" si="513"/>
        <v/>
      </c>
      <c r="AG664" s="65" t="str">
        <f t="shared" si="513"/>
        <v/>
      </c>
      <c r="AH664" s="65" t="str">
        <f t="shared" si="513"/>
        <v/>
      </c>
      <c r="AI664" s="65" t="str">
        <f t="shared" si="513"/>
        <v/>
      </c>
      <c r="AJ664" s="65" t="str">
        <f t="shared" si="513"/>
        <v/>
      </c>
      <c r="AK664" s="65" t="str">
        <f t="shared" si="513"/>
        <v/>
      </c>
      <c r="AL664" s="65" t="str">
        <f t="shared" si="513"/>
        <v/>
      </c>
      <c r="AM664" s="65" t="str">
        <f t="shared" si="513"/>
        <v/>
      </c>
      <c r="AN664" s="65" t="str">
        <f t="shared" si="513"/>
        <v/>
      </c>
      <c r="AO664" s="65" t="str">
        <f t="shared" si="513"/>
        <v/>
      </c>
      <c r="AP664" s="65" t="str">
        <f t="shared" si="513"/>
        <v/>
      </c>
    </row>
    <row r="665" spans="2:42" ht="12.75" customHeight="1" x14ac:dyDescent="0.25">
      <c r="F665" s="6"/>
      <c r="V665" s="16" t="s">
        <v>7</v>
      </c>
      <c r="W665" s="255"/>
      <c r="X665" s="255"/>
      <c r="Y665" s="65">
        <f t="shared" ref="Y665:AP665" si="514">IF(ISBLANK(Y$11),"",Y$11)</f>
        <v>6</v>
      </c>
      <c r="Z665" s="65">
        <f t="shared" si="514"/>
        <v>7</v>
      </c>
      <c r="AA665" s="65">
        <f t="shared" si="514"/>
        <v>2</v>
      </c>
      <c r="AB665" s="65">
        <f t="shared" si="514"/>
        <v>3</v>
      </c>
      <c r="AC665" s="65">
        <f t="shared" si="514"/>
        <v>4</v>
      </c>
      <c r="AD665" s="65">
        <f t="shared" si="514"/>
        <v>4</v>
      </c>
      <c r="AE665" s="65">
        <f t="shared" si="514"/>
        <v>1</v>
      </c>
      <c r="AF665" s="65">
        <f t="shared" si="514"/>
        <v>3</v>
      </c>
      <c r="AG665" s="65">
        <f t="shared" si="514"/>
        <v>9</v>
      </c>
      <c r="AH665" s="65">
        <f t="shared" si="514"/>
        <v>1</v>
      </c>
      <c r="AI665" s="65">
        <f t="shared" si="514"/>
        <v>2</v>
      </c>
      <c r="AJ665" s="65">
        <f t="shared" si="514"/>
        <v>5</v>
      </c>
      <c r="AK665" s="65">
        <f t="shared" si="514"/>
        <v>8</v>
      </c>
      <c r="AL665" s="65" t="str">
        <f t="shared" si="514"/>
        <v/>
      </c>
      <c r="AM665" s="65" t="str">
        <f t="shared" si="514"/>
        <v/>
      </c>
      <c r="AN665" s="65" t="str">
        <f t="shared" si="514"/>
        <v/>
      </c>
      <c r="AO665" s="65" t="str">
        <f t="shared" si="514"/>
        <v/>
      </c>
      <c r="AP665" s="65" t="str">
        <f t="shared" si="514"/>
        <v/>
      </c>
    </row>
    <row r="666" spans="2:42" ht="12.75" customHeight="1" thickBot="1" x14ac:dyDescent="0.3">
      <c r="F666" s="6"/>
      <c r="V666" s="16" t="s">
        <v>8</v>
      </c>
      <c r="W666" s="255"/>
      <c r="X666" s="255"/>
      <c r="Y666" s="65">
        <f t="shared" ref="Y666:AP666" si="515">IF(ISBLANK(Y$12),"",Y$12)</f>
        <v>1.5</v>
      </c>
      <c r="Z666" s="65">
        <f t="shared" si="515"/>
        <v>1.75</v>
      </c>
      <c r="AA666" s="65">
        <f t="shared" si="515"/>
        <v>4.5</v>
      </c>
      <c r="AB666" s="65">
        <f t="shared" si="515"/>
        <v>6</v>
      </c>
      <c r="AC666" s="65">
        <f t="shared" si="515"/>
        <v>14</v>
      </c>
      <c r="AD666" s="65" t="str">
        <f t="shared" si="515"/>
        <v/>
      </c>
      <c r="AE666" s="65" t="str">
        <f t="shared" si="515"/>
        <v/>
      </c>
      <c r="AF666" s="65" t="str">
        <f t="shared" si="515"/>
        <v/>
      </c>
      <c r="AG666" s="65" t="str">
        <f t="shared" si="515"/>
        <v/>
      </c>
      <c r="AH666" s="65">
        <f t="shared" si="515"/>
        <v>1.5</v>
      </c>
      <c r="AI666" s="65" t="str">
        <f t="shared" si="515"/>
        <v/>
      </c>
      <c r="AJ666" s="65" t="str">
        <f t="shared" si="515"/>
        <v/>
      </c>
      <c r="AK666" s="65">
        <f t="shared" si="515"/>
        <v>9</v>
      </c>
      <c r="AL666" s="65" t="str">
        <f t="shared" si="515"/>
        <v/>
      </c>
      <c r="AM666" s="65">
        <f t="shared" si="515"/>
        <v>16</v>
      </c>
      <c r="AN666" s="65" t="str">
        <f t="shared" si="515"/>
        <v/>
      </c>
      <c r="AO666" s="65" t="str">
        <f t="shared" si="515"/>
        <v/>
      </c>
      <c r="AP666" s="65" t="str">
        <f t="shared" si="515"/>
        <v/>
      </c>
    </row>
    <row r="667" spans="2:42" ht="12.75" customHeight="1" x14ac:dyDescent="0.25">
      <c r="B667" s="387" t="s">
        <v>16</v>
      </c>
      <c r="D667" s="381"/>
      <c r="E667" s="382"/>
      <c r="F667" s="383"/>
      <c r="G667" s="369"/>
      <c r="H667" s="342"/>
      <c r="I667" s="26"/>
      <c r="J667" s="130"/>
      <c r="K667" s="342"/>
      <c r="L667" s="342"/>
      <c r="M667" s="26"/>
      <c r="N667" s="26"/>
      <c r="O667" s="26"/>
      <c r="P667" s="26"/>
      <c r="Q667" s="342"/>
      <c r="R667" s="26"/>
      <c r="S667" s="26"/>
      <c r="T667" s="26"/>
      <c r="U667" s="26"/>
      <c r="V667" s="342"/>
      <c r="W667" s="237"/>
      <c r="X667" s="263"/>
      <c r="Y667" s="27"/>
      <c r="Z667" s="27"/>
      <c r="AA667" s="27"/>
      <c r="AB667" s="27"/>
      <c r="AC667" s="27"/>
      <c r="AD667" s="66"/>
      <c r="AE667" s="27"/>
      <c r="AF667" s="27"/>
      <c r="AG667" s="28"/>
      <c r="AH667" s="27"/>
      <c r="AI667" s="27"/>
      <c r="AJ667" s="27"/>
      <c r="AK667" s="27"/>
      <c r="AL667" s="27"/>
      <c r="AM667" s="27"/>
      <c r="AN667" s="27" t="str">
        <f t="shared" ref="AN667:AP667" si="516">AN$15</f>
        <v>KENT 451</v>
      </c>
      <c r="AO667" s="27" t="str">
        <f t="shared" si="516"/>
        <v>KENT 609</v>
      </c>
      <c r="AP667" s="27" t="str">
        <f t="shared" si="516"/>
        <v>KENT 609</v>
      </c>
    </row>
    <row r="668" spans="2:42" ht="12.75" customHeight="1" x14ac:dyDescent="0.25">
      <c r="B668" s="388"/>
      <c r="D668" s="384"/>
      <c r="E668" s="385"/>
      <c r="F668" s="386"/>
      <c r="G668" s="370"/>
      <c r="H668" s="343"/>
      <c r="I668" s="29"/>
      <c r="J668" s="131"/>
      <c r="K668" s="343"/>
      <c r="L668" s="343"/>
      <c r="M668" s="29"/>
      <c r="N668" s="29"/>
      <c r="O668" s="29"/>
      <c r="P668" s="29"/>
      <c r="Q668" s="343"/>
      <c r="R668" s="29"/>
      <c r="S668" s="29"/>
      <c r="T668" s="29"/>
      <c r="U668" s="29"/>
      <c r="V668" s="343"/>
      <c r="W668" s="238"/>
      <c r="X668" s="264"/>
      <c r="Y668" s="336"/>
      <c r="Z668" s="336"/>
      <c r="AA668" s="336"/>
      <c r="AB668" s="336"/>
      <c r="AC668" s="336"/>
      <c r="AD668" s="339"/>
      <c r="AE668" s="336"/>
      <c r="AF668" s="336"/>
      <c r="AG668" s="31"/>
      <c r="AH668" s="336"/>
      <c r="AI668" s="336"/>
      <c r="AJ668" s="336"/>
      <c r="AK668" s="336"/>
      <c r="AL668" s="336"/>
      <c r="AM668" s="336"/>
      <c r="AN668" s="336" t="str">
        <f t="shared" ref="AN668:AP668" si="517">AN$16</f>
        <v/>
      </c>
      <c r="AO668" s="336" t="str">
        <f t="shared" si="517"/>
        <v/>
      </c>
      <c r="AP668" s="336" t="str">
        <f t="shared" si="517"/>
        <v/>
      </c>
    </row>
    <row r="669" spans="2:42" ht="12.75" customHeight="1" x14ac:dyDescent="0.25">
      <c r="B669" s="388"/>
      <c r="D669" s="384"/>
      <c r="E669" s="385"/>
      <c r="F669" s="386"/>
      <c r="G669" s="370"/>
      <c r="H669" s="343"/>
      <c r="I669" s="29"/>
      <c r="J669" s="131"/>
      <c r="K669" s="343"/>
      <c r="L669" s="343"/>
      <c r="M669" s="29"/>
      <c r="N669" s="29"/>
      <c r="O669" s="29"/>
      <c r="P669" s="29"/>
      <c r="Q669" s="343"/>
      <c r="R669" s="29"/>
      <c r="S669" s="29"/>
      <c r="T669" s="29"/>
      <c r="U669" s="29"/>
      <c r="V669" s="343"/>
      <c r="W669" s="238"/>
      <c r="X669" s="264"/>
      <c r="Y669" s="337"/>
      <c r="Z669" s="337"/>
      <c r="AA669" s="337"/>
      <c r="AB669" s="337"/>
      <c r="AC669" s="337"/>
      <c r="AD669" s="340"/>
      <c r="AE669" s="337"/>
      <c r="AF669" s="337"/>
      <c r="AG669" s="33"/>
      <c r="AH669" s="337"/>
      <c r="AI669" s="337"/>
      <c r="AJ669" s="337"/>
      <c r="AK669" s="337"/>
      <c r="AL669" s="337"/>
      <c r="AM669" s="337"/>
      <c r="AN669" s="337"/>
      <c r="AO669" s="337"/>
      <c r="AP669" s="337"/>
    </row>
    <row r="670" spans="2:42" ht="12.75" customHeight="1" x14ac:dyDescent="0.25">
      <c r="B670" s="388"/>
      <c r="D670" s="384"/>
      <c r="E670" s="385"/>
      <c r="F670" s="386"/>
      <c r="G670" s="370"/>
      <c r="H670" s="343"/>
      <c r="I670" s="29"/>
      <c r="J670" s="131"/>
      <c r="K670" s="343"/>
      <c r="L670" s="343"/>
      <c r="M670" s="29"/>
      <c r="N670" s="29"/>
      <c r="O670" s="29"/>
      <c r="P670" s="29"/>
      <c r="Q670" s="343"/>
      <c r="R670" s="29"/>
      <c r="S670" s="29"/>
      <c r="T670" s="29"/>
      <c r="U670" s="29"/>
      <c r="V670" s="343"/>
      <c r="W670" s="238"/>
      <c r="X670" s="264"/>
      <c r="Y670" s="337"/>
      <c r="Z670" s="337"/>
      <c r="AA670" s="337"/>
      <c r="AB670" s="337"/>
      <c r="AC670" s="337"/>
      <c r="AD670" s="340"/>
      <c r="AE670" s="337"/>
      <c r="AF670" s="337"/>
      <c r="AG670" s="33"/>
      <c r="AH670" s="337"/>
      <c r="AI670" s="337"/>
      <c r="AJ670" s="337"/>
      <c r="AK670" s="337"/>
      <c r="AL670" s="337"/>
      <c r="AM670" s="337"/>
      <c r="AN670" s="337"/>
      <c r="AO670" s="337"/>
      <c r="AP670" s="337"/>
    </row>
    <row r="671" spans="2:42" ht="12.75" customHeight="1" x14ac:dyDescent="0.25">
      <c r="B671" s="388"/>
      <c r="D671" s="384"/>
      <c r="E671" s="385"/>
      <c r="F671" s="386"/>
      <c r="G671" s="370"/>
      <c r="H671" s="343"/>
      <c r="I671" s="29"/>
      <c r="J671" s="131"/>
      <c r="K671" s="343"/>
      <c r="L671" s="343"/>
      <c r="M671" s="29"/>
      <c r="N671" s="29"/>
      <c r="O671" s="29"/>
      <c r="P671" s="29"/>
      <c r="Q671" s="343"/>
      <c r="R671" s="29"/>
      <c r="S671" s="29"/>
      <c r="T671" s="29"/>
      <c r="U671" s="29"/>
      <c r="V671" s="343"/>
      <c r="W671" s="238"/>
      <c r="X671" s="264"/>
      <c r="Y671" s="337"/>
      <c r="Z671" s="337"/>
      <c r="AA671" s="337"/>
      <c r="AB671" s="337"/>
      <c r="AC671" s="337"/>
      <c r="AD671" s="340"/>
      <c r="AE671" s="337"/>
      <c r="AF671" s="337"/>
      <c r="AG671" s="33"/>
      <c r="AH671" s="337"/>
      <c r="AI671" s="337"/>
      <c r="AJ671" s="337"/>
      <c r="AK671" s="337"/>
      <c r="AL671" s="337"/>
      <c r="AM671" s="337"/>
      <c r="AN671" s="337"/>
      <c r="AO671" s="337"/>
      <c r="AP671" s="337"/>
    </row>
    <row r="672" spans="2:42" ht="12.75" customHeight="1" x14ac:dyDescent="0.25">
      <c r="B672" s="388"/>
      <c r="D672" s="384"/>
      <c r="E672" s="385"/>
      <c r="F672" s="386"/>
      <c r="G672" s="370"/>
      <c r="H672" s="343"/>
      <c r="I672" s="29"/>
      <c r="J672" s="131"/>
      <c r="K672" s="343"/>
      <c r="L672" s="343"/>
      <c r="M672" s="29"/>
      <c r="N672" s="29"/>
      <c r="O672" s="29"/>
      <c r="P672" s="29"/>
      <c r="Q672" s="343"/>
      <c r="R672" s="29"/>
      <c r="S672" s="29"/>
      <c r="T672" s="29"/>
      <c r="U672" s="29"/>
      <c r="V672" s="343"/>
      <c r="W672" s="238"/>
      <c r="X672" s="264"/>
      <c r="Y672" s="337"/>
      <c r="Z672" s="337"/>
      <c r="AA672" s="337"/>
      <c r="AB672" s="337"/>
      <c r="AC672" s="337"/>
      <c r="AD672" s="340"/>
      <c r="AE672" s="337"/>
      <c r="AF672" s="337"/>
      <c r="AG672" s="33"/>
      <c r="AH672" s="337"/>
      <c r="AI672" s="337"/>
      <c r="AJ672" s="337"/>
      <c r="AK672" s="337"/>
      <c r="AL672" s="337"/>
      <c r="AM672" s="337"/>
      <c r="AN672" s="337"/>
      <c r="AO672" s="337"/>
      <c r="AP672" s="337"/>
    </row>
    <row r="673" spans="2:42" ht="12.75" customHeight="1" x14ac:dyDescent="0.25">
      <c r="B673" s="388"/>
      <c r="D673" s="384"/>
      <c r="E673" s="385"/>
      <c r="F673" s="386"/>
      <c r="G673" s="370"/>
      <c r="H673" s="343"/>
      <c r="I673" s="29"/>
      <c r="J673" s="131"/>
      <c r="K673" s="343"/>
      <c r="L673" s="343"/>
      <c r="M673" s="29"/>
      <c r="N673" s="29"/>
      <c r="O673" s="29"/>
      <c r="P673" s="29"/>
      <c r="Q673" s="343"/>
      <c r="R673" s="29"/>
      <c r="S673" s="29"/>
      <c r="T673" s="29"/>
      <c r="U673" s="29"/>
      <c r="V673" s="343"/>
      <c r="W673" s="238"/>
      <c r="X673" s="264"/>
      <c r="Y673" s="337"/>
      <c r="Z673" s="337"/>
      <c r="AA673" s="337"/>
      <c r="AB673" s="337"/>
      <c r="AC673" s="337"/>
      <c r="AD673" s="340"/>
      <c r="AE673" s="337"/>
      <c r="AF673" s="337"/>
      <c r="AG673" s="33"/>
      <c r="AH673" s="337"/>
      <c r="AI673" s="337"/>
      <c r="AJ673" s="337"/>
      <c r="AK673" s="337"/>
      <c r="AL673" s="337"/>
      <c r="AM673" s="337"/>
      <c r="AN673" s="337"/>
      <c r="AO673" s="337"/>
      <c r="AP673" s="337"/>
    </row>
    <row r="674" spans="2:42" ht="12.75" customHeight="1" x14ac:dyDescent="0.25">
      <c r="B674" s="388"/>
      <c r="D674" s="384"/>
      <c r="E674" s="385"/>
      <c r="F674" s="386"/>
      <c r="G674" s="370"/>
      <c r="H674" s="343"/>
      <c r="I674" s="29"/>
      <c r="J674" s="131"/>
      <c r="K674" s="343"/>
      <c r="L674" s="343"/>
      <c r="M674" s="29"/>
      <c r="N674" s="29"/>
      <c r="O674" s="29"/>
      <c r="P674" s="29"/>
      <c r="Q674" s="343"/>
      <c r="R674" s="29"/>
      <c r="S674" s="29"/>
      <c r="T674" s="29"/>
      <c r="U674" s="29"/>
      <c r="V674" s="343"/>
      <c r="W674" s="238"/>
      <c r="X674" s="264"/>
      <c r="Y674" s="337"/>
      <c r="Z674" s="337"/>
      <c r="AA674" s="337"/>
      <c r="AB674" s="337"/>
      <c r="AC674" s="337"/>
      <c r="AD674" s="340"/>
      <c r="AE674" s="337"/>
      <c r="AF674" s="337"/>
      <c r="AG674" s="33"/>
      <c r="AH674" s="337"/>
      <c r="AI674" s="337"/>
      <c r="AJ674" s="337"/>
      <c r="AK674" s="337"/>
      <c r="AL674" s="337"/>
      <c r="AM674" s="337"/>
      <c r="AN674" s="337"/>
      <c r="AO674" s="337"/>
      <c r="AP674" s="337"/>
    </row>
    <row r="675" spans="2:42" ht="12.75" customHeight="1" x14ac:dyDescent="0.25">
      <c r="B675" s="388"/>
      <c r="D675" s="384"/>
      <c r="E675" s="385"/>
      <c r="F675" s="386"/>
      <c r="G675" s="370"/>
      <c r="H675" s="343"/>
      <c r="I675" s="29"/>
      <c r="J675" s="131"/>
      <c r="K675" s="343"/>
      <c r="L675" s="343"/>
      <c r="M675" s="29"/>
      <c r="N675" s="29"/>
      <c r="O675" s="29"/>
      <c r="P675" s="29"/>
      <c r="Q675" s="343"/>
      <c r="R675" s="29"/>
      <c r="S675" s="29"/>
      <c r="T675" s="29"/>
      <c r="U675" s="29"/>
      <c r="V675" s="343"/>
      <c r="W675" s="238"/>
      <c r="X675" s="264"/>
      <c r="Y675" s="337"/>
      <c r="Z675" s="337"/>
      <c r="AA675" s="337"/>
      <c r="AB675" s="337"/>
      <c r="AC675" s="337"/>
      <c r="AD675" s="340"/>
      <c r="AE675" s="337"/>
      <c r="AF675" s="337"/>
      <c r="AG675" s="33"/>
      <c r="AH675" s="337"/>
      <c r="AI675" s="337"/>
      <c r="AJ675" s="337"/>
      <c r="AK675" s="337"/>
      <c r="AL675" s="337"/>
      <c r="AM675" s="337"/>
      <c r="AN675" s="337"/>
      <c r="AO675" s="337"/>
      <c r="AP675" s="337"/>
    </row>
    <row r="676" spans="2:42" ht="12.75" customHeight="1" x14ac:dyDescent="0.25">
      <c r="B676" s="388"/>
      <c r="D676" s="384"/>
      <c r="E676" s="385"/>
      <c r="F676" s="386"/>
      <c r="G676" s="370"/>
      <c r="H676" s="343"/>
      <c r="I676" s="29"/>
      <c r="J676" s="131"/>
      <c r="K676" s="343"/>
      <c r="L676" s="343"/>
      <c r="M676" s="29"/>
      <c r="N676" s="29"/>
      <c r="O676" s="29"/>
      <c r="P676" s="29"/>
      <c r="Q676" s="343"/>
      <c r="R676" s="29"/>
      <c r="S676" s="29"/>
      <c r="T676" s="29"/>
      <c r="U676" s="29"/>
      <c r="V676" s="343"/>
      <c r="W676" s="238"/>
      <c r="X676" s="264"/>
      <c r="Y676" s="337"/>
      <c r="Z676" s="337"/>
      <c r="AA676" s="337"/>
      <c r="AB676" s="337"/>
      <c r="AC676" s="337"/>
      <c r="AD676" s="340"/>
      <c r="AE676" s="337"/>
      <c r="AF676" s="337"/>
      <c r="AG676" s="33"/>
      <c r="AH676" s="337"/>
      <c r="AI676" s="337"/>
      <c r="AJ676" s="337"/>
      <c r="AK676" s="337"/>
      <c r="AL676" s="337"/>
      <c r="AM676" s="337"/>
      <c r="AN676" s="337"/>
      <c r="AO676" s="337"/>
      <c r="AP676" s="337"/>
    </row>
    <row r="677" spans="2:42" ht="12.75" customHeight="1" x14ac:dyDescent="0.25">
      <c r="B677" s="388"/>
      <c r="D677" s="384"/>
      <c r="E677" s="385"/>
      <c r="F677" s="386"/>
      <c r="G677" s="370"/>
      <c r="H677" s="343"/>
      <c r="I677" s="29"/>
      <c r="J677" s="131"/>
      <c r="K677" s="343"/>
      <c r="L677" s="343"/>
      <c r="M677" s="29"/>
      <c r="N677" s="29"/>
      <c r="O677" s="29"/>
      <c r="P677" s="29"/>
      <c r="Q677" s="343"/>
      <c r="R677" s="29"/>
      <c r="S677" s="29"/>
      <c r="T677" s="29"/>
      <c r="U677" s="29"/>
      <c r="V677" s="343"/>
      <c r="W677" s="238"/>
      <c r="X677" s="264"/>
      <c r="Y677" s="337"/>
      <c r="Z677" s="337"/>
      <c r="AA677" s="337"/>
      <c r="AB677" s="337"/>
      <c r="AC677" s="337"/>
      <c r="AD677" s="340"/>
      <c r="AE677" s="337"/>
      <c r="AF677" s="337"/>
      <c r="AG677" s="33"/>
      <c r="AH677" s="337"/>
      <c r="AI677" s="337"/>
      <c r="AJ677" s="337"/>
      <c r="AK677" s="337"/>
      <c r="AL677" s="337"/>
      <c r="AM677" s="337"/>
      <c r="AN677" s="337"/>
      <c r="AO677" s="337"/>
      <c r="AP677" s="337"/>
    </row>
    <row r="678" spans="2:42" ht="12.75" customHeight="1" x14ac:dyDescent="0.25">
      <c r="B678" s="388"/>
      <c r="D678" s="384"/>
      <c r="E678" s="385"/>
      <c r="F678" s="386"/>
      <c r="G678" s="370"/>
      <c r="H678" s="343"/>
      <c r="I678" s="29"/>
      <c r="J678" s="131"/>
      <c r="K678" s="343"/>
      <c r="L678" s="343"/>
      <c r="M678" s="29"/>
      <c r="N678" s="29"/>
      <c r="O678" s="29"/>
      <c r="P678" s="29"/>
      <c r="Q678" s="343"/>
      <c r="R678" s="29"/>
      <c r="S678" s="29"/>
      <c r="T678" s="29"/>
      <c r="U678" s="29"/>
      <c r="V678" s="343"/>
      <c r="W678" s="238"/>
      <c r="X678" s="264"/>
      <c r="Y678" s="337"/>
      <c r="Z678" s="337"/>
      <c r="AA678" s="337"/>
      <c r="AB678" s="337"/>
      <c r="AC678" s="337"/>
      <c r="AD678" s="340"/>
      <c r="AE678" s="337"/>
      <c r="AF678" s="337"/>
      <c r="AG678" s="33"/>
      <c r="AH678" s="337"/>
      <c r="AI678" s="337"/>
      <c r="AJ678" s="337"/>
      <c r="AK678" s="337"/>
      <c r="AL678" s="337"/>
      <c r="AM678" s="337"/>
      <c r="AN678" s="337"/>
      <c r="AO678" s="337"/>
      <c r="AP678" s="337"/>
    </row>
    <row r="679" spans="2:42" ht="12.75" customHeight="1" x14ac:dyDescent="0.25">
      <c r="B679" s="388"/>
      <c r="D679" s="384"/>
      <c r="E679" s="385"/>
      <c r="F679" s="386"/>
      <c r="G679" s="370"/>
      <c r="H679" s="343"/>
      <c r="I679" s="29"/>
      <c r="J679" s="131"/>
      <c r="K679" s="343"/>
      <c r="L679" s="343"/>
      <c r="M679" s="29"/>
      <c r="N679" s="29"/>
      <c r="O679" s="29"/>
      <c r="P679" s="29"/>
      <c r="Q679" s="343"/>
      <c r="R679" s="29"/>
      <c r="S679" s="29"/>
      <c r="T679" s="29"/>
      <c r="U679" s="29"/>
      <c r="V679" s="343"/>
      <c r="W679" s="238"/>
      <c r="X679" s="264"/>
      <c r="Y679" s="338"/>
      <c r="Z679" s="338"/>
      <c r="AA679" s="338"/>
      <c r="AB679" s="338"/>
      <c r="AC679" s="338"/>
      <c r="AD679" s="341"/>
      <c r="AE679" s="338"/>
      <c r="AF679" s="338"/>
      <c r="AG679" s="35"/>
      <c r="AH679" s="338"/>
      <c r="AI679" s="338"/>
      <c r="AJ679" s="338"/>
      <c r="AK679" s="338"/>
      <c r="AL679" s="338"/>
      <c r="AM679" s="338"/>
      <c r="AN679" s="338"/>
      <c r="AO679" s="338"/>
      <c r="AP679" s="338"/>
    </row>
    <row r="680" spans="2:42" ht="12.75" customHeight="1" thickBot="1" x14ac:dyDescent="0.3">
      <c r="B680" s="389"/>
      <c r="D680" s="347"/>
      <c r="E680" s="347"/>
      <c r="F680" s="347"/>
      <c r="G680" s="36"/>
      <c r="H680" s="37"/>
      <c r="I680" s="37"/>
      <c r="J680" s="127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239"/>
      <c r="X680" s="265"/>
      <c r="Y680" s="38"/>
      <c r="Z680" s="38"/>
      <c r="AA680" s="38"/>
      <c r="AB680" s="38"/>
      <c r="AC680" s="38"/>
      <c r="AD680" s="39"/>
      <c r="AE680" s="38"/>
      <c r="AF680" s="38"/>
      <c r="AG680" s="40"/>
      <c r="AH680" s="38"/>
      <c r="AI680" s="38"/>
      <c r="AJ680" s="38"/>
      <c r="AK680" s="38"/>
      <c r="AL680" s="38"/>
      <c r="AM680" s="38"/>
      <c r="AN680" s="38" t="str">
        <f t="shared" ref="AN680:AP680" si="518">AN$28</f>
        <v/>
      </c>
      <c r="AO680" s="38" t="str">
        <f t="shared" si="518"/>
        <v/>
      </c>
      <c r="AP680" s="38" t="str">
        <f t="shared" si="518"/>
        <v/>
      </c>
    </row>
    <row r="681" spans="2:42" ht="12.75" customHeight="1" x14ac:dyDescent="0.25">
      <c r="B681" s="47"/>
      <c r="D681" s="42"/>
      <c r="E681" s="48"/>
      <c r="F681" s="42"/>
      <c r="G681" s="44"/>
      <c r="H681" s="43"/>
      <c r="I681" s="43"/>
      <c r="J681" s="128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219"/>
      <c r="X681" s="218"/>
      <c r="Y681" s="45"/>
      <c r="Z681" s="45"/>
      <c r="AA681" s="45"/>
      <c r="AB681" s="45"/>
      <c r="AC681" s="45"/>
      <c r="AD681" s="45"/>
      <c r="AE681" s="45"/>
      <c r="AF681" s="45"/>
      <c r="AG681" s="46"/>
      <c r="AH681" s="45"/>
      <c r="AI681" s="45"/>
      <c r="AJ681" s="45"/>
      <c r="AK681" s="45"/>
      <c r="AL681" s="45"/>
      <c r="AM681" s="45"/>
      <c r="AN681" s="45"/>
      <c r="AO681" s="45"/>
      <c r="AP681" s="45"/>
    </row>
    <row r="682" spans="2:42" ht="12.75" customHeight="1" x14ac:dyDescent="0.25">
      <c r="B682" s="47"/>
      <c r="D682" s="372"/>
      <c r="E682" s="373"/>
      <c r="F682" s="374"/>
      <c r="G682" s="44"/>
      <c r="H682" s="43"/>
      <c r="I682" s="43"/>
      <c r="J682" s="128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219"/>
      <c r="X682" s="218"/>
      <c r="Y682" s="45"/>
      <c r="Z682" s="45"/>
      <c r="AA682" s="45"/>
      <c r="AB682" s="45"/>
      <c r="AC682" s="45"/>
      <c r="AD682" s="45"/>
      <c r="AE682" s="45"/>
      <c r="AF682" s="45"/>
      <c r="AG682" s="46"/>
      <c r="AH682" s="45"/>
      <c r="AI682" s="45"/>
      <c r="AJ682" s="45"/>
      <c r="AK682" s="45"/>
      <c r="AL682" s="45"/>
      <c r="AM682" s="45"/>
      <c r="AN682" s="45"/>
      <c r="AO682" s="45"/>
      <c r="AP682" s="45"/>
    </row>
    <row r="683" spans="2:42" ht="12.75" customHeight="1" x14ac:dyDescent="0.25">
      <c r="B683" s="47"/>
      <c r="D683" s="50"/>
      <c r="E683" s="51"/>
      <c r="F683" s="50"/>
      <c r="G683" s="52"/>
      <c r="H683" s="51"/>
      <c r="I683" s="51"/>
      <c r="J683" s="129"/>
      <c r="K683" s="49"/>
      <c r="L683" s="56"/>
      <c r="M683" s="56"/>
      <c r="N683" s="56"/>
      <c r="O683" s="56"/>
      <c r="P683" s="56"/>
      <c r="Q683" s="49"/>
      <c r="R683" s="49"/>
      <c r="S683" s="49"/>
      <c r="T683" s="49"/>
      <c r="U683" s="49"/>
      <c r="V683" s="49"/>
      <c r="W683" s="219"/>
      <c r="X683" s="218"/>
      <c r="Y683" s="45"/>
      <c r="Z683" s="67"/>
      <c r="AA683" s="45"/>
      <c r="AB683" s="45"/>
      <c r="AC683" s="45"/>
      <c r="AD683" s="45"/>
      <c r="AE683" s="45"/>
      <c r="AF683" s="45"/>
      <c r="AG683" s="46"/>
      <c r="AH683" s="45"/>
      <c r="AI683" s="45"/>
      <c r="AJ683" s="67"/>
      <c r="AK683" s="45"/>
      <c r="AL683" s="45"/>
      <c r="AM683" s="45"/>
      <c r="AN683" s="45"/>
      <c r="AO683" s="49" t="e">
        <f>IF(ISBLANK(#REF!),"",K683*#REF!)</f>
        <v>#REF!</v>
      </c>
      <c r="AP683" s="49"/>
    </row>
    <row r="684" spans="2:42" ht="12.75" customHeight="1" x14ac:dyDescent="0.25">
      <c r="B684" s="47"/>
      <c r="D684" s="50"/>
      <c r="E684" s="51"/>
      <c r="F684" s="50"/>
      <c r="G684" s="52"/>
      <c r="H684" s="51"/>
      <c r="I684" s="51"/>
      <c r="J684" s="129"/>
      <c r="K684" s="49"/>
      <c r="L684" s="56"/>
      <c r="M684" s="56"/>
      <c r="N684" s="56"/>
      <c r="O684" s="56"/>
      <c r="P684" s="56"/>
      <c r="Q684" s="49"/>
      <c r="R684" s="49"/>
      <c r="S684" s="49"/>
      <c r="T684" s="49"/>
      <c r="U684" s="49"/>
      <c r="V684" s="49"/>
      <c r="W684" s="219"/>
      <c r="X684" s="218"/>
      <c r="Y684" s="45"/>
      <c r="Z684" s="67"/>
      <c r="AA684" s="45"/>
      <c r="AB684" s="45"/>
      <c r="AC684" s="45"/>
      <c r="AD684" s="45"/>
      <c r="AE684" s="45"/>
      <c r="AF684" s="45"/>
      <c r="AG684" s="46"/>
      <c r="AH684" s="45"/>
      <c r="AI684" s="45"/>
      <c r="AJ684" s="67"/>
      <c r="AK684" s="45"/>
      <c r="AL684" s="45"/>
      <c r="AM684" s="45"/>
      <c r="AN684" s="45"/>
      <c r="AO684" s="49"/>
      <c r="AP684" s="49"/>
    </row>
    <row r="685" spans="2:42" ht="12.75" customHeight="1" x14ac:dyDescent="0.25">
      <c r="B685" s="47"/>
      <c r="D685" s="50"/>
      <c r="E685" s="51"/>
      <c r="F685" s="50"/>
      <c r="G685" s="52"/>
      <c r="H685" s="51"/>
      <c r="I685" s="51"/>
      <c r="J685" s="129"/>
      <c r="K685" s="56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219"/>
      <c r="X685" s="218"/>
      <c r="Y685" s="67"/>
      <c r="Z685" s="67"/>
      <c r="AA685" s="45"/>
      <c r="AB685" s="45"/>
      <c r="AC685" s="45"/>
      <c r="AD685" s="45"/>
      <c r="AE685" s="45"/>
      <c r="AF685" s="45"/>
      <c r="AG685" s="46"/>
      <c r="AH685" s="45"/>
      <c r="AI685" s="45"/>
      <c r="AJ685" s="67"/>
      <c r="AK685" s="45"/>
      <c r="AL685" s="45"/>
      <c r="AM685" s="45"/>
      <c r="AN685" s="45"/>
      <c r="AO685" s="49" t="e">
        <f>IF(ISBLANK(#REF!),"",K685*#REF!)</f>
        <v>#REF!</v>
      </c>
      <c r="AP685" s="45"/>
    </row>
    <row r="686" spans="2:42" ht="12.75" customHeight="1" x14ac:dyDescent="0.25">
      <c r="B686" s="47"/>
      <c r="D686" s="50"/>
      <c r="E686" s="51"/>
      <c r="F686" s="50"/>
      <c r="G686" s="52"/>
      <c r="H686" s="51"/>
      <c r="I686" s="51"/>
      <c r="J686" s="129"/>
      <c r="K686" s="49"/>
      <c r="L686" s="56"/>
      <c r="M686" s="56"/>
      <c r="N686" s="56"/>
      <c r="O686" s="56"/>
      <c r="P686" s="56"/>
      <c r="Q686" s="49"/>
      <c r="R686" s="49"/>
      <c r="S686" s="49"/>
      <c r="T686" s="49"/>
      <c r="U686" s="49"/>
      <c r="V686" s="49"/>
      <c r="W686" s="219"/>
      <c r="X686" s="218"/>
      <c r="Y686" s="45"/>
      <c r="Z686" s="67"/>
      <c r="AA686" s="45"/>
      <c r="AB686" s="45"/>
      <c r="AC686" s="45"/>
      <c r="AD686" s="45"/>
      <c r="AE686" s="45"/>
      <c r="AF686" s="45"/>
      <c r="AG686" s="46"/>
      <c r="AH686" s="45"/>
      <c r="AI686" s="45"/>
      <c r="AJ686" s="67"/>
      <c r="AK686" s="45"/>
      <c r="AL686" s="45"/>
      <c r="AM686" s="45"/>
      <c r="AN686" s="45"/>
      <c r="AO686" s="49" t="e">
        <f>IF(ISBLANK(#REF!),"",K686*#REF!)</f>
        <v>#REF!</v>
      </c>
      <c r="AP686" s="49"/>
    </row>
    <row r="687" spans="2:42" ht="12.75" customHeight="1" x14ac:dyDescent="0.25">
      <c r="B687" s="47"/>
      <c r="D687" s="50"/>
      <c r="E687" s="51"/>
      <c r="F687" s="50"/>
      <c r="G687" s="52"/>
      <c r="H687" s="51"/>
      <c r="I687" s="51"/>
      <c r="J687" s="129"/>
      <c r="K687" s="56"/>
      <c r="L687" s="45"/>
      <c r="M687" s="45"/>
      <c r="N687" s="45"/>
      <c r="O687" s="45"/>
      <c r="P687" s="45"/>
      <c r="Q687" s="49"/>
      <c r="R687" s="45"/>
      <c r="S687" s="45"/>
      <c r="T687" s="45"/>
      <c r="U687" s="45"/>
      <c r="V687" s="45"/>
      <c r="W687" s="219"/>
      <c r="X687" s="218"/>
      <c r="Y687" s="45"/>
      <c r="Z687" s="45"/>
      <c r="AA687" s="45"/>
      <c r="AB687" s="45"/>
      <c r="AC687" s="45"/>
      <c r="AD687" s="45"/>
      <c r="AE687" s="45"/>
      <c r="AF687" s="45"/>
      <c r="AG687" s="46"/>
      <c r="AH687" s="45"/>
      <c r="AI687" s="45"/>
      <c r="AJ687" s="67"/>
      <c r="AK687" s="45"/>
      <c r="AL687" s="45"/>
      <c r="AM687" s="45"/>
      <c r="AN687" s="45"/>
      <c r="AO687" s="49" t="e">
        <f>IF(ISBLANK(#REF!),"",K687*#REF!)</f>
        <v>#REF!</v>
      </c>
      <c r="AP687" s="45"/>
    </row>
    <row r="688" spans="2:42" ht="12.75" customHeight="1" x14ac:dyDescent="0.25">
      <c r="B688" s="47"/>
      <c r="D688" s="50"/>
      <c r="E688" s="51"/>
      <c r="F688" s="50"/>
      <c r="G688" s="52"/>
      <c r="H688" s="51"/>
      <c r="I688" s="51"/>
      <c r="J688" s="129"/>
      <c r="K688" s="49"/>
      <c r="L688" s="56"/>
      <c r="M688" s="56"/>
      <c r="N688" s="56"/>
      <c r="O688" s="56"/>
      <c r="P688" s="56"/>
      <c r="Q688" s="49"/>
      <c r="R688" s="49"/>
      <c r="S688" s="49"/>
      <c r="T688" s="49"/>
      <c r="U688" s="49"/>
      <c r="V688" s="49"/>
      <c r="W688" s="219"/>
      <c r="X688" s="218"/>
      <c r="Y688" s="45"/>
      <c r="Z688" s="67"/>
      <c r="AA688" s="45"/>
      <c r="AB688" s="45"/>
      <c r="AC688" s="45"/>
      <c r="AD688" s="45"/>
      <c r="AE688" s="45"/>
      <c r="AF688" s="45"/>
      <c r="AG688" s="46"/>
      <c r="AH688" s="45"/>
      <c r="AI688" s="45"/>
      <c r="AJ688" s="67"/>
      <c r="AK688" s="45"/>
      <c r="AL688" s="45"/>
      <c r="AM688" s="45"/>
      <c r="AN688" s="45"/>
      <c r="AO688" s="49" t="e">
        <f>IF(ISBLANK(#REF!),"",K688*#REF!)</f>
        <v>#REF!</v>
      </c>
      <c r="AP688" s="49"/>
    </row>
    <row r="689" spans="2:42" ht="12.75" customHeight="1" x14ac:dyDescent="0.25">
      <c r="B689" s="47"/>
      <c r="D689" s="50"/>
      <c r="E689" s="51"/>
      <c r="F689" s="50"/>
      <c r="G689" s="52"/>
      <c r="H689" s="51"/>
      <c r="I689" s="51"/>
      <c r="J689" s="129"/>
      <c r="K689" s="56"/>
      <c r="L689" s="45"/>
      <c r="M689" s="45"/>
      <c r="N689" s="45"/>
      <c r="O689" s="45"/>
      <c r="P689" s="45"/>
      <c r="Q689" s="49"/>
      <c r="R689" s="45"/>
      <c r="S689" s="45"/>
      <c r="T689" s="45"/>
      <c r="U689" s="45"/>
      <c r="V689" s="45"/>
      <c r="W689" s="219"/>
      <c r="X689" s="218"/>
      <c r="Y689" s="45"/>
      <c r="Z689" s="45"/>
      <c r="AA689" s="45"/>
      <c r="AB689" s="45"/>
      <c r="AC689" s="45"/>
      <c r="AD689" s="45"/>
      <c r="AE689" s="45"/>
      <c r="AF689" s="45"/>
      <c r="AG689" s="46"/>
      <c r="AH689" s="45"/>
      <c r="AI689" s="45"/>
      <c r="AJ689" s="67"/>
      <c r="AK689" s="45"/>
      <c r="AL689" s="45"/>
      <c r="AM689" s="45"/>
      <c r="AN689" s="45"/>
      <c r="AO689" s="49" t="e">
        <f>IF(ISBLANK(#REF!),"",K689*#REF!)</f>
        <v>#REF!</v>
      </c>
      <c r="AP689" s="45"/>
    </row>
    <row r="690" spans="2:42" ht="12.75" customHeight="1" x14ac:dyDescent="0.25">
      <c r="B690" s="47"/>
      <c r="D690" s="50"/>
      <c r="E690" s="51"/>
      <c r="F690" s="50"/>
      <c r="G690" s="52"/>
      <c r="H690" s="51"/>
      <c r="I690" s="51"/>
      <c r="J690" s="12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219"/>
      <c r="X690" s="218"/>
      <c r="Y690" s="67"/>
      <c r="Z690" s="67"/>
      <c r="AA690" s="45"/>
      <c r="AB690" s="45"/>
      <c r="AC690" s="45"/>
      <c r="AD690" s="45"/>
      <c r="AE690" s="45"/>
      <c r="AF690" s="45"/>
      <c r="AG690" s="46"/>
      <c r="AH690" s="45"/>
      <c r="AI690" s="45"/>
      <c r="AJ690" s="67"/>
      <c r="AK690" s="45"/>
      <c r="AL690" s="45"/>
      <c r="AM690" s="45"/>
      <c r="AN690" s="45"/>
      <c r="AO690" s="49" t="e">
        <f>IF(ISBLANK(#REF!),"",K690*#REF!)</f>
        <v>#REF!</v>
      </c>
      <c r="AP690" s="49"/>
    </row>
    <row r="691" spans="2:42" ht="12.75" customHeight="1" x14ac:dyDescent="0.25">
      <c r="B691" s="47"/>
      <c r="D691" s="50"/>
      <c r="E691" s="51"/>
      <c r="F691" s="50"/>
      <c r="G691" s="52"/>
      <c r="H691" s="51"/>
      <c r="I691" s="51"/>
      <c r="J691" s="129"/>
      <c r="K691" s="49"/>
      <c r="L691" s="58"/>
      <c r="M691" s="58"/>
      <c r="N691" s="58"/>
      <c r="O691" s="58"/>
      <c r="P691" s="58"/>
      <c r="Q691" s="49"/>
      <c r="R691" s="49"/>
      <c r="S691" s="49"/>
      <c r="T691" s="49"/>
      <c r="U691" s="49"/>
      <c r="V691" s="49"/>
      <c r="W691" s="219"/>
      <c r="X691" s="218"/>
      <c r="Y691" s="67"/>
      <c r="Z691" s="67"/>
      <c r="AA691" s="45"/>
      <c r="AB691" s="45"/>
      <c r="AC691" s="45"/>
      <c r="AD691" s="45"/>
      <c r="AE691" s="45"/>
      <c r="AF691" s="45"/>
      <c r="AG691" s="46"/>
      <c r="AH691" s="45"/>
      <c r="AI691" s="45"/>
      <c r="AJ691" s="67"/>
      <c r="AK691" s="45"/>
      <c r="AL691" s="45"/>
      <c r="AM691" s="45"/>
      <c r="AN691" s="45"/>
      <c r="AO691" s="49" t="e">
        <f>IF(ISBLANK(#REF!),"",K691*#REF!)</f>
        <v>#REF!</v>
      </c>
      <c r="AP691" s="49"/>
    </row>
    <row r="692" spans="2:42" ht="12.75" customHeight="1" x14ac:dyDescent="0.25">
      <c r="B692" s="47"/>
      <c r="D692" s="50"/>
      <c r="E692" s="51"/>
      <c r="F692" s="50"/>
      <c r="G692" s="52"/>
      <c r="H692" s="51"/>
      <c r="I692" s="51"/>
      <c r="J692" s="12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219"/>
      <c r="X692" s="218"/>
      <c r="Y692" s="67"/>
      <c r="Z692" s="67"/>
      <c r="AA692" s="45"/>
      <c r="AB692" s="45"/>
      <c r="AC692" s="45"/>
      <c r="AD692" s="45"/>
      <c r="AE692" s="45"/>
      <c r="AF692" s="45"/>
      <c r="AG692" s="46"/>
      <c r="AH692" s="45"/>
      <c r="AI692" s="45"/>
      <c r="AJ692" s="67"/>
      <c r="AK692" s="45"/>
      <c r="AL692" s="45"/>
      <c r="AM692" s="45"/>
      <c r="AN692" s="45"/>
      <c r="AO692" s="49" t="e">
        <f>IF(ISBLANK(#REF!),"",K692*#REF!)</f>
        <v>#REF!</v>
      </c>
      <c r="AP692" s="49"/>
    </row>
    <row r="693" spans="2:42" ht="12.75" customHeight="1" x14ac:dyDescent="0.25">
      <c r="B693" s="47"/>
      <c r="D693" s="50"/>
      <c r="E693" s="51"/>
      <c r="F693" s="50"/>
      <c r="G693" s="52"/>
      <c r="H693" s="51"/>
      <c r="I693" s="51"/>
      <c r="J693" s="12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219"/>
      <c r="X693" s="218"/>
      <c r="Y693" s="67"/>
      <c r="Z693" s="67"/>
      <c r="AA693" s="45"/>
      <c r="AB693" s="45"/>
      <c r="AC693" s="45"/>
      <c r="AD693" s="45"/>
      <c r="AE693" s="45"/>
      <c r="AF693" s="45"/>
      <c r="AG693" s="46"/>
      <c r="AH693" s="45"/>
      <c r="AI693" s="45"/>
      <c r="AJ693" s="67"/>
      <c r="AK693" s="45"/>
      <c r="AL693" s="45"/>
      <c r="AM693" s="45"/>
      <c r="AN693" s="45"/>
      <c r="AO693" s="49" t="e">
        <f>IF(ISBLANK(#REF!),"",K693*#REF!)</f>
        <v>#REF!</v>
      </c>
      <c r="AP693" s="49"/>
    </row>
    <row r="694" spans="2:42" ht="12.75" customHeight="1" x14ac:dyDescent="0.25">
      <c r="B694" s="47"/>
      <c r="D694" s="50"/>
      <c r="E694" s="51"/>
      <c r="F694" s="50"/>
      <c r="G694" s="52"/>
      <c r="H694" s="51"/>
      <c r="I694" s="51"/>
      <c r="J694" s="129"/>
      <c r="K694" s="49"/>
      <c r="L694" s="56"/>
      <c r="M694" s="56"/>
      <c r="N694" s="56"/>
      <c r="O694" s="56"/>
      <c r="P694" s="56"/>
      <c r="Q694" s="49"/>
      <c r="R694" s="49"/>
      <c r="S694" s="49"/>
      <c r="T694" s="49"/>
      <c r="U694" s="49"/>
      <c r="V694" s="49"/>
      <c r="W694" s="219"/>
      <c r="X694" s="218"/>
      <c r="Y694" s="45"/>
      <c r="Z694" s="67"/>
      <c r="AA694" s="45"/>
      <c r="AB694" s="45"/>
      <c r="AC694" s="45"/>
      <c r="AD694" s="45"/>
      <c r="AE694" s="45"/>
      <c r="AF694" s="45"/>
      <c r="AG694" s="46"/>
      <c r="AH694" s="45"/>
      <c r="AI694" s="45"/>
      <c r="AJ694" s="67"/>
      <c r="AK694" s="45"/>
      <c r="AL694" s="45"/>
      <c r="AM694" s="45"/>
      <c r="AN694" s="45"/>
      <c r="AO694" s="49"/>
      <c r="AP694" s="49"/>
    </row>
    <row r="695" spans="2:42" ht="12.75" customHeight="1" x14ac:dyDescent="0.25">
      <c r="B695" s="47"/>
      <c r="D695" s="50"/>
      <c r="E695" s="51"/>
      <c r="F695" s="50"/>
      <c r="G695" s="52"/>
      <c r="H695" s="51"/>
      <c r="I695" s="51"/>
      <c r="J695" s="129"/>
      <c r="K695" s="56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219"/>
      <c r="X695" s="218"/>
      <c r="Y695" s="67"/>
      <c r="Z695" s="67"/>
      <c r="AA695" s="45"/>
      <c r="AB695" s="45"/>
      <c r="AC695" s="45"/>
      <c r="AD695" s="45"/>
      <c r="AE695" s="45"/>
      <c r="AF695" s="45"/>
      <c r="AG695" s="46"/>
      <c r="AH695" s="45"/>
      <c r="AI695" s="45"/>
      <c r="AJ695" s="67"/>
      <c r="AK695" s="45"/>
      <c r="AL695" s="45"/>
      <c r="AM695" s="45"/>
      <c r="AN695" s="45"/>
      <c r="AO695" s="49" t="e">
        <f>IF(ISBLANK(#REF!),"",K695*#REF!)</f>
        <v>#REF!</v>
      </c>
      <c r="AP695" s="45"/>
    </row>
    <row r="696" spans="2:42" ht="12.75" customHeight="1" x14ac:dyDescent="0.25">
      <c r="B696" s="47"/>
      <c r="D696" s="50"/>
      <c r="E696" s="51"/>
      <c r="F696" s="50"/>
      <c r="G696" s="44"/>
      <c r="H696" s="51"/>
      <c r="I696" s="51"/>
      <c r="J696" s="129"/>
      <c r="K696" s="49"/>
      <c r="L696" s="56"/>
      <c r="M696" s="56"/>
      <c r="N696" s="56"/>
      <c r="O696" s="56"/>
      <c r="P696" s="56"/>
      <c r="Q696" s="49"/>
      <c r="R696" s="49"/>
      <c r="S696" s="49"/>
      <c r="T696" s="49"/>
      <c r="U696" s="49"/>
      <c r="V696" s="49"/>
      <c r="W696" s="219"/>
      <c r="X696" s="218"/>
      <c r="Y696" s="45"/>
      <c r="Z696" s="67"/>
      <c r="AA696" s="45"/>
      <c r="AB696" s="45"/>
      <c r="AC696" s="45"/>
      <c r="AD696" s="45"/>
      <c r="AE696" s="45"/>
      <c r="AF696" s="45"/>
      <c r="AG696" s="46"/>
      <c r="AH696" s="45"/>
      <c r="AI696" s="45"/>
      <c r="AJ696" s="67"/>
      <c r="AK696" s="45"/>
      <c r="AL696" s="45"/>
      <c r="AM696" s="45"/>
      <c r="AN696" s="45"/>
      <c r="AO696" s="49" t="e">
        <f>IF(ISBLANK(#REF!),"",K696*#REF!)</f>
        <v>#REF!</v>
      </c>
      <c r="AP696" s="49"/>
    </row>
    <row r="697" spans="2:42" ht="12.75" customHeight="1" x14ac:dyDescent="0.25">
      <c r="B697" s="47"/>
      <c r="D697" s="50"/>
      <c r="E697" s="51"/>
      <c r="F697" s="50"/>
      <c r="G697" s="52"/>
      <c r="H697" s="51"/>
      <c r="I697" s="51"/>
      <c r="J697" s="129"/>
      <c r="K697" s="56"/>
      <c r="L697" s="45"/>
      <c r="M697" s="45"/>
      <c r="N697" s="45"/>
      <c r="O697" s="45"/>
      <c r="P697" s="45"/>
      <c r="Q697" s="49"/>
      <c r="R697" s="45"/>
      <c r="S697" s="45"/>
      <c r="T697" s="45"/>
      <c r="U697" s="45"/>
      <c r="V697" s="45"/>
      <c r="W697" s="219"/>
      <c r="X697" s="218"/>
      <c r="Y697" s="45"/>
      <c r="Z697" s="45"/>
      <c r="AA697" s="45"/>
      <c r="AB697" s="45"/>
      <c r="AC697" s="45"/>
      <c r="AD697" s="45"/>
      <c r="AE697" s="45"/>
      <c r="AF697" s="45"/>
      <c r="AG697" s="46"/>
      <c r="AH697" s="45"/>
      <c r="AI697" s="45"/>
      <c r="AJ697" s="67"/>
      <c r="AK697" s="45"/>
      <c r="AL697" s="45"/>
      <c r="AM697" s="45"/>
      <c r="AN697" s="45"/>
      <c r="AO697" s="49" t="e">
        <f>IF(ISBLANK(#REF!),"",K697*#REF!)</f>
        <v>#REF!</v>
      </c>
      <c r="AP697" s="45"/>
    </row>
    <row r="698" spans="2:42" ht="12.75" customHeight="1" x14ac:dyDescent="0.25">
      <c r="B698" s="47"/>
      <c r="D698" s="50"/>
      <c r="E698" s="51"/>
      <c r="F698" s="50"/>
      <c r="G698" s="52"/>
      <c r="H698" s="51"/>
      <c r="I698" s="51"/>
      <c r="J698" s="12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219"/>
      <c r="X698" s="218"/>
      <c r="Y698" s="67"/>
      <c r="Z698" s="67"/>
      <c r="AA698" s="45"/>
      <c r="AB698" s="45"/>
      <c r="AC698" s="45"/>
      <c r="AD698" s="45"/>
      <c r="AE698" s="45"/>
      <c r="AF698" s="45"/>
      <c r="AG698" s="46"/>
      <c r="AH698" s="45"/>
      <c r="AI698" s="45"/>
      <c r="AJ698" s="67"/>
      <c r="AK698" s="45"/>
      <c r="AL698" s="45"/>
      <c r="AM698" s="45"/>
      <c r="AN698" s="45"/>
      <c r="AO698" s="49" t="e">
        <f>IF(ISBLANK(#REF!),"",K698*#REF!)</f>
        <v>#REF!</v>
      </c>
      <c r="AP698" s="49"/>
    </row>
    <row r="699" spans="2:42" ht="12.75" customHeight="1" x14ac:dyDescent="0.25">
      <c r="B699" s="47"/>
      <c r="D699" s="50"/>
      <c r="E699" s="51"/>
      <c r="F699" s="50"/>
      <c r="G699" s="52"/>
      <c r="H699" s="51"/>
      <c r="I699" s="51"/>
      <c r="J699" s="129"/>
      <c r="K699" s="49"/>
      <c r="L699" s="58"/>
      <c r="M699" s="58"/>
      <c r="N699" s="58"/>
      <c r="O699" s="58"/>
      <c r="P699" s="58"/>
      <c r="Q699" s="49"/>
      <c r="R699" s="49"/>
      <c r="S699" s="49"/>
      <c r="T699" s="49"/>
      <c r="U699" s="49"/>
      <c r="V699" s="49"/>
      <c r="W699" s="219"/>
      <c r="X699" s="218"/>
      <c r="Y699" s="67"/>
      <c r="Z699" s="67"/>
      <c r="AA699" s="45"/>
      <c r="AB699" s="45"/>
      <c r="AC699" s="45"/>
      <c r="AD699" s="45"/>
      <c r="AE699" s="45"/>
      <c r="AF699" s="45"/>
      <c r="AG699" s="46"/>
      <c r="AH699" s="45"/>
      <c r="AI699" s="45"/>
      <c r="AJ699" s="67"/>
      <c r="AK699" s="45"/>
      <c r="AL699" s="45"/>
      <c r="AM699" s="45"/>
      <c r="AN699" s="45"/>
      <c r="AO699" s="49" t="e">
        <f>IF(ISBLANK(#REF!),"",K699*#REF!)</f>
        <v>#REF!</v>
      </c>
      <c r="AP699" s="49"/>
    </row>
    <row r="700" spans="2:42" ht="12.75" customHeight="1" x14ac:dyDescent="0.25">
      <c r="B700" s="47"/>
      <c r="D700" s="50"/>
      <c r="E700" s="51"/>
      <c r="F700" s="50"/>
      <c r="G700" s="52"/>
      <c r="H700" s="51"/>
      <c r="I700" s="51"/>
      <c r="J700" s="12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219"/>
      <c r="X700" s="218"/>
      <c r="Y700" s="67"/>
      <c r="Z700" s="67"/>
      <c r="AA700" s="45"/>
      <c r="AB700" s="45"/>
      <c r="AC700" s="45"/>
      <c r="AD700" s="45"/>
      <c r="AE700" s="45"/>
      <c r="AF700" s="45"/>
      <c r="AG700" s="46"/>
      <c r="AH700" s="45"/>
      <c r="AI700" s="45"/>
      <c r="AJ700" s="67"/>
      <c r="AK700" s="45"/>
      <c r="AL700" s="45"/>
      <c r="AM700" s="45"/>
      <c r="AN700" s="45"/>
      <c r="AO700" s="49" t="e">
        <f>IF(ISBLANK(#REF!),"",K700*#REF!)</f>
        <v>#REF!</v>
      </c>
      <c r="AP700" s="49"/>
    </row>
    <row r="701" spans="2:42" ht="12.75" customHeight="1" x14ac:dyDescent="0.25">
      <c r="B701" s="47"/>
      <c r="D701" s="50"/>
      <c r="E701" s="51"/>
      <c r="F701" s="50"/>
      <c r="G701" s="52"/>
      <c r="H701" s="51"/>
      <c r="I701" s="51"/>
      <c r="J701" s="129"/>
      <c r="K701" s="49"/>
      <c r="L701" s="58"/>
      <c r="M701" s="58"/>
      <c r="N701" s="58"/>
      <c r="O701" s="58"/>
      <c r="P701" s="58"/>
      <c r="Q701" s="49"/>
      <c r="R701" s="49"/>
      <c r="S701" s="49"/>
      <c r="T701" s="49"/>
      <c r="U701" s="49"/>
      <c r="V701" s="49"/>
      <c r="W701" s="219"/>
      <c r="X701" s="218"/>
      <c r="Y701" s="67"/>
      <c r="Z701" s="67"/>
      <c r="AA701" s="45"/>
      <c r="AB701" s="45"/>
      <c r="AC701" s="45"/>
      <c r="AD701" s="45"/>
      <c r="AE701" s="45"/>
      <c r="AF701" s="45"/>
      <c r="AG701" s="46"/>
      <c r="AH701" s="45"/>
      <c r="AI701" s="45"/>
      <c r="AJ701" s="67"/>
      <c r="AK701" s="45"/>
      <c r="AL701" s="45"/>
      <c r="AM701" s="45"/>
      <c r="AN701" s="45"/>
      <c r="AO701" s="49" t="e">
        <f>IF(ISBLANK(#REF!),"",K701*#REF!)</f>
        <v>#REF!</v>
      </c>
      <c r="AP701" s="49"/>
    </row>
    <row r="702" spans="2:42" ht="12.75" customHeight="1" x14ac:dyDescent="0.25">
      <c r="B702" s="47"/>
      <c r="D702" s="50"/>
      <c r="E702" s="51"/>
      <c r="F702" s="50"/>
      <c r="G702" s="52"/>
      <c r="H702" s="51"/>
      <c r="I702" s="51"/>
      <c r="J702" s="129"/>
      <c r="K702" s="49"/>
      <c r="L702" s="58"/>
      <c r="M702" s="58"/>
      <c r="N702" s="58"/>
      <c r="O702" s="58"/>
      <c r="P702" s="58"/>
      <c r="Q702" s="49"/>
      <c r="R702" s="49"/>
      <c r="S702" s="49"/>
      <c r="T702" s="49"/>
      <c r="U702" s="49"/>
      <c r="V702" s="49"/>
      <c r="W702" s="219"/>
      <c r="X702" s="218"/>
      <c r="Y702" s="67"/>
      <c r="Z702" s="67"/>
      <c r="AA702" s="45"/>
      <c r="AB702" s="45"/>
      <c r="AC702" s="45"/>
      <c r="AD702" s="45"/>
      <c r="AE702" s="45"/>
      <c r="AF702" s="45"/>
      <c r="AG702" s="46"/>
      <c r="AH702" s="45"/>
      <c r="AI702" s="45"/>
      <c r="AJ702" s="68"/>
      <c r="AK702" s="45"/>
      <c r="AL702" s="53"/>
      <c r="AM702" s="45"/>
      <c r="AN702" s="45"/>
      <c r="AO702" s="49"/>
      <c r="AP702" s="49"/>
    </row>
    <row r="703" spans="2:42" ht="12.75" customHeight="1" x14ac:dyDescent="0.25">
      <c r="B703" s="47"/>
      <c r="D703" s="50"/>
      <c r="E703" s="51"/>
      <c r="F703" s="50"/>
      <c r="G703" s="52"/>
      <c r="H703" s="51"/>
      <c r="I703" s="51"/>
      <c r="J703" s="129"/>
      <c r="K703" s="49"/>
      <c r="L703" s="58"/>
      <c r="M703" s="58"/>
      <c r="N703" s="58"/>
      <c r="O703" s="58"/>
      <c r="P703" s="58"/>
      <c r="Q703" s="49"/>
      <c r="R703" s="49"/>
      <c r="S703" s="49"/>
      <c r="T703" s="49"/>
      <c r="U703" s="49"/>
      <c r="V703" s="49"/>
      <c r="W703" s="219"/>
      <c r="X703" s="218"/>
      <c r="Y703" s="67"/>
      <c r="Z703" s="67"/>
      <c r="AA703" s="45"/>
      <c r="AB703" s="45"/>
      <c r="AC703" s="45"/>
      <c r="AD703" s="45"/>
      <c r="AE703" s="45"/>
      <c r="AF703" s="45"/>
      <c r="AG703" s="46"/>
      <c r="AH703" s="45"/>
      <c r="AI703" s="45"/>
      <c r="AJ703" s="68"/>
      <c r="AK703" s="45"/>
      <c r="AL703" s="53"/>
      <c r="AM703" s="53"/>
      <c r="AN703" s="53"/>
      <c r="AO703" s="49" t="e">
        <f>IF(ISBLANK(#REF!),"",K703*#REF!)</f>
        <v>#REF!</v>
      </c>
      <c r="AP703" s="49"/>
    </row>
    <row r="704" spans="2:42" ht="12.75" customHeight="1" x14ac:dyDescent="0.25">
      <c r="B704" s="47"/>
      <c r="D704" s="50"/>
      <c r="E704" s="51"/>
      <c r="F704" s="50"/>
      <c r="G704" s="52"/>
      <c r="H704" s="51"/>
      <c r="I704" s="51"/>
      <c r="J704" s="12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219"/>
      <c r="X704" s="218"/>
      <c r="Y704" s="45"/>
      <c r="Z704" s="67"/>
      <c r="AA704" s="45"/>
      <c r="AB704" s="45"/>
      <c r="AC704" s="45"/>
      <c r="AD704" s="45"/>
      <c r="AE704" s="45"/>
      <c r="AF704" s="45"/>
      <c r="AG704" s="46"/>
      <c r="AH704" s="45"/>
      <c r="AI704" s="45"/>
      <c r="AJ704" s="68"/>
      <c r="AK704" s="45"/>
      <c r="AL704" s="53"/>
      <c r="AM704" s="45"/>
      <c r="AN704" s="45"/>
      <c r="AO704" s="49"/>
      <c r="AP704" s="49"/>
    </row>
    <row r="705" spans="2:42" ht="12.6" customHeight="1" x14ac:dyDescent="0.25">
      <c r="B705" s="47"/>
      <c r="D705" s="50"/>
      <c r="E705" s="51"/>
      <c r="F705" s="50"/>
      <c r="G705" s="52"/>
      <c r="H705" s="51"/>
      <c r="I705" s="51"/>
      <c r="J705" s="129"/>
      <c r="K705" s="49"/>
      <c r="L705" s="58"/>
      <c r="M705" s="58"/>
      <c r="N705" s="58"/>
      <c r="O705" s="58"/>
      <c r="P705" s="58"/>
      <c r="Q705" s="49"/>
      <c r="R705" s="49"/>
      <c r="S705" s="49"/>
      <c r="T705" s="49"/>
      <c r="U705" s="49"/>
      <c r="V705" s="49"/>
      <c r="W705" s="219"/>
      <c r="X705" s="218"/>
      <c r="Y705" s="67"/>
      <c r="Z705" s="67"/>
      <c r="AA705" s="45"/>
      <c r="AB705" s="45"/>
      <c r="AC705" s="45"/>
      <c r="AD705" s="45"/>
      <c r="AE705" s="45"/>
      <c r="AF705" s="45"/>
      <c r="AG705" s="46"/>
      <c r="AH705" s="45"/>
      <c r="AI705" s="45"/>
      <c r="AJ705" s="68"/>
      <c r="AK705" s="45"/>
      <c r="AL705" s="53"/>
      <c r="AM705" s="53"/>
      <c r="AN705" s="53"/>
      <c r="AO705" s="49" t="e">
        <f>IF(ISBLANK(#REF!),"",K705*#REF!)</f>
        <v>#REF!</v>
      </c>
      <c r="AP705" s="49"/>
    </row>
    <row r="706" spans="2:42" ht="12.6" customHeight="1" x14ac:dyDescent="0.25">
      <c r="B706" s="47"/>
      <c r="D706" s="378"/>
      <c r="E706" s="379"/>
      <c r="F706" s="380"/>
      <c r="G706" s="52"/>
      <c r="H706" s="51"/>
      <c r="I706" s="51"/>
      <c r="J706" s="12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219"/>
      <c r="X706" s="218"/>
      <c r="Y706" s="67"/>
      <c r="Z706" s="67"/>
      <c r="AA706" s="45"/>
      <c r="AB706" s="45"/>
      <c r="AC706" s="45"/>
      <c r="AD706" s="45"/>
      <c r="AE706" s="45"/>
      <c r="AF706" s="45"/>
      <c r="AG706" s="46"/>
      <c r="AH706" s="45"/>
      <c r="AI706" s="45"/>
      <c r="AJ706" s="68"/>
      <c r="AK706" s="45"/>
      <c r="AL706" s="53"/>
      <c r="AM706" s="53"/>
      <c r="AN706" s="53">
        <f>Q706</f>
        <v>0</v>
      </c>
      <c r="AO706" s="49"/>
      <c r="AP706" s="49"/>
    </row>
    <row r="707" spans="2:42" ht="12.75" customHeight="1" x14ac:dyDescent="0.25">
      <c r="B707" s="47"/>
      <c r="D707" s="50"/>
      <c r="E707" s="51"/>
      <c r="F707" s="50"/>
      <c r="G707" s="52"/>
      <c r="H707" s="51"/>
      <c r="I707" s="51"/>
      <c r="J707" s="12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56"/>
      <c r="W707" s="242"/>
      <c r="X707" s="257"/>
      <c r="Y707" s="45"/>
      <c r="Z707" s="45"/>
      <c r="AA707" s="67"/>
      <c r="AB707" s="45"/>
      <c r="AC707" s="45"/>
      <c r="AD707" s="45"/>
      <c r="AE707" s="67"/>
      <c r="AF707" s="45"/>
      <c r="AG707" s="46"/>
      <c r="AH707" s="45"/>
      <c r="AI707" s="45"/>
      <c r="AJ707" s="53"/>
      <c r="AK707" s="45"/>
      <c r="AL707" s="54"/>
      <c r="AM707" s="67"/>
      <c r="AN707" s="67"/>
      <c r="AO707" s="49"/>
      <c r="AP707" s="49"/>
    </row>
    <row r="708" spans="2:42" ht="12.75" customHeight="1" x14ac:dyDescent="0.25">
      <c r="B708" s="47"/>
      <c r="D708" s="372"/>
      <c r="E708" s="373"/>
      <c r="F708" s="374"/>
      <c r="G708" s="52"/>
      <c r="H708" s="51"/>
      <c r="I708" s="51"/>
      <c r="J708" s="12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219"/>
      <c r="X708" s="218"/>
      <c r="Y708" s="45"/>
      <c r="Z708" s="45"/>
      <c r="AA708" s="45"/>
      <c r="AB708" s="45"/>
      <c r="AC708" s="45"/>
      <c r="AD708" s="45"/>
      <c r="AE708" s="45"/>
      <c r="AF708" s="45"/>
      <c r="AG708" s="46"/>
      <c r="AH708" s="45"/>
      <c r="AI708" s="45"/>
      <c r="AJ708" s="53"/>
      <c r="AK708" s="45"/>
      <c r="AL708" s="54"/>
      <c r="AM708" s="54"/>
      <c r="AN708" s="53"/>
      <c r="AO708" s="45"/>
      <c r="AP708" s="45"/>
    </row>
    <row r="709" spans="2:42" ht="12.75" customHeight="1" x14ac:dyDescent="0.25">
      <c r="B709" s="47"/>
      <c r="D709" s="50"/>
      <c r="E709" s="51"/>
      <c r="F709" s="50"/>
      <c r="G709" s="52"/>
      <c r="H709" s="51"/>
      <c r="I709" s="51"/>
      <c r="J709" s="129"/>
      <c r="K709" s="56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219"/>
      <c r="X709" s="218"/>
      <c r="Y709" s="67"/>
      <c r="Z709" s="67"/>
      <c r="AA709" s="45"/>
      <c r="AB709" s="45"/>
      <c r="AC709" s="45"/>
      <c r="AD709" s="45"/>
      <c r="AE709" s="45"/>
      <c r="AF709" s="45"/>
      <c r="AG709" s="46"/>
      <c r="AH709" s="45"/>
      <c r="AI709" s="45"/>
      <c r="AJ709" s="67"/>
      <c r="AK709" s="45"/>
      <c r="AL709" s="45"/>
      <c r="AM709" s="45"/>
      <c r="AN709" s="45"/>
      <c r="AO709" s="49" t="e">
        <f>IF(ISBLANK(#REF!),"",K709*#REF!)</f>
        <v>#REF!</v>
      </c>
      <c r="AP709" s="49"/>
    </row>
    <row r="710" spans="2:42" ht="12.75" customHeight="1" x14ac:dyDescent="0.25">
      <c r="B710" s="47"/>
      <c r="D710" s="50"/>
      <c r="E710" s="51"/>
      <c r="F710" s="50"/>
      <c r="G710" s="52"/>
      <c r="H710" s="51"/>
      <c r="I710" s="51"/>
      <c r="J710" s="129"/>
      <c r="K710" s="56"/>
      <c r="L710" s="58"/>
      <c r="M710" s="58"/>
      <c r="N710" s="58"/>
      <c r="O710" s="58"/>
      <c r="P710" s="58"/>
      <c r="Q710" s="49"/>
      <c r="R710" s="49"/>
      <c r="S710" s="49"/>
      <c r="T710" s="49"/>
      <c r="U710" s="49"/>
      <c r="V710" s="49"/>
      <c r="W710" s="219"/>
      <c r="X710" s="218"/>
      <c r="Y710" s="67"/>
      <c r="Z710" s="67"/>
      <c r="AA710" s="45"/>
      <c r="AB710" s="45"/>
      <c r="AC710" s="45"/>
      <c r="AD710" s="45"/>
      <c r="AE710" s="45"/>
      <c r="AF710" s="45"/>
      <c r="AG710" s="46"/>
      <c r="AH710" s="45"/>
      <c r="AI710" s="45"/>
      <c r="AJ710" s="67"/>
      <c r="AK710" s="45"/>
      <c r="AL710" s="45"/>
      <c r="AM710" s="45"/>
      <c r="AN710" s="45"/>
      <c r="AO710" s="49" t="e">
        <f>IF(ISBLANK(#REF!),"",K710*#REF!)</f>
        <v>#REF!</v>
      </c>
      <c r="AP710" s="49"/>
    </row>
    <row r="711" spans="2:42" ht="12.75" customHeight="1" x14ac:dyDescent="0.25">
      <c r="B711" s="47"/>
      <c r="D711" s="50"/>
      <c r="E711" s="51"/>
      <c r="F711" s="50"/>
      <c r="G711" s="52"/>
      <c r="H711" s="51"/>
      <c r="I711" s="51"/>
      <c r="J711" s="12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219"/>
      <c r="X711" s="218"/>
      <c r="Y711" s="67"/>
      <c r="Z711" s="67"/>
      <c r="AA711" s="45"/>
      <c r="AB711" s="45"/>
      <c r="AC711" s="45"/>
      <c r="AD711" s="45"/>
      <c r="AE711" s="45"/>
      <c r="AF711" s="45"/>
      <c r="AG711" s="46"/>
      <c r="AH711" s="45"/>
      <c r="AI711" s="45"/>
      <c r="AJ711" s="67"/>
      <c r="AK711" s="45"/>
      <c r="AL711" s="45"/>
      <c r="AM711" s="45"/>
      <c r="AN711" s="45"/>
      <c r="AO711" s="49" t="e">
        <f>IF(ISBLANK(#REF!),"",K711*#REF!)</f>
        <v>#REF!</v>
      </c>
      <c r="AP711" s="49"/>
    </row>
    <row r="712" spans="2:42" ht="12.75" customHeight="1" x14ac:dyDescent="0.25">
      <c r="B712" s="47"/>
      <c r="D712" s="50"/>
      <c r="E712" s="51"/>
      <c r="F712" s="50"/>
      <c r="G712" s="52"/>
      <c r="H712" s="51"/>
      <c r="I712" s="51"/>
      <c r="J712" s="129"/>
      <c r="K712" s="56"/>
      <c r="L712" s="58"/>
      <c r="M712" s="58"/>
      <c r="N712" s="58"/>
      <c r="O712" s="58"/>
      <c r="P712" s="58"/>
      <c r="Q712" s="49"/>
      <c r="R712" s="49"/>
      <c r="S712" s="49"/>
      <c r="T712" s="49"/>
      <c r="U712" s="49"/>
      <c r="V712" s="49"/>
      <c r="W712" s="219"/>
      <c r="X712" s="218"/>
      <c r="Y712" s="67"/>
      <c r="Z712" s="67"/>
      <c r="AA712" s="45"/>
      <c r="AB712" s="45"/>
      <c r="AC712" s="45"/>
      <c r="AD712" s="45"/>
      <c r="AE712" s="45"/>
      <c r="AF712" s="45"/>
      <c r="AG712" s="46"/>
      <c r="AH712" s="45"/>
      <c r="AI712" s="45"/>
      <c r="AJ712" s="67"/>
      <c r="AK712" s="45"/>
      <c r="AL712" s="45"/>
      <c r="AM712" s="45"/>
      <c r="AN712" s="45"/>
      <c r="AO712" s="49" t="e">
        <f>IF(ISBLANK(#REF!),"",K712*#REF!)</f>
        <v>#REF!</v>
      </c>
      <c r="AP712" s="49"/>
    </row>
    <row r="713" spans="2:42" ht="12.75" customHeight="1" x14ac:dyDescent="0.25">
      <c r="B713" s="47"/>
      <c r="D713" s="50"/>
      <c r="E713" s="51"/>
      <c r="F713" s="50"/>
      <c r="G713" s="52"/>
      <c r="H713" s="51"/>
      <c r="I713" s="51"/>
      <c r="J713" s="12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219"/>
      <c r="X713" s="218"/>
      <c r="Y713" s="67"/>
      <c r="Z713" s="67"/>
      <c r="AA713" s="45"/>
      <c r="AB713" s="45"/>
      <c r="AC713" s="45"/>
      <c r="AD713" s="45"/>
      <c r="AE713" s="45"/>
      <c r="AF713" s="45"/>
      <c r="AG713" s="46"/>
      <c r="AH713" s="45"/>
      <c r="AI713" s="45"/>
      <c r="AJ713" s="67"/>
      <c r="AK713" s="45"/>
      <c r="AL713" s="45"/>
      <c r="AM713" s="45"/>
      <c r="AN713" s="45"/>
      <c r="AO713" s="49" t="e">
        <f>IF(ISBLANK(#REF!),"",K713*#REF!)</f>
        <v>#REF!</v>
      </c>
      <c r="AP713" s="49"/>
    </row>
    <row r="714" spans="2:42" ht="12.75" customHeight="1" x14ac:dyDescent="0.25">
      <c r="B714" s="47"/>
      <c r="D714" s="50"/>
      <c r="E714" s="51"/>
      <c r="F714" s="50"/>
      <c r="G714" s="52"/>
      <c r="H714" s="51"/>
      <c r="I714" s="51"/>
      <c r="J714" s="129"/>
      <c r="K714" s="49"/>
      <c r="L714" s="58"/>
      <c r="M714" s="58"/>
      <c r="N714" s="58"/>
      <c r="O714" s="58"/>
      <c r="P714" s="58"/>
      <c r="Q714" s="49"/>
      <c r="R714" s="49"/>
      <c r="S714" s="49"/>
      <c r="T714" s="49"/>
      <c r="U714" s="49"/>
      <c r="V714" s="49"/>
      <c r="W714" s="219"/>
      <c r="X714" s="218"/>
      <c r="Y714" s="67"/>
      <c r="Z714" s="67"/>
      <c r="AA714" s="45"/>
      <c r="AB714" s="45"/>
      <c r="AC714" s="45"/>
      <c r="AD714" s="45"/>
      <c r="AE714" s="45"/>
      <c r="AF714" s="45"/>
      <c r="AG714" s="46"/>
      <c r="AH714" s="45"/>
      <c r="AI714" s="45"/>
      <c r="AJ714" s="67"/>
      <c r="AK714" s="45"/>
      <c r="AL714" s="45"/>
      <c r="AM714" s="45"/>
      <c r="AN714" s="45"/>
      <c r="AO714" s="49" t="e">
        <f>IF(ISBLANK(#REF!),"",K714*#REF!)</f>
        <v>#REF!</v>
      </c>
      <c r="AP714" s="49"/>
    </row>
    <row r="715" spans="2:42" ht="12.75" customHeight="1" x14ac:dyDescent="0.25">
      <c r="B715" s="47"/>
      <c r="D715" s="50"/>
      <c r="E715" s="51"/>
      <c r="F715" s="50"/>
      <c r="G715" s="52"/>
      <c r="H715" s="51"/>
      <c r="I715" s="51"/>
      <c r="J715" s="12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219"/>
      <c r="X715" s="218"/>
      <c r="Y715" s="67"/>
      <c r="Z715" s="45"/>
      <c r="AA715" s="45"/>
      <c r="AB715" s="45"/>
      <c r="AC715" s="45"/>
      <c r="AD715" s="45"/>
      <c r="AE715" s="45"/>
      <c r="AF715" s="45"/>
      <c r="AG715" s="46"/>
      <c r="AH715" s="45"/>
      <c r="AI715" s="45"/>
      <c r="AJ715" s="67"/>
      <c r="AK715" s="45"/>
      <c r="AL715" s="45"/>
      <c r="AM715" s="45"/>
      <c r="AN715" s="45"/>
      <c r="AO715" s="49"/>
      <c r="AP715" s="49"/>
    </row>
    <row r="716" spans="2:42" ht="12.75" customHeight="1" x14ac:dyDescent="0.25">
      <c r="B716" s="47"/>
      <c r="D716" s="50"/>
      <c r="E716" s="51"/>
      <c r="F716" s="50"/>
      <c r="G716" s="52"/>
      <c r="H716" s="51"/>
      <c r="I716" s="51"/>
      <c r="J716" s="129"/>
      <c r="K716" s="56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219"/>
      <c r="X716" s="218"/>
      <c r="Y716" s="67"/>
      <c r="Z716" s="67"/>
      <c r="AA716" s="45"/>
      <c r="AB716" s="45"/>
      <c r="AC716" s="45"/>
      <c r="AD716" s="45"/>
      <c r="AE716" s="45"/>
      <c r="AF716" s="45"/>
      <c r="AG716" s="46"/>
      <c r="AH716" s="45"/>
      <c r="AI716" s="45"/>
      <c r="AJ716" s="67"/>
      <c r="AK716" s="45"/>
      <c r="AL716" s="45"/>
      <c r="AM716" s="45"/>
      <c r="AN716" s="45"/>
      <c r="AO716" s="49" t="e">
        <f>IF(ISBLANK(#REF!),"",K716*#REF!)</f>
        <v>#REF!</v>
      </c>
      <c r="AP716" s="45"/>
    </row>
    <row r="717" spans="2:42" ht="12.75" customHeight="1" x14ac:dyDescent="0.25">
      <c r="B717" s="47"/>
      <c r="D717" s="50"/>
      <c r="E717" s="51"/>
      <c r="F717" s="50"/>
      <c r="G717" s="52"/>
      <c r="H717" s="51"/>
      <c r="I717" s="51"/>
      <c r="J717" s="12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219"/>
      <c r="X717" s="218"/>
      <c r="Y717" s="67"/>
      <c r="Z717" s="45"/>
      <c r="AA717" s="45"/>
      <c r="AB717" s="45"/>
      <c r="AC717" s="45"/>
      <c r="AD717" s="45"/>
      <c r="AE717" s="45"/>
      <c r="AF717" s="45"/>
      <c r="AG717" s="46"/>
      <c r="AH717" s="45"/>
      <c r="AI717" s="45"/>
      <c r="AJ717" s="67"/>
      <c r="AK717" s="45"/>
      <c r="AL717" s="45"/>
      <c r="AM717" s="45"/>
      <c r="AN717" s="45"/>
      <c r="AO717" s="49"/>
      <c r="AP717" s="49"/>
    </row>
    <row r="718" spans="2:42" ht="12.75" customHeight="1" x14ac:dyDescent="0.25">
      <c r="B718" s="47"/>
      <c r="D718" s="50"/>
      <c r="E718" s="51"/>
      <c r="F718" s="50"/>
      <c r="G718" s="52"/>
      <c r="H718" s="51"/>
      <c r="I718" s="51"/>
      <c r="J718" s="129"/>
      <c r="K718" s="56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219"/>
      <c r="X718" s="218"/>
      <c r="Y718" s="67"/>
      <c r="Z718" s="67"/>
      <c r="AA718" s="45"/>
      <c r="AB718" s="45"/>
      <c r="AC718" s="45"/>
      <c r="AD718" s="45"/>
      <c r="AE718" s="45"/>
      <c r="AF718" s="45"/>
      <c r="AG718" s="46"/>
      <c r="AH718" s="45"/>
      <c r="AI718" s="45"/>
      <c r="AJ718" s="67"/>
      <c r="AK718" s="45"/>
      <c r="AL718" s="45"/>
      <c r="AM718" s="45"/>
      <c r="AN718" s="45"/>
      <c r="AO718" s="49"/>
      <c r="AP718" s="45"/>
    </row>
    <row r="719" spans="2:42" ht="12.75" customHeight="1" x14ac:dyDescent="0.25">
      <c r="B719" s="47"/>
      <c r="D719" s="50"/>
      <c r="E719" s="51"/>
      <c r="F719" s="50"/>
      <c r="G719" s="52"/>
      <c r="H719" s="51"/>
      <c r="I719" s="51"/>
      <c r="J719" s="129"/>
      <c r="K719" s="49"/>
      <c r="L719" s="56"/>
      <c r="M719" s="56"/>
      <c r="N719" s="56"/>
      <c r="O719" s="56"/>
      <c r="P719" s="56"/>
      <c r="Q719" s="49"/>
      <c r="R719" s="49"/>
      <c r="S719" s="49"/>
      <c r="T719" s="49"/>
      <c r="U719" s="49"/>
      <c r="V719" s="49"/>
      <c r="W719" s="219"/>
      <c r="X719" s="218"/>
      <c r="Y719" s="45"/>
      <c r="Z719" s="67"/>
      <c r="AA719" s="45"/>
      <c r="AB719" s="45"/>
      <c r="AC719" s="45"/>
      <c r="AD719" s="45"/>
      <c r="AE719" s="45"/>
      <c r="AF719" s="45"/>
      <c r="AG719" s="46"/>
      <c r="AH719" s="45"/>
      <c r="AI719" s="45"/>
      <c r="AJ719" s="67"/>
      <c r="AK719" s="45"/>
      <c r="AL719" s="45"/>
      <c r="AM719" s="45"/>
      <c r="AN719" s="45"/>
      <c r="AO719" s="49"/>
      <c r="AP719" s="49"/>
    </row>
    <row r="720" spans="2:42" ht="12.75" customHeight="1" x14ac:dyDescent="0.25">
      <c r="B720" s="47"/>
      <c r="D720" s="50"/>
      <c r="E720" s="51"/>
      <c r="F720" s="50"/>
      <c r="G720" s="52"/>
      <c r="H720" s="51"/>
      <c r="I720" s="51"/>
      <c r="J720" s="129"/>
      <c r="K720" s="56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219"/>
      <c r="X720" s="218"/>
      <c r="Y720" s="67"/>
      <c r="Z720" s="67"/>
      <c r="AA720" s="45"/>
      <c r="AB720" s="45"/>
      <c r="AC720" s="45"/>
      <c r="AD720" s="45"/>
      <c r="AE720" s="45"/>
      <c r="AF720" s="45"/>
      <c r="AG720" s="46"/>
      <c r="AH720" s="45"/>
      <c r="AI720" s="45"/>
      <c r="AJ720" s="67"/>
      <c r="AK720" s="45"/>
      <c r="AL720" s="45"/>
      <c r="AM720" s="45"/>
      <c r="AN720" s="45"/>
      <c r="AO720" s="49" t="e">
        <f>IF(ISBLANK(#REF!),"",K720*#REF!)</f>
        <v>#REF!</v>
      </c>
      <c r="AP720" s="45"/>
    </row>
    <row r="721" spans="2:42" ht="12.75" customHeight="1" x14ac:dyDescent="0.25">
      <c r="B721" s="47"/>
      <c r="D721" s="50"/>
      <c r="E721" s="51"/>
      <c r="F721" s="50"/>
      <c r="G721" s="52"/>
      <c r="H721" s="51"/>
      <c r="I721" s="51"/>
      <c r="J721" s="12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219"/>
      <c r="X721" s="218"/>
      <c r="Y721" s="67"/>
      <c r="Z721" s="45"/>
      <c r="AA721" s="45"/>
      <c r="AB721" s="45"/>
      <c r="AC721" s="45"/>
      <c r="AD721" s="45"/>
      <c r="AE721" s="45"/>
      <c r="AF721" s="45"/>
      <c r="AG721" s="46"/>
      <c r="AH721" s="45"/>
      <c r="AI721" s="45"/>
      <c r="AJ721" s="67"/>
      <c r="AK721" s="45"/>
      <c r="AL721" s="45"/>
      <c r="AM721" s="45"/>
      <c r="AN721" s="45"/>
      <c r="AO721" s="49"/>
      <c r="AP721" s="49"/>
    </row>
    <row r="722" spans="2:42" ht="12.75" customHeight="1" x14ac:dyDescent="0.25">
      <c r="B722" s="47"/>
      <c r="D722" s="50"/>
      <c r="E722" s="51"/>
      <c r="F722" s="50"/>
      <c r="G722" s="52"/>
      <c r="H722" s="51"/>
      <c r="I722" s="51"/>
      <c r="J722" s="129"/>
      <c r="K722" s="56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219"/>
      <c r="X722" s="218"/>
      <c r="Y722" s="67"/>
      <c r="Z722" s="67"/>
      <c r="AA722" s="45"/>
      <c r="AB722" s="45"/>
      <c r="AC722" s="45"/>
      <c r="AD722" s="45"/>
      <c r="AE722" s="45"/>
      <c r="AF722" s="45"/>
      <c r="AG722" s="46"/>
      <c r="AH722" s="45"/>
      <c r="AI722" s="45"/>
      <c r="AJ722" s="67"/>
      <c r="AK722" s="45"/>
      <c r="AL722" s="45"/>
      <c r="AM722" s="45"/>
      <c r="AN722" s="45"/>
      <c r="AO722" s="49" t="e">
        <f>IF(ISBLANK(#REF!),"",K722*#REF!)</f>
        <v>#REF!</v>
      </c>
      <c r="AP722" s="45"/>
    </row>
    <row r="723" spans="2:42" ht="12.75" customHeight="1" x14ac:dyDescent="0.25">
      <c r="B723" s="47"/>
      <c r="D723" s="50"/>
      <c r="E723" s="51"/>
      <c r="F723" s="50"/>
      <c r="G723" s="52"/>
      <c r="H723" s="51"/>
      <c r="I723" s="51"/>
      <c r="J723" s="129"/>
      <c r="K723" s="56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219"/>
      <c r="X723" s="218"/>
      <c r="Y723" s="67"/>
      <c r="Z723" s="67"/>
      <c r="AA723" s="45"/>
      <c r="AB723" s="45"/>
      <c r="AC723" s="45"/>
      <c r="AD723" s="45"/>
      <c r="AE723" s="45"/>
      <c r="AF723" s="45"/>
      <c r="AG723" s="46"/>
      <c r="AH723" s="45"/>
      <c r="AI723" s="45"/>
      <c r="AJ723" s="67"/>
      <c r="AK723" s="45"/>
      <c r="AL723" s="53"/>
      <c r="AM723" s="53"/>
      <c r="AN723" s="53" t="e">
        <f>#REF!</f>
        <v>#REF!</v>
      </c>
      <c r="AO723" s="49" t="e">
        <f>IF(ISBLANK(#REF!),"",K723*#REF!)</f>
        <v>#REF!</v>
      </c>
      <c r="AP723" s="45"/>
    </row>
    <row r="724" spans="2:42" ht="12.75" customHeight="1" x14ac:dyDescent="0.25">
      <c r="B724" s="47"/>
      <c r="D724" s="50"/>
      <c r="E724" s="51"/>
      <c r="F724" s="50"/>
      <c r="G724" s="52"/>
      <c r="H724" s="51"/>
      <c r="I724" s="51"/>
      <c r="J724" s="129"/>
      <c r="K724" s="56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219"/>
      <c r="X724" s="218"/>
      <c r="Y724" s="67"/>
      <c r="Z724" s="67"/>
      <c r="AA724" s="45"/>
      <c r="AB724" s="45"/>
      <c r="AC724" s="45"/>
      <c r="AD724" s="45"/>
      <c r="AE724" s="45"/>
      <c r="AF724" s="45"/>
      <c r="AG724" s="46"/>
      <c r="AH724" s="45"/>
      <c r="AI724" s="45"/>
      <c r="AJ724" s="68"/>
      <c r="AK724" s="45"/>
      <c r="AL724" s="53"/>
      <c r="AM724" s="53"/>
      <c r="AN724" s="53"/>
      <c r="AO724" s="49" t="e">
        <f>IF(ISBLANK(#REF!),"",K724*#REF!)</f>
        <v>#REF!</v>
      </c>
      <c r="AP724" s="45"/>
    </row>
    <row r="725" spans="2:42" ht="12.75" customHeight="1" x14ac:dyDescent="0.25">
      <c r="B725" s="47"/>
      <c r="D725" s="50"/>
      <c r="E725" s="51"/>
      <c r="F725" s="50"/>
      <c r="G725" s="52"/>
      <c r="H725" s="51"/>
      <c r="I725" s="51"/>
      <c r="J725" s="12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219"/>
      <c r="X725" s="218"/>
      <c r="Y725" s="45"/>
      <c r="Z725" s="45"/>
      <c r="AA725" s="49"/>
      <c r="AB725" s="45"/>
      <c r="AC725" s="45"/>
      <c r="AD725" s="45"/>
      <c r="AE725" s="45"/>
      <c r="AF725" s="45"/>
      <c r="AG725" s="46"/>
      <c r="AH725" s="49"/>
      <c r="AI725" s="45"/>
      <c r="AJ725" s="53"/>
      <c r="AK725" s="45"/>
      <c r="AL725" s="54"/>
      <c r="AM725" s="54"/>
      <c r="AN725" s="54"/>
      <c r="AO725" s="49"/>
      <c r="AP725" s="49"/>
    </row>
    <row r="726" spans="2:42" ht="12.75" customHeight="1" x14ac:dyDescent="0.25">
      <c r="B726" s="47"/>
      <c r="D726" s="372"/>
      <c r="E726" s="373"/>
      <c r="F726" s="374"/>
      <c r="G726" s="44"/>
      <c r="H726" s="43"/>
      <c r="I726" s="43"/>
      <c r="J726" s="128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219"/>
      <c r="X726" s="218"/>
      <c r="Y726" s="45"/>
      <c r="Z726" s="45"/>
      <c r="AA726" s="45"/>
      <c r="AB726" s="45"/>
      <c r="AC726" s="45"/>
      <c r="AD726" s="45"/>
      <c r="AE726" s="45"/>
      <c r="AF726" s="45"/>
      <c r="AG726" s="46"/>
      <c r="AH726" s="45"/>
      <c r="AI726" s="45"/>
      <c r="AJ726" s="45"/>
      <c r="AK726" s="45"/>
      <c r="AL726" s="45"/>
      <c r="AM726" s="45"/>
      <c r="AN726" s="45"/>
      <c r="AO726" s="45"/>
      <c r="AP726" s="45"/>
    </row>
    <row r="727" spans="2:42" ht="12.75" customHeight="1" x14ac:dyDescent="0.25">
      <c r="B727" s="47"/>
      <c r="D727" s="50"/>
      <c r="E727" s="51"/>
      <c r="F727" s="50"/>
      <c r="G727" s="52"/>
      <c r="H727" s="51"/>
      <c r="I727" s="51"/>
      <c r="J727" s="129"/>
      <c r="K727" s="56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219"/>
      <c r="X727" s="218"/>
      <c r="Y727" s="67"/>
      <c r="Z727" s="67"/>
      <c r="AA727" s="45"/>
      <c r="AB727" s="45"/>
      <c r="AC727" s="45"/>
      <c r="AD727" s="45"/>
      <c r="AE727" s="45"/>
      <c r="AF727" s="45"/>
      <c r="AG727" s="46"/>
      <c r="AH727" s="45"/>
      <c r="AI727" s="45"/>
      <c r="AJ727" s="67"/>
      <c r="AK727" s="45"/>
      <c r="AL727" s="45"/>
      <c r="AM727" s="45"/>
      <c r="AN727" s="45"/>
      <c r="AO727" s="49" t="e">
        <f>IF(ISBLANK(#REF!),"",K727*#REF!)</f>
        <v>#REF!</v>
      </c>
      <c r="AP727" s="49"/>
    </row>
    <row r="728" spans="2:42" ht="12.75" customHeight="1" x14ac:dyDescent="0.25">
      <c r="B728" s="47"/>
      <c r="D728" s="50"/>
      <c r="E728" s="51"/>
      <c r="F728" s="50"/>
      <c r="G728" s="52"/>
      <c r="H728" s="51"/>
      <c r="I728" s="51"/>
      <c r="J728" s="129"/>
      <c r="K728" s="49"/>
      <c r="L728" s="56"/>
      <c r="M728" s="56"/>
      <c r="N728" s="56"/>
      <c r="O728" s="56"/>
      <c r="P728" s="56"/>
      <c r="Q728" s="49"/>
      <c r="R728" s="49"/>
      <c r="S728" s="49"/>
      <c r="T728" s="49"/>
      <c r="U728" s="49"/>
      <c r="V728" s="49"/>
      <c r="W728" s="219"/>
      <c r="X728" s="218"/>
      <c r="Y728" s="45"/>
      <c r="Z728" s="67"/>
      <c r="AA728" s="45"/>
      <c r="AB728" s="45"/>
      <c r="AC728" s="45"/>
      <c r="AD728" s="45"/>
      <c r="AE728" s="45"/>
      <c r="AF728" s="45"/>
      <c r="AG728" s="46"/>
      <c r="AH728" s="45"/>
      <c r="AI728" s="45"/>
      <c r="AJ728" s="67"/>
      <c r="AK728" s="45"/>
      <c r="AL728" s="45"/>
      <c r="AM728" s="45"/>
      <c r="AN728" s="45"/>
      <c r="AO728" s="49"/>
      <c r="AP728" s="49"/>
    </row>
    <row r="729" spans="2:42" ht="12.75" customHeight="1" x14ac:dyDescent="0.25">
      <c r="B729" s="47"/>
      <c r="D729" s="50"/>
      <c r="E729" s="51"/>
      <c r="F729" s="50"/>
      <c r="G729" s="52"/>
      <c r="H729" s="51"/>
      <c r="I729" s="51"/>
      <c r="J729" s="129"/>
      <c r="K729" s="56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219"/>
      <c r="X729" s="218"/>
      <c r="Y729" s="67"/>
      <c r="Z729" s="67"/>
      <c r="AA729" s="45"/>
      <c r="AB729" s="45"/>
      <c r="AC729" s="45"/>
      <c r="AD729" s="45"/>
      <c r="AE729" s="45"/>
      <c r="AF729" s="45"/>
      <c r="AG729" s="46"/>
      <c r="AH729" s="45"/>
      <c r="AI729" s="45"/>
      <c r="AJ729" s="67"/>
      <c r="AK729" s="45"/>
      <c r="AL729" s="45"/>
      <c r="AM729" s="45"/>
      <c r="AN729" s="45"/>
      <c r="AO729" s="49" t="e">
        <f>IF(ISBLANK(#REF!),"",K729*#REF!)</f>
        <v>#REF!</v>
      </c>
      <c r="AP729" s="45"/>
    </row>
    <row r="730" spans="2:42" ht="12.75" customHeight="1" x14ac:dyDescent="0.25">
      <c r="B730" s="47"/>
      <c r="D730" s="50"/>
      <c r="E730" s="51"/>
      <c r="F730" s="50"/>
      <c r="G730" s="52"/>
      <c r="H730" s="51"/>
      <c r="I730" s="51"/>
      <c r="J730" s="12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219"/>
      <c r="X730" s="218"/>
      <c r="Y730" s="67"/>
      <c r="Z730" s="67"/>
      <c r="AA730" s="45"/>
      <c r="AB730" s="45"/>
      <c r="AC730" s="45"/>
      <c r="AD730" s="45"/>
      <c r="AE730" s="45"/>
      <c r="AF730" s="45"/>
      <c r="AG730" s="46"/>
      <c r="AH730" s="45"/>
      <c r="AI730" s="45"/>
      <c r="AJ730" s="67"/>
      <c r="AK730" s="45"/>
      <c r="AL730" s="45"/>
      <c r="AM730" s="45"/>
      <c r="AN730" s="45"/>
      <c r="AO730" s="49" t="e">
        <f>IF(ISBLANK(#REF!),"",K730*#REF!)</f>
        <v>#REF!</v>
      </c>
      <c r="AP730" s="49"/>
    </row>
    <row r="731" spans="2:42" ht="12.75" customHeight="1" x14ac:dyDescent="0.25">
      <c r="B731" s="47"/>
      <c r="D731" s="50"/>
      <c r="E731" s="51"/>
      <c r="F731" s="50"/>
      <c r="G731" s="52"/>
      <c r="H731" s="51"/>
      <c r="I731" s="51"/>
      <c r="J731" s="129"/>
      <c r="K731" s="56"/>
      <c r="L731" s="45"/>
      <c r="M731" s="45"/>
      <c r="N731" s="45"/>
      <c r="O731" s="45"/>
      <c r="P731" s="45"/>
      <c r="Q731" s="49"/>
      <c r="R731" s="45"/>
      <c r="S731" s="45"/>
      <c r="T731" s="45"/>
      <c r="U731" s="45"/>
      <c r="V731" s="45"/>
      <c r="W731" s="219"/>
      <c r="X731" s="218"/>
      <c r="Y731" s="45"/>
      <c r="Z731" s="45"/>
      <c r="AA731" s="45"/>
      <c r="AB731" s="45"/>
      <c r="AC731" s="45"/>
      <c r="AD731" s="45"/>
      <c r="AE731" s="45"/>
      <c r="AF731" s="45"/>
      <c r="AG731" s="46"/>
      <c r="AH731" s="45"/>
      <c r="AI731" s="45"/>
      <c r="AJ731" s="67"/>
      <c r="AK731" s="45"/>
      <c r="AL731" s="45"/>
      <c r="AM731" s="45"/>
      <c r="AN731" s="45"/>
      <c r="AO731" s="49" t="e">
        <f>IF(ISBLANK(#REF!),"",K731*#REF!)</f>
        <v>#REF!</v>
      </c>
      <c r="AP731" s="45"/>
    </row>
    <row r="732" spans="2:42" ht="12.75" customHeight="1" x14ac:dyDescent="0.25">
      <c r="B732" s="47"/>
      <c r="D732" s="50"/>
      <c r="E732" s="51"/>
      <c r="F732" s="50"/>
      <c r="G732" s="52"/>
      <c r="H732" s="51"/>
      <c r="I732" s="51"/>
      <c r="J732" s="12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219"/>
      <c r="X732" s="218"/>
      <c r="Y732" s="67"/>
      <c r="Z732" s="67"/>
      <c r="AA732" s="45"/>
      <c r="AB732" s="45"/>
      <c r="AC732" s="45"/>
      <c r="AD732" s="45"/>
      <c r="AE732" s="45"/>
      <c r="AF732" s="45"/>
      <c r="AG732" s="46"/>
      <c r="AH732" s="45"/>
      <c r="AI732" s="45"/>
      <c r="AJ732" s="67"/>
      <c r="AK732" s="45"/>
      <c r="AL732" s="45"/>
      <c r="AM732" s="45"/>
      <c r="AN732" s="45"/>
      <c r="AO732" s="49" t="e">
        <f>IF(ISBLANK(#REF!),"",K732*#REF!)</f>
        <v>#REF!</v>
      </c>
      <c r="AP732" s="49"/>
    </row>
    <row r="733" spans="2:42" ht="12.75" customHeight="1" x14ac:dyDescent="0.25">
      <c r="B733" s="47"/>
      <c r="D733" s="50"/>
      <c r="E733" s="51"/>
      <c r="F733" s="50"/>
      <c r="G733" s="52"/>
      <c r="H733" s="51"/>
      <c r="I733" s="51"/>
      <c r="J733" s="129"/>
      <c r="K733" s="49"/>
      <c r="L733" s="58"/>
      <c r="M733" s="58"/>
      <c r="N733" s="58"/>
      <c r="O733" s="58"/>
      <c r="P733" s="58"/>
      <c r="Q733" s="49"/>
      <c r="R733" s="49"/>
      <c r="S733" s="49"/>
      <c r="T733" s="49"/>
      <c r="U733" s="49"/>
      <c r="V733" s="49"/>
      <c r="W733" s="219"/>
      <c r="X733" s="218"/>
      <c r="Y733" s="67"/>
      <c r="Z733" s="67"/>
      <c r="AA733" s="45"/>
      <c r="AB733" s="45"/>
      <c r="AC733" s="45"/>
      <c r="AD733" s="45"/>
      <c r="AE733" s="45"/>
      <c r="AF733" s="45"/>
      <c r="AG733" s="46"/>
      <c r="AH733" s="45"/>
      <c r="AI733" s="45"/>
      <c r="AJ733" s="67"/>
      <c r="AK733" s="45"/>
      <c r="AL733" s="45"/>
      <c r="AM733" s="45"/>
      <c r="AN733" s="45"/>
      <c r="AO733" s="49" t="e">
        <f>IF(ISBLANK(#REF!),"",K733*#REF!)</f>
        <v>#REF!</v>
      </c>
      <c r="AP733" s="49"/>
    </row>
    <row r="734" spans="2:42" ht="12.75" customHeight="1" x14ac:dyDescent="0.25">
      <c r="B734" s="47"/>
      <c r="D734" s="42"/>
      <c r="E734" s="51"/>
      <c r="F734" s="42"/>
      <c r="G734" s="52"/>
      <c r="H734" s="51"/>
      <c r="I734" s="51"/>
      <c r="J734" s="12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219"/>
      <c r="X734" s="218"/>
      <c r="Y734" s="67"/>
      <c r="Z734" s="67"/>
      <c r="AA734" s="45"/>
      <c r="AB734" s="45"/>
      <c r="AC734" s="45"/>
      <c r="AD734" s="45"/>
      <c r="AE734" s="45"/>
      <c r="AF734" s="45"/>
      <c r="AG734" s="46"/>
      <c r="AH734" s="45"/>
      <c r="AI734" s="45"/>
      <c r="AJ734" s="67"/>
      <c r="AK734" s="45"/>
      <c r="AL734" s="45"/>
      <c r="AM734" s="45"/>
      <c r="AN734" s="45"/>
      <c r="AO734" s="49" t="e">
        <f>IF(ISBLANK(#REF!),"",K734*#REF!)</f>
        <v>#REF!</v>
      </c>
      <c r="AP734" s="49"/>
    </row>
    <row r="735" spans="2:42" ht="12.75" customHeight="1" x14ac:dyDescent="0.25">
      <c r="B735" s="47"/>
      <c r="D735" s="50"/>
      <c r="E735" s="51"/>
      <c r="F735" s="50"/>
      <c r="G735" s="52"/>
      <c r="H735" s="51"/>
      <c r="I735" s="51"/>
      <c r="J735" s="129"/>
      <c r="K735" s="49"/>
      <c r="L735" s="58"/>
      <c r="M735" s="58"/>
      <c r="N735" s="58"/>
      <c r="O735" s="58"/>
      <c r="P735" s="58"/>
      <c r="Q735" s="49"/>
      <c r="R735" s="49"/>
      <c r="S735" s="49"/>
      <c r="T735" s="49"/>
      <c r="U735" s="49"/>
      <c r="V735" s="49"/>
      <c r="W735" s="219"/>
      <c r="X735" s="218"/>
      <c r="Y735" s="67"/>
      <c r="Z735" s="67"/>
      <c r="AA735" s="45"/>
      <c r="AB735" s="45"/>
      <c r="AC735" s="45"/>
      <c r="AD735" s="45"/>
      <c r="AE735" s="45"/>
      <c r="AF735" s="45"/>
      <c r="AG735" s="46"/>
      <c r="AH735" s="45"/>
      <c r="AI735" s="45"/>
      <c r="AJ735" s="67"/>
      <c r="AK735" s="45"/>
      <c r="AL735" s="45"/>
      <c r="AM735" s="45"/>
      <c r="AN735" s="45"/>
      <c r="AO735" s="49" t="e">
        <f>IF(ISBLANK(#REF!),"",K735*#REF!)</f>
        <v>#REF!</v>
      </c>
      <c r="AP735" s="49"/>
    </row>
    <row r="736" spans="2:42" ht="12.75" customHeight="1" x14ac:dyDescent="0.25">
      <c r="B736" s="47"/>
      <c r="D736" s="50"/>
      <c r="E736" s="51"/>
      <c r="F736" s="50"/>
      <c r="G736" s="52"/>
      <c r="H736" s="51"/>
      <c r="I736" s="51"/>
      <c r="J736" s="12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56"/>
      <c r="W736" s="215"/>
      <c r="X736" s="270"/>
      <c r="Y736" s="49"/>
      <c r="Z736" s="45"/>
      <c r="AA736" s="45"/>
      <c r="AB736" s="45"/>
      <c r="AC736" s="45"/>
      <c r="AD736" s="45"/>
      <c r="AE736" s="45"/>
      <c r="AF736" s="45"/>
      <c r="AG736" s="46"/>
      <c r="AH736" s="45"/>
      <c r="AI736" s="45"/>
      <c r="AJ736" s="53"/>
      <c r="AK736" s="45"/>
      <c r="AL736" s="54"/>
      <c r="AM736" s="54"/>
      <c r="AN736" s="54"/>
      <c r="AO736" s="49"/>
      <c r="AP736" s="49"/>
    </row>
    <row r="737" spans="2:42" ht="12.75" customHeight="1" x14ac:dyDescent="0.25">
      <c r="B737" s="47"/>
      <c r="D737" s="372"/>
      <c r="E737" s="373"/>
      <c r="F737" s="374"/>
      <c r="G737" s="44"/>
      <c r="H737" s="43"/>
      <c r="I737" s="43"/>
      <c r="J737" s="128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219"/>
      <c r="X737" s="218"/>
      <c r="Y737" s="45"/>
      <c r="Z737" s="45"/>
      <c r="AA737" s="45"/>
      <c r="AB737" s="45"/>
      <c r="AC737" s="45"/>
      <c r="AD737" s="45"/>
      <c r="AE737" s="45"/>
      <c r="AF737" s="45"/>
      <c r="AG737" s="46"/>
      <c r="AH737" s="45"/>
      <c r="AI737" s="45"/>
      <c r="AJ737" s="45"/>
      <c r="AK737" s="45"/>
      <c r="AL737" s="45"/>
      <c r="AM737" s="45"/>
      <c r="AN737" s="45"/>
      <c r="AO737" s="45"/>
      <c r="AP737" s="45"/>
    </row>
    <row r="738" spans="2:42" ht="12.75" customHeight="1" x14ac:dyDescent="0.25">
      <c r="B738" s="47"/>
      <c r="D738" s="50"/>
      <c r="E738" s="51"/>
      <c r="F738" s="50"/>
      <c r="G738" s="52"/>
      <c r="H738" s="51"/>
      <c r="I738" s="51"/>
      <c r="J738" s="129"/>
      <c r="K738" s="56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219"/>
      <c r="X738" s="218"/>
      <c r="Y738" s="67"/>
      <c r="Z738" s="67"/>
      <c r="AA738" s="45"/>
      <c r="AB738" s="45"/>
      <c r="AC738" s="45"/>
      <c r="AD738" s="45"/>
      <c r="AE738" s="45"/>
      <c r="AF738" s="45"/>
      <c r="AG738" s="46"/>
      <c r="AH738" s="45"/>
      <c r="AI738" s="45"/>
      <c r="AJ738" s="67"/>
      <c r="AK738" s="45"/>
      <c r="AL738" s="45"/>
      <c r="AM738" s="45"/>
      <c r="AN738" s="45"/>
      <c r="AO738" s="49" t="e">
        <f>IF(ISBLANK(#REF!),"",K738*#REF!)</f>
        <v>#REF!</v>
      </c>
      <c r="AP738" s="49"/>
    </row>
    <row r="739" spans="2:42" ht="12.75" customHeight="1" x14ac:dyDescent="0.25">
      <c r="B739" s="47"/>
      <c r="D739" s="50"/>
      <c r="E739" s="51"/>
      <c r="F739" s="50"/>
      <c r="G739" s="52"/>
      <c r="H739" s="51"/>
      <c r="I739" s="51"/>
      <c r="J739" s="129"/>
      <c r="K739" s="49"/>
      <c r="L739" s="56"/>
      <c r="M739" s="56"/>
      <c r="N739" s="56"/>
      <c r="O739" s="56"/>
      <c r="P739" s="56"/>
      <c r="Q739" s="49"/>
      <c r="R739" s="49"/>
      <c r="S739" s="49"/>
      <c r="T739" s="49"/>
      <c r="U739" s="49"/>
      <c r="V739" s="49"/>
      <c r="W739" s="219"/>
      <c r="X739" s="218"/>
      <c r="Y739" s="45"/>
      <c r="Z739" s="67"/>
      <c r="AA739" s="45"/>
      <c r="AB739" s="45"/>
      <c r="AC739" s="45"/>
      <c r="AD739" s="45"/>
      <c r="AE739" s="45"/>
      <c r="AF739" s="45"/>
      <c r="AG739" s="46"/>
      <c r="AH739" s="45"/>
      <c r="AI739" s="45"/>
      <c r="AJ739" s="67"/>
      <c r="AK739" s="45"/>
      <c r="AL739" s="45"/>
      <c r="AM739" s="45"/>
      <c r="AN739" s="45"/>
      <c r="AO739" s="49"/>
      <c r="AP739" s="49"/>
    </row>
    <row r="740" spans="2:42" ht="12.75" customHeight="1" x14ac:dyDescent="0.25">
      <c r="B740" s="47"/>
      <c r="D740" s="50"/>
      <c r="E740" s="51"/>
      <c r="F740" s="50"/>
      <c r="G740" s="52"/>
      <c r="H740" s="51"/>
      <c r="I740" s="51"/>
      <c r="J740" s="129"/>
      <c r="K740" s="56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219"/>
      <c r="X740" s="218"/>
      <c r="Y740" s="67"/>
      <c r="Z740" s="67"/>
      <c r="AA740" s="45"/>
      <c r="AB740" s="45"/>
      <c r="AC740" s="45"/>
      <c r="AD740" s="45"/>
      <c r="AE740" s="45"/>
      <c r="AF740" s="45"/>
      <c r="AG740" s="46"/>
      <c r="AH740" s="45"/>
      <c r="AI740" s="45"/>
      <c r="AJ740" s="67"/>
      <c r="AK740" s="45"/>
      <c r="AL740" s="45"/>
      <c r="AM740" s="45"/>
      <c r="AN740" s="45"/>
      <c r="AO740" s="49" t="e">
        <f>IF(ISBLANK(#REF!),"",K740*#REF!)</f>
        <v>#REF!</v>
      </c>
      <c r="AP740" s="45"/>
    </row>
    <row r="741" spans="2:42" ht="12.75" customHeight="1" x14ac:dyDescent="0.25">
      <c r="B741" s="47"/>
      <c r="D741" s="50"/>
      <c r="E741" s="51"/>
      <c r="F741" s="50"/>
      <c r="G741" s="52"/>
      <c r="H741" s="51"/>
      <c r="I741" s="51"/>
      <c r="J741" s="12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219"/>
      <c r="X741" s="218"/>
      <c r="Y741" s="67"/>
      <c r="Z741" s="67"/>
      <c r="AA741" s="45"/>
      <c r="AB741" s="45"/>
      <c r="AC741" s="45"/>
      <c r="AD741" s="45"/>
      <c r="AE741" s="45"/>
      <c r="AF741" s="45"/>
      <c r="AG741" s="46"/>
      <c r="AH741" s="45"/>
      <c r="AI741" s="45"/>
      <c r="AJ741" s="67"/>
      <c r="AK741" s="45"/>
      <c r="AL741" s="45"/>
      <c r="AM741" s="45"/>
      <c r="AN741" s="45"/>
      <c r="AO741" s="49" t="e">
        <f>IF(ISBLANK(#REF!),"",K741*#REF!)</f>
        <v>#REF!</v>
      </c>
      <c r="AP741" s="49"/>
    </row>
    <row r="742" spans="2:42" ht="12.75" customHeight="1" x14ac:dyDescent="0.25">
      <c r="B742" s="47"/>
      <c r="D742" s="50"/>
      <c r="E742" s="51"/>
      <c r="F742" s="50"/>
      <c r="G742" s="52"/>
      <c r="H742" s="51"/>
      <c r="I742" s="51"/>
      <c r="J742" s="129"/>
      <c r="K742" s="56"/>
      <c r="L742" s="45"/>
      <c r="M742" s="45"/>
      <c r="N742" s="45"/>
      <c r="O742" s="45"/>
      <c r="P742" s="45"/>
      <c r="Q742" s="49"/>
      <c r="R742" s="45"/>
      <c r="S742" s="45"/>
      <c r="T742" s="45"/>
      <c r="U742" s="45"/>
      <c r="V742" s="45"/>
      <c r="W742" s="219"/>
      <c r="X742" s="218"/>
      <c r="Y742" s="45"/>
      <c r="Z742" s="45"/>
      <c r="AA742" s="45"/>
      <c r="AB742" s="45"/>
      <c r="AC742" s="45"/>
      <c r="AD742" s="45"/>
      <c r="AE742" s="45"/>
      <c r="AF742" s="45"/>
      <c r="AG742" s="46"/>
      <c r="AH742" s="45"/>
      <c r="AI742" s="45"/>
      <c r="AJ742" s="67"/>
      <c r="AK742" s="45"/>
      <c r="AL742" s="45"/>
      <c r="AM742" s="45"/>
      <c r="AN742" s="45"/>
      <c r="AO742" s="49" t="e">
        <f>IF(ISBLANK(#REF!),"",K742*#REF!)</f>
        <v>#REF!</v>
      </c>
      <c r="AP742" s="45"/>
    </row>
    <row r="743" spans="2:42" ht="12.75" customHeight="1" x14ac:dyDescent="0.25">
      <c r="B743" s="47"/>
      <c r="D743" s="50"/>
      <c r="E743" s="51"/>
      <c r="F743" s="50"/>
      <c r="G743" s="52"/>
      <c r="H743" s="51"/>
      <c r="I743" s="51"/>
      <c r="J743" s="12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219"/>
      <c r="X743" s="218"/>
      <c r="Y743" s="67"/>
      <c r="Z743" s="67"/>
      <c r="AA743" s="45"/>
      <c r="AB743" s="45"/>
      <c r="AC743" s="45"/>
      <c r="AD743" s="45"/>
      <c r="AE743" s="45"/>
      <c r="AF743" s="45"/>
      <c r="AG743" s="46"/>
      <c r="AH743" s="45"/>
      <c r="AI743" s="45"/>
      <c r="AJ743" s="67"/>
      <c r="AK743" s="45"/>
      <c r="AL743" s="45"/>
      <c r="AM743" s="45"/>
      <c r="AN743" s="45"/>
      <c r="AO743" s="49" t="e">
        <f>IF(ISBLANK(#REF!),"",K743*#REF!)</f>
        <v>#REF!</v>
      </c>
      <c r="AP743" s="49"/>
    </row>
    <row r="744" spans="2:42" ht="12.75" customHeight="1" x14ac:dyDescent="0.25">
      <c r="B744" s="47"/>
      <c r="D744" s="50"/>
      <c r="E744" s="51"/>
      <c r="F744" s="50"/>
      <c r="G744" s="52"/>
      <c r="H744" s="51"/>
      <c r="I744" s="51"/>
      <c r="J744" s="129"/>
      <c r="K744" s="49"/>
      <c r="L744" s="58"/>
      <c r="M744" s="58"/>
      <c r="N744" s="58"/>
      <c r="O744" s="58"/>
      <c r="P744" s="58"/>
      <c r="Q744" s="49"/>
      <c r="R744" s="49"/>
      <c r="S744" s="49"/>
      <c r="T744" s="49"/>
      <c r="U744" s="49"/>
      <c r="V744" s="49"/>
      <c r="W744" s="219"/>
      <c r="X744" s="218"/>
      <c r="Y744" s="67"/>
      <c r="Z744" s="67"/>
      <c r="AA744" s="45"/>
      <c r="AB744" s="45"/>
      <c r="AC744" s="45"/>
      <c r="AD744" s="45"/>
      <c r="AE744" s="45"/>
      <c r="AF744" s="45"/>
      <c r="AG744" s="46"/>
      <c r="AH744" s="45"/>
      <c r="AI744" s="45"/>
      <c r="AJ744" s="67"/>
      <c r="AK744" s="45"/>
      <c r="AL744" s="45"/>
      <c r="AM744" s="45"/>
      <c r="AN744" s="45"/>
      <c r="AO744" s="49" t="e">
        <f>IF(ISBLANK(#REF!),"",K744*#REF!)</f>
        <v>#REF!</v>
      </c>
      <c r="AP744" s="49"/>
    </row>
    <row r="745" spans="2:42" ht="12.75" customHeight="1" x14ac:dyDescent="0.25">
      <c r="B745" s="47"/>
      <c r="D745" s="42"/>
      <c r="E745" s="51"/>
      <c r="F745" s="42"/>
      <c r="G745" s="52"/>
      <c r="H745" s="51"/>
      <c r="I745" s="51"/>
      <c r="J745" s="12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219"/>
      <c r="X745" s="218"/>
      <c r="Y745" s="67"/>
      <c r="Z745" s="67"/>
      <c r="AA745" s="45"/>
      <c r="AB745" s="45"/>
      <c r="AC745" s="45"/>
      <c r="AD745" s="45"/>
      <c r="AE745" s="45"/>
      <c r="AF745" s="45"/>
      <c r="AG745" s="46"/>
      <c r="AH745" s="45"/>
      <c r="AI745" s="45"/>
      <c r="AJ745" s="67"/>
      <c r="AK745" s="45"/>
      <c r="AL745" s="45"/>
      <c r="AM745" s="45"/>
      <c r="AN745" s="45"/>
      <c r="AO745" s="49" t="e">
        <f>IF(ISBLANK(#REF!),"",K745*#REF!)</f>
        <v>#REF!</v>
      </c>
      <c r="AP745" s="49"/>
    </row>
    <row r="746" spans="2:42" ht="12.75" customHeight="1" x14ac:dyDescent="0.25">
      <c r="B746" s="47"/>
      <c r="D746" s="50"/>
      <c r="E746" s="51"/>
      <c r="F746" s="50"/>
      <c r="G746" s="52"/>
      <c r="H746" s="51"/>
      <c r="I746" s="51"/>
      <c r="J746" s="129"/>
      <c r="K746" s="49"/>
      <c r="L746" s="58"/>
      <c r="M746" s="58"/>
      <c r="N746" s="58"/>
      <c r="O746" s="58"/>
      <c r="P746" s="58"/>
      <c r="Q746" s="49"/>
      <c r="R746" s="49"/>
      <c r="S746" s="49"/>
      <c r="T746" s="49"/>
      <c r="U746" s="49"/>
      <c r="V746" s="49"/>
      <c r="W746" s="219"/>
      <c r="X746" s="218"/>
      <c r="Y746" s="67"/>
      <c r="Z746" s="67"/>
      <c r="AA746" s="45"/>
      <c r="AB746" s="45"/>
      <c r="AC746" s="45"/>
      <c r="AD746" s="45"/>
      <c r="AE746" s="45"/>
      <c r="AF746" s="45"/>
      <c r="AG746" s="46"/>
      <c r="AH746" s="45"/>
      <c r="AI746" s="45"/>
      <c r="AJ746" s="67"/>
      <c r="AK746" s="45"/>
      <c r="AL746" s="45"/>
      <c r="AM746" s="45"/>
      <c r="AN746" s="45"/>
      <c r="AO746" s="49" t="e">
        <f>IF(ISBLANK(#REF!),"",K746*#REF!)</f>
        <v>#REF!</v>
      </c>
      <c r="AP746" s="49"/>
    </row>
    <row r="747" spans="2:42" ht="12.75" customHeight="1" x14ac:dyDescent="0.25">
      <c r="B747" s="47"/>
      <c r="D747" s="378"/>
      <c r="E747" s="379"/>
      <c r="F747" s="380"/>
      <c r="G747" s="52"/>
      <c r="H747" s="51"/>
      <c r="I747" s="51"/>
      <c r="J747" s="12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219"/>
      <c r="X747" s="218"/>
      <c r="Y747" s="67"/>
      <c r="Z747" s="67"/>
      <c r="AA747" s="45"/>
      <c r="AB747" s="45"/>
      <c r="AC747" s="45"/>
      <c r="AD747" s="45"/>
      <c r="AE747" s="45"/>
      <c r="AF747" s="45"/>
      <c r="AG747" s="46"/>
      <c r="AH747" s="45"/>
      <c r="AI747" s="45"/>
      <c r="AJ747" s="68"/>
      <c r="AK747" s="45"/>
      <c r="AL747" s="53"/>
      <c r="AM747" s="53"/>
      <c r="AN747" s="53">
        <f>Q747</f>
        <v>0</v>
      </c>
      <c r="AO747" s="45"/>
      <c r="AP747" s="45"/>
    </row>
    <row r="748" spans="2:42" ht="12.75" customHeight="1" thickBot="1" x14ac:dyDescent="0.3">
      <c r="B748" s="47"/>
      <c r="D748" s="50"/>
      <c r="E748" s="51"/>
      <c r="F748" s="50"/>
      <c r="G748" s="52"/>
      <c r="H748" s="51"/>
      <c r="I748" s="51"/>
      <c r="J748" s="129"/>
      <c r="K748" s="56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56"/>
      <c r="W748" s="242"/>
      <c r="X748" s="257"/>
      <c r="Y748" s="45"/>
      <c r="Z748" s="45"/>
      <c r="AA748" s="45"/>
      <c r="AB748" s="45"/>
      <c r="AC748" s="45"/>
      <c r="AD748" s="45"/>
      <c r="AE748" s="45"/>
      <c r="AF748" s="45"/>
      <c r="AG748" s="46"/>
      <c r="AH748" s="45"/>
      <c r="AI748" s="45"/>
      <c r="AJ748" s="53"/>
      <c r="AK748" s="45"/>
      <c r="AL748" s="54"/>
      <c r="AM748" s="67"/>
      <c r="AN748" s="67"/>
      <c r="AO748" s="49"/>
      <c r="AP748" s="49"/>
    </row>
    <row r="749" spans="2:42" s="2" customFormat="1" ht="20.100000000000001" customHeight="1" thickBot="1" x14ac:dyDescent="0.3">
      <c r="D749" s="360"/>
      <c r="E749" s="361"/>
      <c r="F749" s="361"/>
      <c r="G749" s="361"/>
      <c r="H749" s="361"/>
      <c r="I749" s="361"/>
      <c r="J749" s="361"/>
      <c r="K749" s="361"/>
      <c r="L749" s="361"/>
      <c r="M749" s="361"/>
      <c r="N749" s="361"/>
      <c r="O749" s="361"/>
      <c r="P749" s="361"/>
      <c r="Q749" s="361"/>
      <c r="R749" s="361"/>
      <c r="S749" s="361"/>
      <c r="T749" s="361"/>
      <c r="U749" s="361"/>
      <c r="V749" s="362"/>
      <c r="W749" s="240"/>
      <c r="X749" s="240"/>
      <c r="Y749" s="59"/>
      <c r="Z749" s="59"/>
      <c r="AA749" s="59"/>
      <c r="AB749" s="59"/>
      <c r="AC749" s="59"/>
      <c r="AD749" s="59"/>
      <c r="AE749" s="59"/>
      <c r="AF749" s="59"/>
      <c r="AG749" s="60"/>
      <c r="AH749" s="59"/>
      <c r="AI749" s="59"/>
      <c r="AJ749" s="59"/>
      <c r="AK749" s="59"/>
      <c r="AL749" s="59"/>
      <c r="AM749" s="59"/>
      <c r="AN749" s="59" t="str">
        <f t="shared" ref="AN749:AP749" si="519">IF(AN663="","",IF(AN680="","",IF(SUM(AN681:AN748)&lt;&gt;0,SUM(AN681:AN748),0)))</f>
        <v/>
      </c>
      <c r="AO749" s="59" t="str">
        <f t="shared" si="519"/>
        <v/>
      </c>
      <c r="AP749" s="59" t="str">
        <f t="shared" si="519"/>
        <v/>
      </c>
    </row>
    <row r="750" spans="2:42" s="2" customFormat="1" ht="20.100000000000001" customHeight="1" x14ac:dyDescent="0.25">
      <c r="B750" s="2" t="s">
        <v>17</v>
      </c>
      <c r="D750" s="344"/>
      <c r="E750" s="345"/>
      <c r="F750" s="345"/>
      <c r="G750" s="345"/>
      <c r="H750" s="345"/>
      <c r="I750" s="345"/>
      <c r="J750" s="345"/>
      <c r="K750" s="345"/>
      <c r="L750" s="345"/>
      <c r="M750" s="345"/>
      <c r="N750" s="345"/>
      <c r="O750" s="345"/>
      <c r="P750" s="345"/>
      <c r="Q750" s="345"/>
      <c r="R750" s="345"/>
      <c r="S750" s="345"/>
      <c r="T750" s="345"/>
      <c r="U750" s="345"/>
      <c r="V750" s="346"/>
      <c r="W750" s="241"/>
      <c r="X750" s="241"/>
      <c r="Y750" s="61"/>
      <c r="Z750" s="61"/>
      <c r="AA750" s="61"/>
      <c r="AB750" s="61"/>
      <c r="AC750" s="61"/>
      <c r="AD750" s="61"/>
      <c r="AE750" s="61"/>
      <c r="AF750" s="61"/>
      <c r="AG750" s="62"/>
      <c r="AH750" s="61"/>
      <c r="AI750" s="61"/>
      <c r="AJ750" s="61"/>
      <c r="AK750" s="61"/>
      <c r="AL750" s="61"/>
      <c r="AM750" s="61"/>
      <c r="AN750" s="61" t="str">
        <f>IF(AN663="","",IF(AN680="",IF(SUM(COUNTIF(AN681:AN748,"LS")+COUNTIF(AN681:AN748,"LUMP"))&gt;0,"LS",""),IF(AN749&lt;&gt;"",ROUNDUP(AN749,0),"")))</f>
        <v/>
      </c>
      <c r="AO750" s="61" t="str">
        <f>IF(AO663="","",IF(AO680="",IF(SUM(COUNTIF(AO681:AO748,"LS")+COUNTIF(AO681:AO748,"LUMP"))&gt;0,"LS",""),IF(AO749&lt;&gt;"",ROUNDUP(AO749,0),"")))</f>
        <v/>
      </c>
      <c r="AP750" s="61"/>
    </row>
    <row r="751" spans="2:42" ht="12.75" customHeight="1" thickBot="1" x14ac:dyDescent="0.3"/>
    <row r="752" spans="2:42" ht="12.75" customHeight="1" thickBot="1" x14ac:dyDescent="0.3">
      <c r="B752" s="13" t="s">
        <v>15</v>
      </c>
      <c r="D752" s="371">
        <f>B753</f>
        <v>8</v>
      </c>
      <c r="E752" s="371"/>
      <c r="F752" s="371"/>
      <c r="G752" s="371"/>
      <c r="H752" s="371"/>
      <c r="I752" s="371"/>
      <c r="J752" s="371"/>
      <c r="K752" s="371"/>
      <c r="L752" s="371"/>
      <c r="M752" s="371"/>
      <c r="N752" s="371"/>
      <c r="O752" s="371"/>
      <c r="P752" s="371"/>
      <c r="Q752" s="371"/>
      <c r="R752" s="371"/>
      <c r="S752" s="371"/>
      <c r="T752" s="371"/>
      <c r="U752" s="371"/>
      <c r="V752" s="371"/>
      <c r="W752" s="371"/>
      <c r="X752" s="371"/>
      <c r="Y752" s="371"/>
      <c r="Z752" s="371"/>
      <c r="AA752" s="371"/>
      <c r="AB752" s="371"/>
      <c r="AC752" s="371"/>
      <c r="AD752" s="371"/>
      <c r="AE752" s="371"/>
      <c r="AF752" s="371"/>
      <c r="AG752" s="371"/>
      <c r="AH752" s="371"/>
      <c r="AI752" s="371"/>
      <c r="AJ752" s="371"/>
      <c r="AK752" s="371"/>
      <c r="AL752" s="371"/>
      <c r="AM752" s="371"/>
      <c r="AN752" s="371"/>
      <c r="AO752" s="371"/>
      <c r="AP752" s="371"/>
    </row>
    <row r="753" spans="2:42" ht="12.75" customHeight="1" thickBot="1" x14ac:dyDescent="0.3">
      <c r="B753" s="14">
        <v>8</v>
      </c>
      <c r="D753" s="15"/>
      <c r="E753" s="15"/>
      <c r="F753" s="15"/>
      <c r="G753" s="15"/>
      <c r="H753" s="15"/>
      <c r="I753" s="15"/>
      <c r="J753" s="125"/>
      <c r="K753" s="1"/>
      <c r="V753" s="16" t="s">
        <v>13</v>
      </c>
      <c r="W753" s="255"/>
      <c r="X753" s="255"/>
      <c r="Y753" s="64" t="str">
        <f t="shared" ref="Y753:AP753" si="520">IF(ISBLANK(Y$9),"",Y$9)</f>
        <v>442E10300</v>
      </c>
      <c r="Z753" s="64" t="str">
        <f t="shared" si="520"/>
        <v>442E10080</v>
      </c>
      <c r="AA753" s="64" t="str">
        <f t="shared" si="520"/>
        <v>302E56000</v>
      </c>
      <c r="AB753" s="64" t="str">
        <f t="shared" si="520"/>
        <v>304E20000</v>
      </c>
      <c r="AC753" s="64" t="str">
        <f t="shared" si="520"/>
        <v>206E15010</v>
      </c>
      <c r="AD753" s="64" t="str">
        <f t="shared" si="520"/>
        <v>407E10000</v>
      </c>
      <c r="AE753" s="64" t="str">
        <f t="shared" si="520"/>
        <v>204E45000</v>
      </c>
      <c r="AF753" s="64" t="str">
        <f t="shared" si="520"/>
        <v>605E06020</v>
      </c>
      <c r="AG753" s="64" t="str">
        <f t="shared" si="520"/>
        <v>605E11110</v>
      </c>
      <c r="AH753" s="64" t="str">
        <f t="shared" si="520"/>
        <v>606E15050</v>
      </c>
      <c r="AI753" s="64" t="str">
        <f t="shared" si="520"/>
        <v>206E11000</v>
      </c>
      <c r="AJ753" s="64" t="str">
        <f t="shared" si="520"/>
        <v>622E10160</v>
      </c>
      <c r="AK753" s="64" t="str">
        <f t="shared" si="520"/>
        <v>659E10000</v>
      </c>
      <c r="AL753" s="64" t="str">
        <f t="shared" si="520"/>
        <v>609E71000</v>
      </c>
      <c r="AM753" s="64" t="str">
        <f t="shared" si="520"/>
        <v>254E01000</v>
      </c>
      <c r="AN753" s="64" t="str">
        <f t="shared" si="520"/>
        <v>452E19200</v>
      </c>
      <c r="AO753" s="64" t="str">
        <f t="shared" si="520"/>
        <v>609E26000</v>
      </c>
      <c r="AP753" s="64" t="str">
        <f t="shared" si="520"/>
        <v>609E14000</v>
      </c>
    </row>
    <row r="754" spans="2:42" ht="12.75" customHeight="1" x14ac:dyDescent="0.25">
      <c r="D754" s="15"/>
      <c r="E754" s="15"/>
      <c r="F754" s="15"/>
      <c r="G754" s="15"/>
      <c r="H754" s="15"/>
      <c r="I754" s="15"/>
      <c r="J754" s="125"/>
      <c r="K754" s="1"/>
      <c r="V754" s="16" t="s">
        <v>14</v>
      </c>
      <c r="W754" s="255"/>
      <c r="X754" s="255"/>
      <c r="Y754" s="65" t="str">
        <f t="shared" ref="Y754:AP754" si="521">IF(ISBLANK(Y$10),"",Y$10)</f>
        <v/>
      </c>
      <c r="Z754" s="65" t="str">
        <f t="shared" si="521"/>
        <v/>
      </c>
      <c r="AA754" s="65" t="str">
        <f t="shared" si="521"/>
        <v/>
      </c>
      <c r="AB754" s="65" t="str">
        <f t="shared" si="521"/>
        <v/>
      </c>
      <c r="AC754" s="65" t="str">
        <f t="shared" si="521"/>
        <v/>
      </c>
      <c r="AD754" s="65" t="str">
        <f t="shared" si="521"/>
        <v/>
      </c>
      <c r="AE754" s="65" t="str">
        <f t="shared" si="521"/>
        <v/>
      </c>
      <c r="AF754" s="65" t="str">
        <f t="shared" si="521"/>
        <v/>
      </c>
      <c r="AG754" s="65" t="str">
        <f t="shared" si="521"/>
        <v/>
      </c>
      <c r="AH754" s="65" t="str">
        <f t="shared" si="521"/>
        <v/>
      </c>
      <c r="AI754" s="65" t="str">
        <f t="shared" si="521"/>
        <v/>
      </c>
      <c r="AJ754" s="65" t="str">
        <f t="shared" si="521"/>
        <v/>
      </c>
      <c r="AK754" s="65" t="str">
        <f t="shared" si="521"/>
        <v/>
      </c>
      <c r="AL754" s="65" t="str">
        <f t="shared" si="521"/>
        <v/>
      </c>
      <c r="AM754" s="65" t="str">
        <f t="shared" si="521"/>
        <v/>
      </c>
      <c r="AN754" s="65" t="str">
        <f t="shared" si="521"/>
        <v/>
      </c>
      <c r="AO754" s="65" t="str">
        <f t="shared" si="521"/>
        <v/>
      </c>
      <c r="AP754" s="65" t="str">
        <f t="shared" si="521"/>
        <v/>
      </c>
    </row>
    <row r="755" spans="2:42" ht="12.75" customHeight="1" x14ac:dyDescent="0.25">
      <c r="F755" s="6"/>
      <c r="V755" s="16" t="s">
        <v>7</v>
      </c>
      <c r="W755" s="255"/>
      <c r="X755" s="255"/>
      <c r="Y755" s="65">
        <f t="shared" ref="Y755:AP755" si="522">IF(ISBLANK(Y$11),"",Y$11)</f>
        <v>6</v>
      </c>
      <c r="Z755" s="65">
        <f t="shared" si="522"/>
        <v>7</v>
      </c>
      <c r="AA755" s="65">
        <f t="shared" si="522"/>
        <v>2</v>
      </c>
      <c r="AB755" s="65">
        <f t="shared" si="522"/>
        <v>3</v>
      </c>
      <c r="AC755" s="65">
        <f t="shared" si="522"/>
        <v>4</v>
      </c>
      <c r="AD755" s="65">
        <f t="shared" si="522"/>
        <v>4</v>
      </c>
      <c r="AE755" s="65">
        <f t="shared" si="522"/>
        <v>1</v>
      </c>
      <c r="AF755" s="65">
        <f t="shared" si="522"/>
        <v>3</v>
      </c>
      <c r="AG755" s="65">
        <f t="shared" si="522"/>
        <v>9</v>
      </c>
      <c r="AH755" s="65">
        <f t="shared" si="522"/>
        <v>1</v>
      </c>
      <c r="AI755" s="65">
        <f t="shared" si="522"/>
        <v>2</v>
      </c>
      <c r="AJ755" s="65">
        <f t="shared" si="522"/>
        <v>5</v>
      </c>
      <c r="AK755" s="65">
        <f t="shared" si="522"/>
        <v>8</v>
      </c>
      <c r="AL755" s="65" t="str">
        <f t="shared" si="522"/>
        <v/>
      </c>
      <c r="AM755" s="65" t="str">
        <f t="shared" si="522"/>
        <v/>
      </c>
      <c r="AN755" s="65" t="str">
        <f t="shared" si="522"/>
        <v/>
      </c>
      <c r="AO755" s="65" t="str">
        <f t="shared" si="522"/>
        <v/>
      </c>
      <c r="AP755" s="65" t="str">
        <f t="shared" si="522"/>
        <v/>
      </c>
    </row>
    <row r="756" spans="2:42" ht="12.75" customHeight="1" thickBot="1" x14ac:dyDescent="0.3">
      <c r="F756" s="6"/>
      <c r="V756" s="16" t="s">
        <v>8</v>
      </c>
      <c r="W756" s="255"/>
      <c r="X756" s="255"/>
      <c r="Y756" s="65">
        <f t="shared" ref="Y756:AP756" si="523">IF(ISBLANK(Y$12),"",Y$12)</f>
        <v>1.5</v>
      </c>
      <c r="Z756" s="65">
        <f t="shared" si="523"/>
        <v>1.75</v>
      </c>
      <c r="AA756" s="65">
        <f t="shared" si="523"/>
        <v>4.5</v>
      </c>
      <c r="AB756" s="65">
        <f t="shared" si="523"/>
        <v>6</v>
      </c>
      <c r="AC756" s="65">
        <f t="shared" si="523"/>
        <v>14</v>
      </c>
      <c r="AD756" s="65" t="str">
        <f t="shared" si="523"/>
        <v/>
      </c>
      <c r="AE756" s="65" t="str">
        <f t="shared" si="523"/>
        <v/>
      </c>
      <c r="AF756" s="65" t="str">
        <f t="shared" si="523"/>
        <v/>
      </c>
      <c r="AG756" s="65" t="str">
        <f t="shared" si="523"/>
        <v/>
      </c>
      <c r="AH756" s="65">
        <f t="shared" si="523"/>
        <v>1.5</v>
      </c>
      <c r="AI756" s="65" t="str">
        <f t="shared" si="523"/>
        <v/>
      </c>
      <c r="AJ756" s="65" t="str">
        <f t="shared" si="523"/>
        <v/>
      </c>
      <c r="AK756" s="65">
        <f t="shared" si="523"/>
        <v>9</v>
      </c>
      <c r="AL756" s="65" t="str">
        <f t="shared" si="523"/>
        <v/>
      </c>
      <c r="AM756" s="65">
        <f t="shared" si="523"/>
        <v>16</v>
      </c>
      <c r="AN756" s="65" t="str">
        <f t="shared" si="523"/>
        <v/>
      </c>
      <c r="AO756" s="65" t="str">
        <f t="shared" si="523"/>
        <v/>
      </c>
      <c r="AP756" s="65" t="str">
        <f t="shared" si="523"/>
        <v/>
      </c>
    </row>
    <row r="757" spans="2:42" ht="12.75" customHeight="1" x14ac:dyDescent="0.25">
      <c r="B757" s="387" t="s">
        <v>16</v>
      </c>
      <c r="D757" s="381" t="s">
        <v>2</v>
      </c>
      <c r="E757" s="382"/>
      <c r="F757" s="383"/>
      <c r="G757" s="369" t="s">
        <v>9</v>
      </c>
      <c r="H757" s="342" t="s">
        <v>43</v>
      </c>
      <c r="I757" s="26"/>
      <c r="J757" s="130"/>
      <c r="K757" s="342" t="s">
        <v>10</v>
      </c>
      <c r="L757" s="342" t="s">
        <v>28</v>
      </c>
      <c r="M757" s="26"/>
      <c r="N757" s="26"/>
      <c r="O757" s="26"/>
      <c r="P757" s="26"/>
      <c r="Q757" s="342" t="s">
        <v>27</v>
      </c>
      <c r="R757" s="26"/>
      <c r="S757" s="26"/>
      <c r="T757" s="26"/>
      <c r="U757" s="26"/>
      <c r="V757" s="342" t="s">
        <v>3</v>
      </c>
      <c r="W757" s="237"/>
      <c r="X757" s="263"/>
      <c r="Y757" s="27" t="str">
        <f t="shared" ref="Y757:AF757" si="524">Y$15</f>
        <v>442</v>
      </c>
      <c r="Z757" s="27">
        <f t="shared" si="524"/>
        <v>442</v>
      </c>
      <c r="AA757" s="27">
        <f t="shared" si="524"/>
        <v>302</v>
      </c>
      <c r="AB757" s="27" t="str">
        <f t="shared" si="524"/>
        <v>304</v>
      </c>
      <c r="AC757" s="27" t="str">
        <f t="shared" si="524"/>
        <v>206</v>
      </c>
      <c r="AD757" s="66" t="str">
        <f t="shared" si="524"/>
        <v>407</v>
      </c>
      <c r="AE757" s="27" t="str">
        <f t="shared" si="524"/>
        <v>204</v>
      </c>
      <c r="AF757" s="27" t="str">
        <f t="shared" si="524"/>
        <v>206</v>
      </c>
      <c r="AG757" s="28"/>
      <c r="AH757" s="27" t="str">
        <f t="shared" ref="AH757:AP757" si="525">AH$15</f>
        <v>254</v>
      </c>
      <c r="AI757" s="27" t="str">
        <f t="shared" si="525"/>
        <v>206</v>
      </c>
      <c r="AJ757" s="27" t="str">
        <f t="shared" si="525"/>
        <v>441</v>
      </c>
      <c r="AK757" s="27" t="str">
        <f t="shared" si="525"/>
        <v>452</v>
      </c>
      <c r="AL757" s="27" t="str">
        <f t="shared" si="525"/>
        <v>202</v>
      </c>
      <c r="AM757" s="27" t="str">
        <f t="shared" si="525"/>
        <v>618</v>
      </c>
      <c r="AN757" s="27" t="str">
        <f t="shared" si="525"/>
        <v>KENT 451</v>
      </c>
      <c r="AO757" s="27" t="str">
        <f t="shared" si="525"/>
        <v>KENT 609</v>
      </c>
      <c r="AP757" s="27" t="str">
        <f t="shared" si="525"/>
        <v>KENT 609</v>
      </c>
    </row>
    <row r="758" spans="2:42" ht="12.75" customHeight="1" x14ac:dyDescent="0.25">
      <c r="B758" s="388"/>
      <c r="D758" s="384"/>
      <c r="E758" s="385"/>
      <c r="F758" s="386"/>
      <c r="G758" s="370"/>
      <c r="H758" s="343"/>
      <c r="I758" s="29"/>
      <c r="J758" s="131"/>
      <c r="K758" s="343"/>
      <c r="L758" s="343"/>
      <c r="M758" s="29"/>
      <c r="N758" s="29"/>
      <c r="O758" s="29"/>
      <c r="P758" s="29"/>
      <c r="Q758" s="343"/>
      <c r="R758" s="29"/>
      <c r="S758" s="29"/>
      <c r="T758" s="29"/>
      <c r="U758" s="29"/>
      <c r="V758" s="343"/>
      <c r="W758" s="238"/>
      <c r="X758" s="264"/>
      <c r="Y758" s="336" t="str">
        <f t="shared" ref="Y758:AF758" si="526">Y$16</f>
        <v>ASPHALT CONCRETE SURFACE COURSE, 12.5 MM, TYPE A (447)</v>
      </c>
      <c r="Z758" s="336" t="str">
        <f t="shared" si="526"/>
        <v xml:space="preserve"> ASPHALT CONCRETE INTERMEDIATE COURSE, 12.5MM, TYPE A (446</v>
      </c>
      <c r="AA758" s="336" t="str">
        <f t="shared" si="526"/>
        <v>4.5" ASPHALT CONCRETE BASE</v>
      </c>
      <c r="AB758" s="336" t="str">
        <f t="shared" si="526"/>
        <v>AGGREGATE BASE</v>
      </c>
      <c r="AC758" s="336" t="str">
        <f t="shared" si="526"/>
        <v>CEMENT STABILIZED SUBGRADE, 14 INCHES DEEP</v>
      </c>
      <c r="AD758" s="339" t="str">
        <f t="shared" si="526"/>
        <v>TACK COAT</v>
      </c>
      <c r="AE758" s="336" t="str">
        <f t="shared" si="526"/>
        <v>PROOF ROLLING</v>
      </c>
      <c r="AF758" s="336" t="str">
        <f t="shared" si="526"/>
        <v>CURING COAT</v>
      </c>
      <c r="AG758" s="31"/>
      <c r="AH758" s="336" t="str">
        <f t="shared" ref="AH758:AP758" si="527">AH$16</f>
        <v>PAVEMENT PLANING, ASPHALT CONCRETE, AS PER PLAN</v>
      </c>
      <c r="AI758" s="336" t="str">
        <f t="shared" si="527"/>
        <v>CEMENT</v>
      </c>
      <c r="AJ758" s="336" t="str">
        <f t="shared" si="527"/>
        <v>ANTI-SEGREGATION EQUIPMENT</v>
      </c>
      <c r="AK758" s="336" t="str">
        <f t="shared" si="527"/>
        <v>9" NON-REINFORCED CONCRETE PAVEMENT, CLASS QC 1P</v>
      </c>
      <c r="AL758" s="336" t="str">
        <f t="shared" si="527"/>
        <v>PAVEMENT REMOVED</v>
      </c>
      <c r="AM758" s="336" t="str">
        <f t="shared" si="527"/>
        <v>RUMBLE STRIPS, SHOULDER (ASPHALT CONCRETE)</v>
      </c>
      <c r="AN758" s="336" t="str">
        <f t="shared" si="527"/>
        <v/>
      </c>
      <c r="AO758" s="336" t="str">
        <f t="shared" si="527"/>
        <v/>
      </c>
      <c r="AP758" s="336" t="str">
        <f t="shared" si="527"/>
        <v/>
      </c>
    </row>
    <row r="759" spans="2:42" ht="12.75" customHeight="1" x14ac:dyDescent="0.25">
      <c r="B759" s="388"/>
      <c r="D759" s="384"/>
      <c r="E759" s="385"/>
      <c r="F759" s="386"/>
      <c r="G759" s="370"/>
      <c r="H759" s="343"/>
      <c r="I759" s="29"/>
      <c r="J759" s="131"/>
      <c r="K759" s="343"/>
      <c r="L759" s="343"/>
      <c r="M759" s="29"/>
      <c r="N759" s="29"/>
      <c r="O759" s="29"/>
      <c r="P759" s="29"/>
      <c r="Q759" s="343"/>
      <c r="R759" s="29"/>
      <c r="S759" s="29"/>
      <c r="T759" s="29"/>
      <c r="U759" s="29"/>
      <c r="V759" s="343"/>
      <c r="W759" s="238"/>
      <c r="X759" s="264"/>
      <c r="Y759" s="337"/>
      <c r="Z759" s="337"/>
      <c r="AA759" s="337"/>
      <c r="AB759" s="337"/>
      <c r="AC759" s="337"/>
      <c r="AD759" s="340"/>
      <c r="AE759" s="337"/>
      <c r="AF759" s="337"/>
      <c r="AG759" s="33"/>
      <c r="AH759" s="337"/>
      <c r="AI759" s="337"/>
      <c r="AJ759" s="337"/>
      <c r="AK759" s="337"/>
      <c r="AL759" s="337"/>
      <c r="AM759" s="337"/>
      <c r="AN759" s="337"/>
      <c r="AO759" s="337"/>
      <c r="AP759" s="337"/>
    </row>
    <row r="760" spans="2:42" ht="12.75" customHeight="1" x14ac:dyDescent="0.25">
      <c r="B760" s="388"/>
      <c r="D760" s="384"/>
      <c r="E760" s="385"/>
      <c r="F760" s="386"/>
      <c r="G760" s="370"/>
      <c r="H760" s="343"/>
      <c r="I760" s="29"/>
      <c r="J760" s="131"/>
      <c r="K760" s="343"/>
      <c r="L760" s="343"/>
      <c r="M760" s="29"/>
      <c r="N760" s="29"/>
      <c r="O760" s="29"/>
      <c r="P760" s="29"/>
      <c r="Q760" s="343"/>
      <c r="R760" s="29"/>
      <c r="S760" s="29"/>
      <c r="T760" s="29"/>
      <c r="U760" s="29"/>
      <c r="V760" s="343"/>
      <c r="W760" s="238"/>
      <c r="X760" s="264"/>
      <c r="Y760" s="337"/>
      <c r="Z760" s="337"/>
      <c r="AA760" s="337"/>
      <c r="AB760" s="337"/>
      <c r="AC760" s="337"/>
      <c r="AD760" s="340"/>
      <c r="AE760" s="337"/>
      <c r="AF760" s="337"/>
      <c r="AG760" s="33"/>
      <c r="AH760" s="337"/>
      <c r="AI760" s="337"/>
      <c r="AJ760" s="337"/>
      <c r="AK760" s="337"/>
      <c r="AL760" s="337"/>
      <c r="AM760" s="337"/>
      <c r="AN760" s="337"/>
      <c r="AO760" s="337"/>
      <c r="AP760" s="337"/>
    </row>
    <row r="761" spans="2:42" ht="12.75" customHeight="1" x14ac:dyDescent="0.25">
      <c r="B761" s="388"/>
      <c r="D761" s="384"/>
      <c r="E761" s="385"/>
      <c r="F761" s="386"/>
      <c r="G761" s="370"/>
      <c r="H761" s="343"/>
      <c r="I761" s="29"/>
      <c r="J761" s="131"/>
      <c r="K761" s="343"/>
      <c r="L761" s="343"/>
      <c r="M761" s="29"/>
      <c r="N761" s="29"/>
      <c r="O761" s="29"/>
      <c r="P761" s="29"/>
      <c r="Q761" s="343"/>
      <c r="R761" s="29"/>
      <c r="S761" s="29"/>
      <c r="T761" s="29"/>
      <c r="U761" s="29"/>
      <c r="V761" s="343"/>
      <c r="W761" s="238"/>
      <c r="X761" s="264"/>
      <c r="Y761" s="337"/>
      <c r="Z761" s="337"/>
      <c r="AA761" s="337"/>
      <c r="AB761" s="337"/>
      <c r="AC761" s="337"/>
      <c r="AD761" s="340"/>
      <c r="AE761" s="337"/>
      <c r="AF761" s="337"/>
      <c r="AG761" s="33"/>
      <c r="AH761" s="337"/>
      <c r="AI761" s="337"/>
      <c r="AJ761" s="337"/>
      <c r="AK761" s="337"/>
      <c r="AL761" s="337"/>
      <c r="AM761" s="337"/>
      <c r="AN761" s="337"/>
      <c r="AO761" s="337"/>
      <c r="AP761" s="337"/>
    </row>
    <row r="762" spans="2:42" ht="12.75" customHeight="1" x14ac:dyDescent="0.25">
      <c r="B762" s="388"/>
      <c r="D762" s="384"/>
      <c r="E762" s="385"/>
      <c r="F762" s="386"/>
      <c r="G762" s="370"/>
      <c r="H762" s="343"/>
      <c r="I762" s="29"/>
      <c r="J762" s="131"/>
      <c r="K762" s="343"/>
      <c r="L762" s="343"/>
      <c r="M762" s="29"/>
      <c r="N762" s="29"/>
      <c r="O762" s="29"/>
      <c r="P762" s="29"/>
      <c r="Q762" s="343"/>
      <c r="R762" s="29"/>
      <c r="S762" s="29"/>
      <c r="T762" s="29"/>
      <c r="U762" s="29"/>
      <c r="V762" s="343"/>
      <c r="W762" s="238"/>
      <c r="X762" s="264"/>
      <c r="Y762" s="337"/>
      <c r="Z762" s="337"/>
      <c r="AA762" s="337"/>
      <c r="AB762" s="337"/>
      <c r="AC762" s="337"/>
      <c r="AD762" s="340"/>
      <c r="AE762" s="337"/>
      <c r="AF762" s="337"/>
      <c r="AG762" s="33"/>
      <c r="AH762" s="337"/>
      <c r="AI762" s="337"/>
      <c r="AJ762" s="337"/>
      <c r="AK762" s="337"/>
      <c r="AL762" s="337"/>
      <c r="AM762" s="337"/>
      <c r="AN762" s="337"/>
      <c r="AO762" s="337"/>
      <c r="AP762" s="337"/>
    </row>
    <row r="763" spans="2:42" ht="12.75" customHeight="1" x14ac:dyDescent="0.25">
      <c r="B763" s="388"/>
      <c r="D763" s="384"/>
      <c r="E763" s="385"/>
      <c r="F763" s="386"/>
      <c r="G763" s="370"/>
      <c r="H763" s="343"/>
      <c r="I763" s="29"/>
      <c r="J763" s="131"/>
      <c r="K763" s="343"/>
      <c r="L763" s="343"/>
      <c r="M763" s="29"/>
      <c r="N763" s="29"/>
      <c r="O763" s="29"/>
      <c r="P763" s="29"/>
      <c r="Q763" s="343"/>
      <c r="R763" s="29"/>
      <c r="S763" s="29"/>
      <c r="T763" s="29"/>
      <c r="U763" s="29"/>
      <c r="V763" s="343"/>
      <c r="W763" s="238"/>
      <c r="X763" s="264"/>
      <c r="Y763" s="337"/>
      <c r="Z763" s="337"/>
      <c r="AA763" s="337"/>
      <c r="AB763" s="337"/>
      <c r="AC763" s="337"/>
      <c r="AD763" s="340"/>
      <c r="AE763" s="337"/>
      <c r="AF763" s="337"/>
      <c r="AG763" s="33"/>
      <c r="AH763" s="337"/>
      <c r="AI763" s="337"/>
      <c r="AJ763" s="337"/>
      <c r="AK763" s="337"/>
      <c r="AL763" s="337"/>
      <c r="AM763" s="337"/>
      <c r="AN763" s="337"/>
      <c r="AO763" s="337"/>
      <c r="AP763" s="337"/>
    </row>
    <row r="764" spans="2:42" ht="12.75" customHeight="1" x14ac:dyDescent="0.25">
      <c r="B764" s="388"/>
      <c r="D764" s="384"/>
      <c r="E764" s="385"/>
      <c r="F764" s="386"/>
      <c r="G764" s="370"/>
      <c r="H764" s="343"/>
      <c r="I764" s="29"/>
      <c r="J764" s="131"/>
      <c r="K764" s="343"/>
      <c r="L764" s="343"/>
      <c r="M764" s="29"/>
      <c r="N764" s="29"/>
      <c r="O764" s="29"/>
      <c r="P764" s="29"/>
      <c r="Q764" s="343"/>
      <c r="R764" s="29"/>
      <c r="S764" s="29"/>
      <c r="T764" s="29"/>
      <c r="U764" s="29"/>
      <c r="V764" s="343"/>
      <c r="W764" s="238"/>
      <c r="X764" s="264"/>
      <c r="Y764" s="337"/>
      <c r="Z764" s="337"/>
      <c r="AA764" s="337"/>
      <c r="AB764" s="337"/>
      <c r="AC764" s="337"/>
      <c r="AD764" s="340"/>
      <c r="AE764" s="337"/>
      <c r="AF764" s="337"/>
      <c r="AG764" s="33"/>
      <c r="AH764" s="337"/>
      <c r="AI764" s="337"/>
      <c r="AJ764" s="337"/>
      <c r="AK764" s="337"/>
      <c r="AL764" s="337"/>
      <c r="AM764" s="337"/>
      <c r="AN764" s="337"/>
      <c r="AO764" s="337"/>
      <c r="AP764" s="337"/>
    </row>
    <row r="765" spans="2:42" ht="12.75" customHeight="1" x14ac:dyDescent="0.25">
      <c r="B765" s="388"/>
      <c r="D765" s="384"/>
      <c r="E765" s="385"/>
      <c r="F765" s="386"/>
      <c r="G765" s="370"/>
      <c r="H765" s="343"/>
      <c r="I765" s="29"/>
      <c r="J765" s="131"/>
      <c r="K765" s="343"/>
      <c r="L765" s="343"/>
      <c r="M765" s="29"/>
      <c r="N765" s="29"/>
      <c r="O765" s="29"/>
      <c r="P765" s="29"/>
      <c r="Q765" s="343"/>
      <c r="R765" s="29"/>
      <c r="S765" s="29"/>
      <c r="T765" s="29"/>
      <c r="U765" s="29"/>
      <c r="V765" s="343"/>
      <c r="W765" s="238"/>
      <c r="X765" s="264"/>
      <c r="Y765" s="337"/>
      <c r="Z765" s="337"/>
      <c r="AA765" s="337"/>
      <c r="AB765" s="337"/>
      <c r="AC765" s="337"/>
      <c r="AD765" s="340"/>
      <c r="AE765" s="337"/>
      <c r="AF765" s="337"/>
      <c r="AG765" s="33"/>
      <c r="AH765" s="337"/>
      <c r="AI765" s="337"/>
      <c r="AJ765" s="337"/>
      <c r="AK765" s="337"/>
      <c r="AL765" s="337"/>
      <c r="AM765" s="337"/>
      <c r="AN765" s="337"/>
      <c r="AO765" s="337"/>
      <c r="AP765" s="337"/>
    </row>
    <row r="766" spans="2:42" ht="12.75" customHeight="1" x14ac:dyDescent="0.25">
      <c r="B766" s="388"/>
      <c r="D766" s="384"/>
      <c r="E766" s="385"/>
      <c r="F766" s="386"/>
      <c r="G766" s="370"/>
      <c r="H766" s="343"/>
      <c r="I766" s="29"/>
      <c r="J766" s="131"/>
      <c r="K766" s="343"/>
      <c r="L766" s="343"/>
      <c r="M766" s="29"/>
      <c r="N766" s="29"/>
      <c r="O766" s="29"/>
      <c r="P766" s="29"/>
      <c r="Q766" s="343"/>
      <c r="R766" s="29"/>
      <c r="S766" s="29"/>
      <c r="T766" s="29"/>
      <c r="U766" s="29"/>
      <c r="V766" s="343"/>
      <c r="W766" s="238"/>
      <c r="X766" s="264"/>
      <c r="Y766" s="337"/>
      <c r="Z766" s="337"/>
      <c r="AA766" s="337"/>
      <c r="AB766" s="337"/>
      <c r="AC766" s="337"/>
      <c r="AD766" s="340"/>
      <c r="AE766" s="337"/>
      <c r="AF766" s="337"/>
      <c r="AG766" s="33"/>
      <c r="AH766" s="337"/>
      <c r="AI766" s="337"/>
      <c r="AJ766" s="337"/>
      <c r="AK766" s="337"/>
      <c r="AL766" s="337"/>
      <c r="AM766" s="337"/>
      <c r="AN766" s="337"/>
      <c r="AO766" s="337"/>
      <c r="AP766" s="337"/>
    </row>
    <row r="767" spans="2:42" ht="12.75" customHeight="1" x14ac:dyDescent="0.25">
      <c r="B767" s="388"/>
      <c r="D767" s="384"/>
      <c r="E767" s="385"/>
      <c r="F767" s="386"/>
      <c r="G767" s="370"/>
      <c r="H767" s="343"/>
      <c r="I767" s="29"/>
      <c r="J767" s="131"/>
      <c r="K767" s="343"/>
      <c r="L767" s="343"/>
      <c r="M767" s="29"/>
      <c r="N767" s="29"/>
      <c r="O767" s="29"/>
      <c r="P767" s="29"/>
      <c r="Q767" s="343"/>
      <c r="R767" s="29"/>
      <c r="S767" s="29"/>
      <c r="T767" s="29"/>
      <c r="U767" s="29"/>
      <c r="V767" s="343"/>
      <c r="W767" s="238"/>
      <c r="X767" s="264"/>
      <c r="Y767" s="337"/>
      <c r="Z767" s="337"/>
      <c r="AA767" s="337"/>
      <c r="AB767" s="337"/>
      <c r="AC767" s="337"/>
      <c r="AD767" s="340"/>
      <c r="AE767" s="337"/>
      <c r="AF767" s="337"/>
      <c r="AG767" s="33"/>
      <c r="AH767" s="337"/>
      <c r="AI767" s="337"/>
      <c r="AJ767" s="337"/>
      <c r="AK767" s="337"/>
      <c r="AL767" s="337"/>
      <c r="AM767" s="337"/>
      <c r="AN767" s="337"/>
      <c r="AO767" s="337"/>
      <c r="AP767" s="337"/>
    </row>
    <row r="768" spans="2:42" ht="12.75" customHeight="1" x14ac:dyDescent="0.25">
      <c r="B768" s="388"/>
      <c r="D768" s="384"/>
      <c r="E768" s="385"/>
      <c r="F768" s="386"/>
      <c r="G768" s="370"/>
      <c r="H768" s="343"/>
      <c r="I768" s="29"/>
      <c r="J768" s="131"/>
      <c r="K768" s="343"/>
      <c r="L768" s="343"/>
      <c r="M768" s="29"/>
      <c r="N768" s="29"/>
      <c r="O768" s="29"/>
      <c r="P768" s="29"/>
      <c r="Q768" s="343"/>
      <c r="R768" s="29"/>
      <c r="S768" s="29"/>
      <c r="T768" s="29"/>
      <c r="U768" s="29"/>
      <c r="V768" s="343"/>
      <c r="W768" s="238"/>
      <c r="X768" s="264"/>
      <c r="Y768" s="337"/>
      <c r="Z768" s="337"/>
      <c r="AA768" s="337"/>
      <c r="AB768" s="337"/>
      <c r="AC768" s="337"/>
      <c r="AD768" s="340"/>
      <c r="AE768" s="337"/>
      <c r="AF768" s="337"/>
      <c r="AG768" s="33"/>
      <c r="AH768" s="337"/>
      <c r="AI768" s="337"/>
      <c r="AJ768" s="337"/>
      <c r="AK768" s="337"/>
      <c r="AL768" s="337"/>
      <c r="AM768" s="337"/>
      <c r="AN768" s="337"/>
      <c r="AO768" s="337"/>
      <c r="AP768" s="337"/>
    </row>
    <row r="769" spans="2:42" ht="12.75" customHeight="1" x14ac:dyDescent="0.25">
      <c r="B769" s="388"/>
      <c r="D769" s="384"/>
      <c r="E769" s="385"/>
      <c r="F769" s="386"/>
      <c r="G769" s="370"/>
      <c r="H769" s="343"/>
      <c r="I769" s="29"/>
      <c r="J769" s="131"/>
      <c r="K769" s="343"/>
      <c r="L769" s="343"/>
      <c r="M769" s="29"/>
      <c r="N769" s="29"/>
      <c r="O769" s="29"/>
      <c r="P769" s="29"/>
      <c r="Q769" s="343"/>
      <c r="R769" s="29"/>
      <c r="S769" s="29"/>
      <c r="T769" s="29"/>
      <c r="U769" s="29"/>
      <c r="V769" s="343"/>
      <c r="W769" s="238"/>
      <c r="X769" s="264"/>
      <c r="Y769" s="338"/>
      <c r="Z769" s="338"/>
      <c r="AA769" s="338"/>
      <c r="AB769" s="338"/>
      <c r="AC769" s="338"/>
      <c r="AD769" s="341"/>
      <c r="AE769" s="338"/>
      <c r="AF769" s="338"/>
      <c r="AG769" s="35"/>
      <c r="AH769" s="338"/>
      <c r="AI769" s="338"/>
      <c r="AJ769" s="338"/>
      <c r="AK769" s="338"/>
      <c r="AL769" s="338"/>
      <c r="AM769" s="338"/>
      <c r="AN769" s="338"/>
      <c r="AO769" s="338"/>
      <c r="AP769" s="338"/>
    </row>
    <row r="770" spans="2:42" ht="12.75" customHeight="1" thickBot="1" x14ac:dyDescent="0.3">
      <c r="B770" s="389"/>
      <c r="D770" s="347"/>
      <c r="E770" s="347"/>
      <c r="F770" s="347"/>
      <c r="G770" s="36"/>
      <c r="H770" s="37"/>
      <c r="I770" s="37"/>
      <c r="J770" s="127"/>
      <c r="K770" s="38" t="s">
        <v>6</v>
      </c>
      <c r="L770" s="38" t="s">
        <v>6</v>
      </c>
      <c r="M770" s="38"/>
      <c r="N770" s="38"/>
      <c r="O770" s="38"/>
      <c r="P770" s="38"/>
      <c r="Q770" s="38" t="s">
        <v>26</v>
      </c>
      <c r="R770" s="38"/>
      <c r="S770" s="38"/>
      <c r="T770" s="38"/>
      <c r="U770" s="38"/>
      <c r="V770" s="38" t="s">
        <v>26</v>
      </c>
      <c r="W770" s="239"/>
      <c r="X770" s="265"/>
      <c r="Y770" s="38" t="str">
        <f t="shared" ref="Y770:AF770" si="528">Y$28</f>
        <v>CY</v>
      </c>
      <c r="Z770" s="38" t="str">
        <f t="shared" si="528"/>
        <v>CY</v>
      </c>
      <c r="AA770" s="38" t="str">
        <f t="shared" si="528"/>
        <v>CY</v>
      </c>
      <c r="AB770" s="38" t="str">
        <f t="shared" si="528"/>
        <v>CY</v>
      </c>
      <c r="AC770" s="38" t="str">
        <f t="shared" si="528"/>
        <v>SY</v>
      </c>
      <c r="AD770" s="39" t="str">
        <f t="shared" si="528"/>
        <v>GAL</v>
      </c>
      <c r="AE770" s="38" t="str">
        <f t="shared" si="528"/>
        <v>HOUR</v>
      </c>
      <c r="AF770" s="38" t="str">
        <f t="shared" si="528"/>
        <v>SY</v>
      </c>
      <c r="AG770" s="40"/>
      <c r="AH770" s="38" t="str">
        <f t="shared" ref="AH770:AP770" si="529">AH$28</f>
        <v>SY</v>
      </c>
      <c r="AI770" s="38" t="str">
        <f t="shared" si="529"/>
        <v>TON</v>
      </c>
      <c r="AJ770" s="38" t="str">
        <f t="shared" si="529"/>
        <v>CY</v>
      </c>
      <c r="AK770" s="38" t="str">
        <f t="shared" si="529"/>
        <v>SY</v>
      </c>
      <c r="AL770" s="38" t="str">
        <f t="shared" si="529"/>
        <v>SY</v>
      </c>
      <c r="AM770" s="38" t="str">
        <f t="shared" si="529"/>
        <v>FT</v>
      </c>
      <c r="AN770" s="38" t="str">
        <f t="shared" si="529"/>
        <v/>
      </c>
      <c r="AO770" s="38" t="str">
        <f t="shared" si="529"/>
        <v/>
      </c>
      <c r="AP770" s="38" t="str">
        <f t="shared" si="529"/>
        <v/>
      </c>
    </row>
    <row r="771" spans="2:42" ht="12.75" customHeight="1" x14ac:dyDescent="0.25">
      <c r="B771" s="41"/>
      <c r="D771" s="42"/>
      <c r="E771" s="48"/>
      <c r="F771" s="42"/>
      <c r="G771" s="44"/>
      <c r="H771" s="43"/>
      <c r="I771" s="43"/>
      <c r="J771" s="128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219"/>
      <c r="X771" s="218"/>
      <c r="Y771" s="45"/>
      <c r="Z771" s="45"/>
      <c r="AA771" s="45"/>
      <c r="AB771" s="45"/>
      <c r="AC771" s="45"/>
      <c r="AD771" s="45"/>
      <c r="AE771" s="45"/>
      <c r="AF771" s="45"/>
      <c r="AG771" s="46"/>
      <c r="AH771" s="45"/>
      <c r="AI771" s="45"/>
      <c r="AJ771" s="45"/>
      <c r="AK771" s="45"/>
      <c r="AL771" s="45"/>
      <c r="AM771" s="45"/>
      <c r="AN771" s="45"/>
      <c r="AO771" s="49" t="e">
        <f>IF(ISBLANK(#REF!),"",K771*#REF!)</f>
        <v>#REF!</v>
      </c>
      <c r="AP771" s="45"/>
    </row>
    <row r="772" spans="2:42" ht="12.75" customHeight="1" x14ac:dyDescent="0.25">
      <c r="B772" s="47"/>
      <c r="D772" s="50"/>
      <c r="E772" s="51"/>
      <c r="F772" s="50"/>
      <c r="G772" s="52"/>
      <c r="H772" s="93"/>
      <c r="I772" s="93"/>
      <c r="J772" s="133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219"/>
      <c r="X772" s="218"/>
      <c r="Y772" s="45"/>
      <c r="Z772" s="45"/>
      <c r="AA772" s="45"/>
      <c r="AB772" s="45"/>
      <c r="AC772" s="45"/>
      <c r="AD772" s="45"/>
      <c r="AE772" s="45"/>
      <c r="AF772" s="45"/>
      <c r="AG772" s="46"/>
      <c r="AH772" s="45"/>
      <c r="AI772" s="45"/>
      <c r="AJ772" s="53"/>
      <c r="AK772" s="45"/>
      <c r="AL772" s="54"/>
      <c r="AM772" s="54"/>
      <c r="AN772" s="54"/>
      <c r="AO772" s="49" t="e">
        <f>IF(ISBLANK(#REF!),"",K772*#REF!)</f>
        <v>#REF!</v>
      </c>
      <c r="AP772" s="49"/>
    </row>
    <row r="773" spans="2:42" ht="12.75" customHeight="1" x14ac:dyDescent="0.25">
      <c r="B773" s="47"/>
      <c r="D773" s="50"/>
      <c r="E773" s="51"/>
      <c r="F773" s="50"/>
      <c r="G773" s="52"/>
      <c r="H773" s="93"/>
      <c r="I773" s="93"/>
      <c r="J773" s="133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219"/>
      <c r="X773" s="218"/>
      <c r="Y773" s="45"/>
      <c r="Z773" s="45"/>
      <c r="AA773" s="45"/>
      <c r="AB773" s="45"/>
      <c r="AC773" s="45"/>
      <c r="AD773" s="45"/>
      <c r="AE773" s="45"/>
      <c r="AF773" s="45"/>
      <c r="AG773" s="46"/>
      <c r="AH773" s="45"/>
      <c r="AI773" s="45"/>
      <c r="AJ773" s="53"/>
      <c r="AK773" s="45"/>
      <c r="AL773" s="54"/>
      <c r="AM773" s="54"/>
      <c r="AN773" s="54"/>
      <c r="AO773" s="49" t="e">
        <f>IF(ISBLANK(#REF!),"",K773*#REF!)</f>
        <v>#REF!</v>
      </c>
      <c r="AP773" s="49"/>
    </row>
    <row r="774" spans="2:42" ht="12.75" customHeight="1" x14ac:dyDescent="0.25">
      <c r="B774" s="47"/>
      <c r="D774" s="50"/>
      <c r="E774" s="51"/>
      <c r="F774" s="50"/>
      <c r="G774" s="52"/>
      <c r="H774" s="93"/>
      <c r="I774" s="93"/>
      <c r="J774" s="133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219"/>
      <c r="X774" s="218"/>
      <c r="Y774" s="45"/>
      <c r="Z774" s="45"/>
      <c r="AA774" s="45"/>
      <c r="AB774" s="45"/>
      <c r="AC774" s="45"/>
      <c r="AD774" s="45"/>
      <c r="AE774" s="45"/>
      <c r="AF774" s="45"/>
      <c r="AG774" s="46"/>
      <c r="AH774" s="45"/>
      <c r="AI774" s="45"/>
      <c r="AJ774" s="53"/>
      <c r="AK774" s="45"/>
      <c r="AL774" s="54"/>
      <c r="AM774" s="54"/>
      <c r="AN774" s="54"/>
      <c r="AO774" s="49" t="e">
        <f>IF(ISBLANK(#REF!),"",K774*#REF!)</f>
        <v>#REF!</v>
      </c>
      <c r="AP774" s="49"/>
    </row>
    <row r="775" spans="2:42" ht="12.75" customHeight="1" x14ac:dyDescent="0.25">
      <c r="B775" s="47"/>
      <c r="D775" s="50"/>
      <c r="E775" s="51"/>
      <c r="F775" s="50"/>
      <c r="G775" s="52"/>
      <c r="H775" s="93"/>
      <c r="I775" s="93"/>
      <c r="J775" s="133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219"/>
      <c r="X775" s="218"/>
      <c r="Y775" s="45"/>
      <c r="Z775" s="45"/>
      <c r="AA775" s="45"/>
      <c r="AB775" s="45"/>
      <c r="AC775" s="45"/>
      <c r="AD775" s="45"/>
      <c r="AE775" s="45"/>
      <c r="AF775" s="45"/>
      <c r="AG775" s="46"/>
      <c r="AH775" s="45"/>
      <c r="AI775" s="45"/>
      <c r="AJ775" s="53"/>
      <c r="AK775" s="45"/>
      <c r="AL775" s="54"/>
      <c r="AM775" s="54"/>
      <c r="AN775" s="54"/>
      <c r="AO775" s="49" t="e">
        <f>IF(ISBLANK(#REF!),"",K775*#REF!)</f>
        <v>#REF!</v>
      </c>
      <c r="AP775" s="49"/>
    </row>
    <row r="776" spans="2:42" ht="12.75" customHeight="1" x14ac:dyDescent="0.25">
      <c r="B776" s="47"/>
      <c r="D776" s="50"/>
      <c r="E776" s="51"/>
      <c r="F776" s="50"/>
      <c r="G776" s="52"/>
      <c r="H776" s="93"/>
      <c r="I776" s="93"/>
      <c r="J776" s="133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219"/>
      <c r="X776" s="218"/>
      <c r="Y776" s="45"/>
      <c r="Z776" s="45"/>
      <c r="AA776" s="45"/>
      <c r="AB776" s="45"/>
      <c r="AC776" s="45"/>
      <c r="AD776" s="45"/>
      <c r="AE776" s="45"/>
      <c r="AF776" s="45"/>
      <c r="AG776" s="46"/>
      <c r="AH776" s="45"/>
      <c r="AI776" s="45"/>
      <c r="AJ776" s="53"/>
      <c r="AK776" s="45"/>
      <c r="AL776" s="54"/>
      <c r="AM776" s="54"/>
      <c r="AN776" s="54"/>
      <c r="AO776" s="49" t="e">
        <f>IF(ISBLANK(#REF!),"",K776*#REF!)</f>
        <v>#REF!</v>
      </c>
      <c r="AP776" s="49"/>
    </row>
    <row r="777" spans="2:42" ht="12.75" customHeight="1" x14ac:dyDescent="0.25">
      <c r="B777" s="47"/>
      <c r="D777" s="50"/>
      <c r="E777" s="51"/>
      <c r="F777" s="50"/>
      <c r="G777" s="52"/>
      <c r="H777" s="93"/>
      <c r="I777" s="93"/>
      <c r="J777" s="133"/>
      <c r="K777" s="49"/>
      <c r="L777" s="58"/>
      <c r="M777" s="58"/>
      <c r="N777" s="58"/>
      <c r="O777" s="58"/>
      <c r="P777" s="58"/>
      <c r="Q777" s="49"/>
      <c r="R777" s="49"/>
      <c r="S777" s="49"/>
      <c r="T777" s="49"/>
      <c r="U777" s="49"/>
      <c r="V777" s="49"/>
      <c r="W777" s="219"/>
      <c r="X777" s="218"/>
      <c r="Y777" s="45"/>
      <c r="Z777" s="45"/>
      <c r="AA777" s="45"/>
      <c r="AB777" s="45"/>
      <c r="AC777" s="45"/>
      <c r="AD777" s="45"/>
      <c r="AE777" s="45"/>
      <c r="AF777" s="45"/>
      <c r="AG777" s="46"/>
      <c r="AH777" s="45"/>
      <c r="AI777" s="45"/>
      <c r="AJ777" s="53"/>
      <c r="AK777" s="45"/>
      <c r="AL777" s="54"/>
      <c r="AM777" s="54"/>
      <c r="AN777" s="54"/>
      <c r="AO777" s="49" t="e">
        <f>IF(ISBLANK(#REF!),"",K777*#REF!)</f>
        <v>#REF!</v>
      </c>
      <c r="AP777" s="49"/>
    </row>
    <row r="778" spans="2:42" ht="12.75" customHeight="1" x14ac:dyDescent="0.25">
      <c r="B778" s="47"/>
      <c r="D778" s="50"/>
      <c r="E778" s="51"/>
      <c r="F778" s="50"/>
      <c r="G778" s="52"/>
      <c r="H778" s="93"/>
      <c r="I778" s="93"/>
      <c r="J778" s="133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219"/>
      <c r="X778" s="218"/>
      <c r="Y778" s="45"/>
      <c r="Z778" s="45"/>
      <c r="AA778" s="45"/>
      <c r="AB778" s="45"/>
      <c r="AC778" s="45"/>
      <c r="AD778" s="45"/>
      <c r="AE778" s="45"/>
      <c r="AF778" s="45"/>
      <c r="AG778" s="46"/>
      <c r="AH778" s="45"/>
      <c r="AI778" s="45"/>
      <c r="AJ778" s="53"/>
      <c r="AK778" s="45"/>
      <c r="AL778" s="54"/>
      <c r="AM778" s="54"/>
      <c r="AN778" s="54"/>
      <c r="AO778" s="49" t="e">
        <f>IF(ISBLANK(#REF!),"",K778*#REF!)</f>
        <v>#REF!</v>
      </c>
      <c r="AP778" s="49"/>
    </row>
    <row r="779" spans="2:42" ht="12.75" customHeight="1" x14ac:dyDescent="0.25">
      <c r="B779" s="47"/>
      <c r="D779" s="50"/>
      <c r="E779" s="51"/>
      <c r="F779" s="50"/>
      <c r="G779" s="52"/>
      <c r="H779" s="93"/>
      <c r="I779" s="93"/>
      <c r="J779" s="133"/>
      <c r="K779" s="49"/>
      <c r="L779" s="58"/>
      <c r="M779" s="58"/>
      <c r="N779" s="58"/>
      <c r="O779" s="58"/>
      <c r="P779" s="58"/>
      <c r="Q779" s="49"/>
      <c r="R779" s="49"/>
      <c r="S779" s="49"/>
      <c r="T779" s="49"/>
      <c r="U779" s="49"/>
      <c r="V779" s="49"/>
      <c r="W779" s="219"/>
      <c r="X779" s="218"/>
      <c r="Y779" s="45"/>
      <c r="Z779" s="45"/>
      <c r="AA779" s="45"/>
      <c r="AB779" s="45"/>
      <c r="AC779" s="45"/>
      <c r="AD779" s="45"/>
      <c r="AE779" s="45"/>
      <c r="AF779" s="45"/>
      <c r="AG779" s="46"/>
      <c r="AH779" s="45"/>
      <c r="AI779" s="45"/>
      <c r="AJ779" s="53"/>
      <c r="AK779" s="45"/>
      <c r="AL779" s="54"/>
      <c r="AM779" s="54"/>
      <c r="AN779" s="54"/>
      <c r="AO779" s="49" t="e">
        <f>IF(ISBLANK(#REF!),"",K779*#REF!)</f>
        <v>#REF!</v>
      </c>
      <c r="AP779" s="49"/>
    </row>
    <row r="780" spans="2:42" ht="12.75" customHeight="1" x14ac:dyDescent="0.25">
      <c r="B780" s="47"/>
      <c r="D780" s="50"/>
      <c r="E780" s="51"/>
      <c r="F780" s="50"/>
      <c r="G780" s="52"/>
      <c r="H780" s="93"/>
      <c r="I780" s="93"/>
      <c r="J780" s="133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56"/>
      <c r="W780" s="215"/>
      <c r="X780" s="270"/>
      <c r="Y780" s="49"/>
      <c r="Z780" s="45"/>
      <c r="AA780" s="45"/>
      <c r="AB780" s="45"/>
      <c r="AC780" s="45"/>
      <c r="AD780" s="45"/>
      <c r="AE780" s="45"/>
      <c r="AF780" s="45"/>
      <c r="AG780" s="46"/>
      <c r="AH780" s="45"/>
      <c r="AI780" s="45"/>
      <c r="AJ780" s="53"/>
      <c r="AK780" s="45"/>
      <c r="AL780" s="54"/>
      <c r="AM780" s="54"/>
      <c r="AN780" s="54"/>
      <c r="AO780" s="49" t="e">
        <f>IF(ISBLANK(#REF!),"",K780*#REF!)</f>
        <v>#REF!</v>
      </c>
      <c r="AP780" s="49"/>
    </row>
    <row r="781" spans="2:42" ht="12.75" customHeight="1" x14ac:dyDescent="0.25">
      <c r="B781" s="47"/>
      <c r="D781" s="50"/>
      <c r="E781" s="51"/>
      <c r="F781" s="50"/>
      <c r="G781" s="52"/>
      <c r="H781" s="93"/>
      <c r="I781" s="93"/>
      <c r="J781" s="133"/>
      <c r="K781" s="49"/>
      <c r="L781" s="58"/>
      <c r="M781" s="58"/>
      <c r="N781" s="58"/>
      <c r="O781" s="58"/>
      <c r="P781" s="58"/>
      <c r="Q781" s="49"/>
      <c r="R781" s="49"/>
      <c r="S781" s="49"/>
      <c r="T781" s="49"/>
      <c r="U781" s="49"/>
      <c r="V781" s="56"/>
      <c r="W781" s="242"/>
      <c r="X781" s="257"/>
      <c r="Y781" s="45"/>
      <c r="Z781" s="45"/>
      <c r="AA781" s="45"/>
      <c r="AB781" s="45"/>
      <c r="AC781" s="45"/>
      <c r="AD781" s="45"/>
      <c r="AE781" s="45"/>
      <c r="AF781" s="45"/>
      <c r="AG781" s="46"/>
      <c r="AH781" s="45"/>
      <c r="AI781" s="45"/>
      <c r="AJ781" s="53"/>
      <c r="AK781" s="45"/>
      <c r="AL781" s="54"/>
      <c r="AM781" s="54"/>
      <c r="AN781" s="54"/>
      <c r="AO781" s="49" t="e">
        <f>IF(ISBLANK(#REF!),"",K781*#REF!)</f>
        <v>#REF!</v>
      </c>
      <c r="AP781" s="49"/>
    </row>
    <row r="782" spans="2:42" ht="12.75" customHeight="1" x14ac:dyDescent="0.25">
      <c r="B782" s="47"/>
      <c r="D782" s="50"/>
      <c r="E782" s="51"/>
      <c r="F782" s="50"/>
      <c r="G782" s="52"/>
      <c r="H782" s="93"/>
      <c r="I782" s="93"/>
      <c r="J782" s="133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219"/>
      <c r="X782" s="218"/>
      <c r="Y782" s="45"/>
      <c r="Z782" s="45"/>
      <c r="AA782" s="45"/>
      <c r="AB782" s="45"/>
      <c r="AC782" s="45"/>
      <c r="AD782" s="45"/>
      <c r="AE782" s="45"/>
      <c r="AF782" s="45"/>
      <c r="AG782" s="46"/>
      <c r="AH782" s="45"/>
      <c r="AI782" s="45"/>
      <c r="AJ782" s="53"/>
      <c r="AK782" s="45"/>
      <c r="AL782" s="54"/>
      <c r="AM782" s="54"/>
      <c r="AN782" s="54"/>
      <c r="AO782" s="49" t="e">
        <f>IF(ISBLANK(#REF!),"",K782*#REF!)</f>
        <v>#REF!</v>
      </c>
      <c r="AP782" s="49"/>
    </row>
    <row r="783" spans="2:42" ht="12.75" customHeight="1" x14ac:dyDescent="0.25">
      <c r="B783" s="47"/>
      <c r="D783" s="50"/>
      <c r="E783" s="51"/>
      <c r="F783" s="42"/>
      <c r="G783" s="44"/>
      <c r="H783" s="93"/>
      <c r="I783" s="93"/>
      <c r="J783" s="133"/>
      <c r="K783" s="49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9"/>
      <c r="W783" s="219"/>
      <c r="X783" s="218"/>
      <c r="Y783" s="67"/>
      <c r="Z783" s="67"/>
      <c r="AA783" s="45"/>
      <c r="AB783" s="45"/>
      <c r="AC783" s="45"/>
      <c r="AD783" s="45"/>
      <c r="AE783" s="45"/>
      <c r="AF783" s="45"/>
      <c r="AG783" s="46"/>
      <c r="AH783" s="45"/>
      <c r="AI783" s="45"/>
      <c r="AJ783" s="67"/>
      <c r="AK783" s="45"/>
      <c r="AL783" s="45"/>
      <c r="AM783" s="45"/>
      <c r="AN783" s="45"/>
      <c r="AO783" s="49" t="e">
        <f>IF(ISBLANK(#REF!),"",K783*#REF!)</f>
        <v>#REF!</v>
      </c>
      <c r="AP783" s="49"/>
    </row>
    <row r="784" spans="2:42" ht="12.75" customHeight="1" x14ac:dyDescent="0.25">
      <c r="B784" s="47"/>
      <c r="D784" s="50"/>
      <c r="E784" s="51"/>
      <c r="F784" s="42"/>
      <c r="G784" s="44"/>
      <c r="H784" s="93"/>
      <c r="I784" s="93"/>
      <c r="J784" s="133"/>
      <c r="K784" s="49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9"/>
      <c r="W784" s="219"/>
      <c r="X784" s="218"/>
      <c r="Y784" s="67"/>
      <c r="Z784" s="67"/>
      <c r="AA784" s="45"/>
      <c r="AB784" s="45"/>
      <c r="AC784" s="45"/>
      <c r="AD784" s="45"/>
      <c r="AE784" s="45"/>
      <c r="AF784" s="45"/>
      <c r="AG784" s="46"/>
      <c r="AH784" s="45"/>
      <c r="AI784" s="45"/>
      <c r="AJ784" s="68"/>
      <c r="AK784" s="45"/>
      <c r="AL784" s="53"/>
      <c r="AM784" s="53"/>
      <c r="AN784" s="53"/>
      <c r="AO784" s="49"/>
      <c r="AP784" s="49"/>
    </row>
    <row r="785" spans="2:42" ht="12.75" customHeight="1" x14ac:dyDescent="0.25">
      <c r="B785" s="47"/>
      <c r="D785" s="50"/>
      <c r="E785" s="51"/>
      <c r="F785" s="42"/>
      <c r="G785" s="52"/>
      <c r="H785" s="93"/>
      <c r="I785" s="93"/>
      <c r="J785" s="133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219"/>
      <c r="X785" s="218"/>
      <c r="Y785" s="45"/>
      <c r="Z785" s="45"/>
      <c r="AA785" s="45"/>
      <c r="AB785" s="45"/>
      <c r="AC785" s="45"/>
      <c r="AD785" s="45"/>
      <c r="AE785" s="45"/>
      <c r="AF785" s="45"/>
      <c r="AG785" s="46"/>
      <c r="AH785" s="45"/>
      <c r="AI785" s="45"/>
      <c r="AJ785" s="53"/>
      <c r="AK785" s="45"/>
      <c r="AL785" s="54"/>
      <c r="AM785" s="54"/>
      <c r="AN785" s="54"/>
      <c r="AO785" s="49" t="e">
        <f>IF(ISBLANK(#REF!),"",K785*#REF!)</f>
        <v>#REF!</v>
      </c>
      <c r="AP785" s="49"/>
    </row>
    <row r="786" spans="2:42" ht="12.75" customHeight="1" x14ac:dyDescent="0.25">
      <c r="B786" s="47"/>
      <c r="D786" s="50"/>
      <c r="E786" s="51"/>
      <c r="F786" s="42"/>
      <c r="G786" s="52"/>
      <c r="H786" s="93"/>
      <c r="I786" s="93"/>
      <c r="J786" s="133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56"/>
      <c r="W786" s="242"/>
      <c r="X786" s="257"/>
      <c r="Y786" s="45"/>
      <c r="Z786" s="45"/>
      <c r="AA786" s="45"/>
      <c r="AB786" s="45"/>
      <c r="AC786" s="45"/>
      <c r="AD786" s="45"/>
      <c r="AE786" s="45"/>
      <c r="AF786" s="45"/>
      <c r="AG786" s="46"/>
      <c r="AH786" s="45"/>
      <c r="AI786" s="45"/>
      <c r="AJ786" s="53"/>
      <c r="AK786" s="45"/>
      <c r="AL786" s="54"/>
      <c r="AM786" s="54"/>
      <c r="AN786" s="54"/>
      <c r="AO786" s="49" t="e">
        <f>IF(ISBLANK(#REF!),"",K786*#REF!)</f>
        <v>#REF!</v>
      </c>
      <c r="AP786" s="49"/>
    </row>
    <row r="787" spans="2:42" ht="12.75" customHeight="1" x14ac:dyDescent="0.25">
      <c r="B787" s="47"/>
      <c r="D787" s="42"/>
      <c r="E787" s="51"/>
      <c r="F787" s="50"/>
      <c r="G787" s="52"/>
      <c r="H787" s="93"/>
      <c r="I787" s="93"/>
      <c r="J787" s="133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219"/>
      <c r="X787" s="218"/>
      <c r="Y787" s="45"/>
      <c r="Z787" s="45"/>
      <c r="AA787" s="45"/>
      <c r="AB787" s="45"/>
      <c r="AC787" s="45"/>
      <c r="AD787" s="45"/>
      <c r="AE787" s="45"/>
      <c r="AF787" s="45"/>
      <c r="AG787" s="46"/>
      <c r="AH787" s="45"/>
      <c r="AI787" s="45"/>
      <c r="AJ787" s="53"/>
      <c r="AK787" s="45"/>
      <c r="AL787" s="54"/>
      <c r="AM787" s="54"/>
      <c r="AN787" s="54"/>
      <c r="AO787" s="49" t="e">
        <f>IF(ISBLANK(#REF!),"",K787*#REF!)</f>
        <v>#REF!</v>
      </c>
      <c r="AP787" s="49"/>
    </row>
    <row r="788" spans="2:42" ht="12.75" customHeight="1" x14ac:dyDescent="0.25">
      <c r="B788" s="47"/>
      <c r="D788" s="50"/>
      <c r="E788" s="51"/>
      <c r="F788" s="50"/>
      <c r="G788" s="52"/>
      <c r="H788" s="93"/>
      <c r="I788" s="93"/>
      <c r="J788" s="133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56"/>
      <c r="W788" s="242"/>
      <c r="X788" s="257"/>
      <c r="Y788" s="45"/>
      <c r="Z788" s="45"/>
      <c r="AA788" s="45"/>
      <c r="AB788" s="45"/>
      <c r="AC788" s="45"/>
      <c r="AD788" s="45"/>
      <c r="AE788" s="45"/>
      <c r="AF788" s="45"/>
      <c r="AG788" s="46"/>
      <c r="AH788" s="45"/>
      <c r="AI788" s="45"/>
      <c r="AJ788" s="53"/>
      <c r="AK788" s="45"/>
      <c r="AL788" s="54"/>
      <c r="AM788" s="54"/>
      <c r="AN788" s="54"/>
      <c r="AO788" s="49" t="e">
        <f>IF(ISBLANK(#REF!),"",K788*#REF!)</f>
        <v>#REF!</v>
      </c>
      <c r="AP788" s="49"/>
    </row>
    <row r="789" spans="2:42" ht="12.75" customHeight="1" x14ac:dyDescent="0.25">
      <c r="B789" s="47"/>
      <c r="D789" s="50"/>
      <c r="E789" s="51"/>
      <c r="F789" s="50"/>
      <c r="G789" s="52"/>
      <c r="H789" s="93"/>
      <c r="I789" s="93"/>
      <c r="J789" s="133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219"/>
      <c r="X789" s="218"/>
      <c r="Y789" s="45"/>
      <c r="Z789" s="45"/>
      <c r="AA789" s="45"/>
      <c r="AB789" s="45"/>
      <c r="AC789" s="45"/>
      <c r="AD789" s="45"/>
      <c r="AE789" s="45"/>
      <c r="AF789" s="45"/>
      <c r="AG789" s="46"/>
      <c r="AH789" s="45"/>
      <c r="AI789" s="45"/>
      <c r="AJ789" s="53"/>
      <c r="AK789" s="45"/>
      <c r="AL789" s="54"/>
      <c r="AM789" s="54"/>
      <c r="AN789" s="54"/>
      <c r="AO789" s="49" t="e">
        <f>IF(ISBLANK(#REF!),"",K789*#REF!)</f>
        <v>#REF!</v>
      </c>
      <c r="AP789" s="49"/>
    </row>
    <row r="790" spans="2:42" ht="12.75" customHeight="1" x14ac:dyDescent="0.25">
      <c r="B790" s="47"/>
      <c r="D790" s="50"/>
      <c r="E790" s="51"/>
      <c r="F790" s="50"/>
      <c r="G790" s="52"/>
      <c r="H790" s="93"/>
      <c r="I790" s="93"/>
      <c r="J790" s="133"/>
      <c r="K790" s="49"/>
      <c r="L790" s="58"/>
      <c r="M790" s="58"/>
      <c r="N790" s="58"/>
      <c r="O790" s="58"/>
      <c r="P790" s="58"/>
      <c r="Q790" s="49"/>
      <c r="R790" s="49"/>
      <c r="S790" s="49"/>
      <c r="T790" s="49"/>
      <c r="U790" s="49"/>
      <c r="V790" s="49"/>
      <c r="W790" s="219"/>
      <c r="X790" s="218"/>
      <c r="Y790" s="45"/>
      <c r="Z790" s="45"/>
      <c r="AA790" s="45"/>
      <c r="AB790" s="45"/>
      <c r="AC790" s="45"/>
      <c r="AD790" s="45"/>
      <c r="AE790" s="45"/>
      <c r="AF790" s="45"/>
      <c r="AG790" s="46"/>
      <c r="AH790" s="45"/>
      <c r="AI790" s="45"/>
      <c r="AJ790" s="53"/>
      <c r="AK790" s="45"/>
      <c r="AL790" s="54"/>
      <c r="AM790" s="54"/>
      <c r="AN790" s="54"/>
      <c r="AO790" s="49" t="e">
        <f>IF(ISBLANK(#REF!),"",K790*#REF!)</f>
        <v>#REF!</v>
      </c>
      <c r="AP790" s="49"/>
    </row>
    <row r="791" spans="2:42" ht="12.75" customHeight="1" x14ac:dyDescent="0.25">
      <c r="B791" s="47"/>
      <c r="D791" s="50"/>
      <c r="E791" s="51"/>
      <c r="F791" s="50"/>
      <c r="G791" s="52"/>
      <c r="H791" s="93"/>
      <c r="I791" s="93"/>
      <c r="J791" s="133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219"/>
      <c r="X791" s="218"/>
      <c r="Y791" s="45"/>
      <c r="Z791" s="45"/>
      <c r="AA791" s="45"/>
      <c r="AB791" s="45"/>
      <c r="AC791" s="45"/>
      <c r="AD791" s="45"/>
      <c r="AE791" s="45"/>
      <c r="AF791" s="45"/>
      <c r="AG791" s="46"/>
      <c r="AH791" s="45"/>
      <c r="AI791" s="45"/>
      <c r="AJ791" s="53"/>
      <c r="AK791" s="45"/>
      <c r="AL791" s="54"/>
      <c r="AM791" s="54"/>
      <c r="AN791" s="54"/>
      <c r="AO791" s="49" t="e">
        <f>IF(ISBLANK(#REF!),"",K791*#REF!)</f>
        <v>#REF!</v>
      </c>
      <c r="AP791" s="49"/>
    </row>
    <row r="792" spans="2:42" ht="12.75" customHeight="1" x14ac:dyDescent="0.25">
      <c r="B792" s="47"/>
      <c r="D792" s="50"/>
      <c r="E792" s="51"/>
      <c r="F792" s="50"/>
      <c r="G792" s="52"/>
      <c r="H792" s="93"/>
      <c r="I792" s="93"/>
      <c r="J792" s="133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219"/>
      <c r="X792" s="218"/>
      <c r="Y792" s="45"/>
      <c r="Z792" s="45"/>
      <c r="AA792" s="45"/>
      <c r="AB792" s="45"/>
      <c r="AC792" s="45"/>
      <c r="AD792" s="45"/>
      <c r="AE792" s="45"/>
      <c r="AF792" s="45"/>
      <c r="AG792" s="46"/>
      <c r="AH792" s="45"/>
      <c r="AI792" s="45"/>
      <c r="AJ792" s="53"/>
      <c r="AK792" s="45"/>
      <c r="AL792" s="54"/>
      <c r="AM792" s="54"/>
      <c r="AN792" s="54"/>
      <c r="AO792" s="49" t="e">
        <f>IF(ISBLANK(#REF!),"",K792*#REF!)</f>
        <v>#REF!</v>
      </c>
      <c r="AP792" s="45"/>
    </row>
    <row r="793" spans="2:42" ht="12.75" customHeight="1" x14ac:dyDescent="0.25">
      <c r="B793" s="47"/>
      <c r="D793" s="50"/>
      <c r="E793" s="51"/>
      <c r="F793" s="50"/>
      <c r="G793" s="52"/>
      <c r="H793" s="93"/>
      <c r="I793" s="93"/>
      <c r="J793" s="133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219"/>
      <c r="X793" s="218"/>
      <c r="Y793" s="45"/>
      <c r="Z793" s="45"/>
      <c r="AA793" s="45"/>
      <c r="AB793" s="45"/>
      <c r="AC793" s="45"/>
      <c r="AD793" s="45"/>
      <c r="AE793" s="45"/>
      <c r="AF793" s="45"/>
      <c r="AG793" s="46"/>
      <c r="AH793" s="45"/>
      <c r="AI793" s="45"/>
      <c r="AJ793" s="53"/>
      <c r="AK793" s="45"/>
      <c r="AL793" s="54"/>
      <c r="AM793" s="54"/>
      <c r="AN793" s="54"/>
      <c r="AO793" s="49" t="e">
        <f>IF(ISBLANK(#REF!),"",K793*#REF!)</f>
        <v>#REF!</v>
      </c>
      <c r="AP793" s="45"/>
    </row>
    <row r="794" spans="2:42" ht="12.75" customHeight="1" x14ac:dyDescent="0.25">
      <c r="B794" s="47"/>
      <c r="D794" s="50"/>
      <c r="E794" s="51"/>
      <c r="F794" s="50"/>
      <c r="G794" s="52"/>
      <c r="H794" s="93"/>
      <c r="I794" s="93"/>
      <c r="J794" s="133"/>
      <c r="K794" s="49"/>
      <c r="L794" s="58"/>
      <c r="M794" s="58"/>
      <c r="N794" s="58"/>
      <c r="O794" s="58"/>
      <c r="P794" s="58"/>
      <c r="Q794" s="49"/>
      <c r="R794" s="49"/>
      <c r="S794" s="49"/>
      <c r="T794" s="49"/>
      <c r="U794" s="49"/>
      <c r="V794" s="49"/>
      <c r="W794" s="219"/>
      <c r="X794" s="218"/>
      <c r="Y794" s="45"/>
      <c r="Z794" s="45"/>
      <c r="AA794" s="45"/>
      <c r="AB794" s="45"/>
      <c r="AC794" s="45"/>
      <c r="AD794" s="45"/>
      <c r="AE794" s="45"/>
      <c r="AF794" s="45"/>
      <c r="AG794" s="46"/>
      <c r="AH794" s="45"/>
      <c r="AI794" s="45"/>
      <c r="AJ794" s="53"/>
      <c r="AK794" s="45"/>
      <c r="AL794" s="54"/>
      <c r="AM794" s="54"/>
      <c r="AN794" s="54"/>
      <c r="AO794" s="49" t="e">
        <f>IF(ISBLANK(#REF!),"",K794*#REF!)</f>
        <v>#REF!</v>
      </c>
      <c r="AP794" s="49"/>
    </row>
    <row r="795" spans="2:42" ht="12.75" customHeight="1" x14ac:dyDescent="0.25">
      <c r="B795" s="47"/>
      <c r="D795" s="50"/>
      <c r="E795" s="51"/>
      <c r="F795" s="50"/>
      <c r="G795" s="52"/>
      <c r="H795" s="93"/>
      <c r="I795" s="93"/>
      <c r="J795" s="133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219"/>
      <c r="X795" s="218"/>
      <c r="Y795" s="45"/>
      <c r="Z795" s="45"/>
      <c r="AA795" s="45"/>
      <c r="AB795" s="45"/>
      <c r="AC795" s="45"/>
      <c r="AD795" s="45"/>
      <c r="AE795" s="45"/>
      <c r="AF795" s="45"/>
      <c r="AG795" s="46"/>
      <c r="AH795" s="45"/>
      <c r="AI795" s="45"/>
      <c r="AJ795" s="53"/>
      <c r="AK795" s="45"/>
      <c r="AL795" s="54"/>
      <c r="AM795" s="54"/>
      <c r="AN795" s="54"/>
      <c r="AO795" s="49" t="e">
        <f>IF(ISBLANK(#REF!),"",K795*#REF!)</f>
        <v>#REF!</v>
      </c>
      <c r="AP795" s="49"/>
    </row>
    <row r="796" spans="2:42" ht="12.75" customHeight="1" x14ac:dyDescent="0.25">
      <c r="B796" s="47"/>
      <c r="D796" s="50"/>
      <c r="E796" s="51"/>
      <c r="F796" s="50"/>
      <c r="G796" s="52"/>
      <c r="H796" s="93"/>
      <c r="I796" s="93"/>
      <c r="J796" s="133"/>
      <c r="K796" s="49"/>
      <c r="L796" s="58"/>
      <c r="M796" s="58"/>
      <c r="N796" s="58"/>
      <c r="O796" s="58"/>
      <c r="P796" s="58"/>
      <c r="Q796" s="49"/>
      <c r="R796" s="49"/>
      <c r="S796" s="49"/>
      <c r="T796" s="49"/>
      <c r="U796" s="49"/>
      <c r="V796" s="49"/>
      <c r="W796" s="219"/>
      <c r="X796" s="218"/>
      <c r="Y796" s="45"/>
      <c r="Z796" s="45"/>
      <c r="AA796" s="45"/>
      <c r="AB796" s="45"/>
      <c r="AC796" s="45"/>
      <c r="AD796" s="45"/>
      <c r="AE796" s="45"/>
      <c r="AF796" s="45"/>
      <c r="AG796" s="46"/>
      <c r="AH796" s="45"/>
      <c r="AI796" s="45"/>
      <c r="AJ796" s="53"/>
      <c r="AK796" s="45"/>
      <c r="AL796" s="54"/>
      <c r="AM796" s="54"/>
      <c r="AN796" s="54"/>
      <c r="AO796" s="49" t="e">
        <f>IF(ISBLANK(#REF!),"",K796*#REF!)</f>
        <v>#REF!</v>
      </c>
      <c r="AP796" s="49"/>
    </row>
    <row r="797" spans="2:42" ht="12.75" customHeight="1" x14ac:dyDescent="0.25">
      <c r="B797" s="47"/>
      <c r="D797" s="50"/>
      <c r="E797" s="51"/>
      <c r="F797" s="50"/>
      <c r="G797" s="52"/>
      <c r="H797" s="93"/>
      <c r="I797" s="93"/>
      <c r="J797" s="133"/>
      <c r="K797" s="49"/>
      <c r="L797" s="58"/>
      <c r="M797" s="58"/>
      <c r="N797" s="58"/>
      <c r="O797" s="58"/>
      <c r="P797" s="58"/>
      <c r="Q797" s="49"/>
      <c r="R797" s="49"/>
      <c r="S797" s="49"/>
      <c r="T797" s="49"/>
      <c r="U797" s="49"/>
      <c r="V797" s="49"/>
      <c r="W797" s="219"/>
      <c r="X797" s="218"/>
      <c r="Y797" s="45"/>
      <c r="Z797" s="45"/>
      <c r="AA797" s="45"/>
      <c r="AB797" s="45"/>
      <c r="AC797" s="45"/>
      <c r="AD797" s="45"/>
      <c r="AE797" s="45"/>
      <c r="AF797" s="45"/>
      <c r="AG797" s="46"/>
      <c r="AH797" s="45"/>
      <c r="AI797" s="45"/>
      <c r="AJ797" s="53"/>
      <c r="AK797" s="45"/>
      <c r="AL797" s="54"/>
      <c r="AM797" s="54"/>
      <c r="AN797" s="54"/>
      <c r="AO797" s="49" t="e">
        <f>IF(ISBLANK(#REF!),"",K797*#REF!)</f>
        <v>#REF!</v>
      </c>
      <c r="AP797" s="49"/>
    </row>
    <row r="798" spans="2:42" ht="12.75" customHeight="1" x14ac:dyDescent="0.25">
      <c r="B798" s="47"/>
      <c r="D798" s="50"/>
      <c r="E798" s="51"/>
      <c r="F798" s="50"/>
      <c r="G798" s="52"/>
      <c r="H798" s="93"/>
      <c r="I798" s="93"/>
      <c r="J798" s="133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219"/>
      <c r="X798" s="218"/>
      <c r="Y798" s="45"/>
      <c r="Z798" s="45"/>
      <c r="AA798" s="45"/>
      <c r="AB798" s="45"/>
      <c r="AC798" s="45"/>
      <c r="AD798" s="45"/>
      <c r="AE798" s="45"/>
      <c r="AF798" s="45"/>
      <c r="AG798" s="46"/>
      <c r="AH798" s="45"/>
      <c r="AI798" s="45"/>
      <c r="AJ798" s="53"/>
      <c r="AK798" s="45"/>
      <c r="AL798" s="54"/>
      <c r="AM798" s="54"/>
      <c r="AN798" s="54"/>
      <c r="AO798" s="49" t="e">
        <f>IF(ISBLANK(#REF!),"",K798*#REF!)</f>
        <v>#REF!</v>
      </c>
      <c r="AP798" s="49"/>
    </row>
    <row r="799" spans="2:42" ht="12.75" customHeight="1" x14ac:dyDescent="0.25">
      <c r="B799" s="47"/>
      <c r="D799" s="50"/>
      <c r="E799" s="51"/>
      <c r="F799" s="50"/>
      <c r="G799" s="52"/>
      <c r="H799" s="93"/>
      <c r="I799" s="93"/>
      <c r="J799" s="133"/>
      <c r="K799" s="49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9"/>
      <c r="W799" s="219"/>
      <c r="X799" s="218"/>
      <c r="Y799" s="67"/>
      <c r="Z799" s="67"/>
      <c r="AA799" s="45"/>
      <c r="AB799" s="45"/>
      <c r="AC799" s="45"/>
      <c r="AD799" s="45"/>
      <c r="AE799" s="45"/>
      <c r="AF799" s="45"/>
      <c r="AG799" s="46"/>
      <c r="AH799" s="45"/>
      <c r="AI799" s="45"/>
      <c r="AJ799" s="67"/>
      <c r="AK799" s="45"/>
      <c r="AL799" s="45"/>
      <c r="AM799" s="45"/>
      <c r="AN799" s="45"/>
      <c r="AO799" s="49" t="e">
        <f>IF(ISBLANK(#REF!),"",K799*#REF!)</f>
        <v>#REF!</v>
      </c>
      <c r="AP799" s="49"/>
    </row>
    <row r="800" spans="2:42" ht="12.75" customHeight="1" x14ac:dyDescent="0.25">
      <c r="B800" s="47"/>
      <c r="D800" s="50"/>
      <c r="E800" s="51"/>
      <c r="F800" s="50"/>
      <c r="G800" s="52"/>
      <c r="H800" s="93"/>
      <c r="I800" s="93"/>
      <c r="J800" s="133"/>
      <c r="K800" s="56"/>
      <c r="L800" s="45"/>
      <c r="M800" s="45"/>
      <c r="N800" s="45"/>
      <c r="O800" s="45"/>
      <c r="P800" s="45"/>
      <c r="Q800" s="49"/>
      <c r="R800" s="49"/>
      <c r="S800" s="49"/>
      <c r="T800" s="49"/>
      <c r="U800" s="49"/>
      <c r="V800" s="49"/>
      <c r="W800" s="219"/>
      <c r="X800" s="218"/>
      <c r="Y800" s="67"/>
      <c r="Z800" s="67"/>
      <c r="AA800" s="45"/>
      <c r="AB800" s="45"/>
      <c r="AC800" s="45"/>
      <c r="AD800" s="45"/>
      <c r="AE800" s="45"/>
      <c r="AF800" s="45"/>
      <c r="AG800" s="46"/>
      <c r="AH800" s="45"/>
      <c r="AI800" s="45"/>
      <c r="AJ800" s="67"/>
      <c r="AK800" s="45"/>
      <c r="AL800" s="45"/>
      <c r="AM800" s="45"/>
      <c r="AN800" s="45"/>
      <c r="AO800" s="49" t="e">
        <f>IF(ISBLANK(#REF!),"",K800*#REF!)</f>
        <v>#REF!</v>
      </c>
      <c r="AP800" s="45"/>
    </row>
    <row r="801" spans="2:42" ht="12.75" customHeight="1" x14ac:dyDescent="0.25">
      <c r="B801" s="47"/>
      <c r="D801" s="42"/>
      <c r="E801" s="43"/>
      <c r="F801" s="42"/>
      <c r="G801" s="52"/>
      <c r="H801" s="93"/>
      <c r="I801" s="93"/>
      <c r="J801" s="133"/>
      <c r="K801" s="49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9"/>
      <c r="W801" s="219"/>
      <c r="X801" s="218"/>
      <c r="Y801" s="67"/>
      <c r="Z801" s="67"/>
      <c r="AA801" s="45"/>
      <c r="AB801" s="45"/>
      <c r="AC801" s="45"/>
      <c r="AD801" s="45"/>
      <c r="AE801" s="45"/>
      <c r="AF801" s="45"/>
      <c r="AG801" s="46"/>
      <c r="AH801" s="45"/>
      <c r="AI801" s="45"/>
      <c r="AJ801" s="67"/>
      <c r="AK801" s="45"/>
      <c r="AL801" s="45"/>
      <c r="AM801" s="45"/>
      <c r="AN801" s="45"/>
      <c r="AO801" s="49"/>
      <c r="AP801" s="45"/>
    </row>
    <row r="802" spans="2:42" ht="12.75" customHeight="1" x14ac:dyDescent="0.25">
      <c r="B802" s="47"/>
      <c r="D802" s="42"/>
      <c r="E802" s="43"/>
      <c r="F802" s="42"/>
      <c r="G802" s="52"/>
      <c r="H802" s="51"/>
      <c r="I802" s="51"/>
      <c r="J802" s="12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219"/>
      <c r="X802" s="218"/>
      <c r="Y802" s="45"/>
      <c r="Z802" s="45"/>
      <c r="AA802" s="45"/>
      <c r="AB802" s="45"/>
      <c r="AC802" s="45"/>
      <c r="AD802" s="45"/>
      <c r="AE802" s="84"/>
      <c r="AF802" s="45"/>
      <c r="AG802" s="46"/>
      <c r="AH802" s="45"/>
      <c r="AI802" s="45"/>
      <c r="AJ802" s="67"/>
      <c r="AK802" s="45"/>
      <c r="AL802" s="45"/>
      <c r="AM802" s="45"/>
      <c r="AN802" s="45"/>
      <c r="AO802" s="49" t="e">
        <f>IF(ISBLANK(#REF!),"",K802*#REF!)</f>
        <v>#REF!</v>
      </c>
      <c r="AP802" s="45"/>
    </row>
    <row r="803" spans="2:42" ht="12.75" customHeight="1" x14ac:dyDescent="0.25">
      <c r="B803" s="47"/>
      <c r="D803" s="42"/>
      <c r="E803" s="43"/>
      <c r="F803" s="42"/>
      <c r="G803" s="52"/>
      <c r="H803" s="51"/>
      <c r="I803" s="51"/>
      <c r="J803" s="12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219"/>
      <c r="X803" s="218"/>
      <c r="Y803" s="45"/>
      <c r="Z803" s="45"/>
      <c r="AA803" s="45"/>
      <c r="AB803" s="45"/>
      <c r="AC803" s="45"/>
      <c r="AD803" s="45"/>
      <c r="AE803" s="84"/>
      <c r="AF803" s="45"/>
      <c r="AG803" s="46"/>
      <c r="AH803" s="45"/>
      <c r="AI803" s="45"/>
      <c r="AJ803" s="67"/>
      <c r="AK803" s="45"/>
      <c r="AL803" s="45"/>
      <c r="AM803" s="45"/>
      <c r="AN803" s="45"/>
      <c r="AO803" s="49" t="e">
        <f>IF(ISBLANK(#REF!),"",K803*#REF!)</f>
        <v>#REF!</v>
      </c>
      <c r="AP803" s="45"/>
    </row>
    <row r="804" spans="2:42" ht="12.75" customHeight="1" x14ac:dyDescent="0.25">
      <c r="B804" s="47"/>
      <c r="D804" s="50"/>
      <c r="E804" s="43"/>
      <c r="F804" s="50"/>
      <c r="G804" s="52"/>
      <c r="H804" s="51"/>
      <c r="I804" s="51"/>
      <c r="J804" s="12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219"/>
      <c r="X804" s="218"/>
      <c r="Y804" s="45"/>
      <c r="Z804" s="45"/>
      <c r="AA804" s="45"/>
      <c r="AB804" s="45"/>
      <c r="AC804" s="45"/>
      <c r="AD804" s="45"/>
      <c r="AE804" s="45"/>
      <c r="AF804" s="45"/>
      <c r="AG804" s="46"/>
      <c r="AH804" s="45"/>
      <c r="AI804" s="45"/>
      <c r="AJ804" s="53"/>
      <c r="AK804" s="45"/>
      <c r="AL804" s="54"/>
      <c r="AM804" s="54"/>
      <c r="AN804" s="54"/>
      <c r="AO804" s="49" t="e">
        <f>IF(ISBLANK(#REF!),"",K804*#REF!)</f>
        <v>#REF!</v>
      </c>
      <c r="AP804" s="45"/>
    </row>
    <row r="805" spans="2:42" ht="12.75" customHeight="1" x14ac:dyDescent="0.25">
      <c r="B805" s="47"/>
      <c r="D805" s="50"/>
      <c r="E805" s="43"/>
      <c r="F805" s="50"/>
      <c r="G805" s="52"/>
      <c r="H805" s="51"/>
      <c r="I805" s="51"/>
      <c r="J805" s="129"/>
      <c r="K805" s="56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219"/>
      <c r="X805" s="218"/>
      <c r="Y805" s="45"/>
      <c r="Z805" s="45"/>
      <c r="AA805" s="45"/>
      <c r="AB805" s="45"/>
      <c r="AC805" s="45"/>
      <c r="AD805" s="45"/>
      <c r="AE805" s="45"/>
      <c r="AF805" s="45"/>
      <c r="AG805" s="46"/>
      <c r="AH805" s="45"/>
      <c r="AI805" s="45"/>
      <c r="AJ805" s="53"/>
      <c r="AK805" s="45"/>
      <c r="AL805" s="54"/>
      <c r="AM805" s="54"/>
      <c r="AN805" s="54"/>
      <c r="AO805" s="49" t="e">
        <f>IF(ISBLANK(#REF!),"",K805*#REF!)</f>
        <v>#REF!</v>
      </c>
      <c r="AP805" s="45"/>
    </row>
    <row r="806" spans="2:42" ht="12.75" customHeight="1" x14ac:dyDescent="0.25">
      <c r="B806" s="47"/>
      <c r="D806" s="50"/>
      <c r="E806" s="43"/>
      <c r="F806" s="50"/>
      <c r="G806" s="52"/>
      <c r="H806" s="51"/>
      <c r="I806" s="51"/>
      <c r="J806" s="12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216"/>
      <c r="X806" s="266"/>
      <c r="Y806" s="49"/>
      <c r="Z806" s="45"/>
      <c r="AA806" s="45"/>
      <c r="AB806" s="45"/>
      <c r="AC806" s="45"/>
      <c r="AD806" s="45"/>
      <c r="AE806" s="45"/>
      <c r="AF806" s="45"/>
      <c r="AG806" s="46"/>
      <c r="AH806" s="45"/>
      <c r="AI806" s="45"/>
      <c r="AJ806" s="53"/>
      <c r="AK806" s="45"/>
      <c r="AL806" s="54"/>
      <c r="AM806" s="54"/>
      <c r="AN806" s="54"/>
      <c r="AO806" s="49" t="e">
        <f>IF(ISBLANK(#REF!),"",K806*#REF!)</f>
        <v>#REF!</v>
      </c>
      <c r="AP806" s="45"/>
    </row>
    <row r="807" spans="2:42" ht="12.75" customHeight="1" x14ac:dyDescent="0.25">
      <c r="B807" s="47"/>
      <c r="D807" s="50"/>
      <c r="E807" s="51"/>
      <c r="F807" s="50"/>
      <c r="G807" s="52"/>
      <c r="H807" s="51"/>
      <c r="I807" s="51"/>
      <c r="J807" s="12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216"/>
      <c r="X807" s="266"/>
      <c r="Y807" s="49"/>
      <c r="Z807" s="45"/>
      <c r="AA807" s="45"/>
      <c r="AB807" s="45"/>
      <c r="AC807" s="45"/>
      <c r="AD807" s="45"/>
      <c r="AE807" s="45"/>
      <c r="AF807" s="45"/>
      <c r="AG807" s="46"/>
      <c r="AH807" s="45"/>
      <c r="AI807" s="45"/>
      <c r="AJ807" s="53"/>
      <c r="AK807" s="45"/>
      <c r="AL807" s="54"/>
      <c r="AM807" s="54"/>
      <c r="AN807" s="54"/>
      <c r="AO807" s="49" t="e">
        <f>IF(ISBLANK(#REF!),"",K807*#REF!)</f>
        <v>#REF!</v>
      </c>
      <c r="AP807" s="45"/>
    </row>
    <row r="808" spans="2:42" ht="12.75" customHeight="1" x14ac:dyDescent="0.25">
      <c r="B808" s="47"/>
      <c r="D808" s="50"/>
      <c r="E808" s="51"/>
      <c r="F808" s="50"/>
      <c r="G808" s="52"/>
      <c r="H808" s="51"/>
      <c r="I808" s="51"/>
      <c r="J808" s="12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216"/>
      <c r="X808" s="266"/>
      <c r="Y808" s="49"/>
      <c r="Z808" s="45"/>
      <c r="AA808" s="45"/>
      <c r="AB808" s="45"/>
      <c r="AC808" s="45"/>
      <c r="AD808" s="45"/>
      <c r="AE808" s="45"/>
      <c r="AF808" s="45"/>
      <c r="AG808" s="46"/>
      <c r="AH808" s="45"/>
      <c r="AI808" s="45"/>
      <c r="AJ808" s="53"/>
      <c r="AK808" s="45"/>
      <c r="AL808" s="54"/>
      <c r="AM808" s="54"/>
      <c r="AN808" s="54"/>
      <c r="AO808" s="49" t="e">
        <f>IF(ISBLANK(#REF!),"",K808*#REF!)</f>
        <v>#REF!</v>
      </c>
      <c r="AP808" s="45"/>
    </row>
    <row r="809" spans="2:42" ht="12.75" customHeight="1" x14ac:dyDescent="0.25">
      <c r="B809" s="47"/>
      <c r="D809" s="50"/>
      <c r="E809" s="51"/>
      <c r="F809" s="50"/>
      <c r="G809" s="52"/>
      <c r="H809" s="51"/>
      <c r="I809" s="51"/>
      <c r="J809" s="12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216"/>
      <c r="X809" s="266"/>
      <c r="Y809" s="49"/>
      <c r="Z809" s="45"/>
      <c r="AA809" s="45"/>
      <c r="AB809" s="45"/>
      <c r="AC809" s="45"/>
      <c r="AD809" s="45"/>
      <c r="AE809" s="45"/>
      <c r="AF809" s="45"/>
      <c r="AG809" s="46"/>
      <c r="AH809" s="45"/>
      <c r="AI809" s="45"/>
      <c r="AJ809" s="53"/>
      <c r="AK809" s="45"/>
      <c r="AL809" s="54"/>
      <c r="AM809" s="54"/>
      <c r="AN809" s="53"/>
      <c r="AO809" s="45"/>
      <c r="AP809" s="45"/>
    </row>
    <row r="810" spans="2:42" ht="12.75" customHeight="1" x14ac:dyDescent="0.25">
      <c r="B810" s="47"/>
      <c r="D810" s="50"/>
      <c r="E810" s="51"/>
      <c r="F810" s="50"/>
      <c r="G810" s="52"/>
      <c r="H810" s="51"/>
      <c r="I810" s="51"/>
      <c r="J810" s="12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216"/>
      <c r="X810" s="266"/>
      <c r="Y810" s="49"/>
      <c r="Z810" s="45"/>
      <c r="AA810" s="45"/>
      <c r="AB810" s="45"/>
      <c r="AC810" s="45"/>
      <c r="AD810" s="45"/>
      <c r="AE810" s="45"/>
      <c r="AF810" s="45"/>
      <c r="AG810" s="46"/>
      <c r="AH810" s="45"/>
      <c r="AI810" s="45"/>
      <c r="AJ810" s="53"/>
      <c r="AK810" s="45"/>
      <c r="AL810" s="54"/>
      <c r="AM810" s="54"/>
      <c r="AN810" s="53"/>
      <c r="AO810" s="45"/>
      <c r="AP810" s="45"/>
    </row>
    <row r="811" spans="2:42" ht="12.75" customHeight="1" x14ac:dyDescent="0.25">
      <c r="B811" s="47"/>
      <c r="D811" s="50"/>
      <c r="E811" s="51"/>
      <c r="F811" s="50"/>
      <c r="G811" s="52"/>
      <c r="H811" s="51"/>
      <c r="I811" s="51"/>
      <c r="J811" s="12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216"/>
      <c r="X811" s="266"/>
      <c r="Y811" s="49"/>
      <c r="Z811" s="45"/>
      <c r="AA811" s="45"/>
      <c r="AB811" s="45"/>
      <c r="AC811" s="45"/>
      <c r="AD811" s="45"/>
      <c r="AE811" s="45"/>
      <c r="AF811" s="45"/>
      <c r="AG811" s="46"/>
      <c r="AH811" s="45"/>
      <c r="AI811" s="45"/>
      <c r="AJ811" s="53"/>
      <c r="AK811" s="45"/>
      <c r="AL811" s="54"/>
      <c r="AM811" s="54"/>
      <c r="AN811" s="53"/>
      <c r="AO811" s="45"/>
      <c r="AP811" s="45"/>
    </row>
    <row r="812" spans="2:42" ht="12.75" customHeight="1" x14ac:dyDescent="0.25">
      <c r="B812" s="47"/>
      <c r="D812" s="50"/>
      <c r="E812" s="51"/>
      <c r="F812" s="50"/>
      <c r="G812" s="52"/>
      <c r="H812" s="51"/>
      <c r="I812" s="51"/>
      <c r="J812" s="12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216"/>
      <c r="X812" s="266"/>
      <c r="Y812" s="49"/>
      <c r="Z812" s="45"/>
      <c r="AA812" s="45"/>
      <c r="AB812" s="45"/>
      <c r="AC812" s="45"/>
      <c r="AD812" s="45"/>
      <c r="AE812" s="45"/>
      <c r="AF812" s="45"/>
      <c r="AG812" s="46"/>
      <c r="AH812" s="45"/>
      <c r="AI812" s="45"/>
      <c r="AJ812" s="53"/>
      <c r="AK812" s="45"/>
      <c r="AL812" s="54"/>
      <c r="AM812" s="54"/>
      <c r="AN812" s="53"/>
      <c r="AO812" s="45"/>
      <c r="AP812" s="45"/>
    </row>
    <row r="813" spans="2:42" ht="12.75" customHeight="1" x14ac:dyDescent="0.25">
      <c r="B813" s="47"/>
      <c r="D813" s="50"/>
      <c r="E813" s="51"/>
      <c r="F813" s="50"/>
      <c r="G813" s="52"/>
      <c r="H813" s="51"/>
      <c r="I813" s="51"/>
      <c r="J813" s="12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216"/>
      <c r="X813" s="266"/>
      <c r="Y813" s="49"/>
      <c r="Z813" s="45"/>
      <c r="AA813" s="45"/>
      <c r="AB813" s="45"/>
      <c r="AC813" s="45"/>
      <c r="AD813" s="45"/>
      <c r="AE813" s="45"/>
      <c r="AF813" s="45"/>
      <c r="AG813" s="46"/>
      <c r="AH813" s="45"/>
      <c r="AI813" s="45"/>
      <c r="AJ813" s="53"/>
      <c r="AK813" s="45"/>
      <c r="AL813" s="54"/>
      <c r="AM813" s="54"/>
      <c r="AN813" s="53"/>
      <c r="AO813" s="45"/>
      <c r="AP813" s="45"/>
    </row>
    <row r="814" spans="2:42" ht="12.75" customHeight="1" x14ac:dyDescent="0.25">
      <c r="B814" s="47"/>
      <c r="D814" s="91"/>
      <c r="E814" s="94"/>
      <c r="F814" s="92"/>
      <c r="G814" s="44"/>
      <c r="H814" s="43"/>
      <c r="I814" s="43"/>
      <c r="J814" s="128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219"/>
      <c r="X814" s="218"/>
      <c r="Y814" s="45"/>
      <c r="Z814" s="45"/>
      <c r="AA814" s="45"/>
      <c r="AB814" s="45"/>
      <c r="AC814" s="45"/>
      <c r="AD814" s="45"/>
      <c r="AE814" s="45"/>
      <c r="AF814" s="45"/>
      <c r="AG814" s="46"/>
      <c r="AH814" s="45"/>
      <c r="AI814" s="45"/>
      <c r="AJ814" s="53"/>
      <c r="AK814" s="45"/>
      <c r="AL814" s="54"/>
      <c r="AM814" s="54"/>
      <c r="AN814" s="53"/>
      <c r="AO814" s="45"/>
      <c r="AP814" s="45"/>
    </row>
    <row r="815" spans="2:42" ht="12.75" customHeight="1" x14ac:dyDescent="0.25">
      <c r="B815" s="47"/>
      <c r="D815" s="372"/>
      <c r="E815" s="373"/>
      <c r="F815" s="374"/>
      <c r="G815" s="44"/>
      <c r="H815" s="43"/>
      <c r="I815" s="43"/>
      <c r="J815" s="128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219"/>
      <c r="X815" s="218"/>
      <c r="Y815" s="45"/>
      <c r="Z815" s="45"/>
      <c r="AA815" s="45"/>
      <c r="AB815" s="45"/>
      <c r="AC815" s="45"/>
      <c r="AD815" s="45"/>
      <c r="AE815" s="45"/>
      <c r="AF815" s="45"/>
      <c r="AG815" s="46"/>
      <c r="AH815" s="49"/>
      <c r="AI815" s="45"/>
      <c r="AJ815" s="53"/>
      <c r="AK815" s="45"/>
      <c r="AL815" s="54"/>
      <c r="AM815" s="54"/>
      <c r="AN815" s="53"/>
      <c r="AO815" s="45"/>
      <c r="AP815" s="45"/>
    </row>
    <row r="816" spans="2:42" ht="12.75" customHeight="1" x14ac:dyDescent="0.25">
      <c r="B816" s="47"/>
      <c r="D816" s="50"/>
      <c r="E816" s="51"/>
      <c r="F816" s="50"/>
      <c r="G816" s="52"/>
      <c r="H816" s="93"/>
      <c r="I816" s="93"/>
      <c r="J816" s="133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219"/>
      <c r="X816" s="218"/>
      <c r="Y816" s="45"/>
      <c r="Z816" s="45"/>
      <c r="AA816" s="45"/>
      <c r="AB816" s="45"/>
      <c r="AC816" s="45"/>
      <c r="AD816" s="45"/>
      <c r="AE816" s="45"/>
      <c r="AF816" s="45"/>
      <c r="AG816" s="46"/>
      <c r="AH816" s="45"/>
      <c r="AI816" s="45"/>
      <c r="AJ816" s="53"/>
      <c r="AK816" s="45"/>
      <c r="AL816" s="54"/>
      <c r="AM816" s="54"/>
      <c r="AN816" s="54"/>
      <c r="AO816" s="49" t="e">
        <f>IF(ISBLANK(#REF!),"",K816*#REF!)</f>
        <v>#REF!</v>
      </c>
      <c r="AP816" s="49"/>
    </row>
    <row r="817" spans="2:42" ht="12.75" customHeight="1" x14ac:dyDescent="0.25">
      <c r="B817" s="47"/>
      <c r="D817" s="50"/>
      <c r="E817" s="51"/>
      <c r="F817" s="50"/>
      <c r="G817" s="52"/>
      <c r="H817" s="93"/>
      <c r="I817" s="93"/>
      <c r="J817" s="133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219"/>
      <c r="X817" s="218"/>
      <c r="Y817" s="45"/>
      <c r="Z817" s="45"/>
      <c r="AA817" s="45"/>
      <c r="AB817" s="45"/>
      <c r="AC817" s="45"/>
      <c r="AD817" s="45"/>
      <c r="AE817" s="45"/>
      <c r="AF817" s="45"/>
      <c r="AG817" s="46"/>
      <c r="AH817" s="45"/>
      <c r="AI817" s="45"/>
      <c r="AJ817" s="53"/>
      <c r="AK817" s="45"/>
      <c r="AL817" s="54"/>
      <c r="AM817" s="54"/>
      <c r="AN817" s="54"/>
      <c r="AO817" s="49" t="e">
        <f>IF(ISBLANK(#REF!),"",K817*#REF!)</f>
        <v>#REF!</v>
      </c>
      <c r="AP817" s="49"/>
    </row>
    <row r="818" spans="2:42" ht="12.75" customHeight="1" x14ac:dyDescent="0.25">
      <c r="B818" s="47"/>
      <c r="D818" s="50"/>
      <c r="E818" s="51"/>
      <c r="F818" s="50"/>
      <c r="G818" s="52"/>
      <c r="H818" s="93"/>
      <c r="I818" s="93"/>
      <c r="J818" s="133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219"/>
      <c r="X818" s="218"/>
      <c r="Y818" s="45"/>
      <c r="Z818" s="45"/>
      <c r="AA818" s="45"/>
      <c r="AB818" s="45"/>
      <c r="AC818" s="45"/>
      <c r="AD818" s="45"/>
      <c r="AE818" s="45"/>
      <c r="AF818" s="45"/>
      <c r="AG818" s="46"/>
      <c r="AH818" s="45"/>
      <c r="AI818" s="45"/>
      <c r="AJ818" s="53"/>
      <c r="AK818" s="45"/>
      <c r="AL818" s="54"/>
      <c r="AM818" s="54"/>
      <c r="AN818" s="54"/>
      <c r="AO818" s="49" t="e">
        <f>IF(ISBLANK(#REF!),"",K818*#REF!)</f>
        <v>#REF!</v>
      </c>
      <c r="AP818" s="49"/>
    </row>
    <row r="819" spans="2:42" ht="12.75" customHeight="1" x14ac:dyDescent="0.25">
      <c r="B819" s="47"/>
      <c r="D819" s="50"/>
      <c r="E819" s="51"/>
      <c r="F819" s="50"/>
      <c r="G819" s="52"/>
      <c r="H819" s="93"/>
      <c r="I819" s="93"/>
      <c r="J819" s="133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219"/>
      <c r="X819" s="218"/>
      <c r="Y819" s="45"/>
      <c r="Z819" s="45"/>
      <c r="AA819" s="45"/>
      <c r="AB819" s="45"/>
      <c r="AC819" s="45"/>
      <c r="AD819" s="45"/>
      <c r="AE819" s="45"/>
      <c r="AF819" s="45"/>
      <c r="AG819" s="46"/>
      <c r="AH819" s="45"/>
      <c r="AI819" s="45"/>
      <c r="AJ819" s="53"/>
      <c r="AK819" s="45"/>
      <c r="AL819" s="54"/>
      <c r="AM819" s="54"/>
      <c r="AN819" s="54"/>
      <c r="AO819" s="49" t="e">
        <f>IF(ISBLANK(#REF!),"",K819*#REF!)</f>
        <v>#REF!</v>
      </c>
      <c r="AP819" s="49"/>
    </row>
    <row r="820" spans="2:42" ht="12.75" customHeight="1" x14ac:dyDescent="0.25">
      <c r="B820" s="47"/>
      <c r="D820" s="50"/>
      <c r="E820" s="51"/>
      <c r="F820" s="50"/>
      <c r="G820" s="52"/>
      <c r="H820" s="93"/>
      <c r="I820" s="93"/>
      <c r="J820" s="133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219"/>
      <c r="X820" s="218"/>
      <c r="Y820" s="45"/>
      <c r="Z820" s="45"/>
      <c r="AA820" s="45"/>
      <c r="AB820" s="45"/>
      <c r="AC820" s="45"/>
      <c r="AD820" s="45"/>
      <c r="AE820" s="45"/>
      <c r="AF820" s="45"/>
      <c r="AG820" s="46"/>
      <c r="AH820" s="45"/>
      <c r="AI820" s="45"/>
      <c r="AJ820" s="53"/>
      <c r="AK820" s="45"/>
      <c r="AL820" s="54"/>
      <c r="AM820" s="54"/>
      <c r="AN820" s="54"/>
      <c r="AO820" s="49" t="e">
        <f>IF(ISBLANK(#REF!),"",K820*#REF!)</f>
        <v>#REF!</v>
      </c>
      <c r="AP820" s="49"/>
    </row>
    <row r="821" spans="2:42" ht="12.75" customHeight="1" x14ac:dyDescent="0.25">
      <c r="B821" s="47"/>
      <c r="D821" s="50"/>
      <c r="E821" s="51"/>
      <c r="F821" s="50"/>
      <c r="G821" s="52"/>
      <c r="H821" s="93"/>
      <c r="I821" s="93"/>
      <c r="J821" s="133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219"/>
      <c r="X821" s="218"/>
      <c r="Y821" s="45"/>
      <c r="Z821" s="45"/>
      <c r="AA821" s="45"/>
      <c r="AB821" s="45"/>
      <c r="AC821" s="45"/>
      <c r="AD821" s="45"/>
      <c r="AE821" s="45"/>
      <c r="AF821" s="45"/>
      <c r="AG821" s="46"/>
      <c r="AH821" s="45"/>
      <c r="AI821" s="45"/>
      <c r="AJ821" s="53"/>
      <c r="AK821" s="45"/>
      <c r="AL821" s="54"/>
      <c r="AM821" s="54"/>
      <c r="AN821" s="54"/>
      <c r="AO821" s="49" t="e">
        <f>IF(ISBLANK(#REF!),"",K821*#REF!)</f>
        <v>#REF!</v>
      </c>
      <c r="AP821" s="49"/>
    </row>
    <row r="822" spans="2:42" ht="12.75" customHeight="1" x14ac:dyDescent="0.25">
      <c r="B822" s="47"/>
      <c r="D822" s="50"/>
      <c r="E822" s="51"/>
      <c r="F822" s="50"/>
      <c r="G822" s="52"/>
      <c r="H822" s="51"/>
      <c r="I822" s="51"/>
      <c r="J822" s="12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219"/>
      <c r="X822" s="218"/>
      <c r="Y822" s="45"/>
      <c r="Z822" s="45"/>
      <c r="AA822" s="45"/>
      <c r="AB822" s="45"/>
      <c r="AC822" s="45"/>
      <c r="AD822" s="45"/>
      <c r="AE822" s="45"/>
      <c r="AF822" s="45"/>
      <c r="AG822" s="46"/>
      <c r="AH822" s="45"/>
      <c r="AI822" s="45"/>
      <c r="AJ822" s="53"/>
      <c r="AK822" s="45"/>
      <c r="AL822" s="54"/>
      <c r="AM822" s="54"/>
      <c r="AN822" s="53"/>
      <c r="AO822" s="49" t="e">
        <f>IF(ISBLANK(#REF!),"",K822*#REF!)</f>
        <v>#REF!</v>
      </c>
      <c r="AP822" s="45"/>
    </row>
    <row r="823" spans="2:42" ht="12.75" customHeight="1" x14ac:dyDescent="0.25">
      <c r="B823" s="47"/>
      <c r="D823" s="50"/>
      <c r="E823" s="51"/>
      <c r="F823" s="50"/>
      <c r="G823" s="52"/>
      <c r="H823" s="51"/>
      <c r="I823" s="51"/>
      <c r="J823" s="12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219"/>
      <c r="X823" s="218"/>
      <c r="Y823" s="45"/>
      <c r="Z823" s="45"/>
      <c r="AA823" s="45"/>
      <c r="AB823" s="45"/>
      <c r="AC823" s="45"/>
      <c r="AD823" s="45"/>
      <c r="AE823" s="45"/>
      <c r="AF823" s="45"/>
      <c r="AG823" s="46"/>
      <c r="AH823" s="45"/>
      <c r="AI823" s="45"/>
      <c r="AJ823" s="53"/>
      <c r="AK823" s="45"/>
      <c r="AL823" s="54"/>
      <c r="AM823" s="54"/>
      <c r="AN823" s="53"/>
      <c r="AO823" s="49" t="e">
        <f>IF(ISBLANK(#REF!),"",K823*#REF!)</f>
        <v>#REF!</v>
      </c>
      <c r="AP823" s="45"/>
    </row>
    <row r="824" spans="2:42" ht="12.75" customHeight="1" x14ac:dyDescent="0.25">
      <c r="B824" s="47"/>
      <c r="D824" s="50"/>
      <c r="E824" s="51"/>
      <c r="F824" s="50"/>
      <c r="G824" s="52"/>
      <c r="H824" s="51"/>
      <c r="I824" s="51"/>
      <c r="J824" s="12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219"/>
      <c r="X824" s="218"/>
      <c r="Y824" s="45"/>
      <c r="Z824" s="45"/>
      <c r="AA824" s="45"/>
      <c r="AB824" s="45"/>
      <c r="AC824" s="45"/>
      <c r="AD824" s="45"/>
      <c r="AE824" s="45"/>
      <c r="AF824" s="45"/>
      <c r="AG824" s="46"/>
      <c r="AH824" s="45"/>
      <c r="AI824" s="45"/>
      <c r="AJ824" s="53"/>
      <c r="AK824" s="45"/>
      <c r="AL824" s="54"/>
      <c r="AM824" s="54"/>
      <c r="AN824" s="54"/>
      <c r="AO824" s="49" t="e">
        <f>IF(ISBLANK(#REF!),"",K824*#REF!)</f>
        <v>#REF!</v>
      </c>
      <c r="AP824" s="49"/>
    </row>
    <row r="825" spans="2:42" ht="12.75" customHeight="1" x14ac:dyDescent="0.25">
      <c r="B825" s="47"/>
      <c r="D825" s="50"/>
      <c r="E825" s="51"/>
      <c r="F825" s="50"/>
      <c r="G825" s="52"/>
      <c r="H825" s="51"/>
      <c r="I825" s="51"/>
      <c r="J825" s="12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219"/>
      <c r="X825" s="218"/>
      <c r="Y825" s="45"/>
      <c r="Z825" s="45"/>
      <c r="AA825" s="45"/>
      <c r="AB825" s="45"/>
      <c r="AC825" s="45"/>
      <c r="AD825" s="45"/>
      <c r="AE825" s="45"/>
      <c r="AF825" s="45"/>
      <c r="AG825" s="46"/>
      <c r="AH825" s="45"/>
      <c r="AI825" s="45"/>
      <c r="AJ825" s="53"/>
      <c r="AK825" s="45"/>
      <c r="AL825" s="54"/>
      <c r="AM825" s="54"/>
      <c r="AN825" s="54"/>
      <c r="AO825" s="49" t="e">
        <f>IF(ISBLANK(#REF!),"",K825*#REF!)</f>
        <v>#REF!</v>
      </c>
      <c r="AP825" s="49"/>
    </row>
    <row r="826" spans="2:42" ht="12.75" customHeight="1" x14ac:dyDescent="0.25">
      <c r="B826" s="47"/>
      <c r="D826" s="50"/>
      <c r="E826" s="51"/>
      <c r="F826" s="50"/>
      <c r="G826" s="52"/>
      <c r="H826" s="51"/>
      <c r="I826" s="51"/>
      <c r="J826" s="12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219"/>
      <c r="X826" s="218"/>
      <c r="Y826" s="45"/>
      <c r="Z826" s="45"/>
      <c r="AA826" s="45"/>
      <c r="AB826" s="45"/>
      <c r="AC826" s="45"/>
      <c r="AD826" s="45"/>
      <c r="AE826" s="45"/>
      <c r="AF826" s="45"/>
      <c r="AG826" s="46"/>
      <c r="AH826" s="45"/>
      <c r="AI826" s="45"/>
      <c r="AJ826" s="53"/>
      <c r="AK826" s="45"/>
      <c r="AL826" s="54"/>
      <c r="AM826" s="54"/>
      <c r="AN826" s="54"/>
      <c r="AO826" s="49" t="e">
        <f>IF(ISBLANK(#REF!),"",K826*#REF!)</f>
        <v>#REF!</v>
      </c>
      <c r="AP826" s="49"/>
    </row>
    <row r="827" spans="2:42" ht="12.75" customHeight="1" x14ac:dyDescent="0.25">
      <c r="B827" s="47"/>
      <c r="D827" s="50"/>
      <c r="E827" s="51"/>
      <c r="F827" s="50"/>
      <c r="G827" s="52"/>
      <c r="H827" s="51"/>
      <c r="I827" s="51"/>
      <c r="J827" s="12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219"/>
      <c r="X827" s="218"/>
      <c r="Y827" s="45"/>
      <c r="Z827" s="45"/>
      <c r="AA827" s="45"/>
      <c r="AB827" s="45"/>
      <c r="AC827" s="45"/>
      <c r="AD827" s="45"/>
      <c r="AE827" s="45"/>
      <c r="AF827" s="45"/>
      <c r="AG827" s="46"/>
      <c r="AH827" s="45"/>
      <c r="AI827" s="45"/>
      <c r="AJ827" s="53"/>
      <c r="AK827" s="45"/>
      <c r="AL827" s="54"/>
      <c r="AM827" s="54"/>
      <c r="AN827" s="54"/>
      <c r="AO827" s="49" t="e">
        <f>IF(ISBLANK(#REF!),"",K827*#REF!)</f>
        <v>#REF!</v>
      </c>
      <c r="AP827" s="49"/>
    </row>
    <row r="828" spans="2:42" ht="12.75" customHeight="1" x14ac:dyDescent="0.25">
      <c r="B828" s="47"/>
      <c r="D828" s="50"/>
      <c r="E828" s="51"/>
      <c r="F828" s="50"/>
      <c r="G828" s="52"/>
      <c r="H828" s="51"/>
      <c r="I828" s="51"/>
      <c r="J828" s="12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219"/>
      <c r="X828" s="218"/>
      <c r="Y828" s="45"/>
      <c r="Z828" s="45"/>
      <c r="AA828" s="45"/>
      <c r="AB828" s="45"/>
      <c r="AC828" s="45"/>
      <c r="AD828" s="45"/>
      <c r="AE828" s="45"/>
      <c r="AF828" s="45"/>
      <c r="AG828" s="46"/>
      <c r="AH828" s="45"/>
      <c r="AI828" s="45"/>
      <c r="AJ828" s="53"/>
      <c r="AK828" s="45"/>
      <c r="AL828" s="54"/>
      <c r="AM828" s="54"/>
      <c r="AN828" s="54"/>
      <c r="AO828" s="49" t="e">
        <f>IF(ISBLANK(#REF!),"",K828*#REF!)</f>
        <v>#REF!</v>
      </c>
      <c r="AP828" s="49"/>
    </row>
    <row r="829" spans="2:42" ht="12.75" customHeight="1" x14ac:dyDescent="0.25">
      <c r="B829" s="47"/>
      <c r="D829" s="50"/>
      <c r="E829" s="51"/>
      <c r="F829" s="50"/>
      <c r="G829" s="52"/>
      <c r="H829" s="93"/>
      <c r="I829" s="93"/>
      <c r="J829" s="133"/>
      <c r="K829" s="56"/>
      <c r="L829" s="45"/>
      <c r="M829" s="45"/>
      <c r="N829" s="45"/>
      <c r="O829" s="45"/>
      <c r="P829" s="45"/>
      <c r="Q829" s="49"/>
      <c r="R829" s="49"/>
      <c r="S829" s="49"/>
      <c r="T829" s="49"/>
      <c r="U829" s="49"/>
      <c r="V829" s="49"/>
      <c r="W829" s="219"/>
      <c r="X829" s="218"/>
      <c r="Y829" s="67"/>
      <c r="Z829" s="67"/>
      <c r="AA829" s="45"/>
      <c r="AB829" s="45"/>
      <c r="AC829" s="45"/>
      <c r="AD829" s="45"/>
      <c r="AE829" s="45"/>
      <c r="AF829" s="45"/>
      <c r="AG829" s="46"/>
      <c r="AH829" s="45"/>
      <c r="AI829" s="45"/>
      <c r="AJ829" s="67"/>
      <c r="AK829" s="45"/>
      <c r="AL829" s="45"/>
      <c r="AM829" s="45"/>
      <c r="AN829" s="45"/>
      <c r="AO829" s="49" t="e">
        <f>IF(ISBLANK(#REF!),"",K829*#REF!)</f>
        <v>#REF!</v>
      </c>
      <c r="AP829" s="45"/>
    </row>
    <row r="830" spans="2:42" ht="12.75" customHeight="1" x14ac:dyDescent="0.25">
      <c r="B830" s="47"/>
      <c r="D830" s="91"/>
      <c r="E830" s="94"/>
      <c r="F830" s="92"/>
      <c r="G830" s="44"/>
      <c r="H830" s="43"/>
      <c r="I830" s="43"/>
      <c r="J830" s="128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219"/>
      <c r="X830" s="218"/>
      <c r="Y830" s="45"/>
      <c r="Z830" s="45"/>
      <c r="AA830" s="45"/>
      <c r="AB830" s="45"/>
      <c r="AC830" s="45"/>
      <c r="AD830" s="45"/>
      <c r="AE830" s="45"/>
      <c r="AF830" s="45"/>
      <c r="AG830" s="46"/>
      <c r="AH830" s="45"/>
      <c r="AI830" s="45"/>
      <c r="AJ830" s="53"/>
      <c r="AK830" s="45"/>
      <c r="AL830" s="54"/>
      <c r="AM830" s="54"/>
      <c r="AN830" s="53"/>
      <c r="AO830" s="45"/>
      <c r="AP830" s="45"/>
    </row>
    <row r="831" spans="2:42" ht="12.75" customHeight="1" x14ac:dyDescent="0.25">
      <c r="B831" s="47"/>
      <c r="D831" s="372"/>
      <c r="E831" s="373"/>
      <c r="F831" s="374"/>
      <c r="G831" s="44"/>
      <c r="H831" s="43"/>
      <c r="I831" s="43"/>
      <c r="J831" s="128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219"/>
      <c r="X831" s="218"/>
      <c r="Y831" s="45"/>
      <c r="Z831" s="45"/>
      <c r="AA831" s="45"/>
      <c r="AB831" s="45"/>
      <c r="AC831" s="45"/>
      <c r="AD831" s="45"/>
      <c r="AE831" s="45"/>
      <c r="AF831" s="45"/>
      <c r="AG831" s="46"/>
      <c r="AH831" s="45"/>
      <c r="AI831" s="45"/>
      <c r="AJ831" s="53"/>
      <c r="AK831" s="45"/>
      <c r="AL831" s="54"/>
      <c r="AM831" s="54"/>
      <c r="AN831" s="53"/>
      <c r="AO831" s="45"/>
      <c r="AP831" s="45"/>
    </row>
    <row r="832" spans="2:42" ht="12.75" customHeight="1" x14ac:dyDescent="0.25">
      <c r="B832" s="47"/>
      <c r="D832" s="42"/>
      <c r="E832" s="51"/>
      <c r="F832" s="42"/>
      <c r="G832" s="52"/>
      <c r="H832" s="51"/>
      <c r="I832" s="51"/>
      <c r="J832" s="12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56"/>
      <c r="W832" s="242"/>
      <c r="X832" s="257"/>
      <c r="Y832" s="45"/>
      <c r="Z832" s="45"/>
      <c r="AA832" s="45"/>
      <c r="AB832" s="45"/>
      <c r="AC832" s="45"/>
      <c r="AD832" s="45"/>
      <c r="AE832" s="45"/>
      <c r="AF832" s="45"/>
      <c r="AG832" s="46"/>
      <c r="AH832" s="45"/>
      <c r="AI832" s="45"/>
      <c r="AJ832" s="53"/>
      <c r="AK832" s="45"/>
      <c r="AL832" s="54"/>
      <c r="AM832" s="54"/>
      <c r="AN832" s="54"/>
      <c r="AO832" s="49" t="e">
        <f>IF(ISBLANK(#REF!),"",K832*#REF!)</f>
        <v>#REF!</v>
      </c>
      <c r="AP832" s="49"/>
    </row>
    <row r="833" spans="2:42" ht="12.75" customHeight="1" x14ac:dyDescent="0.25">
      <c r="B833" s="47"/>
      <c r="D833" s="42"/>
      <c r="E833" s="51"/>
      <c r="F833" s="42"/>
      <c r="G833" s="52"/>
      <c r="H833" s="51"/>
      <c r="I833" s="51"/>
      <c r="J833" s="12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56"/>
      <c r="W833" s="242"/>
      <c r="X833" s="257"/>
      <c r="Y833" s="45"/>
      <c r="Z833" s="45"/>
      <c r="AA833" s="45"/>
      <c r="AB833" s="45"/>
      <c r="AC833" s="45"/>
      <c r="AD833" s="45"/>
      <c r="AE833" s="45"/>
      <c r="AF833" s="45"/>
      <c r="AG833" s="46"/>
      <c r="AH833" s="45"/>
      <c r="AI833" s="45"/>
      <c r="AJ833" s="53"/>
      <c r="AK833" s="45"/>
      <c r="AL833" s="54"/>
      <c r="AM833" s="54"/>
      <c r="AN833" s="54"/>
      <c r="AO833" s="49" t="e">
        <f>IF(ISBLANK(#REF!),"",K833*#REF!)</f>
        <v>#REF!</v>
      </c>
      <c r="AP833" s="49"/>
    </row>
    <row r="834" spans="2:42" ht="12.75" customHeight="1" x14ac:dyDescent="0.25">
      <c r="B834" s="47"/>
      <c r="D834" s="42"/>
      <c r="E834" s="51"/>
      <c r="F834" s="42"/>
      <c r="G834" s="52"/>
      <c r="H834" s="51"/>
      <c r="I834" s="51"/>
      <c r="J834" s="12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56"/>
      <c r="W834" s="242"/>
      <c r="X834" s="257"/>
      <c r="Y834" s="45"/>
      <c r="Z834" s="45"/>
      <c r="AA834" s="45"/>
      <c r="AB834" s="45"/>
      <c r="AC834" s="45"/>
      <c r="AD834" s="45"/>
      <c r="AE834" s="45"/>
      <c r="AF834" s="45"/>
      <c r="AG834" s="46"/>
      <c r="AH834" s="45"/>
      <c r="AI834" s="45"/>
      <c r="AJ834" s="53"/>
      <c r="AK834" s="45"/>
      <c r="AL834" s="54"/>
      <c r="AM834" s="54"/>
      <c r="AN834" s="54"/>
      <c r="AO834" s="49" t="e">
        <f>IF(ISBLANK(#REF!),"",K834*#REF!)</f>
        <v>#REF!</v>
      </c>
      <c r="AP834" s="49"/>
    </row>
    <row r="835" spans="2:42" ht="12.75" customHeight="1" x14ac:dyDescent="0.25">
      <c r="B835" s="47"/>
      <c r="D835" s="42"/>
      <c r="E835" s="51"/>
      <c r="F835" s="42"/>
      <c r="G835" s="52"/>
      <c r="H835" s="51"/>
      <c r="I835" s="51"/>
      <c r="J835" s="12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56"/>
      <c r="W835" s="242"/>
      <c r="X835" s="257"/>
      <c r="Y835" s="45"/>
      <c r="Z835" s="45"/>
      <c r="AA835" s="45"/>
      <c r="AB835" s="45"/>
      <c r="AC835" s="45"/>
      <c r="AD835" s="45"/>
      <c r="AE835" s="45"/>
      <c r="AF835" s="45"/>
      <c r="AG835" s="46"/>
      <c r="AH835" s="45"/>
      <c r="AI835" s="45"/>
      <c r="AJ835" s="53"/>
      <c r="AK835" s="45"/>
      <c r="AL835" s="54"/>
      <c r="AM835" s="54"/>
      <c r="AN835" s="54"/>
      <c r="AO835" s="49" t="e">
        <f>IF(ISBLANK(#REF!),"",K835*#REF!)</f>
        <v>#REF!</v>
      </c>
      <c r="AP835" s="49"/>
    </row>
    <row r="836" spans="2:42" ht="12.75" customHeight="1" x14ac:dyDescent="0.25">
      <c r="B836" s="47"/>
      <c r="D836" s="42"/>
      <c r="E836" s="51"/>
      <c r="F836" s="42"/>
      <c r="G836" s="52"/>
      <c r="H836" s="51"/>
      <c r="I836" s="51"/>
      <c r="J836" s="12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56"/>
      <c r="W836" s="242"/>
      <c r="X836" s="257"/>
      <c r="Y836" s="45"/>
      <c r="Z836" s="45"/>
      <c r="AA836" s="45"/>
      <c r="AB836" s="45"/>
      <c r="AC836" s="45"/>
      <c r="AD836" s="45"/>
      <c r="AE836" s="45"/>
      <c r="AF836" s="45"/>
      <c r="AG836" s="46"/>
      <c r="AH836" s="45"/>
      <c r="AI836" s="45"/>
      <c r="AJ836" s="53"/>
      <c r="AK836" s="45"/>
      <c r="AL836" s="54"/>
      <c r="AM836" s="54"/>
      <c r="AN836" s="54"/>
      <c r="AO836" s="49" t="e">
        <f>IF(ISBLANK(#REF!),"",K836*#REF!)</f>
        <v>#REF!</v>
      </c>
      <c r="AP836" s="49"/>
    </row>
    <row r="837" spans="2:42" ht="12.75" customHeight="1" x14ac:dyDescent="0.25">
      <c r="B837" s="47"/>
      <c r="D837" s="42"/>
      <c r="E837" s="51"/>
      <c r="F837" s="42"/>
      <c r="G837" s="52"/>
      <c r="H837" s="51"/>
      <c r="I837" s="51"/>
      <c r="J837" s="12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56"/>
      <c r="W837" s="242"/>
      <c r="X837" s="257"/>
      <c r="Y837" s="45"/>
      <c r="Z837" s="45"/>
      <c r="AA837" s="45"/>
      <c r="AB837" s="45"/>
      <c r="AC837" s="45"/>
      <c r="AD837" s="45"/>
      <c r="AE837" s="45"/>
      <c r="AF837" s="45"/>
      <c r="AG837" s="46"/>
      <c r="AH837" s="45"/>
      <c r="AI837" s="45"/>
      <c r="AJ837" s="53"/>
      <c r="AK837" s="45"/>
      <c r="AL837" s="54"/>
      <c r="AM837" s="54"/>
      <c r="AN837" s="54"/>
      <c r="AO837" s="49" t="e">
        <f>IF(ISBLANK(#REF!),"",K837*#REF!)</f>
        <v>#REF!</v>
      </c>
      <c r="AP837" s="49"/>
    </row>
    <row r="838" spans="2:42" ht="12.75" customHeight="1" x14ac:dyDescent="0.25">
      <c r="B838" s="47"/>
      <c r="D838" s="42"/>
      <c r="E838" s="51"/>
      <c r="F838" s="42"/>
      <c r="G838" s="52"/>
      <c r="H838" s="51"/>
      <c r="I838" s="51"/>
      <c r="J838" s="12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56"/>
      <c r="W838" s="242"/>
      <c r="X838" s="257"/>
      <c r="Y838" s="45"/>
      <c r="Z838" s="45"/>
      <c r="AA838" s="45"/>
      <c r="AB838" s="45"/>
      <c r="AC838" s="45"/>
      <c r="AD838" s="45"/>
      <c r="AE838" s="45"/>
      <c r="AF838" s="45"/>
      <c r="AG838" s="46"/>
      <c r="AH838" s="45"/>
      <c r="AI838" s="45"/>
      <c r="AJ838" s="53"/>
      <c r="AK838" s="45"/>
      <c r="AL838" s="54"/>
      <c r="AM838" s="54"/>
      <c r="AN838" s="54"/>
      <c r="AO838" s="49" t="e">
        <f>IF(ISBLANK(#REF!),"",K838*#REF!)</f>
        <v>#REF!</v>
      </c>
      <c r="AP838" s="49"/>
    </row>
    <row r="839" spans="2:42" ht="12.75" customHeight="1" x14ac:dyDescent="0.25">
      <c r="B839" s="47"/>
      <c r="D839" s="42"/>
      <c r="E839" s="51"/>
      <c r="F839" s="42"/>
      <c r="G839" s="52"/>
      <c r="H839" s="51"/>
      <c r="I839" s="51"/>
      <c r="J839" s="12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56"/>
      <c r="W839" s="242"/>
      <c r="X839" s="257"/>
      <c r="Y839" s="45"/>
      <c r="Z839" s="45"/>
      <c r="AA839" s="45"/>
      <c r="AB839" s="45"/>
      <c r="AC839" s="45"/>
      <c r="AD839" s="45"/>
      <c r="AE839" s="45"/>
      <c r="AF839" s="45"/>
      <c r="AG839" s="46"/>
      <c r="AH839" s="45"/>
      <c r="AI839" s="45"/>
      <c r="AJ839" s="53"/>
      <c r="AK839" s="45"/>
      <c r="AL839" s="54"/>
      <c r="AM839" s="54"/>
      <c r="AN839" s="54"/>
      <c r="AO839" s="49" t="e">
        <f>IF(ISBLANK(#REF!),"",K839*#REF!)</f>
        <v>#REF!</v>
      </c>
      <c r="AP839" s="49"/>
    </row>
    <row r="840" spans="2:42" ht="12.75" customHeight="1" x14ac:dyDescent="0.25">
      <c r="B840" s="47"/>
      <c r="D840" s="42"/>
      <c r="E840" s="51"/>
      <c r="F840" s="42"/>
      <c r="G840" s="52"/>
      <c r="H840" s="51"/>
      <c r="I840" s="51"/>
      <c r="J840" s="12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56"/>
      <c r="W840" s="242"/>
      <c r="X840" s="257"/>
      <c r="Y840" s="45"/>
      <c r="Z840" s="45"/>
      <c r="AA840" s="45"/>
      <c r="AB840" s="45"/>
      <c r="AC840" s="45"/>
      <c r="AD840" s="45"/>
      <c r="AE840" s="45"/>
      <c r="AF840" s="45"/>
      <c r="AG840" s="46"/>
      <c r="AH840" s="45"/>
      <c r="AI840" s="45"/>
      <c r="AJ840" s="53"/>
      <c r="AK840" s="45"/>
      <c r="AL840" s="54"/>
      <c r="AM840" s="54"/>
      <c r="AN840" s="54"/>
      <c r="AO840" s="49" t="e">
        <f>IF(ISBLANK(#REF!),"",K840*#REF!)</f>
        <v>#REF!</v>
      </c>
      <c r="AP840" s="49"/>
    </row>
    <row r="841" spans="2:42" ht="12.75" customHeight="1" x14ac:dyDescent="0.25">
      <c r="B841" s="47"/>
      <c r="D841" s="42"/>
      <c r="E841" s="51"/>
      <c r="F841" s="42"/>
      <c r="G841" s="52"/>
      <c r="H841" s="51"/>
      <c r="I841" s="51"/>
      <c r="J841" s="12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56"/>
      <c r="W841" s="242"/>
      <c r="X841" s="257"/>
      <c r="Y841" s="45"/>
      <c r="Z841" s="45"/>
      <c r="AA841" s="45"/>
      <c r="AB841" s="45"/>
      <c r="AC841" s="45"/>
      <c r="AD841" s="45"/>
      <c r="AE841" s="45"/>
      <c r="AF841" s="45"/>
      <c r="AG841" s="46"/>
      <c r="AH841" s="45"/>
      <c r="AI841" s="45"/>
      <c r="AJ841" s="53"/>
      <c r="AK841" s="45"/>
      <c r="AL841" s="54"/>
      <c r="AM841" s="54"/>
      <c r="AN841" s="54"/>
      <c r="AO841" s="49"/>
      <c r="AP841" s="45"/>
    </row>
    <row r="842" spans="2:42" ht="12.75" customHeight="1" x14ac:dyDescent="0.25">
      <c r="B842" s="47"/>
      <c r="D842" s="42"/>
      <c r="E842" s="51"/>
      <c r="F842" s="42"/>
      <c r="G842" s="52"/>
      <c r="H842" s="51"/>
      <c r="I842" s="51"/>
      <c r="J842" s="12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56"/>
      <c r="W842" s="242"/>
      <c r="X842" s="257"/>
      <c r="Y842" s="45"/>
      <c r="Z842" s="45"/>
      <c r="AA842" s="45"/>
      <c r="AB842" s="45"/>
      <c r="AC842" s="45"/>
      <c r="AD842" s="45"/>
      <c r="AE842" s="45"/>
      <c r="AF842" s="45"/>
      <c r="AG842" s="46"/>
      <c r="AH842" s="45"/>
      <c r="AI842" s="45"/>
      <c r="AJ842" s="53"/>
      <c r="AK842" s="45"/>
      <c r="AL842" s="54"/>
      <c r="AM842" s="54"/>
      <c r="AN842" s="54"/>
      <c r="AO842" s="49" t="e">
        <f>IF(ISBLANK(#REF!),"",K842*#REF!)</f>
        <v>#REF!</v>
      </c>
      <c r="AP842" s="45"/>
    </row>
    <row r="843" spans="2:42" ht="12.75" customHeight="1" x14ac:dyDescent="0.25">
      <c r="B843" s="47"/>
      <c r="D843" s="42"/>
      <c r="E843" s="51"/>
      <c r="F843" s="42"/>
      <c r="G843" s="52"/>
      <c r="H843" s="51"/>
      <c r="I843" s="51"/>
      <c r="J843" s="12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56"/>
      <c r="W843" s="242"/>
      <c r="X843" s="257"/>
      <c r="Y843" s="45"/>
      <c r="Z843" s="45"/>
      <c r="AA843" s="45"/>
      <c r="AB843" s="45"/>
      <c r="AC843" s="45"/>
      <c r="AD843" s="45"/>
      <c r="AE843" s="45"/>
      <c r="AF843" s="45"/>
      <c r="AG843" s="46"/>
      <c r="AH843" s="45"/>
      <c r="AI843" s="45"/>
      <c r="AJ843" s="53"/>
      <c r="AK843" s="45"/>
      <c r="AL843" s="54"/>
      <c r="AM843" s="54"/>
      <c r="AN843" s="54"/>
      <c r="AO843" s="49"/>
      <c r="AP843" s="45"/>
    </row>
    <row r="844" spans="2:42" ht="12.75" customHeight="1" x14ac:dyDescent="0.25">
      <c r="B844" s="47"/>
      <c r="D844" s="42"/>
      <c r="E844" s="51"/>
      <c r="F844" s="42"/>
      <c r="G844" s="52"/>
      <c r="H844" s="51"/>
      <c r="I844" s="51"/>
      <c r="J844" s="12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56"/>
      <c r="W844" s="242"/>
      <c r="X844" s="257"/>
      <c r="Y844" s="45"/>
      <c r="Z844" s="45"/>
      <c r="AA844" s="45"/>
      <c r="AB844" s="45"/>
      <c r="AC844" s="45"/>
      <c r="AD844" s="45"/>
      <c r="AE844" s="45"/>
      <c r="AF844" s="45"/>
      <c r="AG844" s="46"/>
      <c r="AH844" s="45"/>
      <c r="AI844" s="45"/>
      <c r="AJ844" s="53"/>
      <c r="AK844" s="45"/>
      <c r="AL844" s="54"/>
      <c r="AM844" s="54"/>
      <c r="AN844" s="54"/>
      <c r="AO844" s="49" t="e">
        <f>IF(ISBLANK(#REF!),"",K844*#REF!)</f>
        <v>#REF!</v>
      </c>
      <c r="AP844" s="45"/>
    </row>
    <row r="845" spans="2:42" ht="12.75" customHeight="1" x14ac:dyDescent="0.25">
      <c r="B845" s="47"/>
      <c r="D845" s="42"/>
      <c r="E845" s="51"/>
      <c r="F845" s="42"/>
      <c r="G845" s="52"/>
      <c r="H845" s="51"/>
      <c r="I845" s="51"/>
      <c r="J845" s="12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56"/>
      <c r="W845" s="242"/>
      <c r="X845" s="257"/>
      <c r="Y845" s="45"/>
      <c r="Z845" s="45"/>
      <c r="AA845" s="45"/>
      <c r="AB845" s="45"/>
      <c r="AC845" s="45"/>
      <c r="AD845" s="45"/>
      <c r="AE845" s="45"/>
      <c r="AF845" s="45"/>
      <c r="AG845" s="46"/>
      <c r="AH845" s="45"/>
      <c r="AI845" s="45"/>
      <c r="AJ845" s="53"/>
      <c r="AK845" s="45"/>
      <c r="AL845" s="54"/>
      <c r="AM845" s="54"/>
      <c r="AN845" s="54"/>
      <c r="AO845" s="49"/>
      <c r="AP845" s="45"/>
    </row>
    <row r="846" spans="2:42" ht="12.75" customHeight="1" x14ac:dyDescent="0.25">
      <c r="B846" s="47"/>
      <c r="D846" s="42"/>
      <c r="E846" s="51"/>
      <c r="F846" s="42"/>
      <c r="G846" s="52"/>
      <c r="H846" s="51"/>
      <c r="I846" s="51"/>
      <c r="J846" s="12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56"/>
      <c r="W846" s="242"/>
      <c r="X846" s="257"/>
      <c r="Y846" s="45"/>
      <c r="Z846" s="45"/>
      <c r="AA846" s="45"/>
      <c r="AB846" s="45"/>
      <c r="AC846" s="45"/>
      <c r="AD846" s="45"/>
      <c r="AE846" s="45"/>
      <c r="AF846" s="45"/>
      <c r="AG846" s="46"/>
      <c r="AH846" s="45"/>
      <c r="AI846" s="45"/>
      <c r="AJ846" s="53"/>
      <c r="AK846" s="45"/>
      <c r="AL846" s="54"/>
      <c r="AM846" s="54"/>
      <c r="AN846" s="54"/>
      <c r="AO846" s="49" t="e">
        <f>IF(ISBLANK(#REF!),"",K846*#REF!)</f>
        <v>#REF!</v>
      </c>
      <c r="AP846" s="45"/>
    </row>
    <row r="847" spans="2:42" ht="12.75" customHeight="1" x14ac:dyDescent="0.25">
      <c r="B847" s="47"/>
      <c r="D847" s="42"/>
      <c r="E847" s="51"/>
      <c r="F847" s="42"/>
      <c r="G847" s="52"/>
      <c r="H847" s="51"/>
      <c r="I847" s="51"/>
      <c r="J847" s="12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56"/>
      <c r="W847" s="242"/>
      <c r="X847" s="257"/>
      <c r="Y847" s="45"/>
      <c r="Z847" s="45"/>
      <c r="AA847" s="45"/>
      <c r="AB847" s="45"/>
      <c r="AC847" s="45"/>
      <c r="AD847" s="45"/>
      <c r="AE847" s="45"/>
      <c r="AF847" s="45"/>
      <c r="AG847" s="46"/>
      <c r="AH847" s="45"/>
      <c r="AI847" s="45"/>
      <c r="AJ847" s="53"/>
      <c r="AK847" s="45"/>
      <c r="AL847" s="54"/>
      <c r="AM847" s="54"/>
      <c r="AN847" s="54"/>
      <c r="AO847" s="49"/>
      <c r="AP847" s="45"/>
    </row>
    <row r="848" spans="2:42" ht="12.75" customHeight="1" x14ac:dyDescent="0.25">
      <c r="B848" s="47"/>
      <c r="D848" s="42"/>
      <c r="E848" s="51"/>
      <c r="F848" s="42"/>
      <c r="G848" s="52"/>
      <c r="H848" s="51"/>
      <c r="I848" s="51"/>
      <c r="J848" s="12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56"/>
      <c r="W848" s="242"/>
      <c r="X848" s="257"/>
      <c r="Y848" s="45"/>
      <c r="Z848" s="45"/>
      <c r="AA848" s="45"/>
      <c r="AB848" s="45"/>
      <c r="AC848" s="45"/>
      <c r="AD848" s="45"/>
      <c r="AE848" s="45"/>
      <c r="AF848" s="45"/>
      <c r="AG848" s="46"/>
      <c r="AH848" s="45"/>
      <c r="AI848" s="45"/>
      <c r="AJ848" s="53"/>
      <c r="AK848" s="45"/>
      <c r="AL848" s="54"/>
      <c r="AM848" s="54"/>
      <c r="AN848" s="54"/>
      <c r="AO848" s="49" t="e">
        <f>IF(ISBLANK(#REF!),"",K848*#REF!)</f>
        <v>#REF!</v>
      </c>
      <c r="AP848" s="45"/>
    </row>
    <row r="849" spans="2:42" ht="12.75" customHeight="1" x14ac:dyDescent="0.25">
      <c r="B849" s="47"/>
      <c r="D849" s="42"/>
      <c r="E849" s="51"/>
      <c r="F849" s="42"/>
      <c r="G849" s="52"/>
      <c r="H849" s="51"/>
      <c r="I849" s="51"/>
      <c r="J849" s="12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219"/>
      <c r="X849" s="218"/>
      <c r="Y849" s="45"/>
      <c r="Z849" s="45"/>
      <c r="AA849" s="45"/>
      <c r="AB849" s="45"/>
      <c r="AC849" s="45"/>
      <c r="AD849" s="45"/>
      <c r="AE849" s="45"/>
      <c r="AF849" s="45"/>
      <c r="AG849" s="46"/>
      <c r="AH849" s="45"/>
      <c r="AI849" s="45"/>
      <c r="AJ849" s="53"/>
      <c r="AK849" s="45"/>
      <c r="AL849" s="54"/>
      <c r="AM849" s="54"/>
      <c r="AN849" s="53"/>
      <c r="AO849" s="49" t="e">
        <f>IF(ISBLANK(#REF!),"",K849*#REF!)</f>
        <v>#REF!</v>
      </c>
      <c r="AP849" s="45"/>
    </row>
    <row r="850" spans="2:42" ht="12.75" customHeight="1" x14ac:dyDescent="0.25">
      <c r="B850" s="47"/>
      <c r="D850" s="42"/>
      <c r="E850" s="51"/>
      <c r="F850" s="42"/>
      <c r="G850" s="52"/>
      <c r="H850" s="51"/>
      <c r="I850" s="51"/>
      <c r="J850" s="12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219"/>
      <c r="X850" s="218"/>
      <c r="Y850" s="45"/>
      <c r="Z850" s="45"/>
      <c r="AA850" s="45"/>
      <c r="AB850" s="45"/>
      <c r="AC850" s="45"/>
      <c r="AD850" s="45"/>
      <c r="AE850" s="45"/>
      <c r="AF850" s="45"/>
      <c r="AG850" s="46"/>
      <c r="AH850" s="45"/>
      <c r="AI850" s="45"/>
      <c r="AJ850" s="53"/>
      <c r="AK850" s="45"/>
      <c r="AL850" s="54"/>
      <c r="AM850" s="54"/>
      <c r="AN850" s="54"/>
      <c r="AO850" s="49" t="e">
        <f>IF(ISBLANK(#REF!),"",K850*#REF!)</f>
        <v>#REF!</v>
      </c>
      <c r="AP850" s="45"/>
    </row>
    <row r="851" spans="2:42" ht="12.75" customHeight="1" x14ac:dyDescent="0.25">
      <c r="B851" s="47"/>
      <c r="D851" s="42"/>
      <c r="E851" s="51"/>
      <c r="F851" s="42"/>
      <c r="G851" s="52"/>
      <c r="H851" s="51"/>
      <c r="I851" s="51"/>
      <c r="J851" s="12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219"/>
      <c r="X851" s="218"/>
      <c r="Y851" s="45"/>
      <c r="Z851" s="45"/>
      <c r="AA851" s="45"/>
      <c r="AB851" s="45"/>
      <c r="AC851" s="45"/>
      <c r="AD851" s="45"/>
      <c r="AE851" s="45"/>
      <c r="AF851" s="45"/>
      <c r="AG851" s="46"/>
      <c r="AH851" s="45"/>
      <c r="AI851" s="45"/>
      <c r="AJ851" s="53"/>
      <c r="AK851" s="45"/>
      <c r="AL851" s="54"/>
      <c r="AM851" s="54"/>
      <c r="AN851" s="53"/>
      <c r="AO851" s="45" t="e">
        <f>IF(ISBLANK(#REF!),"",K851*#REF!)</f>
        <v>#REF!</v>
      </c>
      <c r="AP851" s="45"/>
    </row>
    <row r="852" spans="2:42" ht="12.75" customHeight="1" x14ac:dyDescent="0.25">
      <c r="B852" s="47"/>
      <c r="D852" s="42"/>
      <c r="E852" s="51"/>
      <c r="F852" s="42"/>
      <c r="G852" s="52"/>
      <c r="H852" s="51"/>
      <c r="I852" s="51"/>
      <c r="J852" s="12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219"/>
      <c r="X852" s="218"/>
      <c r="Y852" s="45"/>
      <c r="Z852" s="45"/>
      <c r="AA852" s="45"/>
      <c r="AB852" s="45"/>
      <c r="AC852" s="45"/>
      <c r="AD852" s="45"/>
      <c r="AE852" s="45"/>
      <c r="AF852" s="45"/>
      <c r="AG852" s="46"/>
      <c r="AH852" s="45"/>
      <c r="AI852" s="45"/>
      <c r="AJ852" s="53"/>
      <c r="AK852" s="45"/>
      <c r="AL852" s="54"/>
      <c r="AM852" s="54"/>
      <c r="AN852" s="53"/>
      <c r="AO852" s="45" t="e">
        <f>IF(ISBLANK(#REF!),"",K852*#REF!)</f>
        <v>#REF!</v>
      </c>
      <c r="AP852" s="45"/>
    </row>
    <row r="853" spans="2:42" ht="12.75" customHeight="1" x14ac:dyDescent="0.25">
      <c r="B853" s="47"/>
      <c r="D853" s="42"/>
      <c r="E853" s="51"/>
      <c r="F853" s="42"/>
      <c r="G853" s="52"/>
      <c r="H853" s="51"/>
      <c r="I853" s="51"/>
      <c r="J853" s="12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219"/>
      <c r="X853" s="218"/>
      <c r="Y853" s="45"/>
      <c r="Z853" s="45"/>
      <c r="AA853" s="45"/>
      <c r="AB853" s="45"/>
      <c r="AC853" s="45"/>
      <c r="AD853" s="45"/>
      <c r="AE853" s="45"/>
      <c r="AF853" s="45"/>
      <c r="AG853" s="46"/>
      <c r="AH853" s="45"/>
      <c r="AI853" s="45"/>
      <c r="AJ853" s="53"/>
      <c r="AK853" s="45"/>
      <c r="AL853" s="54"/>
      <c r="AM853" s="54"/>
      <c r="AN853" s="54"/>
      <c r="AO853" s="49" t="e">
        <f>IF(ISBLANK(#REF!),"",K853*#REF!)</f>
        <v>#REF!</v>
      </c>
      <c r="AP853" s="45"/>
    </row>
    <row r="854" spans="2:42" ht="12.75" customHeight="1" x14ac:dyDescent="0.25">
      <c r="B854" s="47"/>
      <c r="D854" s="50"/>
      <c r="E854" s="51"/>
      <c r="F854" s="50"/>
      <c r="G854" s="52"/>
      <c r="H854" s="51"/>
      <c r="I854" s="51"/>
      <c r="J854" s="12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219"/>
      <c r="X854" s="218"/>
      <c r="Y854" s="45"/>
      <c r="Z854" s="45"/>
      <c r="AA854" s="45"/>
      <c r="AB854" s="45"/>
      <c r="AC854" s="45"/>
      <c r="AD854" s="45"/>
      <c r="AE854" s="45"/>
      <c r="AF854" s="45"/>
      <c r="AG854" s="46"/>
      <c r="AH854" s="45"/>
      <c r="AI854" s="45"/>
      <c r="AJ854" s="53"/>
      <c r="AK854" s="45"/>
      <c r="AL854" s="54"/>
      <c r="AM854" s="54"/>
      <c r="AN854" s="53"/>
      <c r="AO854" s="49" t="e">
        <f>IF(ISBLANK(#REF!),"",K854*#REF!)</f>
        <v>#REF!</v>
      </c>
      <c r="AP854" s="45"/>
    </row>
    <row r="855" spans="2:42" ht="12.75" customHeight="1" x14ac:dyDescent="0.25">
      <c r="B855" s="47"/>
      <c r="D855" s="50"/>
      <c r="E855" s="51"/>
      <c r="F855" s="50"/>
      <c r="G855" s="52"/>
      <c r="H855" s="93"/>
      <c r="I855" s="93"/>
      <c r="J855" s="133"/>
      <c r="K855" s="56"/>
      <c r="L855" s="45"/>
      <c r="M855" s="45"/>
      <c r="N855" s="45"/>
      <c r="O855" s="45"/>
      <c r="P855" s="45"/>
      <c r="Q855" s="49"/>
      <c r="R855" s="49"/>
      <c r="S855" s="49"/>
      <c r="T855" s="49"/>
      <c r="U855" s="49"/>
      <c r="V855" s="49"/>
      <c r="W855" s="219"/>
      <c r="X855" s="218"/>
      <c r="Y855" s="67"/>
      <c r="Z855" s="67"/>
      <c r="AA855" s="45"/>
      <c r="AB855" s="45"/>
      <c r="AC855" s="45"/>
      <c r="AD855" s="45"/>
      <c r="AE855" s="45"/>
      <c r="AF855" s="45"/>
      <c r="AG855" s="46"/>
      <c r="AH855" s="45"/>
      <c r="AI855" s="45"/>
      <c r="AJ855" s="67"/>
      <c r="AK855" s="45"/>
      <c r="AL855" s="45"/>
      <c r="AM855" s="45"/>
      <c r="AN855" s="45"/>
      <c r="AO855" s="49" t="e">
        <f>IF(ISBLANK(#REF!),"",K855*#REF!)</f>
        <v>#REF!</v>
      </c>
      <c r="AP855" s="45"/>
    </row>
    <row r="856" spans="2:42" ht="12.75" customHeight="1" x14ac:dyDescent="0.25">
      <c r="B856" s="47"/>
      <c r="D856" s="50"/>
      <c r="E856" s="51"/>
      <c r="F856" s="50"/>
      <c r="G856" s="52"/>
      <c r="H856" s="51"/>
      <c r="I856" s="51"/>
      <c r="J856" s="12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56"/>
      <c r="W856" s="242"/>
      <c r="X856" s="257"/>
      <c r="Y856" s="45"/>
      <c r="Z856" s="45"/>
      <c r="AA856" s="45"/>
      <c r="AB856" s="45"/>
      <c r="AC856" s="45"/>
      <c r="AD856" s="45"/>
      <c r="AE856" s="45"/>
      <c r="AF856" s="45"/>
      <c r="AG856" s="46"/>
      <c r="AH856" s="45"/>
      <c r="AI856" s="45"/>
      <c r="AJ856" s="53"/>
      <c r="AK856" s="45"/>
      <c r="AL856" s="54"/>
      <c r="AM856" s="54"/>
      <c r="AN856" s="54"/>
      <c r="AO856" s="49"/>
      <c r="AP856" s="49"/>
    </row>
    <row r="857" spans="2:42" ht="12.75" customHeight="1" x14ac:dyDescent="0.25">
      <c r="B857" s="47"/>
      <c r="D857" s="42"/>
      <c r="E857" s="51"/>
      <c r="F857" s="42"/>
      <c r="G857" s="52"/>
      <c r="H857" s="51"/>
      <c r="I857" s="51"/>
      <c r="J857" s="12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219"/>
      <c r="X857" s="218"/>
      <c r="Y857" s="45"/>
      <c r="Z857" s="45"/>
      <c r="AA857" s="45"/>
      <c r="AB857" s="45"/>
      <c r="AC857" s="45"/>
      <c r="AD857" s="45"/>
      <c r="AE857" s="45"/>
      <c r="AF857" s="45"/>
      <c r="AG857" s="46"/>
      <c r="AH857" s="45"/>
      <c r="AI857" s="45"/>
      <c r="AJ857" s="53"/>
      <c r="AK857" s="45"/>
      <c r="AL857" s="54"/>
      <c r="AM857" s="54"/>
      <c r="AN857" s="54"/>
      <c r="AO857" s="49"/>
      <c r="AP857" s="49"/>
    </row>
    <row r="858" spans="2:42" ht="12.75" customHeight="1" thickBot="1" x14ac:dyDescent="0.3">
      <c r="B858" s="47"/>
      <c r="D858" s="42"/>
      <c r="E858" s="51"/>
      <c r="F858" s="42"/>
      <c r="G858" s="52"/>
      <c r="H858" s="51"/>
      <c r="I858" s="51"/>
      <c r="J858" s="12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219"/>
      <c r="X858" s="218"/>
      <c r="Y858" s="45"/>
      <c r="Z858" s="45"/>
      <c r="AA858" s="45"/>
      <c r="AB858" s="45"/>
      <c r="AC858" s="45"/>
      <c r="AD858" s="45"/>
      <c r="AE858" s="45"/>
      <c r="AF858" s="45"/>
      <c r="AG858" s="46"/>
      <c r="AH858" s="45"/>
      <c r="AI858" s="45"/>
      <c r="AJ858" s="53"/>
      <c r="AK858" s="45"/>
      <c r="AL858" s="54"/>
      <c r="AM858" s="54"/>
      <c r="AN858" s="54"/>
      <c r="AO858" s="49"/>
      <c r="AP858" s="49"/>
    </row>
    <row r="859" spans="2:42" s="2" customFormat="1" ht="20.100000000000001" customHeight="1" thickBot="1" x14ac:dyDescent="0.3">
      <c r="D859" s="360"/>
      <c r="E859" s="361"/>
      <c r="F859" s="361"/>
      <c r="G859" s="361"/>
      <c r="H859" s="361"/>
      <c r="I859" s="361"/>
      <c r="J859" s="361"/>
      <c r="K859" s="361"/>
      <c r="L859" s="361"/>
      <c r="M859" s="361"/>
      <c r="N859" s="361"/>
      <c r="O859" s="361"/>
      <c r="P859" s="361"/>
      <c r="Q859" s="361"/>
      <c r="R859" s="361"/>
      <c r="S859" s="361"/>
      <c r="T859" s="361"/>
      <c r="U859" s="361"/>
      <c r="V859" s="362"/>
      <c r="W859" s="240"/>
      <c r="X859" s="240"/>
      <c r="Y859" s="59"/>
      <c r="Z859" s="59"/>
      <c r="AA859" s="59"/>
      <c r="AB859" s="59"/>
      <c r="AC859" s="59"/>
      <c r="AD859" s="59"/>
      <c r="AE859" s="59"/>
      <c r="AF859" s="59"/>
      <c r="AG859" s="60"/>
      <c r="AH859" s="59"/>
      <c r="AI859" s="59"/>
      <c r="AJ859" s="59"/>
      <c r="AK859" s="59"/>
      <c r="AL859" s="59"/>
      <c r="AM859" s="59"/>
      <c r="AN859" s="59" t="str">
        <f t="shared" ref="AN859:AP859" si="530">IF(AN753="","",IF(AN770="","",IF(SUM(AN771:AN858)&lt;&gt;0,SUM(AN771:AN858),0)))</f>
        <v/>
      </c>
      <c r="AO859" s="59" t="str">
        <f t="shared" si="530"/>
        <v/>
      </c>
      <c r="AP859" s="59" t="str">
        <f t="shared" si="530"/>
        <v/>
      </c>
    </row>
    <row r="860" spans="2:42" s="2" customFormat="1" ht="20.100000000000001" customHeight="1" x14ac:dyDescent="0.25">
      <c r="B860" s="2" t="s">
        <v>17</v>
      </c>
      <c r="D860" s="344"/>
      <c r="E860" s="345"/>
      <c r="F860" s="345"/>
      <c r="G860" s="345"/>
      <c r="H860" s="345"/>
      <c r="I860" s="345"/>
      <c r="J860" s="345"/>
      <c r="K860" s="345"/>
      <c r="L860" s="345"/>
      <c r="M860" s="345"/>
      <c r="N860" s="345"/>
      <c r="O860" s="345"/>
      <c r="P860" s="345"/>
      <c r="Q860" s="345"/>
      <c r="R860" s="345"/>
      <c r="S860" s="345"/>
      <c r="T860" s="345"/>
      <c r="U860" s="345"/>
      <c r="V860" s="346"/>
      <c r="W860" s="241"/>
      <c r="X860" s="241"/>
      <c r="Y860" s="61"/>
      <c r="Z860" s="61"/>
      <c r="AA860" s="61"/>
      <c r="AB860" s="61"/>
      <c r="AC860" s="61"/>
      <c r="AD860" s="61"/>
      <c r="AE860" s="61"/>
      <c r="AF860" s="61"/>
      <c r="AG860" s="62"/>
      <c r="AH860" s="61"/>
      <c r="AI860" s="61"/>
      <c r="AJ860" s="61"/>
      <c r="AK860" s="61"/>
      <c r="AL860" s="61"/>
      <c r="AM860" s="61"/>
      <c r="AN860" s="61" t="str">
        <f t="shared" ref="AN860:AP860" si="531">IF(AN753="","",IF(AN770="",IF(SUM(COUNTIF(AN771:AN858,"LS")+COUNTIF(AN771:AN858,"LUMP"))&gt;0,"LS",""),IF(AN859&lt;&gt;"",ROUNDUP(AN859,0),"")))</f>
        <v/>
      </c>
      <c r="AO860" s="61" t="str">
        <f t="shared" si="531"/>
        <v/>
      </c>
      <c r="AP860" s="61" t="str">
        <f t="shared" si="531"/>
        <v/>
      </c>
    </row>
    <row r="861" spans="2:42" ht="12.75" customHeight="1" thickBot="1" x14ac:dyDescent="0.3"/>
    <row r="862" spans="2:42" ht="12.75" customHeight="1" thickBot="1" x14ac:dyDescent="0.3">
      <c r="B862" s="13" t="s">
        <v>15</v>
      </c>
      <c r="D862" s="371">
        <f>B863</f>
        <v>9</v>
      </c>
      <c r="E862" s="371"/>
      <c r="F862" s="371"/>
      <c r="G862" s="371"/>
      <c r="H862" s="371"/>
      <c r="I862" s="371"/>
      <c r="J862" s="371"/>
      <c r="K862" s="371"/>
      <c r="L862" s="371"/>
      <c r="M862" s="371"/>
      <c r="N862" s="371"/>
      <c r="O862" s="371"/>
      <c r="P862" s="371"/>
      <c r="Q862" s="371"/>
      <c r="R862" s="371"/>
      <c r="S862" s="371"/>
      <c r="T862" s="371"/>
      <c r="U862" s="371"/>
      <c r="V862" s="371"/>
      <c r="W862" s="371"/>
      <c r="X862" s="371"/>
      <c r="Y862" s="371"/>
      <c r="Z862" s="371"/>
      <c r="AA862" s="371"/>
      <c r="AB862" s="371"/>
      <c r="AC862" s="371"/>
      <c r="AD862" s="371"/>
      <c r="AE862" s="371"/>
      <c r="AF862" s="371"/>
      <c r="AG862" s="371"/>
      <c r="AH862" s="371"/>
      <c r="AI862" s="371"/>
      <c r="AJ862" s="371"/>
      <c r="AK862" s="371"/>
      <c r="AL862" s="371"/>
      <c r="AM862" s="371"/>
      <c r="AN862" s="371"/>
      <c r="AO862" s="371"/>
      <c r="AP862" s="371"/>
    </row>
    <row r="863" spans="2:42" ht="12.75" customHeight="1" thickBot="1" x14ac:dyDescent="0.3">
      <c r="B863" s="14">
        <v>9</v>
      </c>
      <c r="D863" s="15"/>
      <c r="E863" s="15"/>
      <c r="F863" s="15"/>
      <c r="G863" s="15"/>
      <c r="H863" s="15"/>
      <c r="I863" s="15"/>
      <c r="J863" s="125"/>
      <c r="K863" s="1"/>
      <c r="V863" s="16" t="s">
        <v>13</v>
      </c>
      <c r="W863" s="255"/>
      <c r="X863" s="255"/>
      <c r="Y863" s="64" t="str">
        <f t="shared" ref="Y863:AP863" si="532">IF(ISBLANK(Y$9),"",Y$9)</f>
        <v>442E10300</v>
      </c>
      <c r="Z863" s="64" t="str">
        <f t="shared" si="532"/>
        <v>442E10080</v>
      </c>
      <c r="AA863" s="64" t="str">
        <f t="shared" si="532"/>
        <v>302E56000</v>
      </c>
      <c r="AB863" s="64" t="str">
        <f t="shared" si="532"/>
        <v>304E20000</v>
      </c>
      <c r="AC863" s="64" t="str">
        <f t="shared" si="532"/>
        <v>206E15010</v>
      </c>
      <c r="AD863" s="64" t="str">
        <f t="shared" si="532"/>
        <v>407E10000</v>
      </c>
      <c r="AE863" s="64" t="str">
        <f t="shared" si="532"/>
        <v>204E45000</v>
      </c>
      <c r="AF863" s="64" t="str">
        <f t="shared" si="532"/>
        <v>605E06020</v>
      </c>
      <c r="AG863" s="64" t="str">
        <f t="shared" si="532"/>
        <v>605E11110</v>
      </c>
      <c r="AH863" s="64" t="str">
        <f t="shared" si="532"/>
        <v>606E15050</v>
      </c>
      <c r="AI863" s="64" t="str">
        <f t="shared" si="532"/>
        <v>206E11000</v>
      </c>
      <c r="AJ863" s="64" t="str">
        <f t="shared" si="532"/>
        <v>622E10160</v>
      </c>
      <c r="AK863" s="64" t="str">
        <f t="shared" si="532"/>
        <v>659E10000</v>
      </c>
      <c r="AL863" s="64" t="str">
        <f t="shared" si="532"/>
        <v>609E71000</v>
      </c>
      <c r="AM863" s="64" t="str">
        <f t="shared" si="532"/>
        <v>254E01000</v>
      </c>
      <c r="AN863" s="64" t="str">
        <f t="shared" si="532"/>
        <v>452E19200</v>
      </c>
      <c r="AO863" s="64" t="str">
        <f t="shared" si="532"/>
        <v>609E26000</v>
      </c>
      <c r="AP863" s="64" t="str">
        <f t="shared" si="532"/>
        <v>609E14000</v>
      </c>
    </row>
    <row r="864" spans="2:42" ht="12.75" customHeight="1" x14ac:dyDescent="0.25">
      <c r="D864" s="15"/>
      <c r="E864" s="15"/>
      <c r="F864" s="15"/>
      <c r="G864" s="15"/>
      <c r="H864" s="15"/>
      <c r="I864" s="15"/>
      <c r="J864" s="125"/>
      <c r="K864" s="1"/>
      <c r="V864" s="16" t="s">
        <v>14</v>
      </c>
      <c r="W864" s="255"/>
      <c r="X864" s="255"/>
      <c r="Y864" s="65" t="str">
        <f t="shared" ref="Y864:AP864" si="533">IF(ISBLANK(Y$10),"",Y$10)</f>
        <v/>
      </c>
      <c r="Z864" s="65" t="str">
        <f t="shared" si="533"/>
        <v/>
      </c>
      <c r="AA864" s="65" t="str">
        <f t="shared" si="533"/>
        <v/>
      </c>
      <c r="AB864" s="65" t="str">
        <f t="shared" si="533"/>
        <v/>
      </c>
      <c r="AC864" s="65" t="str">
        <f t="shared" si="533"/>
        <v/>
      </c>
      <c r="AD864" s="65" t="str">
        <f t="shared" si="533"/>
        <v/>
      </c>
      <c r="AE864" s="65" t="str">
        <f t="shared" si="533"/>
        <v/>
      </c>
      <c r="AF864" s="65" t="str">
        <f t="shared" si="533"/>
        <v/>
      </c>
      <c r="AG864" s="65" t="str">
        <f t="shared" si="533"/>
        <v/>
      </c>
      <c r="AH864" s="65" t="str">
        <f t="shared" si="533"/>
        <v/>
      </c>
      <c r="AI864" s="65" t="str">
        <f t="shared" si="533"/>
        <v/>
      </c>
      <c r="AJ864" s="65" t="str">
        <f t="shared" si="533"/>
        <v/>
      </c>
      <c r="AK864" s="65" t="str">
        <f t="shared" si="533"/>
        <v/>
      </c>
      <c r="AL864" s="65" t="str">
        <f t="shared" si="533"/>
        <v/>
      </c>
      <c r="AM864" s="65" t="str">
        <f t="shared" si="533"/>
        <v/>
      </c>
      <c r="AN864" s="65" t="str">
        <f t="shared" si="533"/>
        <v/>
      </c>
      <c r="AO864" s="65" t="str">
        <f t="shared" si="533"/>
        <v/>
      </c>
      <c r="AP864" s="65" t="str">
        <f t="shared" si="533"/>
        <v/>
      </c>
    </row>
    <row r="865" spans="2:42" ht="12.75" customHeight="1" x14ac:dyDescent="0.25">
      <c r="F865" s="6"/>
      <c r="V865" s="16" t="s">
        <v>7</v>
      </c>
      <c r="W865" s="255"/>
      <c r="X865" s="255"/>
      <c r="Y865" s="65">
        <f t="shared" ref="Y865:AP865" si="534">IF(ISBLANK(Y$11),"",Y$11)</f>
        <v>6</v>
      </c>
      <c r="Z865" s="65">
        <f t="shared" si="534"/>
        <v>7</v>
      </c>
      <c r="AA865" s="65">
        <f t="shared" si="534"/>
        <v>2</v>
      </c>
      <c r="AB865" s="65">
        <f t="shared" si="534"/>
        <v>3</v>
      </c>
      <c r="AC865" s="65">
        <f t="shared" si="534"/>
        <v>4</v>
      </c>
      <c r="AD865" s="65">
        <f t="shared" si="534"/>
        <v>4</v>
      </c>
      <c r="AE865" s="65">
        <f t="shared" si="534"/>
        <v>1</v>
      </c>
      <c r="AF865" s="65">
        <f t="shared" si="534"/>
        <v>3</v>
      </c>
      <c r="AG865" s="65">
        <f t="shared" si="534"/>
        <v>9</v>
      </c>
      <c r="AH865" s="65">
        <f t="shared" si="534"/>
        <v>1</v>
      </c>
      <c r="AI865" s="65">
        <f t="shared" si="534"/>
        <v>2</v>
      </c>
      <c r="AJ865" s="65">
        <f t="shared" si="534"/>
        <v>5</v>
      </c>
      <c r="AK865" s="65">
        <f t="shared" si="534"/>
        <v>8</v>
      </c>
      <c r="AL865" s="65" t="str">
        <f t="shared" si="534"/>
        <v/>
      </c>
      <c r="AM865" s="65" t="str">
        <f t="shared" si="534"/>
        <v/>
      </c>
      <c r="AN865" s="65" t="str">
        <f t="shared" si="534"/>
        <v/>
      </c>
      <c r="AO865" s="65" t="str">
        <f t="shared" si="534"/>
        <v/>
      </c>
      <c r="AP865" s="65" t="str">
        <f t="shared" si="534"/>
        <v/>
      </c>
    </row>
    <row r="866" spans="2:42" ht="12.75" customHeight="1" thickBot="1" x14ac:dyDescent="0.3">
      <c r="F866" s="6"/>
      <c r="V866" s="16" t="s">
        <v>8</v>
      </c>
      <c r="W866" s="255"/>
      <c r="X866" s="255"/>
      <c r="Y866" s="65">
        <f t="shared" ref="Y866:AP866" si="535">IF(ISBLANK(Y$12),"",Y$12)</f>
        <v>1.5</v>
      </c>
      <c r="Z866" s="65">
        <f t="shared" si="535"/>
        <v>1.75</v>
      </c>
      <c r="AA866" s="65">
        <f t="shared" si="535"/>
        <v>4.5</v>
      </c>
      <c r="AB866" s="65">
        <f t="shared" si="535"/>
        <v>6</v>
      </c>
      <c r="AC866" s="65">
        <f t="shared" si="535"/>
        <v>14</v>
      </c>
      <c r="AD866" s="65" t="str">
        <f t="shared" si="535"/>
        <v/>
      </c>
      <c r="AE866" s="65" t="str">
        <f t="shared" si="535"/>
        <v/>
      </c>
      <c r="AF866" s="65" t="str">
        <f t="shared" si="535"/>
        <v/>
      </c>
      <c r="AG866" s="65" t="str">
        <f t="shared" si="535"/>
        <v/>
      </c>
      <c r="AH866" s="65">
        <f t="shared" si="535"/>
        <v>1.5</v>
      </c>
      <c r="AI866" s="65" t="str">
        <f t="shared" si="535"/>
        <v/>
      </c>
      <c r="AJ866" s="65" t="str">
        <f t="shared" si="535"/>
        <v/>
      </c>
      <c r="AK866" s="65">
        <f t="shared" si="535"/>
        <v>9</v>
      </c>
      <c r="AL866" s="65" t="str">
        <f t="shared" si="535"/>
        <v/>
      </c>
      <c r="AM866" s="65">
        <f t="shared" si="535"/>
        <v>16</v>
      </c>
      <c r="AN866" s="65" t="str">
        <f t="shared" si="535"/>
        <v/>
      </c>
      <c r="AO866" s="65" t="str">
        <f t="shared" si="535"/>
        <v/>
      </c>
      <c r="AP866" s="65" t="str">
        <f t="shared" si="535"/>
        <v/>
      </c>
    </row>
    <row r="867" spans="2:42" ht="12.75" customHeight="1" x14ac:dyDescent="0.25">
      <c r="B867" s="387" t="s">
        <v>16</v>
      </c>
      <c r="D867" s="381" t="s">
        <v>2</v>
      </c>
      <c r="E867" s="382"/>
      <c r="F867" s="383"/>
      <c r="G867" s="369" t="s">
        <v>9</v>
      </c>
      <c r="H867" s="342" t="s">
        <v>43</v>
      </c>
      <c r="I867" s="26"/>
      <c r="J867" s="130"/>
      <c r="K867" s="342" t="s">
        <v>10</v>
      </c>
      <c r="L867" s="342" t="s">
        <v>28</v>
      </c>
      <c r="M867" s="26"/>
      <c r="N867" s="26"/>
      <c r="O867" s="26"/>
      <c r="P867" s="26"/>
      <c r="Q867" s="342" t="s">
        <v>27</v>
      </c>
      <c r="R867" s="26"/>
      <c r="S867" s="26"/>
      <c r="T867" s="26"/>
      <c r="U867" s="26"/>
      <c r="V867" s="342" t="s">
        <v>3</v>
      </c>
      <c r="W867" s="237"/>
      <c r="X867" s="263"/>
      <c r="Y867" s="27" t="str">
        <f t="shared" ref="Y867:AF867" si="536">Y$15</f>
        <v>442</v>
      </c>
      <c r="Z867" s="27">
        <f t="shared" si="536"/>
        <v>442</v>
      </c>
      <c r="AA867" s="27">
        <f t="shared" si="536"/>
        <v>302</v>
      </c>
      <c r="AB867" s="27" t="str">
        <f t="shared" si="536"/>
        <v>304</v>
      </c>
      <c r="AC867" s="27" t="str">
        <f t="shared" si="536"/>
        <v>206</v>
      </c>
      <c r="AD867" s="66" t="str">
        <f t="shared" si="536"/>
        <v>407</v>
      </c>
      <c r="AE867" s="27" t="str">
        <f t="shared" si="536"/>
        <v>204</v>
      </c>
      <c r="AF867" s="27" t="str">
        <f t="shared" si="536"/>
        <v>206</v>
      </c>
      <c r="AG867" s="28"/>
      <c r="AH867" s="27" t="str">
        <f t="shared" ref="AH867:AP867" si="537">AH$15</f>
        <v>254</v>
      </c>
      <c r="AI867" s="27" t="str">
        <f t="shared" si="537"/>
        <v>206</v>
      </c>
      <c r="AJ867" s="27" t="str">
        <f t="shared" si="537"/>
        <v>441</v>
      </c>
      <c r="AK867" s="27" t="str">
        <f t="shared" si="537"/>
        <v>452</v>
      </c>
      <c r="AL867" s="27" t="str">
        <f t="shared" si="537"/>
        <v>202</v>
      </c>
      <c r="AM867" s="27" t="str">
        <f t="shared" si="537"/>
        <v>618</v>
      </c>
      <c r="AN867" s="27" t="str">
        <f t="shared" si="537"/>
        <v>KENT 451</v>
      </c>
      <c r="AO867" s="27" t="str">
        <f t="shared" si="537"/>
        <v>KENT 609</v>
      </c>
      <c r="AP867" s="27" t="str">
        <f t="shared" si="537"/>
        <v>KENT 609</v>
      </c>
    </row>
    <row r="868" spans="2:42" ht="12.75" customHeight="1" x14ac:dyDescent="0.25">
      <c r="B868" s="388"/>
      <c r="D868" s="384"/>
      <c r="E868" s="385"/>
      <c r="F868" s="386"/>
      <c r="G868" s="370"/>
      <c r="H868" s="343"/>
      <c r="I868" s="29"/>
      <c r="J868" s="131"/>
      <c r="K868" s="343"/>
      <c r="L868" s="343"/>
      <c r="M868" s="29"/>
      <c r="N868" s="29"/>
      <c r="O868" s="29"/>
      <c r="P868" s="29"/>
      <c r="Q868" s="343"/>
      <c r="R868" s="29"/>
      <c r="S868" s="29"/>
      <c r="T868" s="29"/>
      <c r="U868" s="29"/>
      <c r="V868" s="343"/>
      <c r="W868" s="238"/>
      <c r="X868" s="264"/>
      <c r="Y868" s="336" t="str">
        <f t="shared" ref="Y868:AF868" si="538">Y$16</f>
        <v>ASPHALT CONCRETE SURFACE COURSE, 12.5 MM, TYPE A (447)</v>
      </c>
      <c r="Z868" s="336" t="str">
        <f t="shared" si="538"/>
        <v xml:space="preserve"> ASPHALT CONCRETE INTERMEDIATE COURSE, 12.5MM, TYPE A (446</v>
      </c>
      <c r="AA868" s="336" t="str">
        <f t="shared" si="538"/>
        <v>4.5" ASPHALT CONCRETE BASE</v>
      </c>
      <c r="AB868" s="336" t="str">
        <f t="shared" si="538"/>
        <v>AGGREGATE BASE</v>
      </c>
      <c r="AC868" s="336" t="str">
        <f t="shared" si="538"/>
        <v>CEMENT STABILIZED SUBGRADE, 14 INCHES DEEP</v>
      </c>
      <c r="AD868" s="339" t="str">
        <f t="shared" si="538"/>
        <v>TACK COAT</v>
      </c>
      <c r="AE868" s="336" t="str">
        <f t="shared" si="538"/>
        <v>PROOF ROLLING</v>
      </c>
      <c r="AF868" s="336" t="str">
        <f t="shared" si="538"/>
        <v>CURING COAT</v>
      </c>
      <c r="AG868" s="31"/>
      <c r="AH868" s="336" t="str">
        <f t="shared" ref="AH868:AP868" si="539">AH$16</f>
        <v>PAVEMENT PLANING, ASPHALT CONCRETE, AS PER PLAN</v>
      </c>
      <c r="AI868" s="336" t="str">
        <f t="shared" si="539"/>
        <v>CEMENT</v>
      </c>
      <c r="AJ868" s="336" t="str">
        <f t="shared" si="539"/>
        <v>ANTI-SEGREGATION EQUIPMENT</v>
      </c>
      <c r="AK868" s="336" t="str">
        <f t="shared" si="539"/>
        <v>9" NON-REINFORCED CONCRETE PAVEMENT, CLASS QC 1P</v>
      </c>
      <c r="AL868" s="336" t="str">
        <f t="shared" si="539"/>
        <v>PAVEMENT REMOVED</v>
      </c>
      <c r="AM868" s="336" t="str">
        <f t="shared" si="539"/>
        <v>RUMBLE STRIPS, SHOULDER (ASPHALT CONCRETE)</v>
      </c>
      <c r="AN868" s="336" t="str">
        <f t="shared" si="539"/>
        <v/>
      </c>
      <c r="AO868" s="336" t="str">
        <f t="shared" si="539"/>
        <v/>
      </c>
      <c r="AP868" s="336" t="str">
        <f t="shared" si="539"/>
        <v/>
      </c>
    </row>
    <row r="869" spans="2:42" ht="12.75" customHeight="1" x14ac:dyDescent="0.25">
      <c r="B869" s="388"/>
      <c r="D869" s="384"/>
      <c r="E869" s="385"/>
      <c r="F869" s="386"/>
      <c r="G869" s="370"/>
      <c r="H869" s="343"/>
      <c r="I869" s="29"/>
      <c r="J869" s="131"/>
      <c r="K869" s="343"/>
      <c r="L869" s="343"/>
      <c r="M869" s="29"/>
      <c r="N869" s="29"/>
      <c r="O869" s="29"/>
      <c r="P869" s="29"/>
      <c r="Q869" s="343"/>
      <c r="R869" s="29"/>
      <c r="S869" s="29"/>
      <c r="T869" s="29"/>
      <c r="U869" s="29"/>
      <c r="V869" s="343"/>
      <c r="W869" s="238"/>
      <c r="X869" s="264"/>
      <c r="Y869" s="337"/>
      <c r="Z869" s="337"/>
      <c r="AA869" s="337"/>
      <c r="AB869" s="337"/>
      <c r="AC869" s="337"/>
      <c r="AD869" s="340"/>
      <c r="AE869" s="337"/>
      <c r="AF869" s="337"/>
      <c r="AG869" s="33"/>
      <c r="AH869" s="337"/>
      <c r="AI869" s="337"/>
      <c r="AJ869" s="337"/>
      <c r="AK869" s="337"/>
      <c r="AL869" s="337"/>
      <c r="AM869" s="337"/>
      <c r="AN869" s="337"/>
      <c r="AO869" s="337"/>
      <c r="AP869" s="337"/>
    </row>
    <row r="870" spans="2:42" ht="12.75" customHeight="1" x14ac:dyDescent="0.25">
      <c r="B870" s="388"/>
      <c r="D870" s="384"/>
      <c r="E870" s="385"/>
      <c r="F870" s="386"/>
      <c r="G870" s="370"/>
      <c r="H870" s="343"/>
      <c r="I870" s="29"/>
      <c r="J870" s="131"/>
      <c r="K870" s="343"/>
      <c r="L870" s="343"/>
      <c r="M870" s="29"/>
      <c r="N870" s="29"/>
      <c r="O870" s="29"/>
      <c r="P870" s="29"/>
      <c r="Q870" s="343"/>
      <c r="R870" s="29"/>
      <c r="S870" s="29"/>
      <c r="T870" s="29"/>
      <c r="U870" s="29"/>
      <c r="V870" s="343"/>
      <c r="W870" s="238"/>
      <c r="X870" s="264"/>
      <c r="Y870" s="337"/>
      <c r="Z870" s="337"/>
      <c r="AA870" s="337"/>
      <c r="AB870" s="337"/>
      <c r="AC870" s="337"/>
      <c r="AD870" s="340"/>
      <c r="AE870" s="337"/>
      <c r="AF870" s="337"/>
      <c r="AG870" s="33"/>
      <c r="AH870" s="337"/>
      <c r="AI870" s="337"/>
      <c r="AJ870" s="337"/>
      <c r="AK870" s="337"/>
      <c r="AL870" s="337"/>
      <c r="AM870" s="337"/>
      <c r="AN870" s="337"/>
      <c r="AO870" s="337"/>
      <c r="AP870" s="337"/>
    </row>
    <row r="871" spans="2:42" ht="12.75" customHeight="1" x14ac:dyDescent="0.25">
      <c r="B871" s="388"/>
      <c r="D871" s="384"/>
      <c r="E871" s="385"/>
      <c r="F871" s="386"/>
      <c r="G871" s="370"/>
      <c r="H871" s="343"/>
      <c r="I871" s="29"/>
      <c r="J871" s="131"/>
      <c r="K871" s="343"/>
      <c r="L871" s="343"/>
      <c r="M871" s="29"/>
      <c r="N871" s="29"/>
      <c r="O871" s="29"/>
      <c r="P871" s="29"/>
      <c r="Q871" s="343"/>
      <c r="R871" s="29"/>
      <c r="S871" s="29"/>
      <c r="T871" s="29"/>
      <c r="U871" s="29"/>
      <c r="V871" s="343"/>
      <c r="W871" s="238"/>
      <c r="X871" s="264"/>
      <c r="Y871" s="337"/>
      <c r="Z871" s="337"/>
      <c r="AA871" s="337"/>
      <c r="AB871" s="337"/>
      <c r="AC871" s="337"/>
      <c r="AD871" s="340"/>
      <c r="AE871" s="337"/>
      <c r="AF871" s="337"/>
      <c r="AG871" s="33"/>
      <c r="AH871" s="337"/>
      <c r="AI871" s="337"/>
      <c r="AJ871" s="337"/>
      <c r="AK871" s="337"/>
      <c r="AL871" s="337"/>
      <c r="AM871" s="337"/>
      <c r="AN871" s="337"/>
      <c r="AO871" s="337"/>
      <c r="AP871" s="337"/>
    </row>
    <row r="872" spans="2:42" ht="12.75" customHeight="1" x14ac:dyDescent="0.25">
      <c r="B872" s="388"/>
      <c r="D872" s="384"/>
      <c r="E872" s="385"/>
      <c r="F872" s="386"/>
      <c r="G872" s="370"/>
      <c r="H872" s="343"/>
      <c r="I872" s="29"/>
      <c r="J872" s="131"/>
      <c r="K872" s="343"/>
      <c r="L872" s="343"/>
      <c r="M872" s="29"/>
      <c r="N872" s="29"/>
      <c r="O872" s="29"/>
      <c r="P872" s="29"/>
      <c r="Q872" s="343"/>
      <c r="R872" s="29"/>
      <c r="S872" s="29"/>
      <c r="T872" s="29"/>
      <c r="U872" s="29"/>
      <c r="V872" s="343"/>
      <c r="W872" s="238"/>
      <c r="X872" s="264"/>
      <c r="Y872" s="337"/>
      <c r="Z872" s="337"/>
      <c r="AA872" s="337"/>
      <c r="AB872" s="337"/>
      <c r="AC872" s="337"/>
      <c r="AD872" s="340"/>
      <c r="AE872" s="337"/>
      <c r="AF872" s="337"/>
      <c r="AG872" s="33"/>
      <c r="AH872" s="337"/>
      <c r="AI872" s="337"/>
      <c r="AJ872" s="337"/>
      <c r="AK872" s="337"/>
      <c r="AL872" s="337"/>
      <c r="AM872" s="337"/>
      <c r="AN872" s="337"/>
      <c r="AO872" s="337"/>
      <c r="AP872" s="337"/>
    </row>
    <row r="873" spans="2:42" ht="12.75" customHeight="1" x14ac:dyDescent="0.25">
      <c r="B873" s="388"/>
      <c r="D873" s="384"/>
      <c r="E873" s="385"/>
      <c r="F873" s="386"/>
      <c r="G873" s="370"/>
      <c r="H873" s="343"/>
      <c r="I873" s="29"/>
      <c r="J873" s="131"/>
      <c r="K873" s="343"/>
      <c r="L873" s="343"/>
      <c r="M873" s="29"/>
      <c r="N873" s="29"/>
      <c r="O873" s="29"/>
      <c r="P873" s="29"/>
      <c r="Q873" s="343"/>
      <c r="R873" s="29"/>
      <c r="S873" s="29"/>
      <c r="T873" s="29"/>
      <c r="U873" s="29"/>
      <c r="V873" s="343"/>
      <c r="W873" s="238"/>
      <c r="X873" s="264"/>
      <c r="Y873" s="337"/>
      <c r="Z873" s="337"/>
      <c r="AA873" s="337"/>
      <c r="AB873" s="337"/>
      <c r="AC873" s="337"/>
      <c r="AD873" s="340"/>
      <c r="AE873" s="337"/>
      <c r="AF873" s="337"/>
      <c r="AG873" s="33"/>
      <c r="AH873" s="337"/>
      <c r="AI873" s="337"/>
      <c r="AJ873" s="337"/>
      <c r="AK873" s="337"/>
      <c r="AL873" s="337"/>
      <c r="AM873" s="337"/>
      <c r="AN873" s="337"/>
      <c r="AO873" s="337"/>
      <c r="AP873" s="337"/>
    </row>
    <row r="874" spans="2:42" ht="12.75" customHeight="1" x14ac:dyDescent="0.25">
      <c r="B874" s="388"/>
      <c r="D874" s="384"/>
      <c r="E874" s="385"/>
      <c r="F874" s="386"/>
      <c r="G874" s="370"/>
      <c r="H874" s="343"/>
      <c r="I874" s="29"/>
      <c r="J874" s="131"/>
      <c r="K874" s="343"/>
      <c r="L874" s="343"/>
      <c r="M874" s="29"/>
      <c r="N874" s="29"/>
      <c r="O874" s="29"/>
      <c r="P874" s="29"/>
      <c r="Q874" s="343"/>
      <c r="R874" s="29"/>
      <c r="S874" s="29"/>
      <c r="T874" s="29"/>
      <c r="U874" s="29"/>
      <c r="V874" s="343"/>
      <c r="W874" s="238"/>
      <c r="X874" s="264"/>
      <c r="Y874" s="337"/>
      <c r="Z874" s="337"/>
      <c r="AA874" s="337"/>
      <c r="AB874" s="337"/>
      <c r="AC874" s="337"/>
      <c r="AD874" s="340"/>
      <c r="AE874" s="337"/>
      <c r="AF874" s="337"/>
      <c r="AG874" s="33"/>
      <c r="AH874" s="337"/>
      <c r="AI874" s="337"/>
      <c r="AJ874" s="337"/>
      <c r="AK874" s="337"/>
      <c r="AL874" s="337"/>
      <c r="AM874" s="337"/>
      <c r="AN874" s="337"/>
      <c r="AO874" s="337"/>
      <c r="AP874" s="337"/>
    </row>
    <row r="875" spans="2:42" ht="12.75" customHeight="1" x14ac:dyDescent="0.25">
      <c r="B875" s="388"/>
      <c r="D875" s="384"/>
      <c r="E875" s="385"/>
      <c r="F875" s="386"/>
      <c r="G875" s="370"/>
      <c r="H875" s="343"/>
      <c r="I875" s="29"/>
      <c r="J875" s="131"/>
      <c r="K875" s="343"/>
      <c r="L875" s="343"/>
      <c r="M875" s="29"/>
      <c r="N875" s="29"/>
      <c r="O875" s="29"/>
      <c r="P875" s="29"/>
      <c r="Q875" s="343"/>
      <c r="R875" s="29"/>
      <c r="S875" s="29"/>
      <c r="T875" s="29"/>
      <c r="U875" s="29"/>
      <c r="V875" s="343"/>
      <c r="W875" s="238"/>
      <c r="X875" s="264"/>
      <c r="Y875" s="337"/>
      <c r="Z875" s="337"/>
      <c r="AA875" s="337"/>
      <c r="AB875" s="337"/>
      <c r="AC875" s="337"/>
      <c r="AD875" s="340"/>
      <c r="AE875" s="337"/>
      <c r="AF875" s="337"/>
      <c r="AG875" s="33"/>
      <c r="AH875" s="337"/>
      <c r="AI875" s="337"/>
      <c r="AJ875" s="337"/>
      <c r="AK875" s="337"/>
      <c r="AL875" s="337"/>
      <c r="AM875" s="337"/>
      <c r="AN875" s="337"/>
      <c r="AO875" s="337"/>
      <c r="AP875" s="337"/>
    </row>
    <row r="876" spans="2:42" ht="12.75" customHeight="1" x14ac:dyDescent="0.25">
      <c r="B876" s="388"/>
      <c r="D876" s="384"/>
      <c r="E876" s="385"/>
      <c r="F876" s="386"/>
      <c r="G876" s="370"/>
      <c r="H876" s="343"/>
      <c r="I876" s="29"/>
      <c r="J876" s="131"/>
      <c r="K876" s="343"/>
      <c r="L876" s="343"/>
      <c r="M876" s="29"/>
      <c r="N876" s="29"/>
      <c r="O876" s="29"/>
      <c r="P876" s="29"/>
      <c r="Q876" s="343"/>
      <c r="R876" s="29"/>
      <c r="S876" s="29"/>
      <c r="T876" s="29"/>
      <c r="U876" s="29"/>
      <c r="V876" s="343"/>
      <c r="W876" s="238"/>
      <c r="X876" s="264"/>
      <c r="Y876" s="337"/>
      <c r="Z876" s="337"/>
      <c r="AA876" s="337"/>
      <c r="AB876" s="337"/>
      <c r="AC876" s="337"/>
      <c r="AD876" s="340"/>
      <c r="AE876" s="337"/>
      <c r="AF876" s="337"/>
      <c r="AG876" s="33"/>
      <c r="AH876" s="337"/>
      <c r="AI876" s="337"/>
      <c r="AJ876" s="337"/>
      <c r="AK876" s="337"/>
      <c r="AL876" s="337"/>
      <c r="AM876" s="337"/>
      <c r="AN876" s="337"/>
      <c r="AO876" s="337"/>
      <c r="AP876" s="337"/>
    </row>
    <row r="877" spans="2:42" ht="12.75" customHeight="1" x14ac:dyDescent="0.25">
      <c r="B877" s="388"/>
      <c r="D877" s="384"/>
      <c r="E877" s="385"/>
      <c r="F877" s="386"/>
      <c r="G877" s="370"/>
      <c r="H877" s="343"/>
      <c r="I877" s="29"/>
      <c r="J877" s="131"/>
      <c r="K877" s="343"/>
      <c r="L877" s="343"/>
      <c r="M877" s="29"/>
      <c r="N877" s="29"/>
      <c r="O877" s="29"/>
      <c r="P877" s="29"/>
      <c r="Q877" s="343"/>
      <c r="R877" s="29"/>
      <c r="S877" s="29"/>
      <c r="T877" s="29"/>
      <c r="U877" s="29"/>
      <c r="V877" s="343"/>
      <c r="W877" s="238"/>
      <c r="X877" s="264"/>
      <c r="Y877" s="337"/>
      <c r="Z877" s="337"/>
      <c r="AA877" s="337"/>
      <c r="AB877" s="337"/>
      <c r="AC877" s="337"/>
      <c r="AD877" s="340"/>
      <c r="AE877" s="337"/>
      <c r="AF877" s="337"/>
      <c r="AG877" s="33"/>
      <c r="AH877" s="337"/>
      <c r="AI877" s="337"/>
      <c r="AJ877" s="337"/>
      <c r="AK877" s="337"/>
      <c r="AL877" s="337"/>
      <c r="AM877" s="337"/>
      <c r="AN877" s="337"/>
      <c r="AO877" s="337"/>
      <c r="AP877" s="337"/>
    </row>
    <row r="878" spans="2:42" ht="12.75" customHeight="1" x14ac:dyDescent="0.25">
      <c r="B878" s="388"/>
      <c r="D878" s="384"/>
      <c r="E878" s="385"/>
      <c r="F878" s="386"/>
      <c r="G878" s="370"/>
      <c r="H878" s="343"/>
      <c r="I878" s="29"/>
      <c r="J878" s="131"/>
      <c r="K878" s="343"/>
      <c r="L878" s="343"/>
      <c r="M878" s="29"/>
      <c r="N878" s="29"/>
      <c r="O878" s="29"/>
      <c r="P878" s="29"/>
      <c r="Q878" s="343"/>
      <c r="R878" s="29"/>
      <c r="S878" s="29"/>
      <c r="T878" s="29"/>
      <c r="U878" s="29"/>
      <c r="V878" s="343"/>
      <c r="W878" s="238"/>
      <c r="X878" s="264"/>
      <c r="Y878" s="337"/>
      <c r="Z878" s="337"/>
      <c r="AA878" s="337"/>
      <c r="AB878" s="337"/>
      <c r="AC878" s="337"/>
      <c r="AD878" s="340"/>
      <c r="AE878" s="337"/>
      <c r="AF878" s="337"/>
      <c r="AG878" s="33"/>
      <c r="AH878" s="337"/>
      <c r="AI878" s="337"/>
      <c r="AJ878" s="337"/>
      <c r="AK878" s="337"/>
      <c r="AL878" s="337"/>
      <c r="AM878" s="337"/>
      <c r="AN878" s="337"/>
      <c r="AO878" s="337"/>
      <c r="AP878" s="337"/>
    </row>
    <row r="879" spans="2:42" ht="12.75" customHeight="1" x14ac:dyDescent="0.25">
      <c r="B879" s="388"/>
      <c r="D879" s="384"/>
      <c r="E879" s="385"/>
      <c r="F879" s="386"/>
      <c r="G879" s="370"/>
      <c r="H879" s="343"/>
      <c r="I879" s="29"/>
      <c r="J879" s="131"/>
      <c r="K879" s="343"/>
      <c r="L879" s="343"/>
      <c r="M879" s="29"/>
      <c r="N879" s="29"/>
      <c r="O879" s="29"/>
      <c r="P879" s="29"/>
      <c r="Q879" s="343"/>
      <c r="R879" s="29"/>
      <c r="S879" s="29"/>
      <c r="T879" s="29"/>
      <c r="U879" s="29"/>
      <c r="V879" s="343"/>
      <c r="W879" s="238"/>
      <c r="X879" s="264"/>
      <c r="Y879" s="338"/>
      <c r="Z879" s="338"/>
      <c r="AA879" s="338"/>
      <c r="AB879" s="338"/>
      <c r="AC879" s="338"/>
      <c r="AD879" s="341"/>
      <c r="AE879" s="338"/>
      <c r="AF879" s="338"/>
      <c r="AG879" s="35"/>
      <c r="AH879" s="338"/>
      <c r="AI879" s="338"/>
      <c r="AJ879" s="338"/>
      <c r="AK879" s="338"/>
      <c r="AL879" s="338"/>
      <c r="AM879" s="338"/>
      <c r="AN879" s="338"/>
      <c r="AO879" s="338"/>
      <c r="AP879" s="338"/>
    </row>
    <row r="880" spans="2:42" ht="12.75" customHeight="1" thickBot="1" x14ac:dyDescent="0.3">
      <c r="B880" s="389"/>
      <c r="D880" s="347"/>
      <c r="E880" s="347"/>
      <c r="F880" s="347"/>
      <c r="G880" s="36"/>
      <c r="H880" s="37"/>
      <c r="I880" s="37"/>
      <c r="J880" s="127"/>
      <c r="K880" s="38" t="s">
        <v>6</v>
      </c>
      <c r="L880" s="38" t="s">
        <v>6</v>
      </c>
      <c r="M880" s="38"/>
      <c r="N880" s="38"/>
      <c r="O880" s="38"/>
      <c r="P880" s="38"/>
      <c r="Q880" s="38" t="s">
        <v>26</v>
      </c>
      <c r="R880" s="38"/>
      <c r="S880" s="38"/>
      <c r="T880" s="38"/>
      <c r="U880" s="38"/>
      <c r="V880" s="38" t="s">
        <v>26</v>
      </c>
      <c r="W880" s="239"/>
      <c r="X880" s="265"/>
      <c r="Y880" s="38" t="str">
        <f t="shared" ref="Y880:AF880" si="540">Y$28</f>
        <v>CY</v>
      </c>
      <c r="Z880" s="38" t="str">
        <f t="shared" si="540"/>
        <v>CY</v>
      </c>
      <c r="AA880" s="38" t="str">
        <f t="shared" si="540"/>
        <v>CY</v>
      </c>
      <c r="AB880" s="38" t="str">
        <f t="shared" si="540"/>
        <v>CY</v>
      </c>
      <c r="AC880" s="38" t="str">
        <f t="shared" si="540"/>
        <v>SY</v>
      </c>
      <c r="AD880" s="39" t="str">
        <f t="shared" si="540"/>
        <v>GAL</v>
      </c>
      <c r="AE880" s="38" t="str">
        <f t="shared" si="540"/>
        <v>HOUR</v>
      </c>
      <c r="AF880" s="38" t="str">
        <f t="shared" si="540"/>
        <v>SY</v>
      </c>
      <c r="AG880" s="40"/>
      <c r="AH880" s="38" t="str">
        <f t="shared" ref="AH880:AP880" si="541">AH$28</f>
        <v>SY</v>
      </c>
      <c r="AI880" s="38" t="str">
        <f t="shared" si="541"/>
        <v>TON</v>
      </c>
      <c r="AJ880" s="38" t="str">
        <f t="shared" si="541"/>
        <v>CY</v>
      </c>
      <c r="AK880" s="38" t="str">
        <f t="shared" si="541"/>
        <v>SY</v>
      </c>
      <c r="AL880" s="38" t="str">
        <f t="shared" si="541"/>
        <v>SY</v>
      </c>
      <c r="AM880" s="38" t="str">
        <f t="shared" si="541"/>
        <v>FT</v>
      </c>
      <c r="AN880" s="38" t="str">
        <f t="shared" si="541"/>
        <v/>
      </c>
      <c r="AO880" s="38" t="str">
        <f t="shared" si="541"/>
        <v/>
      </c>
      <c r="AP880" s="38" t="str">
        <f t="shared" si="541"/>
        <v/>
      </c>
    </row>
    <row r="881" spans="1:42" ht="12.75" customHeight="1" x14ac:dyDescent="0.25">
      <c r="B881" s="41"/>
      <c r="D881" s="372"/>
      <c r="E881" s="373"/>
      <c r="F881" s="374"/>
      <c r="G881" s="44"/>
      <c r="H881" s="43"/>
      <c r="I881" s="43"/>
      <c r="J881" s="128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219"/>
      <c r="X881" s="218"/>
      <c r="Y881" s="45"/>
      <c r="Z881" s="45"/>
      <c r="AA881" s="45"/>
      <c r="AB881" s="45"/>
      <c r="AC881" s="45"/>
      <c r="AD881" s="45"/>
      <c r="AE881" s="45"/>
      <c r="AF881" s="45"/>
      <c r="AG881" s="46"/>
      <c r="AH881" s="45"/>
      <c r="AI881" s="45"/>
      <c r="AJ881" s="53"/>
      <c r="AK881" s="45"/>
      <c r="AL881" s="54"/>
      <c r="AM881" s="54"/>
      <c r="AN881" s="53"/>
      <c r="AO881" s="45"/>
      <c r="AP881" s="45"/>
    </row>
    <row r="882" spans="1:42" ht="12.75" customHeight="1" x14ac:dyDescent="0.25">
      <c r="B882" s="47"/>
      <c r="D882" s="372"/>
      <c r="E882" s="373"/>
      <c r="F882" s="374"/>
      <c r="G882" s="52"/>
      <c r="H882" s="51"/>
      <c r="I882" s="51"/>
      <c r="J882" s="12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219"/>
      <c r="X882" s="218"/>
      <c r="Y882" s="45"/>
      <c r="Z882" s="45"/>
      <c r="AA882" s="45"/>
      <c r="AB882" s="45"/>
      <c r="AC882" s="45"/>
      <c r="AD882" s="45"/>
      <c r="AE882" s="45"/>
      <c r="AF882" s="45"/>
      <c r="AG882" s="46"/>
      <c r="AH882" s="45"/>
      <c r="AI882" s="45"/>
      <c r="AJ882" s="53"/>
      <c r="AK882" s="45"/>
      <c r="AL882" s="54"/>
      <c r="AM882" s="54"/>
      <c r="AN882" s="53"/>
      <c r="AO882" s="45"/>
      <c r="AP882" s="45"/>
    </row>
    <row r="883" spans="1:42" ht="12.75" customHeight="1" x14ac:dyDescent="0.25">
      <c r="B883" s="47"/>
      <c r="D883" s="50"/>
      <c r="E883" s="51"/>
      <c r="F883" s="50"/>
      <c r="G883" s="52"/>
      <c r="H883" s="51"/>
      <c r="I883" s="51"/>
      <c r="J883" s="129"/>
      <c r="K883" s="56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219"/>
      <c r="X883" s="218"/>
      <c r="Y883" s="45"/>
      <c r="Z883" s="45"/>
      <c r="AA883" s="45"/>
      <c r="AB883" s="45"/>
      <c r="AC883" s="45"/>
      <c r="AD883" s="45"/>
      <c r="AE883" s="45"/>
      <c r="AF883" s="45"/>
      <c r="AG883" s="46"/>
      <c r="AH883" s="45"/>
      <c r="AI883" s="45"/>
      <c r="AJ883" s="53"/>
      <c r="AK883" s="45"/>
      <c r="AL883" s="54"/>
      <c r="AM883" s="54"/>
      <c r="AN883" s="53"/>
      <c r="AO883" s="49" t="e">
        <f>IF(ISBLANK(#REF!),"",K883*#REF!)</f>
        <v>#REF!</v>
      </c>
      <c r="AP883" s="45"/>
    </row>
    <row r="884" spans="1:42" ht="12.75" customHeight="1" x14ac:dyDescent="0.25">
      <c r="B884" s="47"/>
      <c r="D884" s="50"/>
      <c r="E884" s="51"/>
      <c r="F884" s="50"/>
      <c r="G884" s="52"/>
      <c r="H884" s="51"/>
      <c r="I884" s="51"/>
      <c r="J884" s="129"/>
      <c r="K884" s="56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219"/>
      <c r="X884" s="218"/>
      <c r="Y884" s="45"/>
      <c r="Z884" s="45"/>
      <c r="AA884" s="45"/>
      <c r="AB884" s="45"/>
      <c r="AC884" s="45"/>
      <c r="AD884" s="45"/>
      <c r="AE884" s="45"/>
      <c r="AF884" s="45"/>
      <c r="AG884" s="46"/>
      <c r="AH884" s="45"/>
      <c r="AI884" s="45"/>
      <c r="AJ884" s="53"/>
      <c r="AK884" s="45"/>
      <c r="AL884" s="54"/>
      <c r="AM884" s="54"/>
      <c r="AN884" s="54"/>
      <c r="AO884" s="49" t="e">
        <f>IF(ISBLANK(#REF!),"",K884*#REF!)</f>
        <v>#REF!</v>
      </c>
      <c r="AP884" s="45"/>
    </row>
    <row r="885" spans="1:42" ht="12.75" customHeight="1" x14ac:dyDescent="0.25">
      <c r="B885" s="47"/>
      <c r="D885" s="50"/>
      <c r="E885" s="51"/>
      <c r="F885" s="50"/>
      <c r="G885" s="52"/>
      <c r="H885" s="51"/>
      <c r="I885" s="51"/>
      <c r="J885" s="129"/>
      <c r="K885" s="56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219"/>
      <c r="X885" s="218"/>
      <c r="Y885" s="45"/>
      <c r="Z885" s="45"/>
      <c r="AA885" s="45"/>
      <c r="AB885" s="45"/>
      <c r="AC885" s="45"/>
      <c r="AD885" s="45"/>
      <c r="AE885" s="45"/>
      <c r="AF885" s="45"/>
      <c r="AG885" s="46"/>
      <c r="AH885" s="45"/>
      <c r="AI885" s="45"/>
      <c r="AJ885" s="53"/>
      <c r="AK885" s="45"/>
      <c r="AL885" s="54"/>
      <c r="AM885" s="54"/>
      <c r="AN885" s="53"/>
      <c r="AO885" s="49"/>
      <c r="AP885" s="45"/>
    </row>
    <row r="886" spans="1:42" ht="12.75" customHeight="1" x14ac:dyDescent="0.25">
      <c r="B886" s="47"/>
      <c r="D886" s="50"/>
      <c r="E886" s="51"/>
      <c r="F886" s="50"/>
      <c r="G886" s="52"/>
      <c r="H886" s="51"/>
      <c r="I886" s="51"/>
      <c r="J886" s="129"/>
      <c r="K886" s="56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219"/>
      <c r="X886" s="218"/>
      <c r="Y886" s="45"/>
      <c r="Z886" s="45"/>
      <c r="AA886" s="45"/>
      <c r="AB886" s="45"/>
      <c r="AC886" s="45"/>
      <c r="AD886" s="45"/>
      <c r="AE886" s="45"/>
      <c r="AF886" s="45"/>
      <c r="AG886" s="46"/>
      <c r="AH886" s="45"/>
      <c r="AI886" s="45"/>
      <c r="AJ886" s="53"/>
      <c r="AK886" s="45"/>
      <c r="AL886" s="54"/>
      <c r="AM886" s="54"/>
      <c r="AN886" s="54"/>
      <c r="AO886" s="49" t="e">
        <f>IF(ISBLANK(#REF!),"",K886*#REF!)</f>
        <v>#REF!</v>
      </c>
      <c r="AP886" s="45"/>
    </row>
    <row r="887" spans="1:42" ht="12.75" customHeight="1" x14ac:dyDescent="0.25">
      <c r="B887" s="47"/>
      <c r="D887" s="42"/>
      <c r="E887" s="48"/>
      <c r="F887" s="42"/>
      <c r="G887" s="52"/>
      <c r="H887" s="51"/>
      <c r="I887" s="51"/>
      <c r="J887" s="12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219"/>
      <c r="X887" s="218"/>
      <c r="Y887" s="45"/>
      <c r="Z887" s="45"/>
      <c r="AA887" s="45"/>
      <c r="AB887" s="45"/>
      <c r="AC887" s="45"/>
      <c r="AD887" s="45"/>
      <c r="AE887" s="45"/>
      <c r="AF887" s="45"/>
      <c r="AG887" s="46"/>
      <c r="AH887" s="45"/>
      <c r="AI887" s="45"/>
      <c r="AJ887" s="53"/>
      <c r="AK887" s="45"/>
      <c r="AL887" s="54"/>
      <c r="AM887" s="54"/>
      <c r="AN887" s="53"/>
      <c r="AO887" s="45"/>
      <c r="AP887" s="45"/>
    </row>
    <row r="888" spans="1:42" ht="12.75" customHeight="1" x14ac:dyDescent="0.25">
      <c r="B888" s="47"/>
      <c r="D888" s="50"/>
      <c r="E888" s="51"/>
      <c r="F888" s="50"/>
      <c r="G888" s="52"/>
      <c r="H888" s="93"/>
      <c r="I888" s="93"/>
      <c r="J888" s="133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219"/>
      <c r="X888" s="218"/>
      <c r="Y888" s="45"/>
      <c r="Z888" s="45"/>
      <c r="AA888" s="45"/>
      <c r="AB888" s="45"/>
      <c r="AC888" s="45"/>
      <c r="AD888" s="45"/>
      <c r="AE888" s="45"/>
      <c r="AF888" s="45"/>
      <c r="AG888" s="46"/>
      <c r="AH888" s="45"/>
      <c r="AI888" s="45"/>
      <c r="AJ888" s="53"/>
      <c r="AK888" s="45"/>
      <c r="AL888" s="54"/>
      <c r="AM888" s="54"/>
      <c r="AN888" s="53"/>
      <c r="AO888" s="49" t="e">
        <f>IF(ISBLANK(#REF!),"",K888*#REF!)</f>
        <v>#REF!</v>
      </c>
      <c r="AP888" s="45"/>
    </row>
    <row r="889" spans="1:42" ht="12.75" customHeight="1" x14ac:dyDescent="0.25">
      <c r="B889" s="47"/>
      <c r="D889" s="50"/>
      <c r="E889" s="51"/>
      <c r="F889" s="50"/>
      <c r="G889" s="52"/>
      <c r="H889" s="93"/>
      <c r="I889" s="93"/>
      <c r="J889" s="133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219"/>
      <c r="X889" s="218"/>
      <c r="Y889" s="45"/>
      <c r="Z889" s="45"/>
      <c r="AA889" s="45"/>
      <c r="AB889" s="45"/>
      <c r="AC889" s="45"/>
      <c r="AD889" s="45"/>
      <c r="AE889" s="45"/>
      <c r="AF889" s="45"/>
      <c r="AG889" s="46"/>
      <c r="AH889" s="45"/>
      <c r="AI889" s="45"/>
      <c r="AJ889" s="53"/>
      <c r="AK889" s="45"/>
      <c r="AL889" s="54"/>
      <c r="AM889" s="54"/>
      <c r="AN889" s="54"/>
      <c r="AO889" s="49" t="e">
        <f>IF(ISBLANK(#REF!),"",K889*#REF!)</f>
        <v>#REF!</v>
      </c>
      <c r="AP889" s="49"/>
    </row>
    <row r="890" spans="1:42" ht="12.75" customHeight="1" x14ac:dyDescent="0.25">
      <c r="B890" s="47"/>
      <c r="D890" s="50"/>
      <c r="E890" s="51"/>
      <c r="F890" s="50"/>
      <c r="G890" s="52"/>
      <c r="H890" s="93"/>
      <c r="I890" s="93"/>
      <c r="J890" s="133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219"/>
      <c r="X890" s="218"/>
      <c r="Y890" s="45"/>
      <c r="Z890" s="45"/>
      <c r="AA890" s="45"/>
      <c r="AB890" s="45"/>
      <c r="AC890" s="45"/>
      <c r="AD890" s="45"/>
      <c r="AE890" s="45"/>
      <c r="AF890" s="45"/>
      <c r="AG890" s="46"/>
      <c r="AH890" s="45"/>
      <c r="AI890" s="45"/>
      <c r="AJ890" s="53"/>
      <c r="AK890" s="45"/>
      <c r="AL890" s="54"/>
      <c r="AM890" s="54"/>
      <c r="AN890" s="54"/>
      <c r="AO890" s="49" t="e">
        <f>IF(ISBLANK(#REF!),"",K890*#REF!)</f>
        <v>#REF!</v>
      </c>
      <c r="AP890" s="49"/>
    </row>
    <row r="891" spans="1:42" ht="12.75" customHeight="1" x14ac:dyDescent="0.25">
      <c r="B891" s="47"/>
      <c r="D891" s="42"/>
      <c r="E891" s="51"/>
      <c r="F891" s="42"/>
      <c r="G891" s="52"/>
      <c r="H891" s="93"/>
      <c r="I891" s="93"/>
      <c r="J891" s="133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219"/>
      <c r="X891" s="218"/>
      <c r="Y891" s="45"/>
      <c r="Z891" s="45"/>
      <c r="AA891" s="45"/>
      <c r="AB891" s="45"/>
      <c r="AC891" s="45"/>
      <c r="AD891" s="45"/>
      <c r="AE891" s="45"/>
      <c r="AF891" s="45"/>
      <c r="AG891" s="46"/>
      <c r="AH891" s="45"/>
      <c r="AI891" s="45"/>
      <c r="AJ891" s="53"/>
      <c r="AK891" s="45"/>
      <c r="AL891" s="54"/>
      <c r="AM891" s="54"/>
      <c r="AN891" s="54"/>
      <c r="AO891" s="49" t="e">
        <f>IF(ISBLANK(#REF!),"",K891*#REF!)</f>
        <v>#REF!</v>
      </c>
      <c r="AP891" s="45"/>
    </row>
    <row r="892" spans="1:42" ht="12.75" customHeight="1" x14ac:dyDescent="0.25">
      <c r="B892" s="47"/>
      <c r="D892" s="50"/>
      <c r="E892" s="51"/>
      <c r="F892" s="50"/>
      <c r="G892" s="52"/>
      <c r="H892" s="93"/>
      <c r="I892" s="93"/>
      <c r="J892" s="133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86"/>
      <c r="W892" s="245"/>
      <c r="X892" s="269"/>
      <c r="Y892" s="45"/>
      <c r="Z892" s="45"/>
      <c r="AA892" s="45"/>
      <c r="AB892" s="45"/>
      <c r="AC892" s="45"/>
      <c r="AD892" s="45"/>
      <c r="AE892" s="45"/>
      <c r="AF892" s="45"/>
      <c r="AG892" s="46"/>
      <c r="AH892" s="45"/>
      <c r="AI892" s="45"/>
      <c r="AJ892" s="53"/>
      <c r="AK892" s="45"/>
      <c r="AL892" s="54"/>
      <c r="AM892" s="54"/>
      <c r="AN892" s="54"/>
      <c r="AO892" s="49" t="e">
        <f>IF(ISBLANK(#REF!),"",K892*#REF!)</f>
        <v>#REF!</v>
      </c>
      <c r="AP892" s="49"/>
    </row>
    <row r="893" spans="1:42" ht="12.75" customHeight="1" x14ac:dyDescent="0.25">
      <c r="B893" s="47"/>
      <c r="D893" s="50"/>
      <c r="E893" s="51"/>
      <c r="F893" s="50"/>
      <c r="G893" s="52"/>
      <c r="H893" s="93"/>
      <c r="I893" s="93"/>
      <c r="J893" s="133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219"/>
      <c r="X893" s="218"/>
      <c r="Y893" s="45"/>
      <c r="Z893" s="45"/>
      <c r="AA893" s="45"/>
      <c r="AB893" s="45"/>
      <c r="AC893" s="45"/>
      <c r="AD893" s="45"/>
      <c r="AE893" s="45"/>
      <c r="AF893" s="45"/>
      <c r="AG893" s="46"/>
      <c r="AH893" s="45"/>
      <c r="AI893" s="45"/>
      <c r="AJ893" s="53"/>
      <c r="AK893" s="45"/>
      <c r="AL893" s="54"/>
      <c r="AM893" s="54"/>
      <c r="AN893" s="54"/>
      <c r="AO893" s="49" t="e">
        <f>IF(ISBLANK(#REF!),"",K893*#REF!)</f>
        <v>#REF!</v>
      </c>
      <c r="AP893" s="49"/>
    </row>
    <row r="894" spans="1:42" ht="12.75" customHeight="1" x14ac:dyDescent="0.25">
      <c r="B894" s="47"/>
      <c r="D894" s="50"/>
      <c r="E894" s="51"/>
      <c r="F894" s="50"/>
      <c r="G894" s="52"/>
      <c r="H894" s="93"/>
      <c r="I894" s="93"/>
      <c r="J894" s="133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219"/>
      <c r="X894" s="218"/>
      <c r="Y894" s="45"/>
      <c r="Z894" s="45"/>
      <c r="AA894" s="45"/>
      <c r="AB894" s="45"/>
      <c r="AC894" s="45"/>
      <c r="AD894" s="45"/>
      <c r="AE894" s="45"/>
      <c r="AF894" s="45"/>
      <c r="AG894" s="46"/>
      <c r="AH894" s="45"/>
      <c r="AI894" s="45"/>
      <c r="AJ894" s="53"/>
      <c r="AK894" s="45"/>
      <c r="AL894" s="54"/>
      <c r="AM894" s="54"/>
      <c r="AN894" s="54"/>
      <c r="AO894" s="49" t="e">
        <f>IF(ISBLANK(#REF!),"",K894*#REF!)</f>
        <v>#REF!</v>
      </c>
      <c r="AP894" s="49"/>
    </row>
    <row r="895" spans="1:42" s="3" customFormat="1" ht="12.75" customHeight="1" x14ac:dyDescent="0.25">
      <c r="A895" s="1"/>
      <c r="B895" s="47"/>
      <c r="C895" s="1"/>
      <c r="D895" s="50"/>
      <c r="E895" s="51"/>
      <c r="F895" s="50"/>
      <c r="G895" s="52"/>
      <c r="H895" s="51"/>
      <c r="I895" s="51"/>
      <c r="J895" s="129"/>
      <c r="K895" s="56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219"/>
      <c r="X895" s="218"/>
      <c r="Y895" s="45"/>
      <c r="Z895" s="45"/>
      <c r="AA895" s="57"/>
      <c r="AB895" s="45"/>
      <c r="AC895" s="45"/>
      <c r="AD895" s="45"/>
      <c r="AE895" s="45"/>
      <c r="AF895" s="45"/>
      <c r="AG895" s="46"/>
      <c r="AH895" s="49"/>
      <c r="AI895" s="45"/>
      <c r="AJ895" s="53"/>
      <c r="AK895" s="45"/>
      <c r="AL895" s="54"/>
      <c r="AM895" s="54"/>
      <c r="AN895" s="54"/>
      <c r="AO895" s="49"/>
      <c r="AP895" s="49">
        <f>K895</f>
        <v>0</v>
      </c>
    </row>
    <row r="896" spans="1:42" ht="12.75" customHeight="1" x14ac:dyDescent="0.25">
      <c r="B896" s="47"/>
      <c r="D896" s="50"/>
      <c r="E896" s="51"/>
      <c r="F896" s="50"/>
      <c r="G896" s="52"/>
      <c r="H896" s="93"/>
      <c r="I896" s="93"/>
      <c r="J896" s="133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86"/>
      <c r="W896" s="245"/>
      <c r="X896" s="269"/>
      <c r="Y896" s="45"/>
      <c r="Z896" s="45"/>
      <c r="AA896" s="45"/>
      <c r="AB896" s="45"/>
      <c r="AC896" s="45"/>
      <c r="AD896" s="45"/>
      <c r="AE896" s="45"/>
      <c r="AF896" s="45"/>
      <c r="AG896" s="46"/>
      <c r="AH896" s="45"/>
      <c r="AI896" s="45"/>
      <c r="AJ896" s="53"/>
      <c r="AK896" s="45"/>
      <c r="AL896" s="54"/>
      <c r="AM896" s="54"/>
      <c r="AN896" s="54"/>
      <c r="AO896" s="49" t="e">
        <f>IF(ISBLANK(#REF!),"",K896*#REF!)</f>
        <v>#REF!</v>
      </c>
      <c r="AP896" s="49"/>
    </row>
    <row r="897" spans="2:42" ht="12.75" customHeight="1" x14ac:dyDescent="0.25">
      <c r="B897" s="47"/>
      <c r="D897" s="50"/>
      <c r="E897" s="51"/>
      <c r="F897" s="50"/>
      <c r="G897" s="52"/>
      <c r="H897" s="93"/>
      <c r="I897" s="93"/>
      <c r="J897" s="133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219"/>
      <c r="X897" s="218"/>
      <c r="Y897" s="45"/>
      <c r="Z897" s="45"/>
      <c r="AA897" s="45"/>
      <c r="AB897" s="45"/>
      <c r="AC897" s="45"/>
      <c r="AD897" s="45"/>
      <c r="AE897" s="45"/>
      <c r="AF897" s="45"/>
      <c r="AG897" s="46"/>
      <c r="AH897" s="45"/>
      <c r="AI897" s="45"/>
      <c r="AJ897" s="53"/>
      <c r="AK897" s="45"/>
      <c r="AL897" s="54"/>
      <c r="AM897" s="54"/>
      <c r="AN897" s="54"/>
      <c r="AO897" s="49" t="e">
        <f>IF(ISBLANK(#REF!),"",K897*#REF!)</f>
        <v>#REF!</v>
      </c>
      <c r="AP897" s="49"/>
    </row>
    <row r="898" spans="2:42" ht="12.75" customHeight="1" x14ac:dyDescent="0.25">
      <c r="B898" s="47"/>
      <c r="D898" s="50"/>
      <c r="E898" s="51"/>
      <c r="F898" s="50"/>
      <c r="G898" s="52"/>
      <c r="H898" s="93"/>
      <c r="I898" s="93"/>
      <c r="J898" s="133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86"/>
      <c r="W898" s="245"/>
      <c r="X898" s="269"/>
      <c r="Y898" s="45"/>
      <c r="Z898" s="45"/>
      <c r="AA898" s="45"/>
      <c r="AB898" s="45"/>
      <c r="AC898" s="45"/>
      <c r="AD898" s="45"/>
      <c r="AE898" s="45"/>
      <c r="AF898" s="45"/>
      <c r="AG898" s="46"/>
      <c r="AH898" s="45"/>
      <c r="AI898" s="45"/>
      <c r="AJ898" s="53"/>
      <c r="AK898" s="45"/>
      <c r="AL898" s="54"/>
      <c r="AM898" s="54"/>
      <c r="AN898" s="54"/>
      <c r="AO898" s="49" t="e">
        <f>IF(ISBLANK(#REF!),"",K898*#REF!)</f>
        <v>#REF!</v>
      </c>
      <c r="AP898" s="49"/>
    </row>
    <row r="899" spans="2:42" ht="12.75" customHeight="1" x14ac:dyDescent="0.25">
      <c r="B899" s="47"/>
      <c r="D899" s="50"/>
      <c r="E899" s="51"/>
      <c r="F899" s="50"/>
      <c r="G899" s="52"/>
      <c r="H899" s="93"/>
      <c r="I899" s="93"/>
      <c r="J899" s="133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219"/>
      <c r="X899" s="218"/>
      <c r="Y899" s="45"/>
      <c r="Z899" s="45"/>
      <c r="AA899" s="45"/>
      <c r="AB899" s="45"/>
      <c r="AC899" s="45"/>
      <c r="AD899" s="45"/>
      <c r="AE899" s="45"/>
      <c r="AF899" s="45"/>
      <c r="AG899" s="46"/>
      <c r="AH899" s="45"/>
      <c r="AI899" s="45"/>
      <c r="AJ899" s="53"/>
      <c r="AK899" s="45"/>
      <c r="AL899" s="54"/>
      <c r="AM899" s="54"/>
      <c r="AN899" s="54"/>
      <c r="AO899" s="49" t="e">
        <f>IF(ISBLANK(#REF!),"",K899*#REF!)</f>
        <v>#REF!</v>
      </c>
      <c r="AP899" s="49"/>
    </row>
    <row r="900" spans="2:42" ht="12.75" customHeight="1" x14ac:dyDescent="0.25">
      <c r="B900" s="47"/>
      <c r="D900" s="50"/>
      <c r="E900" s="51"/>
      <c r="F900" s="50"/>
      <c r="G900" s="52"/>
      <c r="H900" s="93"/>
      <c r="I900" s="93"/>
      <c r="J900" s="133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219"/>
      <c r="X900" s="218"/>
      <c r="Y900" s="45"/>
      <c r="Z900" s="45"/>
      <c r="AA900" s="45"/>
      <c r="AB900" s="45"/>
      <c r="AC900" s="45"/>
      <c r="AD900" s="45"/>
      <c r="AE900" s="45"/>
      <c r="AF900" s="45"/>
      <c r="AG900" s="46"/>
      <c r="AH900" s="45"/>
      <c r="AI900" s="45"/>
      <c r="AJ900" s="53"/>
      <c r="AK900" s="45"/>
      <c r="AL900" s="54"/>
      <c r="AM900" s="54"/>
      <c r="AN900" s="54"/>
      <c r="AO900" s="49" t="e">
        <f>IF(ISBLANK(#REF!),"",K900*#REF!)</f>
        <v>#REF!</v>
      </c>
      <c r="AP900" s="49"/>
    </row>
    <row r="901" spans="2:42" ht="12.75" customHeight="1" x14ac:dyDescent="0.25">
      <c r="B901" s="47"/>
      <c r="D901" s="50"/>
      <c r="E901" s="51"/>
      <c r="F901" s="50"/>
      <c r="G901" s="52"/>
      <c r="H901" s="93"/>
      <c r="I901" s="93"/>
      <c r="J901" s="133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219"/>
      <c r="X901" s="218"/>
      <c r="Y901" s="45"/>
      <c r="Z901" s="45"/>
      <c r="AA901" s="45"/>
      <c r="AB901" s="45"/>
      <c r="AC901" s="45"/>
      <c r="AD901" s="45"/>
      <c r="AE901" s="45"/>
      <c r="AF901" s="45"/>
      <c r="AG901" s="46"/>
      <c r="AH901" s="45"/>
      <c r="AI901" s="45"/>
      <c r="AJ901" s="53"/>
      <c r="AK901" s="45"/>
      <c r="AL901" s="54"/>
      <c r="AM901" s="54"/>
      <c r="AN901" s="53"/>
      <c r="AO901" s="49" t="e">
        <f>IF(ISBLANK(#REF!),"",K901*#REF!)</f>
        <v>#REF!</v>
      </c>
      <c r="AP901" s="45"/>
    </row>
    <row r="902" spans="2:42" ht="12.75" customHeight="1" x14ac:dyDescent="0.25">
      <c r="B902" s="47"/>
      <c r="D902" s="50"/>
      <c r="E902" s="51"/>
      <c r="F902" s="50"/>
      <c r="G902" s="52"/>
      <c r="H902" s="93"/>
      <c r="I902" s="93"/>
      <c r="J902" s="133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219"/>
      <c r="X902" s="218"/>
      <c r="Y902" s="45"/>
      <c r="Z902" s="45"/>
      <c r="AA902" s="45"/>
      <c r="AB902" s="45"/>
      <c r="AC902" s="45"/>
      <c r="AD902" s="45"/>
      <c r="AE902" s="45"/>
      <c r="AF902" s="45"/>
      <c r="AG902" s="46"/>
      <c r="AH902" s="45"/>
      <c r="AI902" s="45"/>
      <c r="AJ902" s="53"/>
      <c r="AK902" s="45"/>
      <c r="AL902" s="54"/>
      <c r="AM902" s="54"/>
      <c r="AN902" s="54"/>
      <c r="AO902" s="49" t="e">
        <f>IF(ISBLANK(#REF!),"",K902*#REF!)</f>
        <v>#REF!</v>
      </c>
      <c r="AP902" s="49"/>
    </row>
    <row r="903" spans="2:42" ht="12.75" customHeight="1" x14ac:dyDescent="0.25">
      <c r="B903" s="47"/>
      <c r="D903" s="50"/>
      <c r="E903" s="51"/>
      <c r="F903" s="50"/>
      <c r="G903" s="52"/>
      <c r="H903" s="93"/>
      <c r="I903" s="93"/>
      <c r="J903" s="133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86"/>
      <c r="W903" s="245"/>
      <c r="X903" s="269"/>
      <c r="Y903" s="45"/>
      <c r="Z903" s="45"/>
      <c r="AA903" s="45"/>
      <c r="AB903" s="45"/>
      <c r="AC903" s="45"/>
      <c r="AD903" s="45"/>
      <c r="AE903" s="45"/>
      <c r="AF903" s="45"/>
      <c r="AG903" s="46"/>
      <c r="AH903" s="45"/>
      <c r="AI903" s="45"/>
      <c r="AJ903" s="53"/>
      <c r="AK903" s="45"/>
      <c r="AL903" s="54"/>
      <c r="AM903" s="54"/>
      <c r="AN903" s="54"/>
      <c r="AO903" s="49" t="e">
        <f>IF(ISBLANK(#REF!),"",K903*#REF!)</f>
        <v>#REF!</v>
      </c>
      <c r="AP903" s="49"/>
    </row>
    <row r="904" spans="2:42" ht="12.75" customHeight="1" x14ac:dyDescent="0.25">
      <c r="B904" s="47"/>
      <c r="D904" s="42"/>
      <c r="E904" s="51"/>
      <c r="F904" s="42"/>
      <c r="G904" s="52"/>
      <c r="H904" s="93"/>
      <c r="I904" s="93"/>
      <c r="J904" s="133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219"/>
      <c r="X904" s="218"/>
      <c r="Y904" s="45"/>
      <c r="Z904" s="45"/>
      <c r="AA904" s="45"/>
      <c r="AB904" s="45"/>
      <c r="AC904" s="45"/>
      <c r="AD904" s="45"/>
      <c r="AE904" s="45"/>
      <c r="AF904" s="45"/>
      <c r="AG904" s="46"/>
      <c r="AH904" s="45"/>
      <c r="AI904" s="45"/>
      <c r="AJ904" s="53"/>
      <c r="AK904" s="45"/>
      <c r="AL904" s="54"/>
      <c r="AM904" s="54"/>
      <c r="AN904" s="54"/>
      <c r="AO904" s="49" t="e">
        <f>IF(ISBLANK(#REF!),"",K904*#REF!)</f>
        <v>#REF!</v>
      </c>
      <c r="AP904" s="45"/>
    </row>
    <row r="905" spans="2:42" ht="12.75" customHeight="1" x14ac:dyDescent="0.25">
      <c r="B905" s="47"/>
      <c r="D905" s="50"/>
      <c r="E905" s="51"/>
      <c r="F905" s="50"/>
      <c r="G905" s="52"/>
      <c r="H905" s="93"/>
      <c r="I905" s="93"/>
      <c r="J905" s="133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86"/>
      <c r="W905" s="245"/>
      <c r="X905" s="269"/>
      <c r="Y905" s="45"/>
      <c r="Z905" s="45"/>
      <c r="AA905" s="45"/>
      <c r="AB905" s="45"/>
      <c r="AC905" s="45"/>
      <c r="AD905" s="45"/>
      <c r="AE905" s="45"/>
      <c r="AF905" s="45"/>
      <c r="AG905" s="46"/>
      <c r="AH905" s="45"/>
      <c r="AI905" s="45"/>
      <c r="AJ905" s="53"/>
      <c r="AK905" s="45"/>
      <c r="AL905" s="54"/>
      <c r="AM905" s="54"/>
      <c r="AN905" s="54"/>
      <c r="AO905" s="49" t="e">
        <f>IF(ISBLANK(#REF!),"",K905*#REF!)</f>
        <v>#REF!</v>
      </c>
      <c r="AP905" s="49"/>
    </row>
    <row r="906" spans="2:42" ht="12.75" customHeight="1" x14ac:dyDescent="0.25">
      <c r="B906" s="47"/>
      <c r="D906" s="50"/>
      <c r="E906" s="51"/>
      <c r="F906" s="50"/>
      <c r="G906" s="52"/>
      <c r="H906" s="93"/>
      <c r="I906" s="93"/>
      <c r="J906" s="133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86"/>
      <c r="W906" s="245"/>
      <c r="X906" s="269"/>
      <c r="Y906" s="45"/>
      <c r="Z906" s="45"/>
      <c r="AA906" s="45"/>
      <c r="AB906" s="45"/>
      <c r="AC906" s="45"/>
      <c r="AD906" s="45"/>
      <c r="AE906" s="45"/>
      <c r="AF906" s="45"/>
      <c r="AG906" s="46"/>
      <c r="AH906" s="45"/>
      <c r="AI906" s="45"/>
      <c r="AJ906" s="53"/>
      <c r="AK906" s="45"/>
      <c r="AL906" s="54"/>
      <c r="AM906" s="54"/>
      <c r="AN906" s="54"/>
      <c r="AO906" s="49" t="e">
        <f>IF(ISBLANK(#REF!),"",K906*#REF!)</f>
        <v>#REF!</v>
      </c>
      <c r="AP906" s="49"/>
    </row>
    <row r="907" spans="2:42" ht="12.75" customHeight="1" x14ac:dyDescent="0.25">
      <c r="B907" s="47"/>
      <c r="D907" s="50"/>
      <c r="E907" s="51"/>
      <c r="F907" s="50"/>
      <c r="G907" s="52"/>
      <c r="H907" s="93"/>
      <c r="I907" s="93"/>
      <c r="J907" s="133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56"/>
      <c r="W907" s="242"/>
      <c r="X907" s="257"/>
      <c r="Y907" s="45"/>
      <c r="Z907" s="45"/>
      <c r="AA907" s="45"/>
      <c r="AB907" s="45"/>
      <c r="AC907" s="45"/>
      <c r="AD907" s="45"/>
      <c r="AE907" s="45"/>
      <c r="AF907" s="45"/>
      <c r="AG907" s="46"/>
      <c r="AH907" s="45"/>
      <c r="AI907" s="45"/>
      <c r="AJ907" s="53"/>
      <c r="AK907" s="45"/>
      <c r="AL907" s="54"/>
      <c r="AM907" s="54"/>
      <c r="AN907" s="54"/>
      <c r="AO907" s="49" t="e">
        <f>IF(ISBLANK(#REF!),"",K907*#REF!)</f>
        <v>#REF!</v>
      </c>
      <c r="AP907" s="49"/>
    </row>
    <row r="908" spans="2:42" ht="12.75" customHeight="1" x14ac:dyDescent="0.25">
      <c r="B908" s="41"/>
      <c r="D908" s="50"/>
      <c r="E908" s="51"/>
      <c r="F908" s="50"/>
      <c r="G908" s="52"/>
      <c r="H908" s="51"/>
      <c r="I908" s="51"/>
      <c r="J908" s="129"/>
      <c r="K908" s="56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219"/>
      <c r="X908" s="218"/>
      <c r="Y908" s="45"/>
      <c r="Z908" s="45"/>
      <c r="AA908" s="57"/>
      <c r="AB908" s="45"/>
      <c r="AC908" s="45"/>
      <c r="AD908" s="45"/>
      <c r="AE908" s="45"/>
      <c r="AF908" s="45"/>
      <c r="AG908" s="46"/>
      <c r="AH908" s="49"/>
      <c r="AI908" s="45"/>
      <c r="AJ908" s="53"/>
      <c r="AK908" s="45"/>
      <c r="AL908" s="54"/>
      <c r="AM908" s="54"/>
      <c r="AN908" s="54"/>
      <c r="AO908" s="49"/>
      <c r="AP908" s="49">
        <f>K908</f>
        <v>0</v>
      </c>
    </row>
    <row r="909" spans="2:42" ht="12.75" customHeight="1" x14ac:dyDescent="0.25">
      <c r="B909" s="47"/>
      <c r="D909" s="50"/>
      <c r="E909" s="51"/>
      <c r="F909" s="50"/>
      <c r="G909" s="52"/>
      <c r="H909" s="93"/>
      <c r="I909" s="93"/>
      <c r="J909" s="133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86"/>
      <c r="W909" s="245"/>
      <c r="X909" s="269"/>
      <c r="Y909" s="45"/>
      <c r="Z909" s="45"/>
      <c r="AA909" s="45"/>
      <c r="AB909" s="45"/>
      <c r="AC909" s="45"/>
      <c r="AD909" s="45"/>
      <c r="AE909" s="45"/>
      <c r="AF909" s="45"/>
      <c r="AG909" s="46"/>
      <c r="AH909" s="45"/>
      <c r="AI909" s="45"/>
      <c r="AJ909" s="53"/>
      <c r="AK909" s="45"/>
      <c r="AL909" s="54"/>
      <c r="AM909" s="54"/>
      <c r="AN909" s="54"/>
      <c r="AO909" s="49" t="e">
        <f>IF(ISBLANK(#REF!),"",K909*#REF!)</f>
        <v>#REF!</v>
      </c>
      <c r="AP909" s="49"/>
    </row>
    <row r="910" spans="2:42" ht="12.75" customHeight="1" x14ac:dyDescent="0.25">
      <c r="B910" s="47"/>
      <c r="D910" s="50"/>
      <c r="E910" s="51"/>
      <c r="F910" s="50"/>
      <c r="G910" s="52"/>
      <c r="H910" s="93"/>
      <c r="I910" s="93"/>
      <c r="J910" s="133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86"/>
      <c r="W910" s="245"/>
      <c r="X910" s="269"/>
      <c r="Y910" s="45"/>
      <c r="Z910" s="45"/>
      <c r="AA910" s="45"/>
      <c r="AB910" s="45"/>
      <c r="AC910" s="45"/>
      <c r="AD910" s="45"/>
      <c r="AE910" s="45"/>
      <c r="AF910" s="45"/>
      <c r="AG910" s="46"/>
      <c r="AH910" s="45"/>
      <c r="AI910" s="45"/>
      <c r="AJ910" s="53"/>
      <c r="AK910" s="45"/>
      <c r="AL910" s="54"/>
      <c r="AM910" s="54"/>
      <c r="AN910" s="54"/>
      <c r="AO910" s="49" t="e">
        <f>IF(ISBLANK(#REF!),"",K910*#REF!)</f>
        <v>#REF!</v>
      </c>
      <c r="AP910" s="49"/>
    </row>
    <row r="911" spans="2:42" ht="12.75" customHeight="1" x14ac:dyDescent="0.25">
      <c r="B911" s="47"/>
      <c r="D911" s="50"/>
      <c r="E911" s="51"/>
      <c r="F911" s="50"/>
      <c r="G911" s="52"/>
      <c r="H911" s="93"/>
      <c r="I911" s="93"/>
      <c r="J911" s="133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219"/>
      <c r="X911" s="218"/>
      <c r="Y911" s="45"/>
      <c r="Z911" s="45"/>
      <c r="AA911" s="45"/>
      <c r="AB911" s="45"/>
      <c r="AC911" s="45"/>
      <c r="AD911" s="45"/>
      <c r="AE911" s="45"/>
      <c r="AF911" s="45"/>
      <c r="AG911" s="46"/>
      <c r="AH911" s="45"/>
      <c r="AI911" s="45"/>
      <c r="AJ911" s="53"/>
      <c r="AK911" s="45"/>
      <c r="AL911" s="54"/>
      <c r="AM911" s="54"/>
      <c r="AN911" s="54"/>
      <c r="AO911" s="49" t="e">
        <f>IF(ISBLANK(#REF!),"",K911*#REF!)</f>
        <v>#REF!</v>
      </c>
      <c r="AP911" s="49"/>
    </row>
    <row r="912" spans="2:42" ht="12.75" customHeight="1" x14ac:dyDescent="0.25">
      <c r="B912" s="47"/>
      <c r="D912" s="50"/>
      <c r="E912" s="51"/>
      <c r="F912" s="50"/>
      <c r="G912" s="52"/>
      <c r="H912" s="93"/>
      <c r="I912" s="93"/>
      <c r="J912" s="133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219"/>
      <c r="X912" s="218"/>
      <c r="Y912" s="45"/>
      <c r="Z912" s="45"/>
      <c r="AA912" s="45"/>
      <c r="AB912" s="45"/>
      <c r="AC912" s="45"/>
      <c r="AD912" s="45"/>
      <c r="AE912" s="45"/>
      <c r="AF912" s="45"/>
      <c r="AG912" s="46"/>
      <c r="AH912" s="45"/>
      <c r="AI912" s="45"/>
      <c r="AJ912" s="53"/>
      <c r="AK912" s="45"/>
      <c r="AL912" s="54"/>
      <c r="AM912" s="54"/>
      <c r="AN912" s="54"/>
      <c r="AO912" s="49" t="e">
        <f>IF(ISBLANK(#REF!),"",K912*#REF!)</f>
        <v>#REF!</v>
      </c>
      <c r="AP912" s="49"/>
    </row>
    <row r="913" spans="2:42" ht="12.75" customHeight="1" x14ac:dyDescent="0.25">
      <c r="B913" s="47"/>
      <c r="D913" s="50"/>
      <c r="E913" s="51"/>
      <c r="F913" s="50"/>
      <c r="G913" s="52"/>
      <c r="H913" s="93"/>
      <c r="I913" s="93"/>
      <c r="J913" s="133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86"/>
      <c r="W913" s="245"/>
      <c r="X913" s="269"/>
      <c r="Y913" s="45"/>
      <c r="Z913" s="45"/>
      <c r="AA913" s="45"/>
      <c r="AB913" s="45"/>
      <c r="AC913" s="45"/>
      <c r="AD913" s="45"/>
      <c r="AE913" s="45"/>
      <c r="AF913" s="45"/>
      <c r="AG913" s="46"/>
      <c r="AH913" s="45"/>
      <c r="AI913" s="45"/>
      <c r="AJ913" s="53"/>
      <c r="AK913" s="45"/>
      <c r="AL913" s="54"/>
      <c r="AM913" s="54"/>
      <c r="AN913" s="54"/>
      <c r="AO913" s="49" t="e">
        <f>IF(ISBLANK(#REF!),"",K913*#REF!)</f>
        <v>#REF!</v>
      </c>
      <c r="AP913" s="49"/>
    </row>
    <row r="914" spans="2:42" ht="12.75" customHeight="1" x14ac:dyDescent="0.25">
      <c r="B914" s="47"/>
      <c r="D914" s="50"/>
      <c r="E914" s="51"/>
      <c r="F914" s="50"/>
      <c r="G914" s="52"/>
      <c r="H914" s="51"/>
      <c r="I914" s="51"/>
      <c r="J914" s="12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219"/>
      <c r="X914" s="218"/>
      <c r="Y914" s="45"/>
      <c r="Z914" s="45"/>
      <c r="AA914" s="45"/>
      <c r="AB914" s="45"/>
      <c r="AC914" s="45"/>
      <c r="AD914" s="45"/>
      <c r="AE914" s="45"/>
      <c r="AF914" s="45"/>
      <c r="AG914" s="46"/>
      <c r="AH914" s="45"/>
      <c r="AI914" s="45"/>
      <c r="AJ914" s="53"/>
      <c r="AK914" s="45"/>
      <c r="AL914" s="54"/>
      <c r="AM914" s="54"/>
      <c r="AN914" s="53"/>
      <c r="AO914" s="45"/>
      <c r="AP914" s="45"/>
    </row>
    <row r="915" spans="2:42" ht="12.75" customHeight="1" x14ac:dyDescent="0.25">
      <c r="B915" s="47"/>
      <c r="D915" s="50"/>
      <c r="E915" s="51"/>
      <c r="F915" s="50"/>
      <c r="G915" s="52"/>
      <c r="H915" s="51"/>
      <c r="I915" s="51"/>
      <c r="J915" s="12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86"/>
      <c r="W915" s="245"/>
      <c r="X915" s="269"/>
      <c r="Y915" s="45"/>
      <c r="Z915" s="45"/>
      <c r="AA915" s="49"/>
      <c r="AB915" s="45"/>
      <c r="AC915" s="87"/>
      <c r="AD915" s="45"/>
      <c r="AE915" s="45"/>
      <c r="AF915" s="45"/>
      <c r="AG915" s="46"/>
      <c r="AH915" s="87"/>
      <c r="AI915" s="45"/>
      <c r="AJ915" s="53"/>
      <c r="AK915" s="45"/>
      <c r="AL915" s="54"/>
      <c r="AM915" s="68"/>
      <c r="AN915" s="68"/>
      <c r="AO915" s="45"/>
      <c r="AP915" s="45"/>
    </row>
    <row r="916" spans="2:42" ht="12.75" customHeight="1" x14ac:dyDescent="0.25">
      <c r="B916" s="47"/>
      <c r="D916" s="50"/>
      <c r="E916" s="51"/>
      <c r="F916" s="50"/>
      <c r="G916" s="52"/>
      <c r="H916" s="51"/>
      <c r="I916" s="51"/>
      <c r="J916" s="12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219"/>
      <c r="X916" s="218"/>
      <c r="Y916" s="45"/>
      <c r="Z916" s="45"/>
      <c r="AA916" s="49"/>
      <c r="AB916" s="45"/>
      <c r="AC916" s="45"/>
      <c r="AD916" s="45"/>
      <c r="AE916" s="45"/>
      <c r="AF916" s="45"/>
      <c r="AG916" s="46"/>
      <c r="AH916" s="49"/>
      <c r="AI916" s="45"/>
      <c r="AJ916" s="53"/>
      <c r="AK916" s="45"/>
      <c r="AL916" s="54"/>
      <c r="AM916" s="54"/>
      <c r="AN916" s="54"/>
      <c r="AO916" s="49"/>
      <c r="AP916" s="49"/>
    </row>
    <row r="917" spans="2:42" ht="12.75" customHeight="1" x14ac:dyDescent="0.25">
      <c r="B917" s="47"/>
      <c r="D917" s="50"/>
      <c r="E917" s="51"/>
      <c r="F917" s="50"/>
      <c r="G917" s="52"/>
      <c r="H917" s="51"/>
      <c r="I917" s="51"/>
      <c r="J917" s="12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219"/>
      <c r="X917" s="218"/>
      <c r="Y917" s="45"/>
      <c r="Z917" s="45"/>
      <c r="AA917" s="45"/>
      <c r="AB917" s="45"/>
      <c r="AC917" s="45"/>
      <c r="AD917" s="45"/>
      <c r="AE917" s="45"/>
      <c r="AF917" s="45"/>
      <c r="AG917" s="46"/>
      <c r="AH917" s="45"/>
      <c r="AI917" s="45"/>
      <c r="AJ917" s="53"/>
      <c r="AK917" s="45"/>
      <c r="AL917" s="54"/>
      <c r="AM917" s="54"/>
      <c r="AN917" s="53"/>
      <c r="AO917" s="45"/>
      <c r="AP917" s="45"/>
    </row>
    <row r="918" spans="2:42" ht="12.75" customHeight="1" x14ac:dyDescent="0.25">
      <c r="B918" s="47"/>
      <c r="D918" s="50"/>
      <c r="E918" s="51"/>
      <c r="F918" s="50"/>
      <c r="G918" s="52"/>
      <c r="H918" s="51"/>
      <c r="I918" s="51"/>
      <c r="J918" s="12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86"/>
      <c r="W918" s="245"/>
      <c r="X918" s="269"/>
      <c r="Y918" s="45"/>
      <c r="Z918" s="45"/>
      <c r="AA918" s="45"/>
      <c r="AB918" s="45"/>
      <c r="AC918" s="87"/>
      <c r="AD918" s="45"/>
      <c r="AE918" s="45"/>
      <c r="AF918" s="45"/>
      <c r="AG918" s="46"/>
      <c r="AH918" s="87"/>
      <c r="AI918" s="45"/>
      <c r="AJ918" s="53"/>
      <c r="AK918" s="45"/>
      <c r="AL918" s="54"/>
      <c r="AM918" s="54"/>
      <c r="AN918" s="53"/>
      <c r="AO918" s="45"/>
      <c r="AP918" s="45"/>
    </row>
    <row r="919" spans="2:42" ht="12.75" customHeight="1" x14ac:dyDescent="0.25">
      <c r="B919" s="47"/>
      <c r="D919" s="50"/>
      <c r="E919" s="51"/>
      <c r="F919" s="50"/>
      <c r="G919" s="52"/>
      <c r="H919" s="51"/>
      <c r="I919" s="51"/>
      <c r="J919" s="12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219"/>
      <c r="X919" s="218"/>
      <c r="Y919" s="45"/>
      <c r="Z919" s="45"/>
      <c r="AA919" s="49"/>
      <c r="AB919" s="45"/>
      <c r="AC919" s="45"/>
      <c r="AD919" s="45"/>
      <c r="AE919" s="45"/>
      <c r="AF919" s="45"/>
      <c r="AG919" s="46"/>
      <c r="AH919" s="49"/>
      <c r="AI919" s="45"/>
      <c r="AJ919" s="53"/>
      <c r="AK919" s="45"/>
      <c r="AL919" s="54"/>
      <c r="AM919" s="45"/>
      <c r="AN919" s="45"/>
      <c r="AO919" s="45"/>
      <c r="AP919" s="45"/>
    </row>
    <row r="920" spans="2:42" ht="12.75" customHeight="1" x14ac:dyDescent="0.25">
      <c r="B920" s="47"/>
      <c r="D920" s="50"/>
      <c r="E920" s="51"/>
      <c r="F920" s="50"/>
      <c r="G920" s="52"/>
      <c r="H920" s="51"/>
      <c r="I920" s="51"/>
      <c r="J920" s="12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86"/>
      <c r="W920" s="245"/>
      <c r="X920" s="269"/>
      <c r="Y920" s="45"/>
      <c r="Z920" s="45"/>
      <c r="AA920" s="49"/>
      <c r="AB920" s="45"/>
      <c r="AC920" s="87"/>
      <c r="AD920" s="45"/>
      <c r="AE920" s="45"/>
      <c r="AF920" s="45"/>
      <c r="AG920" s="46"/>
      <c r="AH920" s="87"/>
      <c r="AI920" s="45"/>
      <c r="AJ920" s="53"/>
      <c r="AK920" s="45"/>
      <c r="AL920" s="54"/>
      <c r="AM920" s="54"/>
      <c r="AN920" s="53"/>
      <c r="AO920" s="45"/>
      <c r="AP920" s="45"/>
    </row>
    <row r="921" spans="2:42" ht="12.75" customHeight="1" x14ac:dyDescent="0.25">
      <c r="B921" s="47"/>
      <c r="D921" s="50"/>
      <c r="E921" s="51"/>
      <c r="F921" s="50"/>
      <c r="G921" s="52"/>
      <c r="H921" s="51"/>
      <c r="I921" s="51"/>
      <c r="J921" s="12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86"/>
      <c r="W921" s="245"/>
      <c r="X921" s="269"/>
      <c r="Y921" s="45"/>
      <c r="Z921" s="45"/>
      <c r="AA921" s="49"/>
      <c r="AB921" s="45"/>
      <c r="AC921" s="87"/>
      <c r="AD921" s="45"/>
      <c r="AE921" s="45"/>
      <c r="AF921" s="45"/>
      <c r="AG921" s="46"/>
      <c r="AH921" s="87"/>
      <c r="AI921" s="45"/>
      <c r="AJ921" s="53"/>
      <c r="AK921" s="45"/>
      <c r="AL921" s="54"/>
      <c r="AM921" s="54"/>
      <c r="AN921" s="53"/>
      <c r="AO921" s="45"/>
      <c r="AP921" s="45"/>
    </row>
    <row r="922" spans="2:42" ht="12.75" customHeight="1" x14ac:dyDescent="0.25">
      <c r="B922" s="47"/>
      <c r="D922" s="50"/>
      <c r="E922" s="51"/>
      <c r="F922" s="50"/>
      <c r="G922" s="52"/>
      <c r="H922" s="51"/>
      <c r="I922" s="51"/>
      <c r="J922" s="12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86"/>
      <c r="W922" s="245"/>
      <c r="X922" s="269"/>
      <c r="Y922" s="45"/>
      <c r="Z922" s="45"/>
      <c r="AA922" s="49"/>
      <c r="AB922" s="45"/>
      <c r="AC922" s="87"/>
      <c r="AD922" s="45"/>
      <c r="AE922" s="45"/>
      <c r="AF922" s="45"/>
      <c r="AG922" s="46"/>
      <c r="AH922" s="87"/>
      <c r="AI922" s="45"/>
      <c r="AJ922" s="53"/>
      <c r="AK922" s="45"/>
      <c r="AL922" s="54"/>
      <c r="AM922" s="67"/>
      <c r="AN922" s="67"/>
      <c r="AO922" s="45"/>
      <c r="AP922" s="45"/>
    </row>
    <row r="923" spans="2:42" ht="12.75" customHeight="1" x14ac:dyDescent="0.25">
      <c r="B923" s="47"/>
      <c r="D923" s="50"/>
      <c r="E923" s="51"/>
      <c r="F923" s="50"/>
      <c r="G923" s="52"/>
      <c r="H923" s="51"/>
      <c r="I923" s="51"/>
      <c r="J923" s="12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219"/>
      <c r="X923" s="218"/>
      <c r="Y923" s="45"/>
      <c r="Z923" s="45"/>
      <c r="AA923" s="49"/>
      <c r="AB923" s="49"/>
      <c r="AC923" s="49"/>
      <c r="AD923" s="49"/>
      <c r="AE923" s="49"/>
      <c r="AF923" s="45"/>
      <c r="AG923" s="69"/>
      <c r="AH923" s="45"/>
      <c r="AI923" s="45"/>
      <c r="AJ923" s="53"/>
      <c r="AK923" s="49"/>
      <c r="AL923" s="54"/>
      <c r="AM923" s="54"/>
      <c r="AN923" s="53"/>
      <c r="AO923" s="45"/>
      <c r="AP923" s="45"/>
    </row>
    <row r="924" spans="2:42" ht="12.75" customHeight="1" x14ac:dyDescent="0.25">
      <c r="B924" s="47"/>
      <c r="D924" s="50"/>
      <c r="E924" s="51"/>
      <c r="F924" s="50"/>
      <c r="G924" s="52"/>
      <c r="H924" s="51"/>
      <c r="I924" s="51"/>
      <c r="J924" s="12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219"/>
      <c r="X924" s="218"/>
      <c r="Y924" s="45"/>
      <c r="Z924" s="45"/>
      <c r="AA924" s="45"/>
      <c r="AB924" s="45"/>
      <c r="AC924" s="45"/>
      <c r="AD924" s="45"/>
      <c r="AE924" s="45"/>
      <c r="AF924" s="45"/>
      <c r="AG924" s="46"/>
      <c r="AH924" s="45"/>
      <c r="AI924" s="45"/>
      <c r="AJ924" s="53"/>
      <c r="AK924" s="45"/>
      <c r="AL924" s="54"/>
      <c r="AM924" s="54"/>
      <c r="AN924" s="53"/>
      <c r="AO924" s="45"/>
      <c r="AP924" s="45"/>
    </row>
    <row r="925" spans="2:42" ht="12.75" customHeight="1" x14ac:dyDescent="0.25">
      <c r="B925" s="47"/>
      <c r="D925" s="50"/>
      <c r="E925" s="51"/>
      <c r="F925" s="50"/>
      <c r="G925" s="52"/>
      <c r="H925" s="51"/>
      <c r="I925" s="51"/>
      <c r="J925" s="12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86"/>
      <c r="W925" s="245"/>
      <c r="X925" s="269"/>
      <c r="Y925" s="45"/>
      <c r="Z925" s="45"/>
      <c r="AA925" s="45"/>
      <c r="AB925" s="45"/>
      <c r="AC925" s="87"/>
      <c r="AD925" s="45"/>
      <c r="AE925" s="45"/>
      <c r="AF925" s="45"/>
      <c r="AG925" s="46"/>
      <c r="AH925" s="87"/>
      <c r="AI925" s="45"/>
      <c r="AJ925" s="53"/>
      <c r="AK925" s="45"/>
      <c r="AL925" s="54"/>
      <c r="AM925" s="54"/>
      <c r="AN925" s="53"/>
      <c r="AO925" s="45"/>
      <c r="AP925" s="45"/>
    </row>
    <row r="926" spans="2:42" ht="12.75" customHeight="1" x14ac:dyDescent="0.25">
      <c r="B926" s="47"/>
      <c r="D926" s="50"/>
      <c r="E926" s="51"/>
      <c r="F926" s="50"/>
      <c r="G926" s="52"/>
      <c r="H926" s="51"/>
      <c r="I926" s="51"/>
      <c r="J926" s="12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219"/>
      <c r="X926" s="218"/>
      <c r="Y926" s="45"/>
      <c r="Z926" s="45"/>
      <c r="AA926" s="49"/>
      <c r="AB926" s="45"/>
      <c r="AC926" s="45"/>
      <c r="AD926" s="45"/>
      <c r="AE926" s="45"/>
      <c r="AF926" s="45"/>
      <c r="AG926" s="46"/>
      <c r="AH926" s="49"/>
      <c r="AI926" s="45"/>
      <c r="AJ926" s="53"/>
      <c r="AK926" s="45"/>
      <c r="AL926" s="54"/>
      <c r="AM926" s="45"/>
      <c r="AN926" s="45"/>
      <c r="AO926" s="45"/>
      <c r="AP926" s="45"/>
    </row>
    <row r="927" spans="2:42" ht="12.75" customHeight="1" x14ac:dyDescent="0.25">
      <c r="B927" s="47"/>
      <c r="D927" s="50"/>
      <c r="E927" s="51"/>
      <c r="F927" s="50"/>
      <c r="G927" s="52"/>
      <c r="H927" s="51"/>
      <c r="I927" s="51"/>
      <c r="J927" s="12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86"/>
      <c r="W927" s="245"/>
      <c r="X927" s="269"/>
      <c r="Y927" s="45"/>
      <c r="Z927" s="45"/>
      <c r="AA927" s="49"/>
      <c r="AB927" s="45"/>
      <c r="AC927" s="87"/>
      <c r="AD927" s="45"/>
      <c r="AE927" s="45"/>
      <c r="AF927" s="45"/>
      <c r="AG927" s="46"/>
      <c r="AH927" s="87"/>
      <c r="AI927" s="45"/>
      <c r="AJ927" s="53"/>
      <c r="AK927" s="45"/>
      <c r="AL927" s="54"/>
      <c r="AM927" s="54"/>
      <c r="AN927" s="53"/>
      <c r="AO927" s="45"/>
      <c r="AP927" s="45"/>
    </row>
    <row r="928" spans="2:42" ht="12.75" customHeight="1" x14ac:dyDescent="0.25">
      <c r="B928" s="47"/>
      <c r="D928" s="50"/>
      <c r="E928" s="51"/>
      <c r="F928" s="50"/>
      <c r="G928" s="52"/>
      <c r="H928" s="51"/>
      <c r="I928" s="51"/>
      <c r="J928" s="12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86"/>
      <c r="W928" s="245"/>
      <c r="X928" s="269"/>
      <c r="Y928" s="45"/>
      <c r="Z928" s="45"/>
      <c r="AA928" s="49"/>
      <c r="AB928" s="45"/>
      <c r="AC928" s="87"/>
      <c r="AD928" s="45"/>
      <c r="AE928" s="45"/>
      <c r="AF928" s="45"/>
      <c r="AG928" s="46"/>
      <c r="AH928" s="87"/>
      <c r="AI928" s="45"/>
      <c r="AJ928" s="53"/>
      <c r="AK928" s="45"/>
      <c r="AL928" s="54"/>
      <c r="AM928" s="54"/>
      <c r="AN928" s="53"/>
      <c r="AO928" s="45"/>
      <c r="AP928" s="45"/>
    </row>
    <row r="929" spans="2:42" ht="12.75" customHeight="1" x14ac:dyDescent="0.25">
      <c r="B929" s="47"/>
      <c r="D929" s="50"/>
      <c r="E929" s="51"/>
      <c r="F929" s="50"/>
      <c r="G929" s="52"/>
      <c r="H929" s="51"/>
      <c r="I929" s="51"/>
      <c r="J929" s="12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86"/>
      <c r="W929" s="245"/>
      <c r="X929" s="269"/>
      <c r="Y929" s="45"/>
      <c r="Z929" s="45"/>
      <c r="AA929" s="49"/>
      <c r="AB929" s="45"/>
      <c r="AC929" s="87"/>
      <c r="AD929" s="45"/>
      <c r="AE929" s="45"/>
      <c r="AF929" s="45"/>
      <c r="AG929" s="46"/>
      <c r="AH929" s="87"/>
      <c r="AI929" s="45"/>
      <c r="AJ929" s="53"/>
      <c r="AK929" s="45"/>
      <c r="AL929" s="54"/>
      <c r="AM929" s="67"/>
      <c r="AN929" s="67"/>
      <c r="AO929" s="45"/>
      <c r="AP929" s="45"/>
    </row>
    <row r="930" spans="2:42" ht="12.75" customHeight="1" x14ac:dyDescent="0.25">
      <c r="B930" s="47"/>
      <c r="D930" s="50"/>
      <c r="E930" s="51"/>
      <c r="F930" s="50"/>
      <c r="G930" s="52"/>
      <c r="H930" s="51"/>
      <c r="I930" s="51"/>
      <c r="J930" s="12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86"/>
      <c r="W930" s="245"/>
      <c r="X930" s="269"/>
      <c r="Y930" s="45"/>
      <c r="Z930" s="45"/>
      <c r="AA930" s="49"/>
      <c r="AB930" s="45"/>
      <c r="AC930" s="87"/>
      <c r="AD930" s="45"/>
      <c r="AE930" s="45"/>
      <c r="AF930" s="45"/>
      <c r="AG930" s="46"/>
      <c r="AH930" s="87"/>
      <c r="AI930" s="45"/>
      <c r="AJ930" s="53"/>
      <c r="AK930" s="45"/>
      <c r="AL930" s="54"/>
      <c r="AM930" s="45"/>
      <c r="AN930" s="45"/>
      <c r="AO930" s="45"/>
      <c r="AP930" s="45"/>
    </row>
    <row r="931" spans="2:42" ht="12.75" customHeight="1" x14ac:dyDescent="0.25">
      <c r="B931" s="41"/>
      <c r="D931" s="42"/>
      <c r="E931" s="43"/>
      <c r="F931" s="42"/>
      <c r="G931" s="44"/>
      <c r="H931" s="43"/>
      <c r="I931" s="43"/>
      <c r="J931" s="128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219"/>
      <c r="X931" s="218"/>
      <c r="Y931" s="45"/>
      <c r="Z931" s="45"/>
      <c r="AA931" s="45"/>
      <c r="AB931" s="45"/>
      <c r="AC931" s="45"/>
      <c r="AD931" s="45"/>
      <c r="AE931" s="45"/>
      <c r="AF931" s="45"/>
      <c r="AG931" s="46"/>
      <c r="AH931" s="45"/>
      <c r="AI931" s="45"/>
      <c r="AJ931" s="45"/>
      <c r="AK931" s="45"/>
      <c r="AL931" s="45"/>
      <c r="AM931" s="45"/>
      <c r="AN931" s="45"/>
      <c r="AO931" s="45"/>
      <c r="AP931" s="45"/>
    </row>
    <row r="932" spans="2:42" ht="12.75" customHeight="1" x14ac:dyDescent="0.25">
      <c r="B932" s="47"/>
      <c r="D932" s="50"/>
      <c r="E932" s="48"/>
      <c r="F932" s="50"/>
      <c r="G932" s="44"/>
      <c r="H932" s="43"/>
      <c r="I932" s="43"/>
      <c r="J932" s="128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219"/>
      <c r="X932" s="218"/>
      <c r="Y932" s="45"/>
      <c r="Z932" s="45"/>
      <c r="AA932" s="45"/>
      <c r="AB932" s="45"/>
      <c r="AC932" s="45"/>
      <c r="AD932" s="45"/>
      <c r="AE932" s="45"/>
      <c r="AF932" s="45"/>
      <c r="AG932" s="46"/>
      <c r="AH932" s="45"/>
      <c r="AI932" s="45"/>
      <c r="AJ932" s="45"/>
      <c r="AK932" s="45"/>
      <c r="AL932" s="45"/>
      <c r="AM932" s="45"/>
      <c r="AN932" s="45"/>
      <c r="AO932" s="45"/>
      <c r="AP932" s="45"/>
    </row>
    <row r="933" spans="2:42" ht="12.75" customHeight="1" x14ac:dyDescent="0.25">
      <c r="B933" s="47"/>
      <c r="D933" s="50"/>
      <c r="E933" s="51"/>
      <c r="F933" s="50"/>
      <c r="G933" s="52"/>
      <c r="H933" s="51"/>
      <c r="I933" s="51"/>
      <c r="J933" s="12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219"/>
      <c r="X933" s="218"/>
      <c r="Y933" s="45"/>
      <c r="Z933" s="45"/>
      <c r="AA933" s="45"/>
      <c r="AB933" s="45"/>
      <c r="AC933" s="45"/>
      <c r="AD933" s="45"/>
      <c r="AE933" s="45"/>
      <c r="AF933" s="45"/>
      <c r="AG933" s="46"/>
      <c r="AH933" s="45"/>
      <c r="AI933" s="45"/>
      <c r="AJ933" s="53"/>
      <c r="AK933" s="45"/>
      <c r="AL933" s="54"/>
      <c r="AM933" s="54"/>
      <c r="AN933" s="53"/>
      <c r="AO933" s="45"/>
      <c r="AP933" s="45"/>
    </row>
    <row r="934" spans="2:42" ht="12.75" customHeight="1" x14ac:dyDescent="0.25">
      <c r="B934" s="47"/>
      <c r="D934" s="50"/>
      <c r="E934" s="51"/>
      <c r="F934" s="50"/>
      <c r="G934" s="52"/>
      <c r="H934" s="51"/>
      <c r="I934" s="51"/>
      <c r="J934" s="12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86"/>
      <c r="W934" s="245"/>
      <c r="X934" s="269"/>
      <c r="Y934" s="87"/>
      <c r="Z934" s="87"/>
      <c r="AA934" s="87"/>
      <c r="AB934" s="87"/>
      <c r="AC934" s="87"/>
      <c r="AD934" s="87"/>
      <c r="AE934" s="87"/>
      <c r="AF934" s="87"/>
      <c r="AG934" s="46"/>
      <c r="AH934" s="87"/>
      <c r="AI934" s="45"/>
      <c r="AJ934" s="53"/>
      <c r="AK934" s="87"/>
      <c r="AL934" s="54"/>
      <c r="AM934" s="54"/>
      <c r="AN934" s="53"/>
      <c r="AO934" s="45"/>
      <c r="AP934" s="45"/>
    </row>
    <row r="935" spans="2:42" ht="12.75" customHeight="1" x14ac:dyDescent="0.25">
      <c r="B935" s="47"/>
      <c r="D935" s="50"/>
      <c r="E935" s="51"/>
      <c r="F935" s="50"/>
      <c r="G935" s="52"/>
      <c r="H935" s="51"/>
      <c r="I935" s="51"/>
      <c r="J935" s="129"/>
      <c r="K935" s="56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56"/>
      <c r="W935" s="215"/>
      <c r="X935" s="270"/>
      <c r="Y935" s="49"/>
      <c r="Z935" s="45"/>
      <c r="AA935" s="45"/>
      <c r="AB935" s="45"/>
      <c r="AC935" s="45"/>
      <c r="AD935" s="45"/>
      <c r="AE935" s="45"/>
      <c r="AF935" s="45"/>
      <c r="AG935" s="46"/>
      <c r="AH935" s="45"/>
      <c r="AI935" s="45"/>
      <c r="AJ935" s="53"/>
      <c r="AK935" s="45"/>
      <c r="AL935" s="54"/>
      <c r="AM935" s="67"/>
      <c r="AN935" s="67"/>
      <c r="AO935" s="49"/>
      <c r="AP935" s="49"/>
    </row>
    <row r="936" spans="2:42" ht="12.75" customHeight="1" x14ac:dyDescent="0.25">
      <c r="B936" s="47"/>
      <c r="D936" s="50"/>
      <c r="E936" s="51"/>
      <c r="F936" s="50"/>
      <c r="G936" s="52"/>
      <c r="H936" s="51"/>
      <c r="I936" s="51"/>
      <c r="J936" s="12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86"/>
      <c r="W936" s="245"/>
      <c r="X936" s="269"/>
      <c r="Y936" s="87"/>
      <c r="Z936" s="87"/>
      <c r="AA936" s="87"/>
      <c r="AB936" s="87"/>
      <c r="AC936" s="87"/>
      <c r="AD936" s="87"/>
      <c r="AE936" s="87"/>
      <c r="AF936" s="87"/>
      <c r="AG936" s="46"/>
      <c r="AH936" s="87"/>
      <c r="AI936" s="45"/>
      <c r="AJ936" s="53"/>
      <c r="AK936" s="87"/>
      <c r="AL936" s="54"/>
      <c r="AM936" s="54"/>
      <c r="AN936" s="53"/>
      <c r="AO936" s="45"/>
      <c r="AP936" s="45"/>
    </row>
    <row r="937" spans="2:42" ht="12.75" customHeight="1" x14ac:dyDescent="0.25">
      <c r="B937" s="47"/>
      <c r="D937" s="50"/>
      <c r="E937" s="51"/>
      <c r="F937" s="50"/>
      <c r="G937" s="52"/>
      <c r="H937" s="51"/>
      <c r="I937" s="51"/>
      <c r="J937" s="12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86"/>
      <c r="W937" s="245"/>
      <c r="X937" s="269"/>
      <c r="Y937" s="87"/>
      <c r="Z937" s="87"/>
      <c r="AA937" s="87"/>
      <c r="AB937" s="87"/>
      <c r="AC937" s="87"/>
      <c r="AD937" s="87"/>
      <c r="AE937" s="87"/>
      <c r="AF937" s="87"/>
      <c r="AG937" s="46"/>
      <c r="AH937" s="87"/>
      <c r="AI937" s="45"/>
      <c r="AJ937" s="53"/>
      <c r="AK937" s="87"/>
      <c r="AL937" s="54"/>
      <c r="AM937" s="54"/>
      <c r="AN937" s="53"/>
      <c r="AO937" s="45"/>
      <c r="AP937" s="45"/>
    </row>
    <row r="938" spans="2:42" ht="12.75" customHeight="1" thickBot="1" x14ac:dyDescent="0.3">
      <c r="B938" s="47"/>
      <c r="D938" s="76"/>
      <c r="E938" s="77"/>
      <c r="F938" s="76"/>
      <c r="G938" s="95"/>
      <c r="H938" s="96"/>
      <c r="I938" s="96"/>
      <c r="J938" s="134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0"/>
      <c r="W938" s="246"/>
      <c r="X938" s="259"/>
      <c r="Y938" s="97"/>
      <c r="Z938" s="97"/>
      <c r="AA938" s="97"/>
      <c r="AB938" s="97"/>
      <c r="AC938" s="97"/>
      <c r="AD938" s="97"/>
      <c r="AE938" s="97"/>
      <c r="AF938" s="97"/>
      <c r="AG938" s="98"/>
      <c r="AH938" s="97"/>
      <c r="AI938" s="97"/>
      <c r="AJ938" s="97"/>
      <c r="AK938" s="97"/>
      <c r="AL938" s="97"/>
      <c r="AM938" s="97"/>
      <c r="AN938" s="97"/>
      <c r="AO938" s="97"/>
      <c r="AP938" s="97"/>
    </row>
    <row r="939" spans="2:42" ht="13.5" customHeight="1" thickBot="1" x14ac:dyDescent="0.3">
      <c r="B939" s="47"/>
      <c r="D939" s="375"/>
      <c r="E939" s="376"/>
      <c r="F939" s="376"/>
      <c r="G939" s="376"/>
      <c r="H939" s="376"/>
      <c r="I939" s="376"/>
      <c r="J939" s="376"/>
      <c r="K939" s="376"/>
      <c r="L939" s="376"/>
      <c r="M939" s="376"/>
      <c r="N939" s="376"/>
      <c r="O939" s="376"/>
      <c r="P939" s="376"/>
      <c r="Q939" s="376"/>
      <c r="R939" s="376"/>
      <c r="S939" s="376"/>
      <c r="T939" s="376"/>
      <c r="U939" s="376"/>
      <c r="V939" s="377"/>
      <c r="W939" s="247"/>
      <c r="X939" s="247"/>
      <c r="Y939" s="99"/>
      <c r="Z939" s="99"/>
      <c r="AA939" s="99"/>
      <c r="AB939" s="99"/>
      <c r="AC939" s="99"/>
      <c r="AD939" s="99"/>
      <c r="AE939" s="99"/>
      <c r="AF939" s="99"/>
      <c r="AG939" s="100"/>
      <c r="AH939" s="99"/>
      <c r="AI939" s="99"/>
      <c r="AJ939" s="99"/>
      <c r="AK939" s="99"/>
      <c r="AL939" s="99"/>
      <c r="AM939" s="99"/>
      <c r="AN939" s="99" t="str">
        <f t="shared" ref="AN939:AP939" si="542">IF(AN863="","",IF(AN880="","",IF(SUM(AN881:AN938)&lt;&gt;0,SUM(AN881:AN938),0)))</f>
        <v/>
      </c>
      <c r="AO939" s="99" t="str">
        <f t="shared" si="542"/>
        <v/>
      </c>
      <c r="AP939" s="99" t="str">
        <f t="shared" si="542"/>
        <v/>
      </c>
    </row>
    <row r="940" spans="2:42" ht="12.75" customHeight="1" thickBot="1" x14ac:dyDescent="0.3">
      <c r="B940" s="47"/>
      <c r="D940" s="375"/>
      <c r="E940" s="376"/>
      <c r="F940" s="376"/>
      <c r="G940" s="376"/>
      <c r="H940" s="376"/>
      <c r="I940" s="376"/>
      <c r="J940" s="376"/>
      <c r="K940" s="376"/>
      <c r="L940" s="376"/>
      <c r="M940" s="376"/>
      <c r="N940" s="376"/>
      <c r="O940" s="376"/>
      <c r="P940" s="376"/>
      <c r="Q940" s="376"/>
      <c r="R940" s="376"/>
      <c r="S940" s="376"/>
      <c r="T940" s="376"/>
      <c r="U940" s="376"/>
      <c r="V940" s="377"/>
      <c r="W940" s="247"/>
      <c r="X940" s="247"/>
      <c r="Y940" s="101"/>
      <c r="Z940" s="101"/>
      <c r="AA940" s="101"/>
      <c r="AB940" s="101"/>
      <c r="AC940" s="101"/>
      <c r="AD940" s="101"/>
      <c r="AE940" s="101"/>
      <c r="AF940" s="101"/>
      <c r="AG940" s="102"/>
      <c r="AH940" s="101"/>
      <c r="AI940" s="101"/>
      <c r="AJ940" s="101"/>
      <c r="AK940" s="101"/>
      <c r="AL940" s="101"/>
      <c r="AM940" s="101"/>
      <c r="AN940" s="101">
        <f t="shared" ref="AN940:AP940" si="543">AN202</f>
        <v>0</v>
      </c>
      <c r="AO940" s="101" t="str">
        <f t="shared" si="543"/>
        <v/>
      </c>
      <c r="AP940" s="101" t="str">
        <f t="shared" si="543"/>
        <v/>
      </c>
    </row>
    <row r="941" spans="2:42" ht="12.75" customHeight="1" thickBot="1" x14ac:dyDescent="0.3">
      <c r="B941" s="47"/>
      <c r="D941" s="375"/>
      <c r="E941" s="376"/>
      <c r="F941" s="376"/>
      <c r="G941" s="376"/>
      <c r="H941" s="376"/>
      <c r="I941" s="376"/>
      <c r="J941" s="376"/>
      <c r="K941" s="376"/>
      <c r="L941" s="376"/>
      <c r="M941" s="376"/>
      <c r="N941" s="376"/>
      <c r="O941" s="376"/>
      <c r="P941" s="376"/>
      <c r="Q941" s="376"/>
      <c r="R941" s="376"/>
      <c r="S941" s="376"/>
      <c r="T941" s="376"/>
      <c r="U941" s="376"/>
      <c r="V941" s="377"/>
      <c r="W941" s="247"/>
      <c r="X941" s="247"/>
      <c r="Y941" s="101"/>
      <c r="Z941" s="101"/>
      <c r="AA941" s="101"/>
      <c r="AB941" s="101"/>
      <c r="AC941" s="101"/>
      <c r="AD941" s="101"/>
      <c r="AE941" s="101"/>
      <c r="AF941" s="101"/>
      <c r="AG941" s="102"/>
      <c r="AH941" s="101"/>
      <c r="AI941" s="101"/>
      <c r="AJ941" s="101"/>
      <c r="AK941" s="101"/>
      <c r="AL941" s="101"/>
      <c r="AM941" s="101"/>
      <c r="AN941" s="101" t="str">
        <f t="shared" ref="AN941:AP941" si="544">AN295</f>
        <v/>
      </c>
      <c r="AO941" s="101" t="str">
        <f t="shared" si="544"/>
        <v/>
      </c>
      <c r="AP941" s="101" t="str">
        <f t="shared" si="544"/>
        <v/>
      </c>
    </row>
    <row r="942" spans="2:42" ht="12.75" customHeight="1" thickBot="1" x14ac:dyDescent="0.3">
      <c r="B942" s="47"/>
      <c r="D942" s="375"/>
      <c r="E942" s="376"/>
      <c r="F942" s="376"/>
      <c r="G942" s="376"/>
      <c r="H942" s="376"/>
      <c r="I942" s="376"/>
      <c r="J942" s="376"/>
      <c r="K942" s="376"/>
      <c r="L942" s="376"/>
      <c r="M942" s="376"/>
      <c r="N942" s="376"/>
      <c r="O942" s="376"/>
      <c r="P942" s="376"/>
      <c r="Q942" s="376"/>
      <c r="R942" s="376"/>
      <c r="S942" s="376"/>
      <c r="T942" s="376"/>
      <c r="U942" s="376"/>
      <c r="V942" s="377"/>
      <c r="W942" s="248"/>
      <c r="X942" s="248"/>
      <c r="Y942" s="101"/>
      <c r="Z942" s="101"/>
      <c r="AA942" s="101"/>
      <c r="AB942" s="101"/>
      <c r="AC942" s="101"/>
      <c r="AD942" s="101"/>
      <c r="AE942" s="101"/>
      <c r="AF942" s="101"/>
      <c r="AG942" s="102"/>
      <c r="AH942" s="101"/>
      <c r="AI942" s="101"/>
      <c r="AJ942" s="101"/>
      <c r="AK942" s="101"/>
      <c r="AL942" s="101"/>
      <c r="AM942" s="101"/>
      <c r="AN942" s="101" t="str">
        <f t="shared" ref="AN942:AP942" si="545">AN392</f>
        <v/>
      </c>
      <c r="AO942" s="101" t="str">
        <f t="shared" si="545"/>
        <v/>
      </c>
      <c r="AP942" s="101" t="str">
        <f t="shared" si="545"/>
        <v/>
      </c>
    </row>
    <row r="943" spans="2:42" ht="12.75" customHeight="1" thickBot="1" x14ac:dyDescent="0.3">
      <c r="B943" s="47"/>
      <c r="D943" s="375"/>
      <c r="E943" s="376"/>
      <c r="F943" s="376"/>
      <c r="G943" s="376"/>
      <c r="H943" s="376"/>
      <c r="I943" s="376"/>
      <c r="J943" s="376"/>
      <c r="K943" s="376"/>
      <c r="L943" s="376"/>
      <c r="M943" s="376"/>
      <c r="N943" s="376"/>
      <c r="O943" s="376"/>
      <c r="P943" s="376"/>
      <c r="Q943" s="376"/>
      <c r="R943" s="376"/>
      <c r="S943" s="376"/>
      <c r="T943" s="376"/>
      <c r="U943" s="376"/>
      <c r="V943" s="377"/>
      <c r="W943" s="247"/>
      <c r="X943" s="247"/>
      <c r="Y943" s="101"/>
      <c r="Z943" s="101"/>
      <c r="AA943" s="101"/>
      <c r="AB943" s="101"/>
      <c r="AC943" s="101"/>
      <c r="AD943" s="101"/>
      <c r="AE943" s="101"/>
      <c r="AF943" s="101"/>
      <c r="AG943" s="102"/>
      <c r="AH943" s="101"/>
      <c r="AI943" s="101"/>
      <c r="AJ943" s="101"/>
      <c r="AK943" s="101"/>
      <c r="AL943" s="101"/>
      <c r="AM943" s="101"/>
      <c r="AN943" s="101" t="str">
        <f t="shared" ref="AN943:AP943" si="546">AN487</f>
        <v/>
      </c>
      <c r="AO943" s="101" t="str">
        <f t="shared" si="546"/>
        <v/>
      </c>
      <c r="AP943" s="101" t="str">
        <f t="shared" si="546"/>
        <v/>
      </c>
    </row>
    <row r="944" spans="2:42" ht="12.75" customHeight="1" thickBot="1" x14ac:dyDescent="0.3">
      <c r="B944" s="47"/>
      <c r="D944" s="375"/>
      <c r="E944" s="376"/>
      <c r="F944" s="376"/>
      <c r="G944" s="376"/>
      <c r="H944" s="376"/>
      <c r="I944" s="376"/>
      <c r="J944" s="376"/>
      <c r="K944" s="376"/>
      <c r="L944" s="376"/>
      <c r="M944" s="376"/>
      <c r="N944" s="376"/>
      <c r="O944" s="376"/>
      <c r="P944" s="376"/>
      <c r="Q944" s="376"/>
      <c r="R944" s="376"/>
      <c r="S944" s="376"/>
      <c r="T944" s="376"/>
      <c r="U944" s="376"/>
      <c r="V944" s="377"/>
      <c r="W944" s="247"/>
      <c r="X944" s="247"/>
      <c r="Y944" s="101"/>
      <c r="Z944" s="101"/>
      <c r="AA944" s="72"/>
      <c r="AB944" s="72"/>
      <c r="AC944" s="72"/>
      <c r="AD944" s="72"/>
      <c r="AE944" s="72"/>
      <c r="AF944" s="72"/>
      <c r="AG944" s="104"/>
      <c r="AH944" s="72"/>
      <c r="AI944" s="72"/>
      <c r="AJ944" s="72"/>
      <c r="AK944" s="72"/>
      <c r="AL944" s="72"/>
      <c r="AM944" s="72"/>
      <c r="AN944" s="72" t="str">
        <f t="shared" ref="AN944:AP944" si="547">AN585</f>
        <v/>
      </c>
      <c r="AO944" s="72" t="str">
        <f t="shared" si="547"/>
        <v/>
      </c>
      <c r="AP944" s="72" t="str">
        <f t="shared" si="547"/>
        <v/>
      </c>
    </row>
    <row r="945" spans="2:42" ht="12.75" customHeight="1" thickBot="1" x14ac:dyDescent="0.3">
      <c r="B945" s="47"/>
      <c r="D945" s="448"/>
      <c r="E945" s="449"/>
      <c r="F945" s="449"/>
      <c r="G945" s="449"/>
      <c r="H945" s="449"/>
      <c r="I945" s="449"/>
      <c r="J945" s="449"/>
      <c r="K945" s="449"/>
      <c r="L945" s="449"/>
      <c r="M945" s="449"/>
      <c r="N945" s="449"/>
      <c r="O945" s="449"/>
      <c r="P945" s="449"/>
      <c r="Q945" s="449"/>
      <c r="R945" s="449"/>
      <c r="S945" s="449"/>
      <c r="T945" s="449"/>
      <c r="U945" s="449"/>
      <c r="V945" s="450"/>
      <c r="W945" s="248"/>
      <c r="X945" s="248"/>
      <c r="Y945" s="101"/>
      <c r="Z945" s="101"/>
      <c r="AA945" s="101"/>
      <c r="AB945" s="101"/>
      <c r="AC945" s="101"/>
      <c r="AD945" s="101"/>
      <c r="AE945" s="101"/>
      <c r="AF945" s="101"/>
      <c r="AG945" s="102"/>
      <c r="AH945" s="101"/>
      <c r="AI945" s="101"/>
      <c r="AJ945" s="101"/>
      <c r="AK945" s="101"/>
      <c r="AL945" s="101"/>
      <c r="AM945" s="101"/>
      <c r="AN945" s="101" t="str">
        <f t="shared" ref="AN945:AP945" si="548">AN660</f>
        <v/>
      </c>
      <c r="AO945" s="101" t="str">
        <f t="shared" si="548"/>
        <v/>
      </c>
      <c r="AP945" s="101" t="str">
        <f t="shared" si="548"/>
        <v/>
      </c>
    </row>
    <row r="946" spans="2:42" ht="15" customHeight="1" thickBot="1" x14ac:dyDescent="0.3">
      <c r="B946" s="47"/>
      <c r="D946" s="448"/>
      <c r="E946" s="449"/>
      <c r="F946" s="449"/>
      <c r="G946" s="449"/>
      <c r="H946" s="449"/>
      <c r="I946" s="449"/>
      <c r="J946" s="449"/>
      <c r="K946" s="449"/>
      <c r="L946" s="449"/>
      <c r="M946" s="449"/>
      <c r="N946" s="449"/>
      <c r="O946" s="449"/>
      <c r="P946" s="449"/>
      <c r="Q946" s="449"/>
      <c r="R946" s="449"/>
      <c r="S946" s="449"/>
      <c r="T946" s="449"/>
      <c r="U946" s="449"/>
      <c r="V946" s="450"/>
      <c r="W946" s="249"/>
      <c r="X946" s="249"/>
      <c r="Y946" s="72"/>
      <c r="Z946" s="72"/>
      <c r="AA946" s="72"/>
      <c r="AB946" s="72"/>
      <c r="AC946" s="72"/>
      <c r="AD946" s="72"/>
      <c r="AE946" s="72"/>
      <c r="AF946" s="72"/>
      <c r="AG946" s="104"/>
      <c r="AH946" s="72"/>
      <c r="AI946" s="72"/>
      <c r="AJ946" s="72"/>
      <c r="AK946" s="72"/>
      <c r="AL946" s="72"/>
      <c r="AM946" s="72"/>
      <c r="AN946" s="72" t="str">
        <f t="shared" ref="AN946:AP946" si="549">AN750</f>
        <v/>
      </c>
      <c r="AO946" s="72" t="str">
        <f t="shared" si="549"/>
        <v/>
      </c>
      <c r="AP946" s="72">
        <f t="shared" si="549"/>
        <v>0</v>
      </c>
    </row>
    <row r="947" spans="2:42" s="2" customFormat="1" ht="14.4" thickBot="1" x14ac:dyDescent="0.3">
      <c r="D947" s="442"/>
      <c r="E947" s="443"/>
      <c r="F947" s="443"/>
      <c r="G947" s="443"/>
      <c r="H947" s="443"/>
      <c r="I947" s="443"/>
      <c r="J947" s="443"/>
      <c r="K947" s="443"/>
      <c r="L947" s="443"/>
      <c r="M947" s="443"/>
      <c r="N947" s="443"/>
      <c r="O947" s="443"/>
      <c r="P947" s="443"/>
      <c r="Q947" s="443"/>
      <c r="R947" s="443"/>
      <c r="S947" s="443"/>
      <c r="T947" s="443"/>
      <c r="U947" s="443"/>
      <c r="V947" s="444"/>
      <c r="W947" s="250"/>
      <c r="X947" s="250"/>
      <c r="Y947" s="101"/>
      <c r="Z947" s="101"/>
      <c r="AA947" s="101"/>
      <c r="AB947" s="101"/>
      <c r="AC947" s="101"/>
      <c r="AD947" s="101"/>
      <c r="AE947" s="101"/>
      <c r="AF947" s="101"/>
      <c r="AG947" s="102"/>
      <c r="AH947" s="101"/>
      <c r="AI947" s="101"/>
      <c r="AJ947" s="101"/>
      <c r="AK947" s="101"/>
      <c r="AL947" s="101"/>
      <c r="AM947" s="101"/>
      <c r="AN947" s="101" t="str">
        <f t="shared" ref="AN947:AP947" si="550">AN860</f>
        <v/>
      </c>
      <c r="AO947" s="101" t="str">
        <f t="shared" si="550"/>
        <v/>
      </c>
      <c r="AP947" s="101" t="str">
        <f t="shared" si="550"/>
        <v/>
      </c>
    </row>
    <row r="948" spans="2:42" s="2" customFormat="1" ht="20.100000000000001" customHeight="1" x14ac:dyDescent="0.25">
      <c r="B948" s="2" t="s">
        <v>17</v>
      </c>
      <c r="D948" s="445"/>
      <c r="E948" s="446"/>
      <c r="F948" s="446"/>
      <c r="G948" s="446"/>
      <c r="H948" s="446"/>
      <c r="I948" s="446"/>
      <c r="J948" s="446"/>
      <c r="K948" s="446"/>
      <c r="L948" s="446"/>
      <c r="M948" s="446"/>
      <c r="N948" s="446"/>
      <c r="O948" s="446"/>
      <c r="P948" s="446"/>
      <c r="Q948" s="446"/>
      <c r="R948" s="446"/>
      <c r="S948" s="446"/>
      <c r="T948" s="446"/>
      <c r="U948" s="446"/>
      <c r="V948" s="447"/>
      <c r="W948" s="251"/>
      <c r="X948" s="251"/>
      <c r="Y948" s="61"/>
      <c r="Z948" s="61"/>
      <c r="AA948" s="61"/>
      <c r="AB948" s="61"/>
      <c r="AC948" s="61"/>
      <c r="AD948" s="61"/>
      <c r="AE948" s="61"/>
      <c r="AF948" s="61"/>
      <c r="AG948" s="61"/>
      <c r="AH948" s="61"/>
      <c r="AI948" s="61"/>
      <c r="AJ948" s="61"/>
      <c r="AK948" s="61"/>
      <c r="AL948" s="61"/>
      <c r="AM948" s="61"/>
      <c r="AN948" s="61">
        <f t="shared" ref="AN948:AP948" si="551">ROUND(SUM(AN939:AN947),0)</f>
        <v>0</v>
      </c>
      <c r="AO948" s="61">
        <f t="shared" si="551"/>
        <v>0</v>
      </c>
      <c r="AP948" s="61">
        <f t="shared" si="551"/>
        <v>0</v>
      </c>
    </row>
    <row r="949" spans="2:42" ht="12.75" customHeight="1" thickBot="1" x14ac:dyDescent="0.3">
      <c r="Y949" s="12"/>
      <c r="Z949" s="12"/>
      <c r="AA949" s="12"/>
      <c r="AB949" s="12"/>
      <c r="AC949" s="12"/>
      <c r="AD949" s="12"/>
      <c r="AE949" s="12"/>
      <c r="AF949" s="12"/>
      <c r="AG949" s="105"/>
      <c r="AH949" s="12"/>
      <c r="AI949" s="12"/>
      <c r="AJ949" s="12"/>
      <c r="AK949" s="12"/>
      <c r="AL949" s="12"/>
      <c r="AM949" s="12"/>
      <c r="AN949" s="12"/>
      <c r="AO949" s="12"/>
      <c r="AP949" s="12"/>
    </row>
    <row r="950" spans="2:42" ht="12.75" customHeight="1" thickBot="1" x14ac:dyDescent="0.3">
      <c r="B950" s="13" t="s">
        <v>15</v>
      </c>
      <c r="D950" s="371">
        <f>B951</f>
        <v>10</v>
      </c>
      <c r="E950" s="371"/>
      <c r="F950" s="371"/>
      <c r="G950" s="371"/>
      <c r="H950" s="371"/>
      <c r="I950" s="371"/>
      <c r="J950" s="371"/>
      <c r="K950" s="371"/>
      <c r="L950" s="371"/>
      <c r="M950" s="371"/>
      <c r="N950" s="371"/>
      <c r="O950" s="371"/>
      <c r="P950" s="371"/>
      <c r="Q950" s="371"/>
      <c r="R950" s="371"/>
      <c r="S950" s="371"/>
      <c r="T950" s="371"/>
      <c r="U950" s="371"/>
      <c r="V950" s="371"/>
      <c r="W950" s="371"/>
      <c r="X950" s="371"/>
      <c r="Y950" s="371"/>
      <c r="Z950" s="371"/>
      <c r="AA950" s="371"/>
      <c r="AB950" s="371"/>
      <c r="AC950" s="371"/>
      <c r="AD950" s="371"/>
      <c r="AE950" s="371"/>
      <c r="AF950" s="371"/>
      <c r="AG950" s="371"/>
      <c r="AH950" s="371"/>
      <c r="AI950" s="371"/>
      <c r="AJ950" s="371"/>
      <c r="AK950" s="371"/>
      <c r="AL950" s="371"/>
      <c r="AM950" s="371"/>
      <c r="AN950" s="371"/>
      <c r="AO950" s="371"/>
      <c r="AP950" s="371"/>
    </row>
    <row r="951" spans="2:42" ht="12.75" customHeight="1" thickBot="1" x14ac:dyDescent="0.3">
      <c r="B951" s="14">
        <v>10</v>
      </c>
      <c r="D951" s="15"/>
      <c r="E951" s="15"/>
      <c r="F951" s="15"/>
      <c r="G951" s="15"/>
      <c r="H951" s="15"/>
      <c r="I951" s="15"/>
      <c r="J951" s="125"/>
      <c r="K951" s="1"/>
      <c r="V951" s="16" t="s">
        <v>13</v>
      </c>
      <c r="W951" s="255"/>
      <c r="X951" s="255"/>
      <c r="Y951" s="17"/>
      <c r="Z951" s="17"/>
      <c r="AA951" s="17"/>
      <c r="AB951" s="17"/>
      <c r="AC951" s="17"/>
      <c r="AD951" s="17"/>
      <c r="AE951" s="17"/>
      <c r="AF951" s="17"/>
      <c r="AG951" s="106"/>
      <c r="AH951" s="17"/>
      <c r="AI951" s="17"/>
      <c r="AJ951" s="17"/>
      <c r="AK951" s="17"/>
      <c r="AL951" s="17"/>
      <c r="AM951" s="17"/>
      <c r="AN951" s="17"/>
      <c r="AO951" s="17"/>
      <c r="AP951" s="17"/>
    </row>
    <row r="952" spans="2:42" ht="12.75" customHeight="1" x14ac:dyDescent="0.25">
      <c r="D952" s="15"/>
      <c r="E952" s="15"/>
      <c r="F952" s="15"/>
      <c r="G952" s="15"/>
      <c r="H952" s="15"/>
      <c r="I952" s="15"/>
      <c r="J952" s="125"/>
      <c r="K952" s="1"/>
      <c r="V952" s="16" t="s">
        <v>14</v>
      </c>
      <c r="W952" s="255"/>
      <c r="X952" s="255"/>
      <c r="Y952" s="18"/>
      <c r="Z952" s="18"/>
      <c r="AA952" s="18"/>
      <c r="AB952" s="18"/>
      <c r="AC952" s="18"/>
      <c r="AD952" s="18"/>
      <c r="AE952" s="18"/>
      <c r="AF952" s="18"/>
      <c r="AG952" s="19"/>
      <c r="AH952" s="18"/>
      <c r="AI952" s="18"/>
      <c r="AJ952" s="18"/>
      <c r="AK952" s="18"/>
      <c r="AL952" s="18"/>
      <c r="AM952" s="18"/>
      <c r="AN952" s="18"/>
      <c r="AO952" s="18"/>
      <c r="AP952" s="18"/>
    </row>
    <row r="953" spans="2:42" ht="12.75" customHeight="1" x14ac:dyDescent="0.25">
      <c r="F953" s="6"/>
      <c r="V953" s="16" t="s">
        <v>7</v>
      </c>
      <c r="W953" s="255"/>
      <c r="X953" s="255"/>
      <c r="Y953" s="21"/>
      <c r="Z953" s="21"/>
      <c r="AA953" s="21"/>
      <c r="AB953" s="21"/>
      <c r="AC953" s="21"/>
      <c r="AD953" s="21"/>
      <c r="AE953" s="21"/>
      <c r="AF953" s="21"/>
      <c r="AG953" s="24"/>
      <c r="AH953" s="21"/>
      <c r="AI953" s="21"/>
      <c r="AJ953" s="21"/>
      <c r="AK953" s="21"/>
      <c r="AL953" s="21"/>
      <c r="AM953" s="21"/>
      <c r="AN953" s="21"/>
      <c r="AO953" s="21"/>
      <c r="AP953" s="21"/>
    </row>
    <row r="954" spans="2:42" ht="12.75" customHeight="1" thickBot="1" x14ac:dyDescent="0.3">
      <c r="F954" s="6"/>
      <c r="V954" s="16" t="s">
        <v>8</v>
      </c>
      <c r="W954" s="255"/>
      <c r="X954" s="255"/>
      <c r="Y954" s="25"/>
      <c r="Z954" s="25"/>
      <c r="AA954" s="25"/>
      <c r="AB954" s="25"/>
      <c r="AC954" s="25"/>
      <c r="AD954" s="25"/>
      <c r="AE954" s="25"/>
      <c r="AF954" s="25"/>
      <c r="AG954" s="107"/>
      <c r="AH954" s="25"/>
      <c r="AI954" s="25"/>
      <c r="AJ954" s="25"/>
      <c r="AK954" s="25"/>
      <c r="AL954" s="25"/>
      <c r="AM954" s="25"/>
      <c r="AN954" s="25"/>
      <c r="AO954" s="25"/>
      <c r="AP954" s="25"/>
    </row>
    <row r="955" spans="2:42" ht="12.75" customHeight="1" x14ac:dyDescent="0.25">
      <c r="B955" s="387" t="s">
        <v>16</v>
      </c>
      <c r="D955" s="381" t="s">
        <v>2</v>
      </c>
      <c r="E955" s="382"/>
      <c r="F955" s="383"/>
      <c r="G955" s="369" t="s">
        <v>9</v>
      </c>
      <c r="H955" s="342" t="s">
        <v>0</v>
      </c>
      <c r="I955" s="26"/>
      <c r="J955" s="130"/>
      <c r="K955" s="342" t="s">
        <v>10</v>
      </c>
      <c r="L955" s="342" t="s">
        <v>28</v>
      </c>
      <c r="M955" s="26"/>
      <c r="N955" s="26"/>
      <c r="O955" s="26"/>
      <c r="P955" s="26"/>
      <c r="Q955" s="342" t="s">
        <v>27</v>
      </c>
      <c r="R955" s="26"/>
      <c r="S955" s="26"/>
      <c r="T955" s="26"/>
      <c r="U955" s="26"/>
      <c r="V955" s="342" t="s">
        <v>3</v>
      </c>
      <c r="W955" s="237"/>
      <c r="X955" s="263"/>
      <c r="Y955" s="27" t="str">
        <f t="shared" ref="Y955" si="552">IF(OR(TRIM(Y951)=0,TRIM(Y951)=""),"",IF(IFERROR(TRIM(INDEX(QryItemNamed,MATCH(TRIM(Y951),ITEM,0),2)),"")="Y","SPECIAL",LEFT(IFERROR(TRIM(INDEX(ITEM,MATCH(TRIM(Y951),ITEM,0))),""),3)))</f>
        <v/>
      </c>
      <c r="Z955" s="27"/>
      <c r="AA955" s="27"/>
      <c r="AB955" s="27"/>
      <c r="AC955" s="27"/>
      <c r="AD955" s="27"/>
      <c r="AE955" s="27"/>
      <c r="AF955" s="27"/>
      <c r="AG955" s="28"/>
      <c r="AH955" s="27"/>
      <c r="AI955" s="27"/>
      <c r="AJ955" s="27"/>
      <c r="AK955" s="27"/>
      <c r="AL955" s="27"/>
      <c r="AM955" s="27"/>
      <c r="AN955" s="27"/>
      <c r="AO955" s="27"/>
      <c r="AP955" s="27"/>
    </row>
    <row r="956" spans="2:42" ht="12.75" customHeight="1" x14ac:dyDescent="0.25">
      <c r="B956" s="388"/>
      <c r="D956" s="384"/>
      <c r="E956" s="385"/>
      <c r="F956" s="386"/>
      <c r="G956" s="370"/>
      <c r="H956" s="343"/>
      <c r="I956" s="29"/>
      <c r="J956" s="131"/>
      <c r="K956" s="343"/>
      <c r="L956" s="343"/>
      <c r="M956" s="29"/>
      <c r="N956" s="29"/>
      <c r="O956" s="29"/>
      <c r="P956" s="29"/>
      <c r="Q956" s="343"/>
      <c r="R956" s="29"/>
      <c r="S956" s="29"/>
      <c r="T956" s="29"/>
      <c r="U956" s="29"/>
      <c r="V956" s="343"/>
      <c r="W956" s="238"/>
      <c r="X956" s="264"/>
      <c r="Y956" s="336" t="str">
        <f t="shared" ref="Y956" si="553">IF(OR(TRIM(Y951)=0,TRIM(Y951)=""),IF(Y952="","",Y952),IF(IFERROR(TRIM(INDEX(QryItemNamed,MATCH(TRIM(Y951),ITEM,0),2)),"")="Y",TRIM(RIGHT(IFERROR(TRIM(INDEX(QryItemNamed,MATCH(TRIM(Y951),ITEM,0),4)),"123456789012"),LEN(IFERROR(TRIM(INDEX(QryItemNamed,MATCH(TRIM(Y951),ITEM,0),4)),"123456789012"))-9))&amp;Y952,IFERROR(TRIM(INDEX(QryItemNamed,MATCH(TRIM(Y951),ITEM,0),4))&amp;Y952,"ITEM CODE DOES NOT EXIST IN ITEM MASTER")))</f>
        <v/>
      </c>
      <c r="Z956" s="30"/>
      <c r="AA956" s="336"/>
      <c r="AB956" s="336"/>
      <c r="AC956" s="336"/>
      <c r="AD956" s="336"/>
      <c r="AE956" s="336"/>
      <c r="AF956" s="336"/>
      <c r="AG956" s="31"/>
      <c r="AH956" s="336"/>
      <c r="AI956" s="336"/>
      <c r="AJ956" s="30"/>
      <c r="AK956" s="336"/>
      <c r="AL956" s="336"/>
      <c r="AM956" s="336"/>
      <c r="AN956" s="30"/>
      <c r="AO956" s="336"/>
      <c r="AP956" s="30"/>
    </row>
    <row r="957" spans="2:42" ht="12.75" customHeight="1" x14ac:dyDescent="0.25">
      <c r="B957" s="388"/>
      <c r="D957" s="384"/>
      <c r="E957" s="385"/>
      <c r="F957" s="386"/>
      <c r="G957" s="370"/>
      <c r="H957" s="343"/>
      <c r="I957" s="29"/>
      <c r="J957" s="131"/>
      <c r="K957" s="343"/>
      <c r="L957" s="343"/>
      <c r="M957" s="29"/>
      <c r="N957" s="29"/>
      <c r="O957" s="29"/>
      <c r="P957" s="29"/>
      <c r="Q957" s="343"/>
      <c r="R957" s="29"/>
      <c r="S957" s="29"/>
      <c r="T957" s="29"/>
      <c r="U957" s="29"/>
      <c r="V957" s="343"/>
      <c r="W957" s="238"/>
      <c r="X957" s="264"/>
      <c r="Y957" s="337"/>
      <c r="Z957" s="32"/>
      <c r="AA957" s="337"/>
      <c r="AB957" s="337"/>
      <c r="AC957" s="337"/>
      <c r="AD957" s="337"/>
      <c r="AE957" s="337"/>
      <c r="AF957" s="337"/>
      <c r="AG957" s="33"/>
      <c r="AH957" s="337"/>
      <c r="AI957" s="337"/>
      <c r="AJ957" s="32"/>
      <c r="AK957" s="337"/>
      <c r="AL957" s="337"/>
      <c r="AM957" s="337"/>
      <c r="AN957" s="32"/>
      <c r="AO957" s="337"/>
      <c r="AP957" s="32"/>
    </row>
    <row r="958" spans="2:42" ht="12.75" customHeight="1" x14ac:dyDescent="0.25">
      <c r="B958" s="388"/>
      <c r="D958" s="384"/>
      <c r="E958" s="385"/>
      <c r="F958" s="386"/>
      <c r="G958" s="370"/>
      <c r="H958" s="343"/>
      <c r="I958" s="29"/>
      <c r="J958" s="131"/>
      <c r="K958" s="343"/>
      <c r="L958" s="343"/>
      <c r="M958" s="29"/>
      <c r="N958" s="29"/>
      <c r="O958" s="29"/>
      <c r="P958" s="29"/>
      <c r="Q958" s="343"/>
      <c r="R958" s="29"/>
      <c r="S958" s="29"/>
      <c r="T958" s="29"/>
      <c r="U958" s="29"/>
      <c r="V958" s="343"/>
      <c r="W958" s="238"/>
      <c r="X958" s="264"/>
      <c r="Y958" s="337"/>
      <c r="Z958" s="32"/>
      <c r="AA958" s="337"/>
      <c r="AB958" s="337"/>
      <c r="AC958" s="337"/>
      <c r="AD958" s="337"/>
      <c r="AE958" s="337"/>
      <c r="AF958" s="337"/>
      <c r="AG958" s="33"/>
      <c r="AH958" s="337"/>
      <c r="AI958" s="337"/>
      <c r="AJ958" s="32"/>
      <c r="AK958" s="337"/>
      <c r="AL958" s="337"/>
      <c r="AM958" s="337"/>
      <c r="AN958" s="32"/>
      <c r="AO958" s="337"/>
      <c r="AP958" s="32"/>
    </row>
    <row r="959" spans="2:42" ht="12.75" customHeight="1" x14ac:dyDescent="0.25">
      <c r="B959" s="388"/>
      <c r="D959" s="384"/>
      <c r="E959" s="385"/>
      <c r="F959" s="386"/>
      <c r="G959" s="370"/>
      <c r="H959" s="343"/>
      <c r="I959" s="29"/>
      <c r="J959" s="131"/>
      <c r="K959" s="343"/>
      <c r="L959" s="343"/>
      <c r="M959" s="29"/>
      <c r="N959" s="29"/>
      <c r="O959" s="29"/>
      <c r="P959" s="29"/>
      <c r="Q959" s="343"/>
      <c r="R959" s="29"/>
      <c r="S959" s="29"/>
      <c r="T959" s="29"/>
      <c r="U959" s="29"/>
      <c r="V959" s="343"/>
      <c r="W959" s="238"/>
      <c r="X959" s="264"/>
      <c r="Y959" s="337"/>
      <c r="Z959" s="32"/>
      <c r="AA959" s="337"/>
      <c r="AB959" s="337"/>
      <c r="AC959" s="337"/>
      <c r="AD959" s="337"/>
      <c r="AE959" s="337"/>
      <c r="AF959" s="337"/>
      <c r="AG959" s="33"/>
      <c r="AH959" s="337"/>
      <c r="AI959" s="337"/>
      <c r="AJ959" s="32"/>
      <c r="AK959" s="337"/>
      <c r="AL959" s="337"/>
      <c r="AM959" s="337"/>
      <c r="AN959" s="32"/>
      <c r="AO959" s="337"/>
      <c r="AP959" s="32"/>
    </row>
    <row r="960" spans="2:42" ht="12.75" customHeight="1" x14ac:dyDescent="0.25">
      <c r="B960" s="388"/>
      <c r="D960" s="384"/>
      <c r="E960" s="385"/>
      <c r="F960" s="386"/>
      <c r="G960" s="370"/>
      <c r="H960" s="343"/>
      <c r="I960" s="29"/>
      <c r="J960" s="131"/>
      <c r="K960" s="343"/>
      <c r="L960" s="343"/>
      <c r="M960" s="29"/>
      <c r="N960" s="29"/>
      <c r="O960" s="29"/>
      <c r="P960" s="29"/>
      <c r="Q960" s="343"/>
      <c r="R960" s="29"/>
      <c r="S960" s="29"/>
      <c r="T960" s="29"/>
      <c r="U960" s="29"/>
      <c r="V960" s="343"/>
      <c r="W960" s="238"/>
      <c r="X960" s="264"/>
      <c r="Y960" s="337"/>
      <c r="Z960" s="32"/>
      <c r="AA960" s="337"/>
      <c r="AB960" s="337"/>
      <c r="AC960" s="337"/>
      <c r="AD960" s="337"/>
      <c r="AE960" s="337"/>
      <c r="AF960" s="337"/>
      <c r="AG960" s="33"/>
      <c r="AH960" s="337"/>
      <c r="AI960" s="337"/>
      <c r="AJ960" s="32"/>
      <c r="AK960" s="337"/>
      <c r="AL960" s="337"/>
      <c r="AM960" s="337"/>
      <c r="AN960" s="32"/>
      <c r="AO960" s="337"/>
      <c r="AP960" s="32"/>
    </row>
    <row r="961" spans="2:42" ht="12.75" customHeight="1" x14ac:dyDescent="0.25">
      <c r="B961" s="388"/>
      <c r="D961" s="384"/>
      <c r="E961" s="385"/>
      <c r="F961" s="386"/>
      <c r="G961" s="370"/>
      <c r="H961" s="343"/>
      <c r="I961" s="29"/>
      <c r="J961" s="131"/>
      <c r="K961" s="343"/>
      <c r="L961" s="343"/>
      <c r="M961" s="29"/>
      <c r="N961" s="29"/>
      <c r="O961" s="29"/>
      <c r="P961" s="29"/>
      <c r="Q961" s="343"/>
      <c r="R961" s="29"/>
      <c r="S961" s="29"/>
      <c r="T961" s="29"/>
      <c r="U961" s="29"/>
      <c r="V961" s="343"/>
      <c r="W961" s="238"/>
      <c r="X961" s="264"/>
      <c r="Y961" s="337"/>
      <c r="Z961" s="32"/>
      <c r="AA961" s="337"/>
      <c r="AB961" s="337"/>
      <c r="AC961" s="337"/>
      <c r="AD961" s="337"/>
      <c r="AE961" s="337"/>
      <c r="AF961" s="337"/>
      <c r="AG961" s="33"/>
      <c r="AH961" s="337"/>
      <c r="AI961" s="337"/>
      <c r="AJ961" s="32"/>
      <c r="AK961" s="337"/>
      <c r="AL961" s="337"/>
      <c r="AM961" s="337"/>
      <c r="AN961" s="32"/>
      <c r="AO961" s="337"/>
      <c r="AP961" s="32"/>
    </row>
    <row r="962" spans="2:42" ht="12.75" customHeight="1" x14ac:dyDescent="0.25">
      <c r="B962" s="388"/>
      <c r="D962" s="384"/>
      <c r="E962" s="385"/>
      <c r="F962" s="386"/>
      <c r="G962" s="370"/>
      <c r="H962" s="343"/>
      <c r="I962" s="29"/>
      <c r="J962" s="131"/>
      <c r="K962" s="343"/>
      <c r="L962" s="343"/>
      <c r="M962" s="29"/>
      <c r="N962" s="29"/>
      <c r="O962" s="29"/>
      <c r="P962" s="29"/>
      <c r="Q962" s="343"/>
      <c r="R962" s="29"/>
      <c r="S962" s="29"/>
      <c r="T962" s="29"/>
      <c r="U962" s="29"/>
      <c r="V962" s="343"/>
      <c r="W962" s="238"/>
      <c r="X962" s="264"/>
      <c r="Y962" s="337"/>
      <c r="Z962" s="32"/>
      <c r="AA962" s="337"/>
      <c r="AB962" s="337"/>
      <c r="AC962" s="337"/>
      <c r="AD962" s="337"/>
      <c r="AE962" s="337"/>
      <c r="AF962" s="337"/>
      <c r="AG962" s="33"/>
      <c r="AH962" s="337"/>
      <c r="AI962" s="337"/>
      <c r="AJ962" s="32"/>
      <c r="AK962" s="337"/>
      <c r="AL962" s="337"/>
      <c r="AM962" s="337"/>
      <c r="AN962" s="32"/>
      <c r="AO962" s="337"/>
      <c r="AP962" s="32"/>
    </row>
    <row r="963" spans="2:42" ht="12.75" customHeight="1" x14ac:dyDescent="0.25">
      <c r="B963" s="388"/>
      <c r="D963" s="384"/>
      <c r="E963" s="385"/>
      <c r="F963" s="386"/>
      <c r="G963" s="370"/>
      <c r="H963" s="343"/>
      <c r="I963" s="29"/>
      <c r="J963" s="131"/>
      <c r="K963" s="343"/>
      <c r="L963" s="343"/>
      <c r="M963" s="29"/>
      <c r="N963" s="29"/>
      <c r="O963" s="29"/>
      <c r="P963" s="29"/>
      <c r="Q963" s="343"/>
      <c r="R963" s="29"/>
      <c r="S963" s="29"/>
      <c r="T963" s="29"/>
      <c r="U963" s="29"/>
      <c r="V963" s="343"/>
      <c r="W963" s="238"/>
      <c r="X963" s="264"/>
      <c r="Y963" s="337"/>
      <c r="Z963" s="32"/>
      <c r="AA963" s="337"/>
      <c r="AB963" s="337"/>
      <c r="AC963" s="337"/>
      <c r="AD963" s="337"/>
      <c r="AE963" s="337"/>
      <c r="AF963" s="337"/>
      <c r="AG963" s="33"/>
      <c r="AH963" s="337"/>
      <c r="AI963" s="337"/>
      <c r="AJ963" s="32"/>
      <c r="AK963" s="337"/>
      <c r="AL963" s="337"/>
      <c r="AM963" s="337"/>
      <c r="AN963" s="32"/>
      <c r="AO963" s="337"/>
      <c r="AP963" s="32"/>
    </row>
    <row r="964" spans="2:42" ht="12.75" customHeight="1" x14ac:dyDescent="0.25">
      <c r="B964" s="388"/>
      <c r="D964" s="384"/>
      <c r="E964" s="385"/>
      <c r="F964" s="386"/>
      <c r="G964" s="370"/>
      <c r="H964" s="343"/>
      <c r="I964" s="29"/>
      <c r="J964" s="131"/>
      <c r="K964" s="343"/>
      <c r="L964" s="343"/>
      <c r="M964" s="29"/>
      <c r="N964" s="29"/>
      <c r="O964" s="29"/>
      <c r="P964" s="29"/>
      <c r="Q964" s="343"/>
      <c r="R964" s="29"/>
      <c r="S964" s="29"/>
      <c r="T964" s="29"/>
      <c r="U964" s="29"/>
      <c r="V964" s="343"/>
      <c r="W964" s="238"/>
      <c r="X964" s="264"/>
      <c r="Y964" s="337"/>
      <c r="Z964" s="32"/>
      <c r="AA964" s="337"/>
      <c r="AB964" s="337"/>
      <c r="AC964" s="337"/>
      <c r="AD964" s="337"/>
      <c r="AE964" s="337"/>
      <c r="AF964" s="337"/>
      <c r="AG964" s="33"/>
      <c r="AH964" s="337"/>
      <c r="AI964" s="337"/>
      <c r="AJ964" s="32"/>
      <c r="AK964" s="337"/>
      <c r="AL964" s="337"/>
      <c r="AM964" s="337"/>
      <c r="AN964" s="32"/>
      <c r="AO964" s="337"/>
      <c r="AP964" s="32"/>
    </row>
    <row r="965" spans="2:42" ht="12.75" customHeight="1" x14ac:dyDescent="0.25">
      <c r="B965" s="388"/>
      <c r="D965" s="384"/>
      <c r="E965" s="385"/>
      <c r="F965" s="386"/>
      <c r="G965" s="370"/>
      <c r="H965" s="343"/>
      <c r="I965" s="29"/>
      <c r="J965" s="131"/>
      <c r="K965" s="343"/>
      <c r="L965" s="343"/>
      <c r="M965" s="29"/>
      <c r="N965" s="29"/>
      <c r="O965" s="29"/>
      <c r="P965" s="29"/>
      <c r="Q965" s="343"/>
      <c r="R965" s="29"/>
      <c r="S965" s="29"/>
      <c r="T965" s="29"/>
      <c r="U965" s="29"/>
      <c r="V965" s="343"/>
      <c r="W965" s="238"/>
      <c r="X965" s="264"/>
      <c r="Y965" s="337"/>
      <c r="Z965" s="32"/>
      <c r="AA965" s="337"/>
      <c r="AB965" s="337"/>
      <c r="AC965" s="337"/>
      <c r="AD965" s="337"/>
      <c r="AE965" s="337"/>
      <c r="AF965" s="337"/>
      <c r="AG965" s="33"/>
      <c r="AH965" s="337"/>
      <c r="AI965" s="337"/>
      <c r="AJ965" s="32"/>
      <c r="AK965" s="337"/>
      <c r="AL965" s="337"/>
      <c r="AM965" s="337"/>
      <c r="AN965" s="32"/>
      <c r="AO965" s="337"/>
      <c r="AP965" s="32"/>
    </row>
    <row r="966" spans="2:42" ht="12.75" customHeight="1" x14ac:dyDescent="0.25">
      <c r="B966" s="388"/>
      <c r="D966" s="384"/>
      <c r="E966" s="385"/>
      <c r="F966" s="386"/>
      <c r="G966" s="370"/>
      <c r="H966" s="343"/>
      <c r="I966" s="29"/>
      <c r="J966" s="131"/>
      <c r="K966" s="343"/>
      <c r="L966" s="343"/>
      <c r="M966" s="29"/>
      <c r="N966" s="29"/>
      <c r="O966" s="29"/>
      <c r="P966" s="29"/>
      <c r="Q966" s="343"/>
      <c r="R966" s="29"/>
      <c r="S966" s="29"/>
      <c r="T966" s="29"/>
      <c r="U966" s="29"/>
      <c r="V966" s="343"/>
      <c r="W966" s="238"/>
      <c r="X966" s="264"/>
      <c r="Y966" s="337"/>
      <c r="Z966" s="32"/>
      <c r="AA966" s="337"/>
      <c r="AB966" s="337"/>
      <c r="AC966" s="337"/>
      <c r="AD966" s="337"/>
      <c r="AE966" s="337"/>
      <c r="AF966" s="337"/>
      <c r="AG966" s="33"/>
      <c r="AH966" s="337"/>
      <c r="AI966" s="337"/>
      <c r="AJ966" s="32"/>
      <c r="AK966" s="337"/>
      <c r="AL966" s="337"/>
      <c r="AM966" s="337"/>
      <c r="AN966" s="32"/>
      <c r="AO966" s="337"/>
      <c r="AP966" s="32"/>
    </row>
    <row r="967" spans="2:42" ht="12.75" customHeight="1" x14ac:dyDescent="0.25">
      <c r="B967" s="388"/>
      <c r="D967" s="384"/>
      <c r="E967" s="385"/>
      <c r="F967" s="386"/>
      <c r="G967" s="370"/>
      <c r="H967" s="343"/>
      <c r="I967" s="29"/>
      <c r="J967" s="131"/>
      <c r="K967" s="343"/>
      <c r="L967" s="343"/>
      <c r="M967" s="29"/>
      <c r="N967" s="29"/>
      <c r="O967" s="29"/>
      <c r="P967" s="29"/>
      <c r="Q967" s="343"/>
      <c r="R967" s="29"/>
      <c r="S967" s="29"/>
      <c r="T967" s="29"/>
      <c r="U967" s="29"/>
      <c r="V967" s="343"/>
      <c r="W967" s="238"/>
      <c r="X967" s="264"/>
      <c r="Y967" s="338"/>
      <c r="Z967" s="34"/>
      <c r="AA967" s="338"/>
      <c r="AB967" s="338"/>
      <c r="AC967" s="338"/>
      <c r="AD967" s="338"/>
      <c r="AE967" s="338"/>
      <c r="AF967" s="338"/>
      <c r="AG967" s="35"/>
      <c r="AH967" s="338"/>
      <c r="AI967" s="338"/>
      <c r="AJ967" s="34"/>
      <c r="AK967" s="338"/>
      <c r="AL967" s="338"/>
      <c r="AM967" s="338"/>
      <c r="AN967" s="34"/>
      <c r="AO967" s="338"/>
      <c r="AP967" s="34"/>
    </row>
    <row r="968" spans="2:42" ht="12.75" customHeight="1" thickBot="1" x14ac:dyDescent="0.3">
      <c r="B968" s="389"/>
      <c r="D968" s="347"/>
      <c r="E968" s="347"/>
      <c r="F968" s="347"/>
      <c r="G968" s="36"/>
      <c r="H968" s="37"/>
      <c r="I968" s="37"/>
      <c r="J968" s="127"/>
      <c r="K968" s="38" t="s">
        <v>6</v>
      </c>
      <c r="L968" s="38" t="s">
        <v>6</v>
      </c>
      <c r="M968" s="38"/>
      <c r="N968" s="38"/>
      <c r="O968" s="38"/>
      <c r="P968" s="38"/>
      <c r="Q968" s="38" t="s">
        <v>26</v>
      </c>
      <c r="R968" s="38"/>
      <c r="S968" s="38"/>
      <c r="T968" s="38"/>
      <c r="U968" s="38"/>
      <c r="V968" s="38" t="s">
        <v>26</v>
      </c>
      <c r="W968" s="239"/>
      <c r="X968" s="265"/>
      <c r="Y968" s="38" t="str">
        <f t="shared" ref="Y968:AO968" si="554">IF(OR(TRIM(Y951)=0,TRIM(Y951)=""),"",IF(IFERROR(TRIM(INDEX(QryItemNamed,MATCH(TRIM(Y951),ITEM,0),3)),"")="LS","",IFERROR(TRIM(INDEX(QryItemNamed,MATCH(TRIM(Y951),ITEM,0),3)),"")))</f>
        <v/>
      </c>
      <c r="Z968" s="38"/>
      <c r="AA968" s="38" t="str">
        <f t="shared" si="554"/>
        <v/>
      </c>
      <c r="AB968" s="38" t="str">
        <f t="shared" ref="AB968" si="555">IF(OR(TRIM(AB951)=0,TRIM(AB951)=""),"",IF(IFERROR(TRIM(INDEX(QryItemNamed,MATCH(TRIM(AB951),ITEM,0),3)),"")="LS","",IFERROR(TRIM(INDEX(QryItemNamed,MATCH(TRIM(AB951),ITEM,0),3)),"")))</f>
        <v/>
      </c>
      <c r="AC968" s="38" t="str">
        <f t="shared" si="554"/>
        <v/>
      </c>
      <c r="AD968" s="38" t="str">
        <f t="shared" si="554"/>
        <v/>
      </c>
      <c r="AE968" s="38" t="str">
        <f t="shared" si="554"/>
        <v/>
      </c>
      <c r="AF968" s="38" t="str">
        <f t="shared" si="554"/>
        <v/>
      </c>
      <c r="AG968" s="40"/>
      <c r="AH968" s="38" t="str">
        <f t="shared" si="554"/>
        <v/>
      </c>
      <c r="AI968" s="38" t="str">
        <f t="shared" si="554"/>
        <v/>
      </c>
      <c r="AJ968" s="38"/>
      <c r="AK968" s="38" t="str">
        <f t="shared" ref="AK968" si="556">IF(OR(TRIM(AK951)=0,TRIM(AK951)=""),"",IF(IFERROR(TRIM(INDEX(QryItemNamed,MATCH(TRIM(AK951),ITEM,0),3)),"")="LS","",IFERROR(TRIM(INDEX(QryItemNamed,MATCH(TRIM(AK951),ITEM,0),3)),"")))</f>
        <v/>
      </c>
      <c r="AL968" s="38" t="str">
        <f t="shared" si="554"/>
        <v/>
      </c>
      <c r="AM968" s="38" t="str">
        <f t="shared" si="554"/>
        <v/>
      </c>
      <c r="AN968" s="38"/>
      <c r="AO968" s="38" t="str">
        <f t="shared" si="554"/>
        <v/>
      </c>
      <c r="AP968" s="38"/>
    </row>
    <row r="969" spans="2:42" ht="12.75" customHeight="1" x14ac:dyDescent="0.25">
      <c r="B969" s="47"/>
      <c r="D969" s="50"/>
      <c r="E969" s="48"/>
      <c r="F969" s="50"/>
      <c r="G969" s="44"/>
      <c r="H969" s="43"/>
      <c r="I969" s="43"/>
      <c r="J969" s="128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219"/>
      <c r="X969" s="218"/>
      <c r="Y969" s="45"/>
      <c r="Z969" s="45"/>
      <c r="AA969" s="45"/>
      <c r="AB969" s="45"/>
      <c r="AC969" s="45"/>
      <c r="AD969" s="45"/>
      <c r="AE969" s="45"/>
      <c r="AF969" s="45"/>
      <c r="AG969" s="46"/>
      <c r="AH969" s="45"/>
      <c r="AI969" s="45"/>
      <c r="AJ969" s="45"/>
      <c r="AK969" s="45"/>
      <c r="AL969" s="45"/>
      <c r="AM969" s="45"/>
      <c r="AN969" s="45"/>
      <c r="AO969" s="45"/>
      <c r="AP969" s="45"/>
    </row>
    <row r="970" spans="2:42" ht="12.75" customHeight="1" x14ac:dyDescent="0.25">
      <c r="B970" s="47"/>
      <c r="D970" s="50"/>
      <c r="E970" s="51"/>
      <c r="F970" s="50"/>
      <c r="G970" s="52"/>
      <c r="H970" s="51"/>
      <c r="I970" s="51"/>
      <c r="J970" s="12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219"/>
      <c r="X970" s="218"/>
      <c r="Y970" s="45"/>
      <c r="Z970" s="45"/>
      <c r="AA970" s="45"/>
      <c r="AB970" s="45"/>
      <c r="AC970" s="45"/>
      <c r="AD970" s="45"/>
      <c r="AE970" s="45"/>
      <c r="AF970" s="45"/>
      <c r="AG970" s="46"/>
      <c r="AH970" s="45"/>
      <c r="AI970" s="45"/>
      <c r="AJ970" s="53"/>
      <c r="AK970" s="45"/>
      <c r="AL970" s="54"/>
      <c r="AM970" s="54"/>
      <c r="AN970" s="53"/>
      <c r="AO970" s="45"/>
      <c r="AP970" s="45"/>
    </row>
    <row r="971" spans="2:42" ht="12.75" customHeight="1" x14ac:dyDescent="0.25">
      <c r="B971" s="47"/>
      <c r="D971" s="50"/>
      <c r="E971" s="51"/>
      <c r="F971" s="50"/>
      <c r="G971" s="52"/>
      <c r="H971" s="51"/>
      <c r="I971" s="51"/>
      <c r="J971" s="12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86"/>
      <c r="W971" s="245"/>
      <c r="X971" s="269"/>
      <c r="Y971" s="45"/>
      <c r="Z971" s="45"/>
      <c r="AA971" s="45"/>
      <c r="AB971" s="45"/>
      <c r="AC971" s="87"/>
      <c r="AD971" s="45"/>
      <c r="AE971" s="45"/>
      <c r="AF971" s="45"/>
      <c r="AG971" s="46"/>
      <c r="AH971" s="87"/>
      <c r="AI971" s="45"/>
      <c r="AJ971" s="53"/>
      <c r="AK971" s="45"/>
      <c r="AL971" s="54"/>
      <c r="AM971" s="54"/>
      <c r="AN971" s="53"/>
      <c r="AO971" s="45"/>
      <c r="AP971" s="45"/>
    </row>
    <row r="972" spans="2:42" ht="12.75" customHeight="1" x14ac:dyDescent="0.25">
      <c r="B972" s="47"/>
      <c r="D972" s="50"/>
      <c r="E972" s="51"/>
      <c r="F972" s="50"/>
      <c r="G972" s="52"/>
      <c r="H972" s="51"/>
      <c r="I972" s="51"/>
      <c r="J972" s="12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219"/>
      <c r="X972" s="218"/>
      <c r="Y972" s="45"/>
      <c r="Z972" s="45"/>
      <c r="AA972" s="49"/>
      <c r="AB972" s="45"/>
      <c r="AC972" s="45"/>
      <c r="AD972" s="45"/>
      <c r="AE972" s="45"/>
      <c r="AF972" s="45"/>
      <c r="AG972" s="46"/>
      <c r="AH972" s="49"/>
      <c r="AI972" s="45"/>
      <c r="AJ972" s="53"/>
      <c r="AK972" s="45"/>
      <c r="AL972" s="54"/>
      <c r="AM972" s="45"/>
      <c r="AN972" s="45"/>
      <c r="AO972" s="45"/>
      <c r="AP972" s="45"/>
    </row>
    <row r="973" spans="2:42" ht="12.75" customHeight="1" x14ac:dyDescent="0.25">
      <c r="B973" s="47"/>
      <c r="D973" s="50"/>
      <c r="E973" s="51"/>
      <c r="F973" s="50"/>
      <c r="G973" s="52"/>
      <c r="H973" s="51"/>
      <c r="I973" s="51"/>
      <c r="J973" s="12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86"/>
      <c r="W973" s="245"/>
      <c r="X973" s="269"/>
      <c r="Y973" s="45"/>
      <c r="Z973" s="45"/>
      <c r="AA973" s="49"/>
      <c r="AB973" s="45"/>
      <c r="AC973" s="87"/>
      <c r="AD973" s="45"/>
      <c r="AE973" s="45"/>
      <c r="AF973" s="45"/>
      <c r="AG973" s="46"/>
      <c r="AH973" s="87"/>
      <c r="AI973" s="45"/>
      <c r="AJ973" s="53"/>
      <c r="AK973" s="45"/>
      <c r="AL973" s="54"/>
      <c r="AM973" s="54"/>
      <c r="AN973" s="53"/>
      <c r="AO973" s="45"/>
      <c r="AP973" s="45"/>
    </row>
    <row r="974" spans="2:42" ht="12.75" customHeight="1" x14ac:dyDescent="0.25">
      <c r="B974" s="47"/>
      <c r="D974" s="50"/>
      <c r="E974" s="51"/>
      <c r="F974" s="50"/>
      <c r="G974" s="52"/>
      <c r="H974" s="51"/>
      <c r="I974" s="51"/>
      <c r="J974" s="12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86"/>
      <c r="W974" s="245"/>
      <c r="X974" s="269"/>
      <c r="Y974" s="45"/>
      <c r="Z974" s="45"/>
      <c r="AA974" s="49"/>
      <c r="AB974" s="45"/>
      <c r="AC974" s="87"/>
      <c r="AD974" s="45"/>
      <c r="AE974" s="45"/>
      <c r="AF974" s="45"/>
      <c r="AG974" s="46"/>
      <c r="AH974" s="87"/>
      <c r="AI974" s="45"/>
      <c r="AJ974" s="53"/>
      <c r="AK974" s="45"/>
      <c r="AL974" s="54"/>
      <c r="AM974" s="54"/>
      <c r="AN974" s="53"/>
      <c r="AO974" s="45"/>
      <c r="AP974" s="45"/>
    </row>
    <row r="975" spans="2:42" ht="15" customHeight="1" x14ac:dyDescent="0.25">
      <c r="B975" s="47"/>
      <c r="D975" s="50"/>
      <c r="E975" s="51"/>
      <c r="F975" s="50"/>
      <c r="G975" s="52"/>
      <c r="H975" s="51"/>
      <c r="I975" s="51"/>
      <c r="J975" s="12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86"/>
      <c r="W975" s="245"/>
      <c r="X975" s="269"/>
      <c r="Y975" s="45"/>
      <c r="Z975" s="45"/>
      <c r="AA975" s="49"/>
      <c r="AB975" s="45"/>
      <c r="AC975" s="87"/>
      <c r="AD975" s="45"/>
      <c r="AE975" s="45"/>
      <c r="AF975" s="45"/>
      <c r="AG975" s="46"/>
      <c r="AH975" s="87"/>
      <c r="AI975" s="45"/>
      <c r="AJ975" s="53"/>
      <c r="AK975" s="45"/>
      <c r="AL975" s="54"/>
      <c r="AM975" s="67"/>
      <c r="AN975" s="67"/>
      <c r="AO975" s="45"/>
      <c r="AP975" s="45"/>
    </row>
    <row r="976" spans="2:42" ht="12.75" customHeight="1" x14ac:dyDescent="0.25">
      <c r="B976" s="47"/>
      <c r="D976" s="50"/>
      <c r="E976" s="51"/>
      <c r="F976" s="50"/>
      <c r="G976" s="52"/>
      <c r="H976" s="51"/>
      <c r="I976" s="51"/>
      <c r="J976" s="12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216"/>
      <c r="X976" s="266"/>
      <c r="Y976" s="49"/>
      <c r="Z976" s="45"/>
      <c r="AA976" s="45"/>
      <c r="AB976" s="45"/>
      <c r="AC976" s="45"/>
      <c r="AD976" s="45"/>
      <c r="AE976" s="45"/>
      <c r="AF976" s="45"/>
      <c r="AG976" s="46"/>
      <c r="AH976" s="45"/>
      <c r="AI976" s="45"/>
      <c r="AJ976" s="53"/>
      <c r="AK976" s="45"/>
      <c r="AL976" s="54"/>
      <c r="AM976" s="54"/>
      <c r="AN976" s="54"/>
      <c r="AO976" s="49"/>
      <c r="AP976" s="49"/>
    </row>
    <row r="977" spans="2:42" ht="12.75" customHeight="1" x14ac:dyDescent="0.25">
      <c r="B977" s="47"/>
      <c r="D977" s="50"/>
      <c r="E977" s="51"/>
      <c r="F977" s="50"/>
      <c r="G977" s="52"/>
      <c r="H977" s="51"/>
      <c r="I977" s="51"/>
      <c r="J977" s="12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219"/>
      <c r="X977" s="218"/>
      <c r="Y977" s="45"/>
      <c r="Z977" s="45"/>
      <c r="AA977" s="45"/>
      <c r="AB977" s="45"/>
      <c r="AC977" s="45"/>
      <c r="AD977" s="45"/>
      <c r="AE977" s="45"/>
      <c r="AF977" s="45"/>
      <c r="AG977" s="46"/>
      <c r="AH977" s="45"/>
      <c r="AI977" s="45"/>
      <c r="AJ977" s="53"/>
      <c r="AK977" s="45"/>
      <c r="AL977" s="54"/>
      <c r="AM977" s="54"/>
      <c r="AN977" s="53"/>
      <c r="AO977" s="45"/>
      <c r="AP977" s="45"/>
    </row>
    <row r="978" spans="2:42" ht="12.75" customHeight="1" x14ac:dyDescent="0.25">
      <c r="B978" s="47"/>
      <c r="D978" s="50"/>
      <c r="E978" s="51"/>
      <c r="F978" s="50"/>
      <c r="G978" s="52"/>
      <c r="H978" s="51"/>
      <c r="I978" s="51"/>
      <c r="J978" s="12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86"/>
      <c r="W978" s="245"/>
      <c r="X978" s="269"/>
      <c r="Y978" s="45"/>
      <c r="Z978" s="45"/>
      <c r="AA978" s="45"/>
      <c r="AB978" s="45"/>
      <c r="AC978" s="87"/>
      <c r="AD978" s="45"/>
      <c r="AE978" s="45"/>
      <c r="AF978" s="45"/>
      <c r="AG978" s="46"/>
      <c r="AH978" s="87"/>
      <c r="AI978" s="45"/>
      <c r="AJ978" s="53"/>
      <c r="AK978" s="45"/>
      <c r="AL978" s="54"/>
      <c r="AM978" s="54"/>
      <c r="AN978" s="53"/>
      <c r="AO978" s="45"/>
      <c r="AP978" s="45"/>
    </row>
    <row r="979" spans="2:42" ht="12.75" customHeight="1" x14ac:dyDescent="0.25">
      <c r="B979" s="47"/>
      <c r="D979" s="50"/>
      <c r="E979" s="51"/>
      <c r="F979" s="50"/>
      <c r="G979" s="52"/>
      <c r="H979" s="51"/>
      <c r="I979" s="51"/>
      <c r="J979" s="12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219"/>
      <c r="X979" s="218"/>
      <c r="Y979" s="45"/>
      <c r="Z979" s="45"/>
      <c r="AA979" s="49"/>
      <c r="AB979" s="45"/>
      <c r="AC979" s="45"/>
      <c r="AD979" s="45"/>
      <c r="AE979" s="45"/>
      <c r="AF979" s="45"/>
      <c r="AG979" s="46"/>
      <c r="AH979" s="49"/>
      <c r="AI979" s="45"/>
      <c r="AJ979" s="53"/>
      <c r="AK979" s="45"/>
      <c r="AL979" s="54"/>
      <c r="AM979" s="45"/>
      <c r="AN979" s="45"/>
      <c r="AO979" s="45"/>
      <c r="AP979" s="45"/>
    </row>
    <row r="980" spans="2:42" ht="12.75" customHeight="1" x14ac:dyDescent="0.25">
      <c r="B980" s="47"/>
      <c r="D980" s="50"/>
      <c r="E980" s="51"/>
      <c r="F980" s="50"/>
      <c r="G980" s="52"/>
      <c r="H980" s="51"/>
      <c r="I980" s="51"/>
      <c r="J980" s="12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86"/>
      <c r="W980" s="245"/>
      <c r="X980" s="269"/>
      <c r="Y980" s="45"/>
      <c r="Z980" s="45"/>
      <c r="AA980" s="49"/>
      <c r="AB980" s="45"/>
      <c r="AC980" s="87"/>
      <c r="AD980" s="45"/>
      <c r="AE980" s="45"/>
      <c r="AF980" s="45"/>
      <c r="AG980" s="46"/>
      <c r="AH980" s="87"/>
      <c r="AI980" s="45"/>
      <c r="AJ980" s="53"/>
      <c r="AK980" s="45"/>
      <c r="AL980" s="54"/>
      <c r="AM980" s="54"/>
      <c r="AN980" s="53"/>
      <c r="AO980" s="45"/>
      <c r="AP980" s="45"/>
    </row>
    <row r="981" spans="2:42" ht="12.75" customHeight="1" x14ac:dyDescent="0.25">
      <c r="B981" s="47"/>
      <c r="D981" s="50"/>
      <c r="E981" s="51"/>
      <c r="F981" s="50"/>
      <c r="G981" s="52"/>
      <c r="H981" s="51"/>
      <c r="I981" s="51"/>
      <c r="J981" s="12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86"/>
      <c r="W981" s="245"/>
      <c r="X981" s="269"/>
      <c r="Y981" s="45"/>
      <c r="Z981" s="45"/>
      <c r="AA981" s="49"/>
      <c r="AB981" s="45"/>
      <c r="AC981" s="87"/>
      <c r="AD981" s="45"/>
      <c r="AE981" s="45"/>
      <c r="AF981" s="45"/>
      <c r="AG981" s="46"/>
      <c r="AH981" s="87"/>
      <c r="AI981" s="45"/>
      <c r="AJ981" s="53"/>
      <c r="AK981" s="45"/>
      <c r="AL981" s="54"/>
      <c r="AM981" s="54"/>
      <c r="AN981" s="53"/>
      <c r="AO981" s="45"/>
      <c r="AP981" s="45"/>
    </row>
    <row r="982" spans="2:42" ht="12.75" customHeight="1" x14ac:dyDescent="0.25">
      <c r="B982" s="47"/>
      <c r="D982" s="50"/>
      <c r="E982" s="51"/>
      <c r="F982" s="50"/>
      <c r="G982" s="52"/>
      <c r="H982" s="51"/>
      <c r="I982" s="51"/>
      <c r="J982" s="12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86"/>
      <c r="W982" s="245"/>
      <c r="X982" s="269"/>
      <c r="Y982" s="45"/>
      <c r="Z982" s="45"/>
      <c r="AA982" s="49"/>
      <c r="AB982" s="45"/>
      <c r="AC982" s="87"/>
      <c r="AD982" s="45"/>
      <c r="AE982" s="45"/>
      <c r="AF982" s="45"/>
      <c r="AG982" s="46"/>
      <c r="AH982" s="87"/>
      <c r="AI982" s="45"/>
      <c r="AJ982" s="53"/>
      <c r="AK982" s="45"/>
      <c r="AL982" s="54"/>
      <c r="AM982" s="67"/>
      <c r="AN982" s="67"/>
      <c r="AO982" s="45"/>
      <c r="AP982" s="45"/>
    </row>
    <row r="983" spans="2:42" ht="12.75" customHeight="1" x14ac:dyDescent="0.25">
      <c r="B983" s="47"/>
      <c r="D983" s="50"/>
      <c r="E983" s="51"/>
      <c r="F983" s="50"/>
      <c r="G983" s="52"/>
      <c r="H983" s="51"/>
      <c r="I983" s="51"/>
      <c r="J983" s="12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86"/>
      <c r="W983" s="245"/>
      <c r="X983" s="269"/>
      <c r="Y983" s="45"/>
      <c r="Z983" s="45"/>
      <c r="AA983" s="49"/>
      <c r="AB983" s="45"/>
      <c r="AC983" s="87"/>
      <c r="AD983" s="45"/>
      <c r="AE983" s="45"/>
      <c r="AF983" s="45"/>
      <c r="AG983" s="46"/>
      <c r="AH983" s="87"/>
      <c r="AI983" s="45"/>
      <c r="AJ983" s="53"/>
      <c r="AK983" s="45"/>
      <c r="AL983" s="54"/>
      <c r="AM983" s="67"/>
      <c r="AN983" s="67"/>
      <c r="AO983" s="45"/>
      <c r="AP983" s="45"/>
    </row>
    <row r="984" spans="2:42" ht="12.75" customHeight="1" x14ac:dyDescent="0.25">
      <c r="B984" s="47"/>
      <c r="D984" s="50"/>
      <c r="E984" s="51"/>
      <c r="F984" s="50"/>
      <c r="G984" s="52"/>
      <c r="H984" s="51"/>
      <c r="I984" s="51"/>
      <c r="J984" s="12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219"/>
      <c r="X984" s="218"/>
      <c r="Y984" s="45"/>
      <c r="Z984" s="45"/>
      <c r="AA984" s="45"/>
      <c r="AB984" s="45"/>
      <c r="AC984" s="45"/>
      <c r="AD984" s="45"/>
      <c r="AE984" s="45"/>
      <c r="AF984" s="45"/>
      <c r="AG984" s="46"/>
      <c r="AH984" s="45"/>
      <c r="AI984" s="45"/>
      <c r="AJ984" s="53"/>
      <c r="AK984" s="45"/>
      <c r="AL984" s="54"/>
      <c r="AM984" s="54"/>
      <c r="AN984" s="53"/>
      <c r="AO984" s="45"/>
      <c r="AP984" s="45"/>
    </row>
    <row r="985" spans="2:42" ht="12.75" customHeight="1" x14ac:dyDescent="0.25">
      <c r="B985" s="47"/>
      <c r="D985" s="50"/>
      <c r="E985" s="51"/>
      <c r="F985" s="50"/>
      <c r="G985" s="52"/>
      <c r="H985" s="51"/>
      <c r="I985" s="51"/>
      <c r="J985" s="12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86"/>
      <c r="W985" s="245"/>
      <c r="X985" s="269"/>
      <c r="Y985" s="45"/>
      <c r="Z985" s="45"/>
      <c r="AA985" s="45"/>
      <c r="AB985" s="45"/>
      <c r="AC985" s="87"/>
      <c r="AD985" s="45"/>
      <c r="AE985" s="45"/>
      <c r="AF985" s="45"/>
      <c r="AG985" s="46"/>
      <c r="AH985" s="87"/>
      <c r="AI985" s="45"/>
      <c r="AJ985" s="53"/>
      <c r="AK985" s="45"/>
      <c r="AL985" s="54"/>
      <c r="AM985" s="54"/>
      <c r="AN985" s="53"/>
      <c r="AO985" s="45"/>
      <c r="AP985" s="45"/>
    </row>
    <row r="986" spans="2:42" ht="12.75" customHeight="1" x14ac:dyDescent="0.25">
      <c r="B986" s="47"/>
      <c r="D986" s="50"/>
      <c r="E986" s="51"/>
      <c r="F986" s="50"/>
      <c r="G986" s="52"/>
      <c r="H986" s="51"/>
      <c r="I986" s="51"/>
      <c r="J986" s="12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219"/>
      <c r="X986" s="218"/>
      <c r="Y986" s="45"/>
      <c r="Z986" s="45"/>
      <c r="AA986" s="49"/>
      <c r="AB986" s="45"/>
      <c r="AC986" s="45"/>
      <c r="AD986" s="45"/>
      <c r="AE986" s="45"/>
      <c r="AF986" s="45"/>
      <c r="AG986" s="46"/>
      <c r="AH986" s="49"/>
      <c r="AI986" s="45"/>
      <c r="AJ986" s="53"/>
      <c r="AK986" s="45"/>
      <c r="AL986" s="54"/>
      <c r="AM986" s="45"/>
      <c r="AN986" s="45"/>
      <c r="AO986" s="45"/>
      <c r="AP986" s="45"/>
    </row>
    <row r="987" spans="2:42" ht="12.75" customHeight="1" x14ac:dyDescent="0.25">
      <c r="B987" s="47"/>
      <c r="D987" s="50"/>
      <c r="E987" s="51"/>
      <c r="F987" s="50"/>
      <c r="G987" s="52"/>
      <c r="H987" s="51"/>
      <c r="I987" s="51"/>
      <c r="J987" s="12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86"/>
      <c r="W987" s="245"/>
      <c r="X987" s="269"/>
      <c r="Y987" s="45"/>
      <c r="Z987" s="45"/>
      <c r="AA987" s="49"/>
      <c r="AB987" s="45"/>
      <c r="AC987" s="87"/>
      <c r="AD987" s="45"/>
      <c r="AE987" s="45"/>
      <c r="AF987" s="45"/>
      <c r="AG987" s="46"/>
      <c r="AH987" s="87"/>
      <c r="AI987" s="45"/>
      <c r="AJ987" s="53"/>
      <c r="AK987" s="45"/>
      <c r="AL987" s="54"/>
      <c r="AM987" s="54"/>
      <c r="AN987" s="53"/>
      <c r="AO987" s="45"/>
      <c r="AP987" s="45"/>
    </row>
    <row r="988" spans="2:42" ht="12.75" customHeight="1" x14ac:dyDescent="0.25">
      <c r="B988" s="47"/>
      <c r="D988" s="50"/>
      <c r="E988" s="51"/>
      <c r="F988" s="50"/>
      <c r="G988" s="52"/>
      <c r="H988" s="51"/>
      <c r="I988" s="51"/>
      <c r="J988" s="12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86"/>
      <c r="W988" s="245"/>
      <c r="X988" s="269"/>
      <c r="Y988" s="45"/>
      <c r="Z988" s="45"/>
      <c r="AA988" s="49"/>
      <c r="AB988" s="45"/>
      <c r="AC988" s="87"/>
      <c r="AD988" s="45"/>
      <c r="AE988" s="45"/>
      <c r="AF988" s="45"/>
      <c r="AG988" s="46"/>
      <c r="AH988" s="87"/>
      <c r="AI988" s="45"/>
      <c r="AJ988" s="53"/>
      <c r="AK988" s="45"/>
      <c r="AL988" s="54"/>
      <c r="AM988" s="67"/>
      <c r="AN988" s="67"/>
      <c r="AO988" s="45"/>
      <c r="AP988" s="45"/>
    </row>
    <row r="989" spans="2:42" ht="12.75" customHeight="1" x14ac:dyDescent="0.25">
      <c r="B989" s="47"/>
      <c r="D989" s="50"/>
      <c r="E989" s="51"/>
      <c r="F989" s="50"/>
      <c r="G989" s="52"/>
      <c r="H989" s="51"/>
      <c r="I989" s="51"/>
      <c r="J989" s="12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219"/>
      <c r="X989" s="218"/>
      <c r="Y989" s="45"/>
      <c r="Z989" s="45"/>
      <c r="AA989" s="49"/>
      <c r="AB989" s="45"/>
      <c r="AC989" s="45"/>
      <c r="AD989" s="45"/>
      <c r="AE989" s="45"/>
      <c r="AF989" s="45"/>
      <c r="AG989" s="46"/>
      <c r="AH989" s="49"/>
      <c r="AI989" s="45"/>
      <c r="AJ989" s="53"/>
      <c r="AK989" s="45"/>
      <c r="AL989" s="54"/>
      <c r="AM989" s="54"/>
      <c r="AN989" s="54"/>
      <c r="AO989" s="49"/>
      <c r="AP989" s="49"/>
    </row>
    <row r="990" spans="2:42" ht="12.75" customHeight="1" x14ac:dyDescent="0.25">
      <c r="B990" s="47"/>
      <c r="D990" s="50"/>
      <c r="E990" s="51"/>
      <c r="F990" s="50"/>
      <c r="G990" s="52"/>
      <c r="H990" s="51"/>
      <c r="I990" s="51"/>
      <c r="J990" s="12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219"/>
      <c r="X990" s="218"/>
      <c r="Y990" s="45"/>
      <c r="Z990" s="45"/>
      <c r="AA990" s="45"/>
      <c r="AB990" s="45"/>
      <c r="AC990" s="45"/>
      <c r="AD990" s="45"/>
      <c r="AE990" s="45"/>
      <c r="AF990" s="45"/>
      <c r="AG990" s="46"/>
      <c r="AH990" s="45"/>
      <c r="AI990" s="45"/>
      <c r="AJ990" s="53"/>
      <c r="AK990" s="45"/>
      <c r="AL990" s="54"/>
      <c r="AM990" s="54"/>
      <c r="AN990" s="53"/>
      <c r="AO990" s="45"/>
      <c r="AP990" s="45"/>
    </row>
    <row r="991" spans="2:42" ht="12.75" customHeight="1" x14ac:dyDescent="0.25">
      <c r="B991" s="47"/>
      <c r="D991" s="50"/>
      <c r="E991" s="51"/>
      <c r="F991" s="50"/>
      <c r="G991" s="52"/>
      <c r="H991" s="51"/>
      <c r="I991" s="51"/>
      <c r="J991" s="12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86"/>
      <c r="W991" s="245"/>
      <c r="X991" s="269"/>
      <c r="Y991" s="45"/>
      <c r="Z991" s="45"/>
      <c r="AA991" s="45"/>
      <c r="AB991" s="45"/>
      <c r="AC991" s="87"/>
      <c r="AD991" s="45"/>
      <c r="AE991" s="45"/>
      <c r="AF991" s="45"/>
      <c r="AG991" s="46"/>
      <c r="AH991" s="87"/>
      <c r="AI991" s="45"/>
      <c r="AJ991" s="53"/>
      <c r="AK991" s="45"/>
      <c r="AL991" s="54"/>
      <c r="AM991" s="54"/>
      <c r="AN991" s="53"/>
      <c r="AO991" s="45"/>
      <c r="AP991" s="45"/>
    </row>
    <row r="992" spans="2:42" ht="12.75" customHeight="1" x14ac:dyDescent="0.25">
      <c r="B992" s="47"/>
      <c r="D992" s="50"/>
      <c r="E992" s="51"/>
      <c r="F992" s="50"/>
      <c r="G992" s="52"/>
      <c r="H992" s="51"/>
      <c r="I992" s="51"/>
      <c r="J992" s="12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219"/>
      <c r="X992" s="218"/>
      <c r="Y992" s="45"/>
      <c r="Z992" s="45"/>
      <c r="AA992" s="49"/>
      <c r="AB992" s="45"/>
      <c r="AC992" s="45"/>
      <c r="AD992" s="45"/>
      <c r="AE992" s="45"/>
      <c r="AF992" s="45"/>
      <c r="AG992" s="46"/>
      <c r="AH992" s="49"/>
      <c r="AI992" s="45"/>
      <c r="AJ992" s="53"/>
      <c r="AK992" s="45"/>
      <c r="AL992" s="54"/>
      <c r="AM992" s="45"/>
      <c r="AN992" s="45"/>
      <c r="AO992" s="45"/>
      <c r="AP992" s="45"/>
    </row>
    <row r="993" spans="2:42" ht="12.75" customHeight="1" x14ac:dyDescent="0.25">
      <c r="B993" s="47"/>
      <c r="D993" s="50"/>
      <c r="E993" s="51"/>
      <c r="F993" s="50"/>
      <c r="G993" s="52"/>
      <c r="H993" s="51"/>
      <c r="I993" s="51"/>
      <c r="J993" s="12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86"/>
      <c r="W993" s="245"/>
      <c r="X993" s="269"/>
      <c r="Y993" s="45"/>
      <c r="Z993" s="45"/>
      <c r="AA993" s="49"/>
      <c r="AB993" s="45"/>
      <c r="AC993" s="87"/>
      <c r="AD993" s="45"/>
      <c r="AE993" s="45"/>
      <c r="AF993" s="45"/>
      <c r="AG993" s="46"/>
      <c r="AH993" s="87"/>
      <c r="AI993" s="45"/>
      <c r="AJ993" s="53"/>
      <c r="AK993" s="45"/>
      <c r="AL993" s="54"/>
      <c r="AM993" s="54"/>
      <c r="AN993" s="53"/>
      <c r="AO993" s="45"/>
      <c r="AP993" s="45"/>
    </row>
    <row r="994" spans="2:42" ht="12.75" customHeight="1" x14ac:dyDescent="0.25">
      <c r="B994" s="47"/>
      <c r="D994" s="50"/>
      <c r="E994" s="51"/>
      <c r="F994" s="50"/>
      <c r="G994" s="52"/>
      <c r="H994" s="51"/>
      <c r="I994" s="51"/>
      <c r="J994" s="12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86"/>
      <c r="W994" s="245"/>
      <c r="X994" s="269"/>
      <c r="Y994" s="45"/>
      <c r="Z994" s="45"/>
      <c r="AA994" s="49"/>
      <c r="AB994" s="45"/>
      <c r="AC994" s="87"/>
      <c r="AD994" s="45"/>
      <c r="AE994" s="45"/>
      <c r="AF994" s="45"/>
      <c r="AG994" s="46"/>
      <c r="AH994" s="87"/>
      <c r="AI994" s="45"/>
      <c r="AJ994" s="53"/>
      <c r="AK994" s="45"/>
      <c r="AL994" s="54"/>
      <c r="AM994" s="67"/>
      <c r="AN994" s="67"/>
      <c r="AO994" s="45"/>
      <c r="AP994" s="45"/>
    </row>
    <row r="995" spans="2:42" ht="12.75" customHeight="1" x14ac:dyDescent="0.25">
      <c r="B995" s="47"/>
      <c r="D995" s="50"/>
      <c r="E995" s="51"/>
      <c r="F995" s="50"/>
      <c r="G995" s="52"/>
      <c r="H995" s="51"/>
      <c r="I995" s="51"/>
      <c r="J995" s="12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219"/>
      <c r="X995" s="218"/>
      <c r="Y995" s="45"/>
      <c r="Z995" s="45"/>
      <c r="AA995" s="45"/>
      <c r="AB995" s="45"/>
      <c r="AC995" s="45"/>
      <c r="AD995" s="45"/>
      <c r="AE995" s="45"/>
      <c r="AF995" s="45"/>
      <c r="AG995" s="46"/>
      <c r="AH995" s="45"/>
      <c r="AI995" s="45"/>
      <c r="AJ995" s="53"/>
      <c r="AK995" s="45"/>
      <c r="AL995" s="54"/>
      <c r="AM995" s="54"/>
      <c r="AN995" s="53"/>
      <c r="AO995" s="45"/>
      <c r="AP995" s="45"/>
    </row>
    <row r="996" spans="2:42" ht="12.75" customHeight="1" x14ac:dyDescent="0.25">
      <c r="B996" s="47"/>
      <c r="D996" s="50"/>
      <c r="E996" s="51"/>
      <c r="F996" s="50"/>
      <c r="G996" s="52"/>
      <c r="H996" s="51"/>
      <c r="I996" s="51"/>
      <c r="J996" s="12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219"/>
      <c r="X996" s="218"/>
      <c r="Y996" s="45"/>
      <c r="Z996" s="45"/>
      <c r="AA996" s="45"/>
      <c r="AB996" s="45"/>
      <c r="AC996" s="45"/>
      <c r="AD996" s="45"/>
      <c r="AE996" s="45"/>
      <c r="AF996" s="45"/>
      <c r="AG996" s="46"/>
      <c r="AH996" s="45"/>
      <c r="AI996" s="45"/>
      <c r="AJ996" s="53"/>
      <c r="AK996" s="45"/>
      <c r="AL996" s="54"/>
      <c r="AM996" s="54"/>
      <c r="AN996" s="53"/>
      <c r="AO996" s="45"/>
      <c r="AP996" s="45"/>
    </row>
    <row r="997" spans="2:42" ht="12.75" customHeight="1" x14ac:dyDescent="0.25">
      <c r="B997" s="47"/>
      <c r="D997" s="50"/>
      <c r="E997" s="51"/>
      <c r="F997" s="50"/>
      <c r="G997" s="52"/>
      <c r="H997" s="51"/>
      <c r="I997" s="51"/>
      <c r="J997" s="12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219"/>
      <c r="X997" s="218"/>
      <c r="Y997" s="45"/>
      <c r="Z997" s="45"/>
      <c r="AA997" s="45"/>
      <c r="AB997" s="45"/>
      <c r="AC997" s="45"/>
      <c r="AD997" s="45"/>
      <c r="AE997" s="45"/>
      <c r="AF997" s="45"/>
      <c r="AG997" s="46"/>
      <c r="AH997" s="45"/>
      <c r="AI997" s="45"/>
      <c r="AJ997" s="53"/>
      <c r="AK997" s="45"/>
      <c r="AL997" s="54"/>
      <c r="AM997" s="54"/>
      <c r="AN997" s="53"/>
      <c r="AO997" s="45"/>
      <c r="AP997" s="45"/>
    </row>
    <row r="998" spans="2:42" ht="12.75" customHeight="1" x14ac:dyDescent="0.25">
      <c r="B998" s="47"/>
      <c r="D998" s="50"/>
      <c r="E998" s="48"/>
      <c r="F998" s="50"/>
      <c r="G998" s="44"/>
      <c r="H998" s="43"/>
      <c r="I998" s="43"/>
      <c r="J998" s="128"/>
      <c r="K998" s="45"/>
      <c r="L998" s="45"/>
      <c r="M998" s="45"/>
      <c r="N998" s="45"/>
      <c r="O998" s="45"/>
      <c r="P998" s="45"/>
      <c r="Q998" s="45"/>
      <c r="R998" s="45"/>
      <c r="S998" s="45"/>
      <c r="T998" s="45"/>
      <c r="U998" s="45"/>
      <c r="V998" s="45"/>
      <c r="W998" s="219"/>
      <c r="X998" s="218"/>
      <c r="Y998" s="45"/>
      <c r="Z998" s="45"/>
      <c r="AA998" s="45"/>
      <c r="AB998" s="45"/>
      <c r="AC998" s="45"/>
      <c r="AD998" s="45"/>
      <c r="AE998" s="45"/>
      <c r="AF998" s="45"/>
      <c r="AG998" s="46"/>
      <c r="AH998" s="45"/>
      <c r="AI998" s="45"/>
      <c r="AJ998" s="45"/>
      <c r="AK998" s="45"/>
      <c r="AL998" s="45"/>
      <c r="AM998" s="45"/>
      <c r="AN998" s="45"/>
      <c r="AO998" s="45"/>
      <c r="AP998" s="45"/>
    </row>
    <row r="999" spans="2:42" ht="12.75" customHeight="1" x14ac:dyDescent="0.25">
      <c r="B999" s="47"/>
      <c r="D999" s="50"/>
      <c r="E999" s="51"/>
      <c r="F999" s="50"/>
      <c r="G999" s="52"/>
      <c r="H999" s="51"/>
      <c r="I999" s="51"/>
      <c r="J999" s="12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219"/>
      <c r="X999" s="218"/>
      <c r="Y999" s="45"/>
      <c r="Z999" s="45"/>
      <c r="AA999" s="45"/>
      <c r="AB999" s="45"/>
      <c r="AC999" s="45"/>
      <c r="AD999" s="45"/>
      <c r="AE999" s="45"/>
      <c r="AF999" s="45"/>
      <c r="AG999" s="46"/>
      <c r="AH999" s="45"/>
      <c r="AI999" s="45"/>
      <c r="AJ999" s="53"/>
      <c r="AK999" s="45"/>
      <c r="AL999" s="54"/>
      <c r="AM999" s="54"/>
      <c r="AN999" s="53"/>
      <c r="AO999" s="45"/>
      <c r="AP999" s="45"/>
    </row>
    <row r="1000" spans="2:42" ht="12.75" customHeight="1" x14ac:dyDescent="0.25">
      <c r="B1000" s="47"/>
      <c r="D1000" s="50"/>
      <c r="E1000" s="51"/>
      <c r="F1000" s="50"/>
      <c r="G1000" s="52"/>
      <c r="H1000" s="51"/>
      <c r="I1000" s="51"/>
      <c r="J1000" s="12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86"/>
      <c r="W1000" s="245"/>
      <c r="X1000" s="269"/>
      <c r="Y1000" s="87"/>
      <c r="Z1000" s="87"/>
      <c r="AA1000" s="87"/>
      <c r="AB1000" s="87"/>
      <c r="AC1000" s="87"/>
      <c r="AD1000" s="87"/>
      <c r="AE1000" s="87"/>
      <c r="AF1000" s="87"/>
      <c r="AG1000" s="46"/>
      <c r="AH1000" s="87"/>
      <c r="AI1000" s="45"/>
      <c r="AJ1000" s="53"/>
      <c r="AK1000" s="87"/>
      <c r="AL1000" s="54"/>
      <c r="AM1000" s="54"/>
      <c r="AN1000" s="53"/>
      <c r="AO1000" s="45"/>
      <c r="AP1000" s="45"/>
    </row>
    <row r="1001" spans="2:42" ht="12.75" customHeight="1" x14ac:dyDescent="0.25">
      <c r="B1001" s="47"/>
      <c r="D1001" s="50"/>
      <c r="E1001" s="51"/>
      <c r="F1001" s="50"/>
      <c r="G1001" s="52"/>
      <c r="H1001" s="51"/>
      <c r="I1001" s="51"/>
      <c r="J1001" s="129"/>
      <c r="K1001" s="56"/>
      <c r="L1001" s="49"/>
      <c r="M1001" s="49"/>
      <c r="N1001" s="49"/>
      <c r="O1001" s="49"/>
      <c r="P1001" s="49"/>
      <c r="Q1001" s="49"/>
      <c r="R1001" s="49"/>
      <c r="S1001" s="49"/>
      <c r="T1001" s="49"/>
      <c r="U1001" s="49"/>
      <c r="V1001" s="56"/>
      <c r="W1001" s="215"/>
      <c r="X1001" s="270"/>
      <c r="Y1001" s="49"/>
      <c r="Z1001" s="45"/>
      <c r="AA1001" s="45"/>
      <c r="AB1001" s="45"/>
      <c r="AC1001" s="45"/>
      <c r="AD1001" s="45"/>
      <c r="AE1001" s="45"/>
      <c r="AF1001" s="45"/>
      <c r="AG1001" s="46"/>
      <c r="AH1001" s="45"/>
      <c r="AI1001" s="45"/>
      <c r="AJ1001" s="53"/>
      <c r="AK1001" s="45"/>
      <c r="AL1001" s="54"/>
      <c r="AM1001" s="67"/>
      <c r="AN1001" s="67"/>
      <c r="AO1001" s="49"/>
      <c r="AP1001" s="49"/>
    </row>
    <row r="1002" spans="2:42" ht="12.75" customHeight="1" x14ac:dyDescent="0.25">
      <c r="B1002" s="47"/>
      <c r="D1002" s="50"/>
      <c r="E1002" s="51"/>
      <c r="F1002" s="50"/>
      <c r="G1002" s="52"/>
      <c r="H1002" s="51"/>
      <c r="I1002" s="51"/>
      <c r="J1002" s="129"/>
      <c r="K1002" s="49"/>
      <c r="L1002" s="49"/>
      <c r="M1002" s="49"/>
      <c r="N1002" s="49"/>
      <c r="O1002" s="49"/>
      <c r="P1002" s="49"/>
      <c r="Q1002" s="49"/>
      <c r="R1002" s="49"/>
      <c r="S1002" s="49"/>
      <c r="T1002" s="49"/>
      <c r="U1002" s="49"/>
      <c r="V1002" s="86"/>
      <c r="W1002" s="245"/>
      <c r="X1002" s="269"/>
      <c r="Y1002" s="87"/>
      <c r="Z1002" s="87"/>
      <c r="AA1002" s="87"/>
      <c r="AB1002" s="87"/>
      <c r="AC1002" s="87"/>
      <c r="AD1002" s="87"/>
      <c r="AE1002" s="87"/>
      <c r="AF1002" s="87"/>
      <c r="AG1002" s="46"/>
      <c r="AH1002" s="87"/>
      <c r="AI1002" s="45"/>
      <c r="AJ1002" s="53"/>
      <c r="AK1002" s="87"/>
      <c r="AL1002" s="54"/>
      <c r="AM1002" s="54"/>
      <c r="AN1002" s="53"/>
      <c r="AO1002" s="45"/>
      <c r="AP1002" s="45"/>
    </row>
    <row r="1003" spans="2:42" ht="12.75" customHeight="1" x14ac:dyDescent="0.25">
      <c r="B1003" s="47"/>
      <c r="D1003" s="50"/>
      <c r="E1003" s="51"/>
      <c r="F1003" s="50"/>
      <c r="G1003" s="52"/>
      <c r="H1003" s="51"/>
      <c r="I1003" s="51"/>
      <c r="J1003" s="129"/>
      <c r="K1003" s="49"/>
      <c r="L1003" s="49"/>
      <c r="M1003" s="49"/>
      <c r="N1003" s="49"/>
      <c r="O1003" s="49"/>
      <c r="P1003" s="49"/>
      <c r="Q1003" s="49"/>
      <c r="R1003" s="49"/>
      <c r="S1003" s="49"/>
      <c r="T1003" s="49"/>
      <c r="U1003" s="49"/>
      <c r="V1003" s="86"/>
      <c r="W1003" s="245"/>
      <c r="X1003" s="269"/>
      <c r="Y1003" s="87"/>
      <c r="Z1003" s="87"/>
      <c r="AA1003" s="87"/>
      <c r="AB1003" s="87"/>
      <c r="AC1003" s="87"/>
      <c r="AD1003" s="87"/>
      <c r="AE1003" s="87"/>
      <c r="AF1003" s="87"/>
      <c r="AG1003" s="46"/>
      <c r="AH1003" s="87"/>
      <c r="AI1003" s="45"/>
      <c r="AJ1003" s="53"/>
      <c r="AK1003" s="87"/>
      <c r="AL1003" s="54"/>
      <c r="AM1003" s="54"/>
      <c r="AN1003" s="53"/>
      <c r="AO1003" s="45"/>
      <c r="AP1003" s="45"/>
    </row>
    <row r="1004" spans="2:42" ht="12.75" customHeight="1" x14ac:dyDescent="0.25">
      <c r="B1004" s="47"/>
      <c r="D1004" s="50"/>
      <c r="E1004" s="51"/>
      <c r="F1004" s="50"/>
      <c r="G1004" s="44"/>
      <c r="H1004" s="43"/>
      <c r="I1004" s="43"/>
      <c r="J1004" s="128"/>
      <c r="K1004" s="45"/>
      <c r="L1004" s="45"/>
      <c r="M1004" s="45"/>
      <c r="N1004" s="45"/>
      <c r="O1004" s="45"/>
      <c r="P1004" s="45"/>
      <c r="Q1004" s="45"/>
      <c r="R1004" s="45"/>
      <c r="S1004" s="45"/>
      <c r="T1004" s="45"/>
      <c r="U1004" s="45"/>
      <c r="V1004" s="45"/>
      <c r="W1004" s="219"/>
      <c r="X1004" s="218"/>
      <c r="Y1004" s="45"/>
      <c r="Z1004" s="45"/>
      <c r="AA1004" s="45"/>
      <c r="AB1004" s="45"/>
      <c r="AC1004" s="45"/>
      <c r="AD1004" s="45"/>
      <c r="AE1004" s="45"/>
      <c r="AF1004" s="45"/>
      <c r="AG1004" s="46"/>
      <c r="AH1004" s="45"/>
      <c r="AI1004" s="45"/>
      <c r="AJ1004" s="45"/>
      <c r="AK1004" s="45"/>
      <c r="AL1004" s="45"/>
      <c r="AM1004" s="45"/>
      <c r="AN1004" s="45"/>
      <c r="AO1004" s="45"/>
      <c r="AP1004" s="45"/>
    </row>
    <row r="1005" spans="2:42" ht="12.75" customHeight="1" x14ac:dyDescent="0.25">
      <c r="B1005" s="47"/>
      <c r="D1005" s="50"/>
      <c r="E1005" s="51"/>
      <c r="F1005" s="50"/>
      <c r="G1005" s="52"/>
      <c r="H1005" s="51"/>
      <c r="I1005" s="51"/>
      <c r="J1005" s="129"/>
      <c r="K1005" s="49"/>
      <c r="L1005" s="49"/>
      <c r="M1005" s="49"/>
      <c r="N1005" s="49"/>
      <c r="O1005" s="49"/>
      <c r="P1005" s="49"/>
      <c r="Q1005" s="49"/>
      <c r="R1005" s="49"/>
      <c r="S1005" s="49"/>
      <c r="T1005" s="49"/>
      <c r="U1005" s="49"/>
      <c r="V1005" s="49"/>
      <c r="W1005" s="219"/>
      <c r="X1005" s="218"/>
      <c r="Y1005" s="45"/>
      <c r="Z1005" s="45"/>
      <c r="AA1005" s="45"/>
      <c r="AB1005" s="45"/>
      <c r="AC1005" s="45"/>
      <c r="AD1005" s="45"/>
      <c r="AE1005" s="45"/>
      <c r="AF1005" s="45"/>
      <c r="AG1005" s="46"/>
      <c r="AH1005" s="45"/>
      <c r="AI1005" s="45"/>
      <c r="AJ1005" s="53"/>
      <c r="AK1005" s="45"/>
      <c r="AL1005" s="54"/>
      <c r="AM1005" s="54"/>
      <c r="AN1005" s="54"/>
      <c r="AO1005" s="49"/>
      <c r="AP1005" s="49"/>
    </row>
    <row r="1006" spans="2:42" ht="12.75" customHeight="1" x14ac:dyDescent="0.25">
      <c r="B1006" s="47"/>
      <c r="D1006" s="50"/>
      <c r="E1006" s="51"/>
      <c r="F1006" s="50"/>
      <c r="G1006" s="52"/>
      <c r="H1006" s="51"/>
      <c r="I1006" s="51"/>
      <c r="J1006" s="129"/>
      <c r="K1006" s="49"/>
      <c r="L1006" s="49"/>
      <c r="M1006" s="49"/>
      <c r="N1006" s="49"/>
      <c r="O1006" s="49"/>
      <c r="P1006" s="49"/>
      <c r="Q1006" s="49"/>
      <c r="R1006" s="49"/>
      <c r="S1006" s="49"/>
      <c r="T1006" s="49"/>
      <c r="U1006" s="49"/>
      <c r="V1006" s="49"/>
      <c r="W1006" s="219"/>
      <c r="X1006" s="218"/>
      <c r="Y1006" s="45"/>
      <c r="Z1006" s="45"/>
      <c r="AA1006" s="45"/>
      <c r="AB1006" s="45"/>
      <c r="AC1006" s="45"/>
      <c r="AD1006" s="45"/>
      <c r="AE1006" s="45"/>
      <c r="AF1006" s="45"/>
      <c r="AG1006" s="46"/>
      <c r="AH1006" s="45"/>
      <c r="AI1006" s="45"/>
      <c r="AJ1006" s="53"/>
      <c r="AK1006" s="45"/>
      <c r="AL1006" s="54"/>
      <c r="AM1006" s="54"/>
      <c r="AN1006" s="54"/>
      <c r="AO1006" s="49"/>
      <c r="AP1006" s="49"/>
    </row>
    <row r="1007" spans="2:42" ht="12.75" customHeight="1" x14ac:dyDescent="0.25">
      <c r="B1007" s="47"/>
      <c r="D1007" s="50"/>
      <c r="E1007" s="51"/>
      <c r="F1007" s="50"/>
      <c r="G1007" s="52"/>
      <c r="H1007" s="51"/>
      <c r="I1007" s="51"/>
      <c r="J1007" s="129"/>
      <c r="K1007" s="49"/>
      <c r="L1007" s="49"/>
      <c r="M1007" s="49"/>
      <c r="N1007" s="49"/>
      <c r="O1007" s="49"/>
      <c r="P1007" s="49"/>
      <c r="Q1007" s="49"/>
      <c r="R1007" s="49"/>
      <c r="S1007" s="49"/>
      <c r="T1007" s="49"/>
      <c r="U1007" s="49"/>
      <c r="V1007" s="86"/>
      <c r="W1007" s="245"/>
      <c r="X1007" s="269"/>
      <c r="Y1007" s="45"/>
      <c r="Z1007" s="45"/>
      <c r="AA1007" s="45"/>
      <c r="AB1007" s="45"/>
      <c r="AC1007" s="87"/>
      <c r="AD1007" s="87"/>
      <c r="AE1007" s="87"/>
      <c r="AF1007" s="87"/>
      <c r="AG1007" s="46"/>
      <c r="AH1007" s="87"/>
      <c r="AI1007" s="45"/>
      <c r="AJ1007" s="53"/>
      <c r="AK1007" s="87"/>
      <c r="AL1007" s="54"/>
      <c r="AM1007" s="54"/>
      <c r="AN1007" s="53"/>
      <c r="AO1007" s="45"/>
      <c r="AP1007" s="45"/>
    </row>
    <row r="1008" spans="2:42" ht="12.75" customHeight="1" x14ac:dyDescent="0.25">
      <c r="B1008" s="47"/>
      <c r="D1008" s="50"/>
      <c r="E1008" s="51"/>
      <c r="F1008" s="50"/>
      <c r="G1008" s="52"/>
      <c r="H1008" s="51"/>
      <c r="I1008" s="51"/>
      <c r="J1008" s="129"/>
      <c r="K1008" s="49"/>
      <c r="L1008" s="49"/>
      <c r="M1008" s="49"/>
      <c r="N1008" s="49"/>
      <c r="O1008" s="49"/>
      <c r="P1008" s="49"/>
      <c r="Q1008" s="49"/>
      <c r="R1008" s="49"/>
      <c r="S1008" s="49"/>
      <c r="T1008" s="49"/>
      <c r="U1008" s="49"/>
      <c r="V1008" s="86"/>
      <c r="W1008" s="245"/>
      <c r="X1008" s="269"/>
      <c r="Y1008" s="45"/>
      <c r="Z1008" s="45"/>
      <c r="AA1008" s="49"/>
      <c r="AB1008" s="45"/>
      <c r="AC1008" s="87"/>
      <c r="AD1008" s="45"/>
      <c r="AE1008" s="45"/>
      <c r="AF1008" s="45"/>
      <c r="AG1008" s="46"/>
      <c r="AH1008" s="87"/>
      <c r="AI1008" s="45"/>
      <c r="AJ1008" s="53"/>
      <c r="AK1008" s="45"/>
      <c r="AL1008" s="54"/>
      <c r="AM1008" s="54"/>
      <c r="AN1008" s="53"/>
      <c r="AO1008" s="45"/>
      <c r="AP1008" s="45"/>
    </row>
    <row r="1009" spans="2:42" ht="12.75" customHeight="1" x14ac:dyDescent="0.25">
      <c r="B1009" s="47"/>
      <c r="D1009" s="50"/>
      <c r="E1009" s="51"/>
      <c r="F1009" s="50"/>
      <c r="G1009" s="52"/>
      <c r="H1009" s="51"/>
      <c r="I1009" s="51"/>
      <c r="J1009" s="129"/>
      <c r="K1009" s="49"/>
      <c r="L1009" s="49"/>
      <c r="M1009" s="49"/>
      <c r="N1009" s="49"/>
      <c r="O1009" s="49"/>
      <c r="P1009" s="49"/>
      <c r="Q1009" s="49"/>
      <c r="R1009" s="49"/>
      <c r="S1009" s="49"/>
      <c r="T1009" s="49"/>
      <c r="U1009" s="49"/>
      <c r="V1009" s="49"/>
      <c r="W1009" s="219"/>
      <c r="X1009" s="218"/>
      <c r="Y1009" s="45"/>
      <c r="Z1009" s="45"/>
      <c r="AA1009" s="45"/>
      <c r="AB1009" s="45"/>
      <c r="AC1009" s="45"/>
      <c r="AD1009" s="45"/>
      <c r="AE1009" s="45"/>
      <c r="AF1009" s="45"/>
      <c r="AG1009" s="46"/>
      <c r="AH1009" s="45"/>
      <c r="AI1009" s="45"/>
      <c r="AJ1009" s="53"/>
      <c r="AK1009" s="45"/>
      <c r="AL1009" s="54"/>
      <c r="AM1009" s="54"/>
      <c r="AN1009" s="53"/>
      <c r="AO1009" s="45"/>
      <c r="AP1009" s="45"/>
    </row>
    <row r="1010" spans="2:42" ht="12.75" customHeight="1" x14ac:dyDescent="0.25">
      <c r="B1010" s="47"/>
      <c r="D1010" s="50"/>
      <c r="E1010" s="51"/>
      <c r="F1010" s="50"/>
      <c r="G1010" s="52"/>
      <c r="H1010" s="51"/>
      <c r="I1010" s="51"/>
      <c r="J1010" s="129"/>
      <c r="K1010" s="49"/>
      <c r="L1010" s="49"/>
      <c r="M1010" s="49"/>
      <c r="N1010" s="49"/>
      <c r="O1010" s="49"/>
      <c r="P1010" s="49"/>
      <c r="Q1010" s="49"/>
      <c r="R1010" s="49"/>
      <c r="S1010" s="49"/>
      <c r="T1010" s="49"/>
      <c r="U1010" s="49"/>
      <c r="V1010" s="86"/>
      <c r="W1010" s="245"/>
      <c r="X1010" s="269"/>
      <c r="Y1010" s="45"/>
      <c r="Z1010" s="45"/>
      <c r="AA1010" s="45"/>
      <c r="AB1010" s="45"/>
      <c r="AC1010" s="87"/>
      <c r="AD1010" s="45"/>
      <c r="AE1010" s="45"/>
      <c r="AF1010" s="45"/>
      <c r="AG1010" s="46"/>
      <c r="AH1010" s="87"/>
      <c r="AI1010" s="45"/>
      <c r="AJ1010" s="53"/>
      <c r="AK1010" s="45"/>
      <c r="AL1010" s="54"/>
      <c r="AM1010" s="54"/>
      <c r="AN1010" s="53"/>
      <c r="AO1010" s="45"/>
      <c r="AP1010" s="45"/>
    </row>
    <row r="1011" spans="2:42" ht="12.75" customHeight="1" x14ac:dyDescent="0.25">
      <c r="B1011" s="47"/>
      <c r="D1011" s="50"/>
      <c r="E1011" s="51"/>
      <c r="F1011" s="50"/>
      <c r="G1011" s="52"/>
      <c r="H1011" s="51"/>
      <c r="I1011" s="51"/>
      <c r="J1011" s="129"/>
      <c r="K1011" s="49"/>
      <c r="L1011" s="49"/>
      <c r="M1011" s="49"/>
      <c r="N1011" s="49"/>
      <c r="O1011" s="49"/>
      <c r="P1011" s="49"/>
      <c r="Q1011" s="49"/>
      <c r="R1011" s="49"/>
      <c r="S1011" s="49"/>
      <c r="T1011" s="49"/>
      <c r="U1011" s="49"/>
      <c r="V1011" s="49"/>
      <c r="W1011" s="219"/>
      <c r="X1011" s="218"/>
      <c r="Y1011" s="45"/>
      <c r="Z1011" s="45"/>
      <c r="AA1011" s="49"/>
      <c r="AB1011" s="45"/>
      <c r="AC1011" s="45"/>
      <c r="AD1011" s="45"/>
      <c r="AE1011" s="45"/>
      <c r="AF1011" s="45"/>
      <c r="AG1011" s="46"/>
      <c r="AH1011" s="49"/>
      <c r="AI1011" s="45"/>
      <c r="AJ1011" s="53"/>
      <c r="AK1011" s="45"/>
      <c r="AL1011" s="54"/>
      <c r="AM1011" s="45"/>
      <c r="AN1011" s="45"/>
      <c r="AO1011" s="45"/>
      <c r="AP1011" s="45"/>
    </row>
    <row r="1012" spans="2:42" ht="12.75" customHeight="1" x14ac:dyDescent="0.25">
      <c r="B1012" s="47"/>
      <c r="D1012" s="50"/>
      <c r="E1012" s="51"/>
      <c r="F1012" s="50"/>
      <c r="G1012" s="52"/>
      <c r="H1012" s="51"/>
      <c r="I1012" s="51"/>
      <c r="J1012" s="12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86"/>
      <c r="W1012" s="245"/>
      <c r="X1012" s="269"/>
      <c r="Y1012" s="45"/>
      <c r="Z1012" s="45"/>
      <c r="AA1012" s="49"/>
      <c r="AB1012" s="45"/>
      <c r="AC1012" s="87"/>
      <c r="AD1012" s="45"/>
      <c r="AE1012" s="45"/>
      <c r="AF1012" s="45"/>
      <c r="AG1012" s="46"/>
      <c r="AH1012" s="87"/>
      <c r="AI1012" s="45"/>
      <c r="AJ1012" s="53"/>
      <c r="AK1012" s="45"/>
      <c r="AL1012" s="54"/>
      <c r="AM1012" s="54"/>
      <c r="AN1012" s="53"/>
      <c r="AO1012" s="45"/>
      <c r="AP1012" s="45"/>
    </row>
    <row r="1013" spans="2:42" ht="12.75" customHeight="1" x14ac:dyDescent="0.25">
      <c r="B1013" s="47"/>
      <c r="D1013" s="50"/>
      <c r="E1013" s="51"/>
      <c r="F1013" s="50"/>
      <c r="G1013" s="52"/>
      <c r="H1013" s="51"/>
      <c r="I1013" s="51"/>
      <c r="J1013" s="12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86"/>
      <c r="W1013" s="245"/>
      <c r="X1013" s="269"/>
      <c r="Y1013" s="45"/>
      <c r="Z1013" s="45"/>
      <c r="AA1013" s="49"/>
      <c r="AB1013" s="45"/>
      <c r="AC1013" s="87"/>
      <c r="AD1013" s="45"/>
      <c r="AE1013" s="45"/>
      <c r="AF1013" s="45"/>
      <c r="AG1013" s="46"/>
      <c r="AH1013" s="87"/>
      <c r="AI1013" s="45"/>
      <c r="AJ1013" s="53"/>
      <c r="AK1013" s="45"/>
      <c r="AL1013" s="54"/>
      <c r="AM1013" s="54"/>
      <c r="AN1013" s="53"/>
      <c r="AO1013" s="45"/>
      <c r="AP1013" s="45"/>
    </row>
    <row r="1014" spans="2:42" ht="12.75" customHeight="1" x14ac:dyDescent="0.25">
      <c r="B1014" s="47"/>
      <c r="D1014" s="50"/>
      <c r="E1014" s="51"/>
      <c r="F1014" s="50"/>
      <c r="G1014" s="52"/>
      <c r="H1014" s="51"/>
      <c r="I1014" s="51"/>
      <c r="J1014" s="12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86"/>
      <c r="W1014" s="245"/>
      <c r="X1014" s="269"/>
      <c r="Y1014" s="45"/>
      <c r="Z1014" s="45"/>
      <c r="AA1014" s="49"/>
      <c r="AB1014" s="45"/>
      <c r="AC1014" s="87"/>
      <c r="AD1014" s="45"/>
      <c r="AE1014" s="45"/>
      <c r="AF1014" s="45"/>
      <c r="AG1014" s="46"/>
      <c r="AH1014" s="87"/>
      <c r="AI1014" s="45"/>
      <c r="AJ1014" s="53"/>
      <c r="AK1014" s="45"/>
      <c r="AL1014" s="54"/>
      <c r="AM1014" s="67"/>
      <c r="AN1014" s="67"/>
      <c r="AO1014" s="45"/>
      <c r="AP1014" s="45"/>
    </row>
    <row r="1015" spans="2:42" ht="12.75" customHeight="1" x14ac:dyDescent="0.25">
      <c r="B1015" s="41"/>
      <c r="D1015" s="42"/>
      <c r="E1015" s="43"/>
      <c r="F1015" s="42"/>
      <c r="G1015" s="44"/>
      <c r="H1015" s="43"/>
      <c r="I1015" s="43"/>
      <c r="J1015" s="128"/>
      <c r="K1015" s="45"/>
      <c r="L1015" s="45"/>
      <c r="M1015" s="45"/>
      <c r="N1015" s="45"/>
      <c r="O1015" s="45"/>
      <c r="P1015" s="45"/>
      <c r="Q1015" s="45"/>
      <c r="R1015" s="45"/>
      <c r="S1015" s="45"/>
      <c r="T1015" s="45"/>
      <c r="U1015" s="45"/>
      <c r="V1015" s="45"/>
      <c r="W1015" s="219"/>
      <c r="X1015" s="218"/>
      <c r="Y1015" s="45"/>
      <c r="Z1015" s="45"/>
      <c r="AA1015" s="45"/>
      <c r="AB1015" s="45"/>
      <c r="AC1015" s="45"/>
      <c r="AD1015" s="45"/>
      <c r="AE1015" s="45"/>
      <c r="AF1015" s="45"/>
      <c r="AG1015" s="46"/>
      <c r="AH1015" s="45"/>
      <c r="AI1015" s="45"/>
      <c r="AJ1015" s="45"/>
      <c r="AK1015" s="45"/>
      <c r="AL1015" s="45"/>
      <c r="AM1015" s="45"/>
      <c r="AN1015" s="45"/>
      <c r="AO1015" s="45"/>
      <c r="AP1015" s="45"/>
    </row>
    <row r="1016" spans="2:42" ht="12.75" customHeight="1" x14ac:dyDescent="0.25">
      <c r="B1016" s="47"/>
      <c r="D1016" s="50"/>
      <c r="E1016" s="51"/>
      <c r="F1016" s="50"/>
      <c r="G1016" s="52"/>
      <c r="H1016" s="51"/>
      <c r="I1016" s="51"/>
      <c r="J1016" s="129"/>
      <c r="K1016" s="49"/>
      <c r="L1016" s="49"/>
      <c r="M1016" s="49"/>
      <c r="N1016" s="49"/>
      <c r="O1016" s="49"/>
      <c r="P1016" s="49"/>
      <c r="Q1016" s="49"/>
      <c r="R1016" s="49"/>
      <c r="S1016" s="49"/>
      <c r="T1016" s="49"/>
      <c r="U1016" s="49"/>
      <c r="V1016" s="49"/>
      <c r="W1016" s="219"/>
      <c r="X1016" s="218"/>
      <c r="Y1016" s="45"/>
      <c r="Z1016" s="45"/>
      <c r="AA1016" s="45"/>
      <c r="AB1016" s="45"/>
      <c r="AC1016" s="45"/>
      <c r="AD1016" s="45"/>
      <c r="AE1016" s="45"/>
      <c r="AF1016" s="45"/>
      <c r="AG1016" s="46"/>
      <c r="AH1016" s="45"/>
      <c r="AI1016" s="45"/>
      <c r="AJ1016" s="53"/>
      <c r="AK1016" s="45"/>
      <c r="AL1016" s="54"/>
      <c r="AM1016" s="54"/>
      <c r="AN1016" s="53"/>
      <c r="AO1016" s="45"/>
      <c r="AP1016" s="45"/>
    </row>
    <row r="1017" spans="2:42" ht="12.75" customHeight="1" x14ac:dyDescent="0.25">
      <c r="B1017" s="47"/>
      <c r="D1017" s="50"/>
      <c r="E1017" s="51"/>
      <c r="F1017" s="50"/>
      <c r="G1017" s="52"/>
      <c r="H1017" s="51"/>
      <c r="I1017" s="51"/>
      <c r="J1017" s="12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86"/>
      <c r="W1017" s="245"/>
      <c r="X1017" s="269"/>
      <c r="Y1017" s="45"/>
      <c r="Z1017" s="45"/>
      <c r="AA1017" s="45"/>
      <c r="AB1017" s="45"/>
      <c r="AC1017" s="87"/>
      <c r="AD1017" s="45"/>
      <c r="AE1017" s="45"/>
      <c r="AF1017" s="45"/>
      <c r="AG1017" s="46"/>
      <c r="AH1017" s="87"/>
      <c r="AI1017" s="45"/>
      <c r="AJ1017" s="53"/>
      <c r="AK1017" s="45"/>
      <c r="AL1017" s="54"/>
      <c r="AM1017" s="54"/>
      <c r="AN1017" s="53"/>
      <c r="AO1017" s="45"/>
      <c r="AP1017" s="45"/>
    </row>
    <row r="1018" spans="2:42" ht="12.75" customHeight="1" x14ac:dyDescent="0.25">
      <c r="B1018" s="47"/>
      <c r="D1018" s="50"/>
      <c r="E1018" s="51"/>
      <c r="F1018" s="50"/>
      <c r="G1018" s="52"/>
      <c r="H1018" s="51"/>
      <c r="I1018" s="51"/>
      <c r="J1018" s="129"/>
      <c r="K1018" s="49"/>
      <c r="L1018" s="49"/>
      <c r="M1018" s="49"/>
      <c r="N1018" s="49"/>
      <c r="O1018" s="49"/>
      <c r="P1018" s="49"/>
      <c r="Q1018" s="49"/>
      <c r="R1018" s="49"/>
      <c r="S1018" s="49"/>
      <c r="T1018" s="49"/>
      <c r="U1018" s="49"/>
      <c r="V1018" s="49"/>
      <c r="W1018" s="219"/>
      <c r="X1018" s="218"/>
      <c r="Y1018" s="45"/>
      <c r="Z1018" s="45"/>
      <c r="AA1018" s="49"/>
      <c r="AB1018" s="45"/>
      <c r="AC1018" s="45"/>
      <c r="AD1018" s="45"/>
      <c r="AE1018" s="45"/>
      <c r="AF1018" s="45"/>
      <c r="AG1018" s="46"/>
      <c r="AH1018" s="49"/>
      <c r="AI1018" s="45"/>
      <c r="AJ1018" s="53"/>
      <c r="AK1018" s="45"/>
      <c r="AL1018" s="54"/>
      <c r="AM1018" s="45"/>
      <c r="AN1018" s="45"/>
      <c r="AO1018" s="45"/>
      <c r="AP1018" s="45"/>
    </row>
    <row r="1019" spans="2:42" ht="12.75" customHeight="1" x14ac:dyDescent="0.25">
      <c r="B1019" s="47"/>
      <c r="D1019" s="50"/>
      <c r="E1019" s="51"/>
      <c r="F1019" s="50"/>
      <c r="G1019" s="52"/>
      <c r="H1019" s="51"/>
      <c r="I1019" s="51"/>
      <c r="J1019" s="129"/>
      <c r="K1019" s="49"/>
      <c r="L1019" s="49"/>
      <c r="M1019" s="49"/>
      <c r="N1019" s="49"/>
      <c r="O1019" s="49"/>
      <c r="P1019" s="49"/>
      <c r="Q1019" s="49"/>
      <c r="R1019" s="49"/>
      <c r="S1019" s="49"/>
      <c r="T1019" s="49"/>
      <c r="U1019" s="49"/>
      <c r="V1019" s="86"/>
      <c r="W1019" s="245"/>
      <c r="X1019" s="269"/>
      <c r="Y1019" s="45"/>
      <c r="Z1019" s="45"/>
      <c r="AA1019" s="49"/>
      <c r="AB1019" s="45"/>
      <c r="AC1019" s="87"/>
      <c r="AD1019" s="45"/>
      <c r="AE1019" s="45"/>
      <c r="AF1019" s="45"/>
      <c r="AG1019" s="46"/>
      <c r="AH1019" s="87"/>
      <c r="AI1019" s="45"/>
      <c r="AJ1019" s="53"/>
      <c r="AK1019" s="45"/>
      <c r="AL1019" s="54"/>
      <c r="AM1019" s="54"/>
      <c r="AN1019" s="53"/>
      <c r="AO1019" s="45"/>
      <c r="AP1019" s="45"/>
    </row>
    <row r="1020" spans="2:42" ht="12.75" customHeight="1" x14ac:dyDescent="0.25">
      <c r="B1020" s="47"/>
      <c r="D1020" s="50"/>
      <c r="E1020" s="51"/>
      <c r="F1020" s="50"/>
      <c r="G1020" s="52"/>
      <c r="H1020" s="51"/>
      <c r="I1020" s="51"/>
      <c r="J1020" s="129"/>
      <c r="K1020" s="49"/>
      <c r="L1020" s="49"/>
      <c r="M1020" s="49"/>
      <c r="N1020" s="49"/>
      <c r="O1020" s="49"/>
      <c r="P1020" s="49"/>
      <c r="Q1020" s="49"/>
      <c r="R1020" s="49"/>
      <c r="S1020" s="49"/>
      <c r="T1020" s="49"/>
      <c r="U1020" s="49"/>
      <c r="V1020" s="86"/>
      <c r="W1020" s="245"/>
      <c r="X1020" s="269"/>
      <c r="Y1020" s="45"/>
      <c r="Z1020" s="45"/>
      <c r="AA1020" s="49"/>
      <c r="AB1020" s="45"/>
      <c r="AC1020" s="87"/>
      <c r="AD1020" s="45"/>
      <c r="AE1020" s="45"/>
      <c r="AF1020" s="45"/>
      <c r="AG1020" s="46"/>
      <c r="AH1020" s="87"/>
      <c r="AI1020" s="45"/>
      <c r="AJ1020" s="53"/>
      <c r="AK1020" s="45"/>
      <c r="AL1020" s="54"/>
      <c r="AM1020" s="54"/>
      <c r="AN1020" s="53"/>
      <c r="AO1020" s="45"/>
      <c r="AP1020" s="45"/>
    </row>
    <row r="1021" spans="2:42" ht="12.75" customHeight="1" x14ac:dyDescent="0.25">
      <c r="B1021" s="47"/>
      <c r="D1021" s="50"/>
      <c r="E1021" s="51"/>
      <c r="F1021" s="50"/>
      <c r="G1021" s="52"/>
      <c r="H1021" s="51"/>
      <c r="I1021" s="51"/>
      <c r="J1021" s="129"/>
      <c r="K1021" s="49"/>
      <c r="L1021" s="49"/>
      <c r="M1021" s="49"/>
      <c r="N1021" s="49"/>
      <c r="O1021" s="49"/>
      <c r="P1021" s="49"/>
      <c r="Q1021" s="49"/>
      <c r="R1021" s="49"/>
      <c r="S1021" s="49"/>
      <c r="T1021" s="49"/>
      <c r="U1021" s="49"/>
      <c r="V1021" s="86"/>
      <c r="W1021" s="245"/>
      <c r="X1021" s="269"/>
      <c r="Y1021" s="45"/>
      <c r="Z1021" s="45"/>
      <c r="AA1021" s="49"/>
      <c r="AB1021" s="45"/>
      <c r="AC1021" s="87"/>
      <c r="AD1021" s="45"/>
      <c r="AE1021" s="45"/>
      <c r="AF1021" s="45"/>
      <c r="AG1021" s="46"/>
      <c r="AH1021" s="87"/>
      <c r="AI1021" s="45"/>
      <c r="AJ1021" s="53"/>
      <c r="AK1021" s="45"/>
      <c r="AL1021" s="54"/>
      <c r="AM1021" s="67"/>
      <c r="AN1021" s="67"/>
      <c r="AO1021" s="45"/>
      <c r="AP1021" s="45"/>
    </row>
    <row r="1022" spans="2:42" ht="12.75" customHeight="1" x14ac:dyDescent="0.25">
      <c r="B1022" s="47"/>
      <c r="D1022" s="50"/>
      <c r="E1022" s="51"/>
      <c r="F1022" s="50"/>
      <c r="G1022" s="44"/>
      <c r="H1022" s="43"/>
      <c r="I1022" s="43"/>
      <c r="J1022" s="128"/>
      <c r="K1022" s="45"/>
      <c r="L1022" s="45"/>
      <c r="M1022" s="45"/>
      <c r="N1022" s="45"/>
      <c r="O1022" s="45"/>
      <c r="P1022" s="45"/>
      <c r="Q1022" s="45"/>
      <c r="R1022" s="45"/>
      <c r="S1022" s="45"/>
      <c r="T1022" s="45"/>
      <c r="U1022" s="45"/>
      <c r="V1022" s="86"/>
      <c r="W1022" s="245"/>
      <c r="X1022" s="269"/>
      <c r="Y1022" s="45"/>
      <c r="Z1022" s="45"/>
      <c r="AA1022" s="45"/>
      <c r="AB1022" s="45"/>
      <c r="AC1022" s="87"/>
      <c r="AD1022" s="45"/>
      <c r="AE1022" s="45"/>
      <c r="AF1022" s="45"/>
      <c r="AG1022" s="46"/>
      <c r="AH1022" s="87"/>
      <c r="AI1022" s="45"/>
      <c r="AJ1022" s="45"/>
      <c r="AK1022" s="45"/>
      <c r="AL1022" s="45"/>
      <c r="AM1022" s="45"/>
      <c r="AN1022" s="45"/>
      <c r="AO1022" s="45"/>
      <c r="AP1022" s="45"/>
    </row>
    <row r="1023" spans="2:42" ht="12.75" customHeight="1" x14ac:dyDescent="0.25">
      <c r="B1023" s="47"/>
      <c r="D1023" s="50"/>
      <c r="E1023" s="51"/>
      <c r="F1023" s="50"/>
      <c r="G1023" s="52"/>
      <c r="H1023" s="51"/>
      <c r="I1023" s="51"/>
      <c r="J1023" s="129"/>
      <c r="K1023" s="49"/>
      <c r="L1023" s="49"/>
      <c r="M1023" s="49"/>
      <c r="N1023" s="49"/>
      <c r="O1023" s="49"/>
      <c r="P1023" s="49"/>
      <c r="Q1023" s="49"/>
      <c r="R1023" s="49"/>
      <c r="S1023" s="49"/>
      <c r="T1023" s="49"/>
      <c r="U1023" s="49"/>
      <c r="V1023" s="86"/>
      <c r="W1023" s="245"/>
      <c r="X1023" s="269"/>
      <c r="Y1023" s="87"/>
      <c r="Z1023" s="87"/>
      <c r="AA1023" s="87"/>
      <c r="AB1023" s="87"/>
      <c r="AC1023" s="87"/>
      <c r="AD1023" s="87"/>
      <c r="AE1023" s="87"/>
      <c r="AF1023" s="87"/>
      <c r="AG1023" s="46"/>
      <c r="AH1023" s="87"/>
      <c r="AI1023" s="45"/>
      <c r="AJ1023" s="53"/>
      <c r="AK1023" s="87"/>
      <c r="AL1023" s="54"/>
      <c r="AM1023" s="54"/>
      <c r="AN1023" s="53"/>
      <c r="AO1023" s="45"/>
      <c r="AP1023" s="45"/>
    </row>
    <row r="1024" spans="2:42" ht="12.75" customHeight="1" x14ac:dyDescent="0.25">
      <c r="B1024" s="47"/>
      <c r="D1024" s="50"/>
      <c r="E1024" s="51"/>
      <c r="F1024" s="50"/>
      <c r="G1024" s="52"/>
      <c r="H1024" s="51"/>
      <c r="I1024" s="51"/>
      <c r="J1024" s="129"/>
      <c r="K1024" s="49"/>
      <c r="L1024" s="49"/>
      <c r="M1024" s="49"/>
      <c r="N1024" s="49"/>
      <c r="O1024" s="49"/>
      <c r="P1024" s="49"/>
      <c r="Q1024" s="49"/>
      <c r="R1024" s="49"/>
      <c r="S1024" s="49"/>
      <c r="T1024" s="49"/>
      <c r="U1024" s="49"/>
      <c r="V1024" s="49"/>
      <c r="W1024" s="219"/>
      <c r="X1024" s="218"/>
      <c r="Y1024" s="45"/>
      <c r="Z1024" s="45"/>
      <c r="AA1024" s="45"/>
      <c r="AB1024" s="45"/>
      <c r="AC1024" s="45"/>
      <c r="AD1024" s="45"/>
      <c r="AE1024" s="45"/>
      <c r="AF1024" s="45"/>
      <c r="AG1024" s="46"/>
      <c r="AH1024" s="45"/>
      <c r="AI1024" s="45"/>
      <c r="AJ1024" s="53"/>
      <c r="AK1024" s="45"/>
      <c r="AL1024" s="54"/>
      <c r="AM1024" s="54"/>
      <c r="AN1024" s="53"/>
      <c r="AO1024" s="45"/>
      <c r="AP1024" s="45"/>
    </row>
    <row r="1025" spans="2:42" ht="12.75" customHeight="1" x14ac:dyDescent="0.25">
      <c r="B1025" s="47"/>
      <c r="D1025" s="50"/>
      <c r="E1025" s="51"/>
      <c r="F1025" s="50"/>
      <c r="G1025" s="52"/>
      <c r="H1025" s="51"/>
      <c r="I1025" s="51"/>
      <c r="J1025" s="129"/>
      <c r="K1025" s="49"/>
      <c r="L1025" s="49"/>
      <c r="M1025" s="49"/>
      <c r="N1025" s="49"/>
      <c r="O1025" s="49"/>
      <c r="P1025" s="49"/>
      <c r="Q1025" s="49"/>
      <c r="R1025" s="49"/>
      <c r="S1025" s="49"/>
      <c r="T1025" s="49"/>
      <c r="U1025" s="49"/>
      <c r="V1025" s="86"/>
      <c r="W1025" s="245"/>
      <c r="X1025" s="269"/>
      <c r="Y1025" s="45"/>
      <c r="Z1025" s="45"/>
      <c r="AA1025" s="45"/>
      <c r="AB1025" s="45"/>
      <c r="AC1025" s="87"/>
      <c r="AD1025" s="45"/>
      <c r="AE1025" s="45"/>
      <c r="AF1025" s="45"/>
      <c r="AG1025" s="46"/>
      <c r="AH1025" s="87"/>
      <c r="AI1025" s="45"/>
      <c r="AJ1025" s="53"/>
      <c r="AK1025" s="45"/>
      <c r="AL1025" s="54"/>
      <c r="AM1025" s="54"/>
      <c r="AN1025" s="53"/>
      <c r="AO1025" s="45"/>
      <c r="AP1025" s="45"/>
    </row>
    <row r="1026" spans="2:42" ht="12.75" customHeight="1" x14ac:dyDescent="0.25">
      <c r="B1026" s="47"/>
      <c r="D1026" s="50"/>
      <c r="E1026" s="51"/>
      <c r="F1026" s="50"/>
      <c r="G1026" s="52"/>
      <c r="H1026" s="51"/>
      <c r="I1026" s="51"/>
      <c r="J1026" s="129"/>
      <c r="K1026" s="49"/>
      <c r="L1026" s="49"/>
      <c r="M1026" s="49"/>
      <c r="N1026" s="49"/>
      <c r="O1026" s="49"/>
      <c r="P1026" s="49"/>
      <c r="Q1026" s="49"/>
      <c r="R1026" s="49"/>
      <c r="S1026" s="49"/>
      <c r="T1026" s="49"/>
      <c r="U1026" s="49"/>
      <c r="V1026" s="49"/>
      <c r="W1026" s="219"/>
      <c r="X1026" s="218"/>
      <c r="Y1026" s="45"/>
      <c r="Z1026" s="45"/>
      <c r="AA1026" s="49"/>
      <c r="AB1026" s="45"/>
      <c r="AC1026" s="45"/>
      <c r="AD1026" s="45"/>
      <c r="AE1026" s="45"/>
      <c r="AF1026" s="45"/>
      <c r="AG1026" s="46"/>
      <c r="AH1026" s="49"/>
      <c r="AI1026" s="45"/>
      <c r="AJ1026" s="53"/>
      <c r="AK1026" s="45"/>
      <c r="AL1026" s="54"/>
      <c r="AM1026" s="45"/>
      <c r="AN1026" s="45"/>
      <c r="AO1026" s="45"/>
      <c r="AP1026" s="45"/>
    </row>
    <row r="1027" spans="2:42" ht="12.75" customHeight="1" x14ac:dyDescent="0.25">
      <c r="B1027" s="47"/>
      <c r="D1027" s="50"/>
      <c r="E1027" s="51"/>
      <c r="F1027" s="50"/>
      <c r="G1027" s="52"/>
      <c r="H1027" s="51"/>
      <c r="I1027" s="51"/>
      <c r="J1027" s="129"/>
      <c r="K1027" s="49"/>
      <c r="L1027" s="49"/>
      <c r="M1027" s="49"/>
      <c r="N1027" s="49"/>
      <c r="O1027" s="49"/>
      <c r="P1027" s="49"/>
      <c r="Q1027" s="49"/>
      <c r="R1027" s="49"/>
      <c r="S1027" s="49"/>
      <c r="T1027" s="49"/>
      <c r="U1027" s="49"/>
      <c r="V1027" s="86"/>
      <c r="W1027" s="245"/>
      <c r="X1027" s="269"/>
      <c r="Y1027" s="45"/>
      <c r="Z1027" s="45"/>
      <c r="AA1027" s="49"/>
      <c r="AB1027" s="45"/>
      <c r="AC1027" s="87"/>
      <c r="AD1027" s="45"/>
      <c r="AE1027" s="45"/>
      <c r="AF1027" s="45"/>
      <c r="AG1027" s="46"/>
      <c r="AH1027" s="87"/>
      <c r="AI1027" s="45"/>
      <c r="AJ1027" s="53"/>
      <c r="AK1027" s="45"/>
      <c r="AL1027" s="54"/>
      <c r="AM1027" s="54"/>
      <c r="AN1027" s="53"/>
      <c r="AO1027" s="45"/>
      <c r="AP1027" s="45"/>
    </row>
    <row r="1028" spans="2:42" ht="12.75" customHeight="1" x14ac:dyDescent="0.25">
      <c r="B1028" s="47"/>
      <c r="D1028" s="50"/>
      <c r="E1028" s="51"/>
      <c r="F1028" s="50"/>
      <c r="G1028" s="52"/>
      <c r="H1028" s="51"/>
      <c r="I1028" s="51"/>
      <c r="J1028" s="129"/>
      <c r="K1028" s="49"/>
      <c r="L1028" s="49"/>
      <c r="M1028" s="49"/>
      <c r="N1028" s="49"/>
      <c r="O1028" s="49"/>
      <c r="P1028" s="49"/>
      <c r="Q1028" s="49"/>
      <c r="R1028" s="49"/>
      <c r="S1028" s="49"/>
      <c r="T1028" s="49"/>
      <c r="U1028" s="49"/>
      <c r="V1028" s="86"/>
      <c r="W1028" s="245"/>
      <c r="X1028" s="269"/>
      <c r="Y1028" s="45"/>
      <c r="Z1028" s="45"/>
      <c r="AA1028" s="49"/>
      <c r="AB1028" s="45"/>
      <c r="AC1028" s="87"/>
      <c r="AD1028" s="45"/>
      <c r="AE1028" s="45"/>
      <c r="AF1028" s="45"/>
      <c r="AG1028" s="46"/>
      <c r="AH1028" s="87"/>
      <c r="AI1028" s="45"/>
      <c r="AJ1028" s="53"/>
      <c r="AK1028" s="45"/>
      <c r="AL1028" s="54"/>
      <c r="AM1028" s="67"/>
      <c r="AN1028" s="67"/>
      <c r="AO1028" s="45"/>
      <c r="AP1028" s="45"/>
    </row>
    <row r="1029" spans="2:42" ht="12.75" customHeight="1" x14ac:dyDescent="0.25">
      <c r="B1029" s="47"/>
      <c r="D1029" s="50"/>
      <c r="E1029" s="51"/>
      <c r="F1029" s="50"/>
      <c r="G1029" s="52"/>
      <c r="H1029" s="51"/>
      <c r="I1029" s="51"/>
      <c r="J1029" s="129"/>
      <c r="K1029" s="49"/>
      <c r="L1029" s="49"/>
      <c r="M1029" s="49"/>
      <c r="N1029" s="49"/>
      <c r="O1029" s="49"/>
      <c r="P1029" s="49"/>
      <c r="Q1029" s="49"/>
      <c r="R1029" s="49"/>
      <c r="S1029" s="49"/>
      <c r="T1029" s="49"/>
      <c r="U1029" s="49"/>
      <c r="V1029" s="86"/>
      <c r="W1029" s="245"/>
      <c r="X1029" s="269"/>
      <c r="Y1029" s="87"/>
      <c r="Z1029" s="87"/>
      <c r="AA1029" s="87"/>
      <c r="AB1029" s="87"/>
      <c r="AC1029" s="87"/>
      <c r="AD1029" s="87"/>
      <c r="AE1029" s="87"/>
      <c r="AF1029" s="87"/>
      <c r="AG1029" s="46"/>
      <c r="AH1029" s="87"/>
      <c r="AI1029" s="45"/>
      <c r="AJ1029" s="53"/>
      <c r="AK1029" s="87"/>
      <c r="AL1029" s="54"/>
      <c r="AM1029" s="54"/>
      <c r="AN1029" s="53"/>
      <c r="AO1029" s="45"/>
      <c r="AP1029" s="45"/>
    </row>
    <row r="1030" spans="2:42" ht="12.75" customHeight="1" x14ac:dyDescent="0.25">
      <c r="B1030" s="47"/>
      <c r="D1030" s="50"/>
      <c r="E1030" s="51"/>
      <c r="F1030" s="50"/>
      <c r="G1030" s="52"/>
      <c r="H1030" s="51"/>
      <c r="I1030" s="51"/>
      <c r="J1030" s="129"/>
      <c r="K1030" s="49"/>
      <c r="L1030" s="49"/>
      <c r="M1030" s="49"/>
      <c r="N1030" s="49"/>
      <c r="O1030" s="49"/>
      <c r="P1030" s="49"/>
      <c r="Q1030" s="49"/>
      <c r="R1030" s="49"/>
      <c r="S1030" s="49"/>
      <c r="T1030" s="49"/>
      <c r="U1030" s="49"/>
      <c r="V1030" s="86"/>
      <c r="W1030" s="245"/>
      <c r="X1030" s="269"/>
      <c r="Y1030" s="87"/>
      <c r="Z1030" s="87"/>
      <c r="AA1030" s="87"/>
      <c r="AB1030" s="87"/>
      <c r="AC1030" s="87"/>
      <c r="AD1030" s="87"/>
      <c r="AE1030" s="87"/>
      <c r="AF1030" s="87"/>
      <c r="AG1030" s="46"/>
      <c r="AH1030" s="87"/>
      <c r="AI1030" s="45"/>
      <c r="AJ1030" s="53"/>
      <c r="AK1030" s="87"/>
      <c r="AL1030" s="54"/>
      <c r="AM1030" s="54"/>
      <c r="AN1030" s="53"/>
      <c r="AO1030" s="45"/>
      <c r="AP1030" s="45"/>
    </row>
    <row r="1031" spans="2:42" ht="12.75" customHeight="1" x14ac:dyDescent="0.25">
      <c r="B1031" s="47"/>
      <c r="D1031" s="50"/>
      <c r="E1031" s="51"/>
      <c r="F1031" s="50"/>
      <c r="G1031" s="52"/>
      <c r="H1031" s="51"/>
      <c r="I1031" s="51"/>
      <c r="J1031" s="129"/>
      <c r="K1031" s="49"/>
      <c r="L1031" s="49"/>
      <c r="M1031" s="49"/>
      <c r="N1031" s="49"/>
      <c r="O1031" s="49"/>
      <c r="P1031" s="49"/>
      <c r="Q1031" s="49"/>
      <c r="R1031" s="49"/>
      <c r="S1031" s="49"/>
      <c r="T1031" s="49"/>
      <c r="U1031" s="49"/>
      <c r="V1031" s="86"/>
      <c r="W1031" s="245"/>
      <c r="X1031" s="269"/>
      <c r="Y1031" s="45"/>
      <c r="Z1031" s="45"/>
      <c r="AA1031" s="45"/>
      <c r="AB1031" s="45"/>
      <c r="AC1031" s="87"/>
      <c r="AD1031" s="45"/>
      <c r="AE1031" s="45"/>
      <c r="AF1031" s="45"/>
      <c r="AG1031" s="46"/>
      <c r="AH1031" s="87"/>
      <c r="AI1031" s="45"/>
      <c r="AJ1031" s="53"/>
      <c r="AK1031" s="45"/>
      <c r="AL1031" s="54"/>
      <c r="AM1031" s="54"/>
      <c r="AN1031" s="54"/>
      <c r="AO1031" s="49"/>
      <c r="AP1031" s="49"/>
    </row>
    <row r="1032" spans="2:42" ht="12.75" customHeight="1" x14ac:dyDescent="0.25">
      <c r="B1032" s="47"/>
      <c r="D1032" s="50"/>
      <c r="E1032" s="51"/>
      <c r="F1032" s="50"/>
      <c r="G1032" s="52"/>
      <c r="H1032" s="51"/>
      <c r="I1032" s="51"/>
      <c r="J1032" s="129"/>
      <c r="K1032" s="49"/>
      <c r="L1032" s="49"/>
      <c r="M1032" s="49"/>
      <c r="N1032" s="49"/>
      <c r="O1032" s="49"/>
      <c r="P1032" s="49"/>
      <c r="Q1032" s="49"/>
      <c r="R1032" s="49"/>
      <c r="S1032" s="49"/>
      <c r="T1032" s="49"/>
      <c r="U1032" s="49"/>
      <c r="V1032" s="49"/>
      <c r="W1032" s="219"/>
      <c r="X1032" s="218"/>
      <c r="Y1032" s="45"/>
      <c r="Z1032" s="45"/>
      <c r="AA1032" s="45"/>
      <c r="AB1032" s="45"/>
      <c r="AC1032" s="45"/>
      <c r="AD1032" s="45"/>
      <c r="AE1032" s="45"/>
      <c r="AF1032" s="45"/>
      <c r="AG1032" s="46"/>
      <c r="AH1032" s="45"/>
      <c r="AI1032" s="45"/>
      <c r="AJ1032" s="53"/>
      <c r="AK1032" s="45"/>
      <c r="AL1032" s="54"/>
      <c r="AM1032" s="54"/>
      <c r="AN1032" s="54"/>
      <c r="AO1032" s="49"/>
      <c r="AP1032" s="49"/>
    </row>
    <row r="1033" spans="2:42" ht="12.75" customHeight="1" x14ac:dyDescent="0.25">
      <c r="B1033" s="47"/>
      <c r="D1033" s="50"/>
      <c r="E1033" s="51"/>
      <c r="F1033" s="50"/>
      <c r="G1033" s="52"/>
      <c r="H1033" s="51"/>
      <c r="I1033" s="51"/>
      <c r="J1033" s="12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86"/>
      <c r="W1033" s="245"/>
      <c r="X1033" s="269"/>
      <c r="Y1033" s="45"/>
      <c r="Z1033" s="45"/>
      <c r="AA1033" s="49"/>
      <c r="AB1033" s="45"/>
      <c r="AC1033" s="87"/>
      <c r="AD1033" s="45"/>
      <c r="AE1033" s="45"/>
      <c r="AF1033" s="45"/>
      <c r="AG1033" s="46"/>
      <c r="AH1033" s="87"/>
      <c r="AI1033" s="45"/>
      <c r="AJ1033" s="53"/>
      <c r="AK1033" s="45"/>
      <c r="AL1033" s="54"/>
      <c r="AM1033" s="54"/>
      <c r="AN1033" s="54"/>
      <c r="AO1033" s="49"/>
      <c r="AP1033" s="49"/>
    </row>
    <row r="1034" spans="2:42" ht="12.75" customHeight="1" x14ac:dyDescent="0.25">
      <c r="B1034" s="47"/>
      <c r="D1034" s="50"/>
      <c r="E1034" s="51"/>
      <c r="F1034" s="50"/>
      <c r="G1034" s="52"/>
      <c r="H1034" s="51"/>
      <c r="I1034" s="51"/>
      <c r="J1034" s="129"/>
      <c r="K1034" s="49"/>
      <c r="L1034" s="49"/>
      <c r="M1034" s="49"/>
      <c r="N1034" s="49"/>
      <c r="O1034" s="49"/>
      <c r="P1034" s="49"/>
      <c r="Q1034" s="49"/>
      <c r="R1034" s="49"/>
      <c r="S1034" s="49"/>
      <c r="T1034" s="49"/>
      <c r="U1034" s="49"/>
      <c r="V1034" s="86"/>
      <c r="W1034" s="245"/>
      <c r="X1034" s="269"/>
      <c r="Y1034" s="45"/>
      <c r="Z1034" s="45"/>
      <c r="AA1034" s="49"/>
      <c r="AB1034" s="45"/>
      <c r="AC1034" s="87"/>
      <c r="AD1034" s="45"/>
      <c r="AE1034" s="45"/>
      <c r="AF1034" s="45"/>
      <c r="AG1034" s="46"/>
      <c r="AH1034" s="87"/>
      <c r="AI1034" s="45"/>
      <c r="AJ1034" s="53"/>
      <c r="AK1034" s="45"/>
      <c r="AL1034" s="54"/>
      <c r="AM1034" s="54"/>
      <c r="AN1034" s="54"/>
      <c r="AO1034" s="49"/>
      <c r="AP1034" s="49"/>
    </row>
    <row r="1035" spans="2:42" ht="12.75" customHeight="1" thickBot="1" x14ac:dyDescent="0.3">
      <c r="B1035" s="47"/>
      <c r="D1035" s="50"/>
      <c r="E1035" s="51"/>
      <c r="F1035" s="50"/>
      <c r="G1035" s="52"/>
      <c r="H1035" s="51"/>
      <c r="I1035" s="51"/>
      <c r="J1035" s="129"/>
      <c r="K1035" s="49"/>
      <c r="L1035" s="49"/>
      <c r="M1035" s="49"/>
      <c r="N1035" s="49"/>
      <c r="O1035" s="49"/>
      <c r="P1035" s="49"/>
      <c r="Q1035" s="49"/>
      <c r="R1035" s="49"/>
      <c r="S1035" s="49"/>
      <c r="T1035" s="49"/>
      <c r="U1035" s="49"/>
      <c r="V1035" s="56"/>
      <c r="W1035" s="242"/>
      <c r="X1035" s="257"/>
      <c r="Y1035" s="45"/>
      <c r="Z1035" s="45"/>
      <c r="AA1035" s="45"/>
      <c r="AB1035" s="45"/>
      <c r="AC1035" s="45"/>
      <c r="AD1035" s="45"/>
      <c r="AE1035" s="45"/>
      <c r="AF1035" s="45"/>
      <c r="AG1035" s="46"/>
      <c r="AH1035" s="45"/>
      <c r="AI1035" s="45"/>
      <c r="AJ1035" s="53"/>
      <c r="AK1035" s="45"/>
      <c r="AL1035" s="54"/>
      <c r="AM1035" s="67"/>
      <c r="AN1035" s="67"/>
      <c r="AO1035" s="49"/>
      <c r="AP1035" s="49"/>
    </row>
    <row r="1036" spans="2:42" s="2" customFormat="1" ht="20.100000000000001" customHeight="1" thickBot="1" x14ac:dyDescent="0.3">
      <c r="D1036" s="360" t="s">
        <v>4</v>
      </c>
      <c r="E1036" s="361"/>
      <c r="F1036" s="361"/>
      <c r="G1036" s="361"/>
      <c r="H1036" s="361"/>
      <c r="I1036" s="361"/>
      <c r="J1036" s="361"/>
      <c r="K1036" s="361"/>
      <c r="L1036" s="361"/>
      <c r="M1036" s="361"/>
      <c r="N1036" s="361"/>
      <c r="O1036" s="361"/>
      <c r="P1036" s="361"/>
      <c r="Q1036" s="361"/>
      <c r="R1036" s="361"/>
      <c r="S1036" s="361"/>
      <c r="T1036" s="361"/>
      <c r="U1036" s="361"/>
      <c r="V1036" s="362"/>
      <c r="W1036" s="240"/>
      <c r="X1036" s="240"/>
      <c r="Y1036" s="59" t="str">
        <f t="shared" ref="Y1036:AO1036" si="557">IF(Y951="","",IF(Y968="","",IF(SUM(Y970:Y1035)&lt;&gt;0,SUM(Y970:Y1035),"")))</f>
        <v/>
      </c>
      <c r="Z1036" s="59"/>
      <c r="AA1036" s="59" t="str">
        <f t="shared" si="557"/>
        <v/>
      </c>
      <c r="AB1036" s="59" t="str">
        <f t="shared" ref="AB1036" si="558">IF(AB951="","",IF(AB968="","",IF(SUM(AB970:AB1035)&lt;&gt;0,SUM(AB970:AB1035),"")))</f>
        <v/>
      </c>
      <c r="AC1036" s="59" t="str">
        <f t="shared" si="557"/>
        <v/>
      </c>
      <c r="AD1036" s="59" t="str">
        <f t="shared" si="557"/>
        <v/>
      </c>
      <c r="AE1036" s="59" t="str">
        <f t="shared" si="557"/>
        <v/>
      </c>
      <c r="AF1036" s="59" t="str">
        <f t="shared" si="557"/>
        <v/>
      </c>
      <c r="AG1036" s="60"/>
      <c r="AH1036" s="59" t="str">
        <f t="shared" si="557"/>
        <v/>
      </c>
      <c r="AI1036" s="59" t="str">
        <f t="shared" si="557"/>
        <v/>
      </c>
      <c r="AJ1036" s="59"/>
      <c r="AK1036" s="59" t="str">
        <f t="shared" ref="AK1036" si="559">IF(AK951="","",IF(AK968="","",IF(SUM(AK970:AK1035)&lt;&gt;0,SUM(AK970:AK1035),"")))</f>
        <v/>
      </c>
      <c r="AL1036" s="59" t="str">
        <f t="shared" si="557"/>
        <v/>
      </c>
      <c r="AM1036" s="59" t="str">
        <f t="shared" si="557"/>
        <v/>
      </c>
      <c r="AN1036" s="59"/>
      <c r="AO1036" s="59" t="str">
        <f t="shared" si="557"/>
        <v/>
      </c>
      <c r="AP1036" s="59"/>
    </row>
    <row r="1037" spans="2:42" s="2" customFormat="1" ht="20.100000000000001" customHeight="1" x14ac:dyDescent="0.25">
      <c r="B1037" s="2" t="s">
        <v>17</v>
      </c>
      <c r="D1037" s="344" t="s">
        <v>5</v>
      </c>
      <c r="E1037" s="345"/>
      <c r="F1037" s="345"/>
      <c r="G1037" s="345"/>
      <c r="H1037" s="345"/>
      <c r="I1037" s="345"/>
      <c r="J1037" s="345"/>
      <c r="K1037" s="345"/>
      <c r="L1037" s="345"/>
      <c r="M1037" s="345"/>
      <c r="N1037" s="345"/>
      <c r="O1037" s="345"/>
      <c r="P1037" s="345"/>
      <c r="Q1037" s="345"/>
      <c r="R1037" s="345"/>
      <c r="S1037" s="345"/>
      <c r="T1037" s="345"/>
      <c r="U1037" s="345"/>
      <c r="V1037" s="346"/>
      <c r="W1037" s="241"/>
      <c r="X1037" s="241"/>
      <c r="Y1037" s="61" t="str">
        <f t="shared" ref="Y1037:AO1037" si="560">IF(Y951="","",IF(Y968="",IF(SUM(COUNTIF(Y970:Y1035,"LS")+COUNTIF(Y970:Y1035,"LUMP"))&gt;0,"LS",""),IF(Y1036&lt;&gt;"",ROUNDUP(Y1036,0),"")))</f>
        <v/>
      </c>
      <c r="Z1037" s="61"/>
      <c r="AA1037" s="61" t="str">
        <f t="shared" si="560"/>
        <v/>
      </c>
      <c r="AB1037" s="61" t="str">
        <f t="shared" ref="AB1037" si="561">IF(AB951="","",IF(AB968="",IF(SUM(COUNTIF(AB970:AB1035,"LS")+COUNTIF(AB970:AB1035,"LUMP"))&gt;0,"LS",""),IF(AB1036&lt;&gt;"",ROUNDUP(AB1036,0),"")))</f>
        <v/>
      </c>
      <c r="AC1037" s="61" t="str">
        <f t="shared" si="560"/>
        <v/>
      </c>
      <c r="AD1037" s="61" t="str">
        <f t="shared" si="560"/>
        <v/>
      </c>
      <c r="AE1037" s="61" t="str">
        <f t="shared" si="560"/>
        <v/>
      </c>
      <c r="AF1037" s="61" t="str">
        <f t="shared" si="560"/>
        <v/>
      </c>
      <c r="AG1037" s="62"/>
      <c r="AH1037" s="61" t="str">
        <f t="shared" si="560"/>
        <v/>
      </c>
      <c r="AI1037" s="61" t="str">
        <f t="shared" si="560"/>
        <v/>
      </c>
      <c r="AJ1037" s="61"/>
      <c r="AK1037" s="61" t="str">
        <f t="shared" ref="AK1037" si="562">IF(AK951="","",IF(AK968="",IF(SUM(COUNTIF(AK970:AK1035,"LS")+COUNTIF(AK970:AK1035,"LUMP"))&gt;0,"LS",""),IF(AK1036&lt;&gt;"",ROUNDUP(AK1036,0),"")))</f>
        <v/>
      </c>
      <c r="AL1037" s="61" t="str">
        <f t="shared" si="560"/>
        <v/>
      </c>
      <c r="AM1037" s="61" t="str">
        <f t="shared" si="560"/>
        <v/>
      </c>
      <c r="AN1037" s="61"/>
      <c r="AO1037" s="61" t="str">
        <f t="shared" si="560"/>
        <v/>
      </c>
      <c r="AP1037" s="61"/>
    </row>
    <row r="1038" spans="2:42" ht="12.75" customHeight="1" thickBot="1" x14ac:dyDescent="0.3"/>
    <row r="1039" spans="2:42" ht="12.75" customHeight="1" thickBot="1" x14ac:dyDescent="0.3">
      <c r="B1039" s="13" t="s">
        <v>15</v>
      </c>
      <c r="D1039" s="371">
        <f>B1040</f>
        <v>11</v>
      </c>
      <c r="E1039" s="371"/>
      <c r="F1039" s="371"/>
      <c r="G1039" s="371"/>
      <c r="H1039" s="371"/>
      <c r="I1039" s="371"/>
      <c r="J1039" s="371"/>
      <c r="K1039" s="371"/>
      <c r="L1039" s="371"/>
      <c r="M1039" s="371"/>
      <c r="N1039" s="371"/>
      <c r="O1039" s="371"/>
      <c r="P1039" s="371"/>
      <c r="Q1039" s="371"/>
      <c r="R1039" s="371"/>
      <c r="S1039" s="371"/>
      <c r="T1039" s="371"/>
      <c r="U1039" s="371"/>
      <c r="V1039" s="371"/>
      <c r="W1039" s="371"/>
      <c r="X1039" s="371"/>
      <c r="Y1039" s="371"/>
      <c r="Z1039" s="371"/>
      <c r="AA1039" s="371"/>
      <c r="AB1039" s="371"/>
      <c r="AC1039" s="371"/>
      <c r="AD1039" s="371"/>
      <c r="AE1039" s="371"/>
      <c r="AF1039" s="371"/>
      <c r="AG1039" s="371"/>
      <c r="AH1039" s="371"/>
      <c r="AI1039" s="371"/>
      <c r="AJ1039" s="371"/>
      <c r="AK1039" s="371"/>
      <c r="AL1039" s="371"/>
      <c r="AM1039" s="371"/>
      <c r="AN1039" s="371"/>
      <c r="AO1039" s="371"/>
      <c r="AP1039" s="371"/>
    </row>
    <row r="1040" spans="2:42" ht="12.75" customHeight="1" thickBot="1" x14ac:dyDescent="0.3">
      <c r="B1040" s="14">
        <v>11</v>
      </c>
      <c r="D1040" s="15"/>
      <c r="E1040" s="15"/>
      <c r="F1040" s="15"/>
      <c r="G1040" s="15"/>
      <c r="H1040" s="15"/>
      <c r="I1040" s="15"/>
      <c r="J1040" s="125"/>
      <c r="K1040" s="1"/>
      <c r="V1040" s="16" t="s">
        <v>13</v>
      </c>
      <c r="W1040" s="255"/>
      <c r="X1040" s="255"/>
      <c r="Y1040" s="17"/>
      <c r="Z1040" s="17"/>
      <c r="AA1040" s="17"/>
      <c r="AB1040" s="17"/>
      <c r="AC1040" s="17"/>
      <c r="AD1040" s="17"/>
      <c r="AE1040" s="17"/>
      <c r="AF1040" s="17"/>
      <c r="AG1040" s="106"/>
      <c r="AH1040" s="17"/>
      <c r="AI1040" s="17"/>
      <c r="AJ1040" s="17"/>
      <c r="AK1040" s="17"/>
      <c r="AL1040" s="17"/>
      <c r="AM1040" s="17"/>
      <c r="AN1040" s="17"/>
      <c r="AO1040" s="17"/>
      <c r="AP1040" s="17"/>
    </row>
    <row r="1041" spans="2:42" ht="12.75" customHeight="1" x14ac:dyDescent="0.25">
      <c r="D1041" s="15"/>
      <c r="E1041" s="15"/>
      <c r="F1041" s="15"/>
      <c r="G1041" s="15"/>
      <c r="H1041" s="15"/>
      <c r="I1041" s="15"/>
      <c r="J1041" s="125"/>
      <c r="K1041" s="1"/>
      <c r="V1041" s="16" t="s">
        <v>14</v>
      </c>
      <c r="W1041" s="255"/>
      <c r="X1041" s="255"/>
      <c r="Y1041" s="18"/>
      <c r="Z1041" s="18"/>
      <c r="AA1041" s="18"/>
      <c r="AB1041" s="18"/>
      <c r="AC1041" s="18"/>
      <c r="AD1041" s="18"/>
      <c r="AE1041" s="18"/>
      <c r="AF1041" s="18"/>
      <c r="AG1041" s="19"/>
      <c r="AH1041" s="18"/>
      <c r="AI1041" s="18"/>
      <c r="AJ1041" s="18"/>
      <c r="AK1041" s="18"/>
      <c r="AL1041" s="18"/>
      <c r="AM1041" s="18"/>
      <c r="AN1041" s="18"/>
      <c r="AO1041" s="18"/>
      <c r="AP1041" s="18"/>
    </row>
    <row r="1042" spans="2:42" ht="12.75" customHeight="1" x14ac:dyDescent="0.25">
      <c r="F1042" s="6"/>
      <c r="V1042" s="16" t="s">
        <v>7</v>
      </c>
      <c r="W1042" s="255"/>
      <c r="X1042" s="255"/>
      <c r="Y1042" s="21"/>
      <c r="Z1042" s="21"/>
      <c r="AA1042" s="21"/>
      <c r="AB1042" s="21"/>
      <c r="AC1042" s="21"/>
      <c r="AD1042" s="21"/>
      <c r="AE1042" s="21"/>
      <c r="AF1042" s="21"/>
      <c r="AG1042" s="24"/>
      <c r="AH1042" s="21"/>
      <c r="AI1042" s="21"/>
      <c r="AJ1042" s="21"/>
      <c r="AK1042" s="21"/>
      <c r="AL1042" s="21"/>
      <c r="AM1042" s="21"/>
      <c r="AN1042" s="21"/>
      <c r="AO1042" s="21"/>
      <c r="AP1042" s="21"/>
    </row>
    <row r="1043" spans="2:42" ht="12.75" customHeight="1" thickBot="1" x14ac:dyDescent="0.3">
      <c r="F1043" s="6"/>
      <c r="V1043" s="16" t="s">
        <v>8</v>
      </c>
      <c r="W1043" s="255"/>
      <c r="X1043" s="255"/>
      <c r="Y1043" s="25"/>
      <c r="Z1043" s="25"/>
      <c r="AA1043" s="25"/>
      <c r="AB1043" s="25"/>
      <c r="AC1043" s="25"/>
      <c r="AD1043" s="25"/>
      <c r="AE1043" s="25"/>
      <c r="AF1043" s="25"/>
      <c r="AG1043" s="107"/>
      <c r="AH1043" s="25"/>
      <c r="AI1043" s="25"/>
      <c r="AJ1043" s="25"/>
      <c r="AK1043" s="25"/>
      <c r="AL1043" s="25"/>
      <c r="AM1043" s="25"/>
      <c r="AN1043" s="25"/>
      <c r="AO1043" s="25"/>
      <c r="AP1043" s="25"/>
    </row>
    <row r="1044" spans="2:42" ht="12.75" customHeight="1" x14ac:dyDescent="0.25">
      <c r="B1044" s="387" t="s">
        <v>16</v>
      </c>
      <c r="D1044" s="381" t="s">
        <v>2</v>
      </c>
      <c r="E1044" s="382"/>
      <c r="F1044" s="383"/>
      <c r="G1044" s="369" t="s">
        <v>9</v>
      </c>
      <c r="H1044" s="342" t="s">
        <v>0</v>
      </c>
      <c r="I1044" s="26"/>
      <c r="J1044" s="130"/>
      <c r="K1044" s="342" t="s">
        <v>10</v>
      </c>
      <c r="L1044" s="342" t="s">
        <v>28</v>
      </c>
      <c r="M1044" s="26"/>
      <c r="N1044" s="26"/>
      <c r="O1044" s="26"/>
      <c r="P1044" s="26"/>
      <c r="Q1044" s="342" t="s">
        <v>27</v>
      </c>
      <c r="R1044" s="26"/>
      <c r="S1044" s="26"/>
      <c r="T1044" s="26"/>
      <c r="U1044" s="26"/>
      <c r="V1044" s="342" t="s">
        <v>3</v>
      </c>
      <c r="W1044" s="237"/>
      <c r="X1044" s="263"/>
      <c r="Y1044" s="27"/>
      <c r="Z1044" s="27"/>
      <c r="AA1044" s="27"/>
      <c r="AB1044" s="27"/>
      <c r="AC1044" s="27"/>
      <c r="AD1044" s="27"/>
      <c r="AE1044" s="27"/>
      <c r="AF1044" s="27"/>
      <c r="AG1044" s="28"/>
      <c r="AH1044" s="27"/>
      <c r="AI1044" s="27"/>
      <c r="AJ1044" s="27"/>
      <c r="AK1044" s="27"/>
      <c r="AL1044" s="27"/>
      <c r="AM1044" s="27"/>
      <c r="AN1044" s="27"/>
      <c r="AO1044" s="27"/>
      <c r="AP1044" s="27"/>
    </row>
    <row r="1045" spans="2:42" ht="12.75" customHeight="1" x14ac:dyDescent="0.25">
      <c r="B1045" s="388"/>
      <c r="D1045" s="384"/>
      <c r="E1045" s="385"/>
      <c r="F1045" s="386"/>
      <c r="G1045" s="370"/>
      <c r="H1045" s="343"/>
      <c r="I1045" s="29"/>
      <c r="J1045" s="131"/>
      <c r="K1045" s="343"/>
      <c r="L1045" s="343"/>
      <c r="M1045" s="29"/>
      <c r="N1045" s="29"/>
      <c r="O1045" s="29"/>
      <c r="P1045" s="29"/>
      <c r="Q1045" s="343"/>
      <c r="R1045" s="29"/>
      <c r="S1045" s="29"/>
      <c r="T1045" s="29"/>
      <c r="U1045" s="29"/>
      <c r="V1045" s="343"/>
      <c r="W1045" s="238"/>
      <c r="X1045" s="264"/>
      <c r="Y1045" s="336"/>
      <c r="Z1045" s="30"/>
      <c r="AA1045" s="336"/>
      <c r="AB1045" s="336"/>
      <c r="AC1045" s="336"/>
      <c r="AD1045" s="336"/>
      <c r="AE1045" s="336"/>
      <c r="AF1045" s="336"/>
      <c r="AG1045" s="31"/>
      <c r="AH1045" s="336"/>
      <c r="AI1045" s="336"/>
      <c r="AJ1045" s="30"/>
      <c r="AK1045" s="336"/>
      <c r="AL1045" s="336"/>
      <c r="AM1045" s="336"/>
      <c r="AN1045" s="30"/>
      <c r="AO1045" s="336"/>
      <c r="AP1045" s="30"/>
    </row>
    <row r="1046" spans="2:42" ht="12.75" customHeight="1" x14ac:dyDescent="0.25">
      <c r="B1046" s="388"/>
      <c r="D1046" s="384"/>
      <c r="E1046" s="385"/>
      <c r="F1046" s="386"/>
      <c r="G1046" s="370"/>
      <c r="H1046" s="343"/>
      <c r="I1046" s="29"/>
      <c r="J1046" s="131"/>
      <c r="K1046" s="343"/>
      <c r="L1046" s="343"/>
      <c r="M1046" s="29"/>
      <c r="N1046" s="29"/>
      <c r="O1046" s="29"/>
      <c r="P1046" s="29"/>
      <c r="Q1046" s="343"/>
      <c r="R1046" s="29"/>
      <c r="S1046" s="29"/>
      <c r="T1046" s="29"/>
      <c r="U1046" s="29"/>
      <c r="V1046" s="343"/>
      <c r="W1046" s="238"/>
      <c r="X1046" s="264"/>
      <c r="Y1046" s="337"/>
      <c r="Z1046" s="32"/>
      <c r="AA1046" s="337"/>
      <c r="AB1046" s="337"/>
      <c r="AC1046" s="337"/>
      <c r="AD1046" s="337"/>
      <c r="AE1046" s="337"/>
      <c r="AF1046" s="337"/>
      <c r="AG1046" s="33"/>
      <c r="AH1046" s="337"/>
      <c r="AI1046" s="337"/>
      <c r="AJ1046" s="32"/>
      <c r="AK1046" s="337"/>
      <c r="AL1046" s="337"/>
      <c r="AM1046" s="337"/>
      <c r="AN1046" s="32"/>
      <c r="AO1046" s="337"/>
      <c r="AP1046" s="32"/>
    </row>
    <row r="1047" spans="2:42" ht="12.75" customHeight="1" x14ac:dyDescent="0.25">
      <c r="B1047" s="388"/>
      <c r="D1047" s="384"/>
      <c r="E1047" s="385"/>
      <c r="F1047" s="386"/>
      <c r="G1047" s="370"/>
      <c r="H1047" s="343"/>
      <c r="I1047" s="29"/>
      <c r="J1047" s="131"/>
      <c r="K1047" s="343"/>
      <c r="L1047" s="343"/>
      <c r="M1047" s="29"/>
      <c r="N1047" s="29"/>
      <c r="O1047" s="29"/>
      <c r="P1047" s="29"/>
      <c r="Q1047" s="343"/>
      <c r="R1047" s="29"/>
      <c r="S1047" s="29"/>
      <c r="T1047" s="29"/>
      <c r="U1047" s="29"/>
      <c r="V1047" s="343"/>
      <c r="W1047" s="238"/>
      <c r="X1047" s="264"/>
      <c r="Y1047" s="337"/>
      <c r="Z1047" s="32"/>
      <c r="AA1047" s="337"/>
      <c r="AB1047" s="337"/>
      <c r="AC1047" s="337"/>
      <c r="AD1047" s="337"/>
      <c r="AE1047" s="337"/>
      <c r="AF1047" s="337"/>
      <c r="AG1047" s="33"/>
      <c r="AH1047" s="337"/>
      <c r="AI1047" s="337"/>
      <c r="AJ1047" s="32"/>
      <c r="AK1047" s="337"/>
      <c r="AL1047" s="337"/>
      <c r="AM1047" s="337"/>
      <c r="AN1047" s="32"/>
      <c r="AO1047" s="337"/>
      <c r="AP1047" s="32"/>
    </row>
    <row r="1048" spans="2:42" ht="12.75" customHeight="1" x14ac:dyDescent="0.25">
      <c r="B1048" s="388"/>
      <c r="D1048" s="384"/>
      <c r="E1048" s="385"/>
      <c r="F1048" s="386"/>
      <c r="G1048" s="370"/>
      <c r="H1048" s="343"/>
      <c r="I1048" s="29"/>
      <c r="J1048" s="131"/>
      <c r="K1048" s="343"/>
      <c r="L1048" s="343"/>
      <c r="M1048" s="29"/>
      <c r="N1048" s="29"/>
      <c r="O1048" s="29"/>
      <c r="P1048" s="29"/>
      <c r="Q1048" s="343"/>
      <c r="R1048" s="29"/>
      <c r="S1048" s="29"/>
      <c r="T1048" s="29"/>
      <c r="U1048" s="29"/>
      <c r="V1048" s="343"/>
      <c r="W1048" s="238"/>
      <c r="X1048" s="264"/>
      <c r="Y1048" s="337"/>
      <c r="Z1048" s="32"/>
      <c r="AA1048" s="337"/>
      <c r="AB1048" s="337"/>
      <c r="AC1048" s="337"/>
      <c r="AD1048" s="337"/>
      <c r="AE1048" s="337"/>
      <c r="AF1048" s="337"/>
      <c r="AG1048" s="33"/>
      <c r="AH1048" s="337"/>
      <c r="AI1048" s="337"/>
      <c r="AJ1048" s="32"/>
      <c r="AK1048" s="337"/>
      <c r="AL1048" s="337"/>
      <c r="AM1048" s="337"/>
      <c r="AN1048" s="32"/>
      <c r="AO1048" s="337"/>
      <c r="AP1048" s="32"/>
    </row>
    <row r="1049" spans="2:42" ht="12.75" customHeight="1" x14ac:dyDescent="0.25">
      <c r="B1049" s="388"/>
      <c r="D1049" s="384"/>
      <c r="E1049" s="385"/>
      <c r="F1049" s="386"/>
      <c r="G1049" s="370"/>
      <c r="H1049" s="343"/>
      <c r="I1049" s="29"/>
      <c r="J1049" s="131"/>
      <c r="K1049" s="343"/>
      <c r="L1049" s="343"/>
      <c r="M1049" s="29"/>
      <c r="N1049" s="29"/>
      <c r="O1049" s="29"/>
      <c r="P1049" s="29"/>
      <c r="Q1049" s="343"/>
      <c r="R1049" s="29"/>
      <c r="S1049" s="29"/>
      <c r="T1049" s="29"/>
      <c r="U1049" s="29"/>
      <c r="V1049" s="343"/>
      <c r="W1049" s="238"/>
      <c r="X1049" s="264"/>
      <c r="Y1049" s="337"/>
      <c r="Z1049" s="32"/>
      <c r="AA1049" s="337"/>
      <c r="AB1049" s="337"/>
      <c r="AC1049" s="337"/>
      <c r="AD1049" s="337"/>
      <c r="AE1049" s="337"/>
      <c r="AF1049" s="337"/>
      <c r="AG1049" s="33"/>
      <c r="AH1049" s="337"/>
      <c r="AI1049" s="337"/>
      <c r="AJ1049" s="32"/>
      <c r="AK1049" s="337"/>
      <c r="AL1049" s="337"/>
      <c r="AM1049" s="337"/>
      <c r="AN1049" s="32"/>
      <c r="AO1049" s="337"/>
      <c r="AP1049" s="32"/>
    </row>
    <row r="1050" spans="2:42" ht="12.75" customHeight="1" x14ac:dyDescent="0.25">
      <c r="B1050" s="388"/>
      <c r="D1050" s="384"/>
      <c r="E1050" s="385"/>
      <c r="F1050" s="386"/>
      <c r="G1050" s="370"/>
      <c r="H1050" s="343"/>
      <c r="I1050" s="29"/>
      <c r="J1050" s="131"/>
      <c r="K1050" s="343"/>
      <c r="L1050" s="343"/>
      <c r="M1050" s="29"/>
      <c r="N1050" s="29"/>
      <c r="O1050" s="29"/>
      <c r="P1050" s="29"/>
      <c r="Q1050" s="343"/>
      <c r="R1050" s="29"/>
      <c r="S1050" s="29"/>
      <c r="T1050" s="29"/>
      <c r="U1050" s="29"/>
      <c r="V1050" s="343"/>
      <c r="W1050" s="238"/>
      <c r="X1050" s="264"/>
      <c r="Y1050" s="337"/>
      <c r="Z1050" s="32"/>
      <c r="AA1050" s="337"/>
      <c r="AB1050" s="337"/>
      <c r="AC1050" s="337"/>
      <c r="AD1050" s="337"/>
      <c r="AE1050" s="337"/>
      <c r="AF1050" s="337"/>
      <c r="AG1050" s="33"/>
      <c r="AH1050" s="337"/>
      <c r="AI1050" s="337"/>
      <c r="AJ1050" s="32"/>
      <c r="AK1050" s="337"/>
      <c r="AL1050" s="337"/>
      <c r="AM1050" s="337"/>
      <c r="AN1050" s="32"/>
      <c r="AO1050" s="337"/>
      <c r="AP1050" s="32"/>
    </row>
    <row r="1051" spans="2:42" ht="12.75" customHeight="1" x14ac:dyDescent="0.25">
      <c r="B1051" s="388"/>
      <c r="D1051" s="384"/>
      <c r="E1051" s="385"/>
      <c r="F1051" s="386"/>
      <c r="G1051" s="370"/>
      <c r="H1051" s="343"/>
      <c r="I1051" s="29"/>
      <c r="J1051" s="131"/>
      <c r="K1051" s="343"/>
      <c r="L1051" s="343"/>
      <c r="M1051" s="29"/>
      <c r="N1051" s="29"/>
      <c r="O1051" s="29"/>
      <c r="P1051" s="29"/>
      <c r="Q1051" s="343"/>
      <c r="R1051" s="29"/>
      <c r="S1051" s="29"/>
      <c r="T1051" s="29"/>
      <c r="U1051" s="29"/>
      <c r="V1051" s="343"/>
      <c r="W1051" s="238"/>
      <c r="X1051" s="264"/>
      <c r="Y1051" s="337"/>
      <c r="Z1051" s="32"/>
      <c r="AA1051" s="337"/>
      <c r="AB1051" s="337"/>
      <c r="AC1051" s="337"/>
      <c r="AD1051" s="337"/>
      <c r="AE1051" s="337"/>
      <c r="AF1051" s="337"/>
      <c r="AG1051" s="33"/>
      <c r="AH1051" s="337"/>
      <c r="AI1051" s="337"/>
      <c r="AJ1051" s="32"/>
      <c r="AK1051" s="337"/>
      <c r="AL1051" s="337"/>
      <c r="AM1051" s="337"/>
      <c r="AN1051" s="32"/>
      <c r="AO1051" s="337"/>
      <c r="AP1051" s="32"/>
    </row>
    <row r="1052" spans="2:42" ht="12.75" customHeight="1" x14ac:dyDescent="0.25">
      <c r="B1052" s="388"/>
      <c r="D1052" s="384"/>
      <c r="E1052" s="385"/>
      <c r="F1052" s="386"/>
      <c r="G1052" s="370"/>
      <c r="H1052" s="343"/>
      <c r="I1052" s="29"/>
      <c r="J1052" s="131"/>
      <c r="K1052" s="343"/>
      <c r="L1052" s="343"/>
      <c r="M1052" s="29"/>
      <c r="N1052" s="29"/>
      <c r="O1052" s="29"/>
      <c r="P1052" s="29"/>
      <c r="Q1052" s="343"/>
      <c r="R1052" s="29"/>
      <c r="S1052" s="29"/>
      <c r="T1052" s="29"/>
      <c r="U1052" s="29"/>
      <c r="V1052" s="343"/>
      <c r="W1052" s="238"/>
      <c r="X1052" s="264"/>
      <c r="Y1052" s="337"/>
      <c r="Z1052" s="32"/>
      <c r="AA1052" s="337"/>
      <c r="AB1052" s="337"/>
      <c r="AC1052" s="337"/>
      <c r="AD1052" s="337"/>
      <c r="AE1052" s="337"/>
      <c r="AF1052" s="337"/>
      <c r="AG1052" s="33"/>
      <c r="AH1052" s="337"/>
      <c r="AI1052" s="337"/>
      <c r="AJ1052" s="32"/>
      <c r="AK1052" s="337"/>
      <c r="AL1052" s="337"/>
      <c r="AM1052" s="337"/>
      <c r="AN1052" s="32"/>
      <c r="AO1052" s="337"/>
      <c r="AP1052" s="32"/>
    </row>
    <row r="1053" spans="2:42" ht="12.75" customHeight="1" x14ac:dyDescent="0.25">
      <c r="B1053" s="388"/>
      <c r="D1053" s="384"/>
      <c r="E1053" s="385"/>
      <c r="F1053" s="386"/>
      <c r="G1053" s="370"/>
      <c r="H1053" s="343"/>
      <c r="I1053" s="29"/>
      <c r="J1053" s="131"/>
      <c r="K1053" s="343"/>
      <c r="L1053" s="343"/>
      <c r="M1053" s="29"/>
      <c r="N1053" s="29"/>
      <c r="O1053" s="29"/>
      <c r="P1053" s="29"/>
      <c r="Q1053" s="343"/>
      <c r="R1053" s="29"/>
      <c r="S1053" s="29"/>
      <c r="T1053" s="29"/>
      <c r="U1053" s="29"/>
      <c r="V1053" s="343"/>
      <c r="W1053" s="238"/>
      <c r="X1053" s="264"/>
      <c r="Y1053" s="337"/>
      <c r="Z1053" s="32"/>
      <c r="AA1053" s="337"/>
      <c r="AB1053" s="337"/>
      <c r="AC1053" s="337"/>
      <c r="AD1053" s="337"/>
      <c r="AE1053" s="337"/>
      <c r="AF1053" s="337"/>
      <c r="AG1053" s="33"/>
      <c r="AH1053" s="337"/>
      <c r="AI1053" s="337"/>
      <c r="AJ1053" s="32"/>
      <c r="AK1053" s="337"/>
      <c r="AL1053" s="337"/>
      <c r="AM1053" s="337"/>
      <c r="AN1053" s="32"/>
      <c r="AO1053" s="337"/>
      <c r="AP1053" s="32"/>
    </row>
    <row r="1054" spans="2:42" ht="12.75" customHeight="1" x14ac:dyDescent="0.25">
      <c r="B1054" s="388"/>
      <c r="D1054" s="384"/>
      <c r="E1054" s="385"/>
      <c r="F1054" s="386"/>
      <c r="G1054" s="370"/>
      <c r="H1054" s="343"/>
      <c r="I1054" s="29"/>
      <c r="J1054" s="131"/>
      <c r="K1054" s="343"/>
      <c r="L1054" s="343"/>
      <c r="M1054" s="29"/>
      <c r="N1054" s="29"/>
      <c r="O1054" s="29"/>
      <c r="P1054" s="29"/>
      <c r="Q1054" s="343"/>
      <c r="R1054" s="29"/>
      <c r="S1054" s="29"/>
      <c r="T1054" s="29"/>
      <c r="U1054" s="29"/>
      <c r="V1054" s="343"/>
      <c r="W1054" s="238"/>
      <c r="X1054" s="264"/>
      <c r="Y1054" s="337"/>
      <c r="Z1054" s="32"/>
      <c r="AA1054" s="337"/>
      <c r="AB1054" s="337"/>
      <c r="AC1054" s="337"/>
      <c r="AD1054" s="337"/>
      <c r="AE1054" s="337"/>
      <c r="AF1054" s="337"/>
      <c r="AG1054" s="33"/>
      <c r="AH1054" s="337"/>
      <c r="AI1054" s="337"/>
      <c r="AJ1054" s="32"/>
      <c r="AK1054" s="337"/>
      <c r="AL1054" s="337"/>
      <c r="AM1054" s="337"/>
      <c r="AN1054" s="32"/>
      <c r="AO1054" s="337"/>
      <c r="AP1054" s="32"/>
    </row>
    <row r="1055" spans="2:42" ht="12.75" customHeight="1" x14ac:dyDescent="0.25">
      <c r="B1055" s="388"/>
      <c r="D1055" s="384"/>
      <c r="E1055" s="385"/>
      <c r="F1055" s="386"/>
      <c r="G1055" s="370"/>
      <c r="H1055" s="343"/>
      <c r="I1055" s="29"/>
      <c r="J1055" s="131"/>
      <c r="K1055" s="343"/>
      <c r="L1055" s="343"/>
      <c r="M1055" s="29"/>
      <c r="N1055" s="29"/>
      <c r="O1055" s="29"/>
      <c r="P1055" s="29"/>
      <c r="Q1055" s="343"/>
      <c r="R1055" s="29"/>
      <c r="S1055" s="29"/>
      <c r="T1055" s="29"/>
      <c r="U1055" s="29"/>
      <c r="V1055" s="343"/>
      <c r="W1055" s="238"/>
      <c r="X1055" s="264"/>
      <c r="Y1055" s="337"/>
      <c r="Z1055" s="32"/>
      <c r="AA1055" s="337"/>
      <c r="AB1055" s="337"/>
      <c r="AC1055" s="337"/>
      <c r="AD1055" s="337"/>
      <c r="AE1055" s="337"/>
      <c r="AF1055" s="337"/>
      <c r="AG1055" s="33"/>
      <c r="AH1055" s="337"/>
      <c r="AI1055" s="337"/>
      <c r="AJ1055" s="32"/>
      <c r="AK1055" s="337"/>
      <c r="AL1055" s="337"/>
      <c r="AM1055" s="337"/>
      <c r="AN1055" s="32"/>
      <c r="AO1055" s="337"/>
      <c r="AP1055" s="32"/>
    </row>
    <row r="1056" spans="2:42" ht="12.75" customHeight="1" x14ac:dyDescent="0.25">
      <c r="B1056" s="388"/>
      <c r="D1056" s="384"/>
      <c r="E1056" s="385"/>
      <c r="F1056" s="386"/>
      <c r="G1056" s="370"/>
      <c r="H1056" s="343"/>
      <c r="I1056" s="29"/>
      <c r="J1056" s="131"/>
      <c r="K1056" s="343"/>
      <c r="L1056" s="343"/>
      <c r="M1056" s="29"/>
      <c r="N1056" s="29"/>
      <c r="O1056" s="29"/>
      <c r="P1056" s="29"/>
      <c r="Q1056" s="343"/>
      <c r="R1056" s="29"/>
      <c r="S1056" s="29"/>
      <c r="T1056" s="29"/>
      <c r="U1056" s="29"/>
      <c r="V1056" s="343"/>
      <c r="W1056" s="238"/>
      <c r="X1056" s="264"/>
      <c r="Y1056" s="338"/>
      <c r="Z1056" s="34"/>
      <c r="AA1056" s="338"/>
      <c r="AB1056" s="338"/>
      <c r="AC1056" s="338"/>
      <c r="AD1056" s="338"/>
      <c r="AE1056" s="338"/>
      <c r="AF1056" s="338"/>
      <c r="AG1056" s="35"/>
      <c r="AH1056" s="338"/>
      <c r="AI1056" s="338"/>
      <c r="AJ1056" s="34"/>
      <c r="AK1056" s="338"/>
      <c r="AL1056" s="338"/>
      <c r="AM1056" s="338"/>
      <c r="AN1056" s="34"/>
      <c r="AO1056" s="338"/>
      <c r="AP1056" s="34"/>
    </row>
    <row r="1057" spans="2:42" ht="12.75" customHeight="1" thickBot="1" x14ac:dyDescent="0.3">
      <c r="B1057" s="389"/>
      <c r="D1057" s="347"/>
      <c r="E1057" s="347"/>
      <c r="F1057" s="347"/>
      <c r="G1057" s="36"/>
      <c r="H1057" s="37"/>
      <c r="I1057" s="37"/>
      <c r="J1057" s="127"/>
      <c r="K1057" s="38" t="s">
        <v>6</v>
      </c>
      <c r="L1057" s="38" t="s">
        <v>6</v>
      </c>
      <c r="M1057" s="38"/>
      <c r="N1057" s="38"/>
      <c r="O1057" s="38"/>
      <c r="P1057" s="38"/>
      <c r="Q1057" s="38" t="s">
        <v>26</v>
      </c>
      <c r="R1057" s="38"/>
      <c r="S1057" s="38"/>
      <c r="T1057" s="38"/>
      <c r="U1057" s="38"/>
      <c r="V1057" s="38" t="s">
        <v>26</v>
      </c>
      <c r="W1057" s="239"/>
      <c r="X1057" s="265"/>
      <c r="Y1057" s="38"/>
      <c r="Z1057" s="38"/>
      <c r="AA1057" s="38"/>
      <c r="AB1057" s="38"/>
      <c r="AC1057" s="38"/>
      <c r="AD1057" s="38"/>
      <c r="AE1057" s="38"/>
      <c r="AF1057" s="38"/>
      <c r="AG1057" s="40"/>
      <c r="AH1057" s="38"/>
      <c r="AI1057" s="38"/>
      <c r="AJ1057" s="38"/>
      <c r="AK1057" s="38"/>
      <c r="AL1057" s="38"/>
      <c r="AM1057" s="38"/>
      <c r="AN1057" s="38"/>
      <c r="AO1057" s="38"/>
      <c r="AP1057" s="38"/>
    </row>
    <row r="1058" spans="2:42" ht="12.75" customHeight="1" x14ac:dyDescent="0.25">
      <c r="B1058" s="47"/>
      <c r="D1058" s="50"/>
      <c r="E1058" s="48"/>
      <c r="F1058" s="50"/>
      <c r="G1058" s="44"/>
      <c r="H1058" s="43"/>
      <c r="I1058" s="43"/>
      <c r="J1058" s="128"/>
      <c r="K1058" s="45"/>
      <c r="L1058" s="45"/>
      <c r="M1058" s="45"/>
      <c r="N1058" s="45"/>
      <c r="O1058" s="45"/>
      <c r="P1058" s="45"/>
      <c r="Q1058" s="45"/>
      <c r="R1058" s="45"/>
      <c r="S1058" s="45"/>
      <c r="T1058" s="45"/>
      <c r="U1058" s="45"/>
      <c r="V1058" s="45"/>
      <c r="W1058" s="219"/>
      <c r="X1058" s="218"/>
      <c r="Y1058" s="45"/>
      <c r="Z1058" s="45"/>
      <c r="AA1058" s="45"/>
      <c r="AB1058" s="45"/>
      <c r="AC1058" s="45"/>
      <c r="AD1058" s="45"/>
      <c r="AE1058" s="45"/>
      <c r="AF1058" s="45"/>
      <c r="AG1058" s="46"/>
      <c r="AH1058" s="45"/>
      <c r="AI1058" s="45"/>
      <c r="AJ1058" s="45"/>
      <c r="AK1058" s="45"/>
      <c r="AL1058" s="45"/>
      <c r="AM1058" s="45"/>
      <c r="AN1058" s="45"/>
      <c r="AO1058" s="45"/>
      <c r="AP1058" s="45"/>
    </row>
    <row r="1059" spans="2:42" ht="12.75" customHeight="1" x14ac:dyDescent="0.25">
      <c r="B1059" s="47"/>
      <c r="D1059" s="50"/>
      <c r="E1059" s="51"/>
      <c r="F1059" s="50"/>
      <c r="G1059" s="52"/>
      <c r="H1059" s="51"/>
      <c r="I1059" s="51"/>
      <c r="J1059" s="129"/>
      <c r="K1059" s="49"/>
      <c r="L1059" s="49"/>
      <c r="M1059" s="49"/>
      <c r="N1059" s="49"/>
      <c r="O1059" s="49"/>
      <c r="P1059" s="49"/>
      <c r="Q1059" s="49"/>
      <c r="R1059" s="49"/>
      <c r="S1059" s="49"/>
      <c r="T1059" s="49"/>
      <c r="U1059" s="49"/>
      <c r="V1059" s="49"/>
      <c r="W1059" s="219"/>
      <c r="X1059" s="218"/>
      <c r="Y1059" s="45"/>
      <c r="Z1059" s="45"/>
      <c r="AA1059" s="45"/>
      <c r="AB1059" s="45"/>
      <c r="AC1059" s="45"/>
      <c r="AD1059" s="45"/>
      <c r="AE1059" s="45"/>
      <c r="AF1059" s="45"/>
      <c r="AG1059" s="46"/>
      <c r="AH1059" s="45"/>
      <c r="AI1059" s="45"/>
      <c r="AJ1059" s="53"/>
      <c r="AK1059" s="45"/>
      <c r="AL1059" s="54"/>
      <c r="AM1059" s="54"/>
      <c r="AN1059" s="53"/>
      <c r="AO1059" s="45"/>
      <c r="AP1059" s="45"/>
    </row>
    <row r="1060" spans="2:42" ht="12.75" customHeight="1" x14ac:dyDescent="0.25">
      <c r="B1060" s="47"/>
      <c r="D1060" s="50"/>
      <c r="E1060" s="51"/>
      <c r="F1060" s="50"/>
      <c r="G1060" s="52"/>
      <c r="H1060" s="51"/>
      <c r="I1060" s="51"/>
      <c r="J1060" s="129"/>
      <c r="K1060" s="49"/>
      <c r="L1060" s="49"/>
      <c r="M1060" s="49"/>
      <c r="N1060" s="49"/>
      <c r="O1060" s="49"/>
      <c r="P1060" s="49"/>
      <c r="Q1060" s="49"/>
      <c r="R1060" s="49"/>
      <c r="S1060" s="49"/>
      <c r="T1060" s="49"/>
      <c r="U1060" s="49"/>
      <c r="V1060" s="86"/>
      <c r="W1060" s="245"/>
      <c r="X1060" s="269"/>
      <c r="Y1060" s="45"/>
      <c r="Z1060" s="45"/>
      <c r="AA1060" s="45"/>
      <c r="AB1060" s="45"/>
      <c r="AC1060" s="87"/>
      <c r="AD1060" s="45"/>
      <c r="AE1060" s="45"/>
      <c r="AF1060" s="45"/>
      <c r="AG1060" s="46"/>
      <c r="AH1060" s="87"/>
      <c r="AI1060" s="45"/>
      <c r="AJ1060" s="53"/>
      <c r="AK1060" s="45"/>
      <c r="AL1060" s="54"/>
      <c r="AM1060" s="54"/>
      <c r="AN1060" s="53"/>
      <c r="AO1060" s="45"/>
      <c r="AP1060" s="45"/>
    </row>
    <row r="1061" spans="2:42" ht="12.75" customHeight="1" x14ac:dyDescent="0.25">
      <c r="B1061" s="47"/>
      <c r="D1061" s="50"/>
      <c r="E1061" s="51"/>
      <c r="F1061" s="50"/>
      <c r="G1061" s="52"/>
      <c r="H1061" s="51"/>
      <c r="I1061" s="51"/>
      <c r="J1061" s="129"/>
      <c r="K1061" s="49"/>
      <c r="L1061" s="49"/>
      <c r="M1061" s="49"/>
      <c r="N1061" s="49"/>
      <c r="O1061" s="49"/>
      <c r="P1061" s="49"/>
      <c r="Q1061" s="49"/>
      <c r="R1061" s="49"/>
      <c r="S1061" s="49"/>
      <c r="T1061" s="49"/>
      <c r="U1061" s="49"/>
      <c r="V1061" s="86"/>
      <c r="W1061" s="245"/>
      <c r="X1061" s="269"/>
      <c r="Y1061" s="44"/>
      <c r="Z1061" s="44"/>
      <c r="AA1061" s="49"/>
      <c r="AB1061" s="45"/>
      <c r="AC1061" s="87"/>
      <c r="AD1061" s="45"/>
      <c r="AE1061" s="45"/>
      <c r="AF1061" s="45"/>
      <c r="AG1061" s="46"/>
      <c r="AH1061" s="87"/>
      <c r="AI1061" s="45"/>
      <c r="AJ1061" s="53"/>
      <c r="AK1061" s="45"/>
      <c r="AL1061" s="54"/>
      <c r="AM1061" s="54"/>
      <c r="AN1061" s="53"/>
      <c r="AO1061" s="45"/>
      <c r="AP1061" s="45"/>
    </row>
    <row r="1062" spans="2:42" ht="12.75" customHeight="1" x14ac:dyDescent="0.25">
      <c r="B1062" s="47"/>
      <c r="D1062" s="50"/>
      <c r="E1062" s="51"/>
      <c r="F1062" s="50"/>
      <c r="G1062" s="52"/>
      <c r="H1062" s="51"/>
      <c r="I1062" s="51"/>
      <c r="J1062" s="129"/>
      <c r="K1062" s="49"/>
      <c r="L1062" s="49"/>
      <c r="M1062" s="49"/>
      <c r="N1062" s="49"/>
      <c r="O1062" s="49"/>
      <c r="P1062" s="49"/>
      <c r="Q1062" s="49"/>
      <c r="R1062" s="49"/>
      <c r="S1062" s="49"/>
      <c r="T1062" s="49"/>
      <c r="U1062" s="49"/>
      <c r="V1062" s="86"/>
      <c r="W1062" s="245"/>
      <c r="X1062" s="269"/>
      <c r="Y1062" s="44"/>
      <c r="Z1062" s="44"/>
      <c r="AA1062" s="49"/>
      <c r="AB1062" s="45"/>
      <c r="AC1062" s="87"/>
      <c r="AD1062" s="45"/>
      <c r="AE1062" s="45"/>
      <c r="AF1062" s="45"/>
      <c r="AG1062" s="46"/>
      <c r="AH1062" s="87"/>
      <c r="AI1062" s="45"/>
      <c r="AJ1062" s="53"/>
      <c r="AK1062" s="45"/>
      <c r="AL1062" s="54"/>
      <c r="AM1062" s="54"/>
      <c r="AN1062" s="53"/>
      <c r="AO1062" s="45"/>
      <c r="AP1062" s="45"/>
    </row>
    <row r="1063" spans="2:42" ht="15" customHeight="1" x14ac:dyDescent="0.25">
      <c r="B1063" s="47"/>
      <c r="D1063" s="50"/>
      <c r="E1063" s="51"/>
      <c r="F1063" s="50"/>
      <c r="G1063" s="52"/>
      <c r="H1063" s="51"/>
      <c r="I1063" s="51"/>
      <c r="J1063" s="129"/>
      <c r="K1063" s="49"/>
      <c r="L1063" s="49"/>
      <c r="M1063" s="49"/>
      <c r="N1063" s="49"/>
      <c r="O1063" s="49"/>
      <c r="P1063" s="49"/>
      <c r="Q1063" s="49"/>
      <c r="R1063" s="49"/>
      <c r="S1063" s="49"/>
      <c r="T1063" s="49"/>
      <c r="U1063" s="49"/>
      <c r="V1063" s="86"/>
      <c r="W1063" s="245"/>
      <c r="X1063" s="269"/>
      <c r="Y1063" s="45"/>
      <c r="Z1063" s="45"/>
      <c r="AA1063" s="49"/>
      <c r="AB1063" s="45"/>
      <c r="AC1063" s="87"/>
      <c r="AD1063" s="45"/>
      <c r="AE1063" s="45"/>
      <c r="AF1063" s="45"/>
      <c r="AG1063" s="46"/>
      <c r="AH1063" s="87"/>
      <c r="AI1063" s="45"/>
      <c r="AJ1063" s="53"/>
      <c r="AK1063" s="45"/>
      <c r="AL1063" s="54"/>
      <c r="AM1063" s="67"/>
      <c r="AN1063" s="67"/>
      <c r="AO1063" s="45"/>
      <c r="AP1063" s="45"/>
    </row>
    <row r="1064" spans="2:42" ht="12.75" customHeight="1" x14ac:dyDescent="0.25">
      <c r="B1064" s="47"/>
      <c r="D1064" s="50"/>
      <c r="E1064" s="51"/>
      <c r="F1064" s="50"/>
      <c r="G1064" s="52"/>
      <c r="H1064" s="51"/>
      <c r="I1064" s="51"/>
      <c r="J1064" s="129"/>
      <c r="K1064" s="49"/>
      <c r="L1064" s="49"/>
      <c r="M1064" s="49"/>
      <c r="N1064" s="49"/>
      <c r="O1064" s="49"/>
      <c r="P1064" s="49"/>
      <c r="Q1064" s="49"/>
      <c r="R1064" s="49"/>
      <c r="S1064" s="49"/>
      <c r="T1064" s="49"/>
      <c r="U1064" s="49"/>
      <c r="V1064" s="86"/>
      <c r="W1064" s="245"/>
      <c r="X1064" s="269"/>
      <c r="Y1064" s="45"/>
      <c r="Z1064" s="45"/>
      <c r="AA1064" s="45"/>
      <c r="AB1064" s="45"/>
      <c r="AC1064" s="45"/>
      <c r="AD1064" s="45"/>
      <c r="AE1064" s="45"/>
      <c r="AF1064" s="45"/>
      <c r="AG1064" s="46"/>
      <c r="AH1064" s="45"/>
      <c r="AI1064" s="45"/>
      <c r="AJ1064" s="53"/>
      <c r="AK1064" s="45"/>
      <c r="AL1064" s="54"/>
      <c r="AM1064" s="54"/>
      <c r="AN1064" s="53"/>
      <c r="AO1064" s="45"/>
      <c r="AP1064" s="45"/>
    </row>
    <row r="1065" spans="2:42" ht="12.75" customHeight="1" x14ac:dyDescent="0.25">
      <c r="B1065" s="47"/>
      <c r="D1065" s="50"/>
      <c r="E1065" s="51"/>
      <c r="F1065" s="50"/>
      <c r="G1065" s="52"/>
      <c r="H1065" s="51"/>
      <c r="I1065" s="51"/>
      <c r="J1065" s="12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86"/>
      <c r="W1065" s="245"/>
      <c r="X1065" s="269"/>
      <c r="Y1065" s="44"/>
      <c r="Z1065" s="44"/>
      <c r="AA1065" s="49"/>
      <c r="AB1065" s="45"/>
      <c r="AC1065" s="45"/>
      <c r="AD1065" s="45"/>
      <c r="AE1065" s="45"/>
      <c r="AF1065" s="45"/>
      <c r="AG1065" s="46"/>
      <c r="AH1065" s="49"/>
      <c r="AI1065" s="45"/>
      <c r="AJ1065" s="53"/>
      <c r="AK1065" s="45"/>
      <c r="AL1065" s="54"/>
      <c r="AM1065" s="45"/>
      <c r="AN1065" s="45"/>
      <c r="AO1065" s="45"/>
      <c r="AP1065" s="45"/>
    </row>
    <row r="1066" spans="2:42" ht="12.75" customHeight="1" x14ac:dyDescent="0.25">
      <c r="B1066" s="47"/>
      <c r="D1066" s="50"/>
      <c r="E1066" s="51"/>
      <c r="F1066" s="50"/>
      <c r="G1066" s="52"/>
      <c r="H1066" s="51"/>
      <c r="I1066" s="51"/>
      <c r="J1066" s="129"/>
      <c r="K1066" s="49"/>
      <c r="L1066" s="49"/>
      <c r="M1066" s="49"/>
      <c r="N1066" s="49"/>
      <c r="O1066" s="49"/>
      <c r="P1066" s="49"/>
      <c r="Q1066" s="49"/>
      <c r="R1066" s="49"/>
      <c r="S1066" s="49"/>
      <c r="T1066" s="49"/>
      <c r="U1066" s="49"/>
      <c r="V1066" s="86"/>
      <c r="W1066" s="245"/>
      <c r="X1066" s="269"/>
      <c r="Y1066" s="44"/>
      <c r="Z1066" s="44"/>
      <c r="AA1066" s="49"/>
      <c r="AB1066" s="45"/>
      <c r="AC1066" s="87"/>
      <c r="AD1066" s="45"/>
      <c r="AE1066" s="45"/>
      <c r="AF1066" s="45"/>
      <c r="AG1066" s="46"/>
      <c r="AH1066" s="87"/>
      <c r="AI1066" s="45"/>
      <c r="AJ1066" s="53"/>
      <c r="AK1066" s="45"/>
      <c r="AL1066" s="54"/>
      <c r="AM1066" s="54"/>
      <c r="AN1066" s="53"/>
      <c r="AO1066" s="45"/>
      <c r="AP1066" s="45"/>
    </row>
    <row r="1067" spans="2:42" ht="12.75" customHeight="1" x14ac:dyDescent="0.25">
      <c r="B1067" s="47"/>
      <c r="D1067" s="50"/>
      <c r="E1067" s="51"/>
      <c r="F1067" s="50"/>
      <c r="G1067" s="52"/>
      <c r="H1067" s="51"/>
      <c r="I1067" s="51"/>
      <c r="J1067" s="129"/>
      <c r="K1067" s="49"/>
      <c r="L1067" s="49"/>
      <c r="M1067" s="49"/>
      <c r="N1067" s="49"/>
      <c r="O1067" s="49"/>
      <c r="P1067" s="49"/>
      <c r="Q1067" s="49"/>
      <c r="R1067" s="49"/>
      <c r="S1067" s="49"/>
      <c r="T1067" s="49"/>
      <c r="U1067" s="49"/>
      <c r="V1067" s="86"/>
      <c r="W1067" s="245"/>
      <c r="X1067" s="269"/>
      <c r="Y1067" s="45"/>
      <c r="Z1067" s="45"/>
      <c r="AA1067" s="49"/>
      <c r="AB1067" s="45"/>
      <c r="AC1067" s="87"/>
      <c r="AD1067" s="45"/>
      <c r="AE1067" s="45"/>
      <c r="AF1067" s="45"/>
      <c r="AG1067" s="46"/>
      <c r="AH1067" s="87"/>
      <c r="AI1067" s="45"/>
      <c r="AJ1067" s="53"/>
      <c r="AK1067" s="45"/>
      <c r="AL1067" s="54"/>
      <c r="AM1067" s="54"/>
      <c r="AN1067" s="53"/>
      <c r="AO1067" s="45"/>
      <c r="AP1067" s="45"/>
    </row>
    <row r="1068" spans="2:42" ht="12.75" customHeight="1" x14ac:dyDescent="0.25">
      <c r="B1068" s="47"/>
      <c r="D1068" s="50"/>
      <c r="E1068" s="51"/>
      <c r="F1068" s="50"/>
      <c r="G1068" s="52"/>
      <c r="H1068" s="51"/>
      <c r="I1068" s="51"/>
      <c r="J1068" s="129"/>
      <c r="K1068" s="49"/>
      <c r="L1068" s="49"/>
      <c r="M1068" s="49"/>
      <c r="N1068" s="49"/>
      <c r="O1068" s="49"/>
      <c r="P1068" s="49"/>
      <c r="Q1068" s="49"/>
      <c r="R1068" s="49"/>
      <c r="S1068" s="49"/>
      <c r="T1068" s="49"/>
      <c r="U1068" s="49"/>
      <c r="V1068" s="86"/>
      <c r="W1068" s="245"/>
      <c r="X1068" s="269"/>
      <c r="Y1068" s="45"/>
      <c r="Z1068" s="45"/>
      <c r="AA1068" s="49"/>
      <c r="AB1068" s="45"/>
      <c r="AC1068" s="87"/>
      <c r="AD1068" s="45"/>
      <c r="AE1068" s="45"/>
      <c r="AF1068" s="45"/>
      <c r="AG1068" s="46"/>
      <c r="AH1068" s="87"/>
      <c r="AI1068" s="45"/>
      <c r="AJ1068" s="53"/>
      <c r="AK1068" s="45"/>
      <c r="AL1068" s="54"/>
      <c r="AM1068" s="67"/>
      <c r="AN1068" s="67"/>
      <c r="AO1068" s="45"/>
      <c r="AP1068" s="45"/>
    </row>
    <row r="1069" spans="2:42" ht="12.75" customHeight="1" x14ac:dyDescent="0.25">
      <c r="B1069" s="47"/>
      <c r="D1069" s="50"/>
      <c r="E1069" s="51"/>
      <c r="F1069" s="50"/>
      <c r="G1069" s="52"/>
      <c r="H1069" s="51"/>
      <c r="I1069" s="51"/>
      <c r="J1069" s="129"/>
      <c r="K1069" s="49"/>
      <c r="L1069" s="49"/>
      <c r="M1069" s="49"/>
      <c r="N1069" s="49"/>
      <c r="O1069" s="49"/>
      <c r="P1069" s="49"/>
      <c r="Q1069" s="49"/>
      <c r="R1069" s="49"/>
      <c r="S1069" s="49"/>
      <c r="T1069" s="49"/>
      <c r="U1069" s="49"/>
      <c r="V1069" s="86"/>
      <c r="W1069" s="245"/>
      <c r="X1069" s="269"/>
      <c r="Y1069" s="44"/>
      <c r="Z1069" s="44"/>
      <c r="AA1069" s="45"/>
      <c r="AB1069" s="45"/>
      <c r="AC1069" s="87"/>
      <c r="AD1069" s="45"/>
      <c r="AE1069" s="45"/>
      <c r="AF1069" s="45"/>
      <c r="AG1069" s="46"/>
      <c r="AH1069" s="87"/>
      <c r="AI1069" s="45"/>
      <c r="AJ1069" s="53"/>
      <c r="AK1069" s="45"/>
      <c r="AL1069" s="54"/>
      <c r="AM1069" s="54"/>
      <c r="AN1069" s="53"/>
      <c r="AO1069" s="45"/>
      <c r="AP1069" s="45"/>
    </row>
    <row r="1070" spans="2:42" ht="12.75" customHeight="1" x14ac:dyDescent="0.25">
      <c r="B1070" s="47"/>
      <c r="D1070" s="50"/>
      <c r="E1070" s="51"/>
      <c r="F1070" s="50"/>
      <c r="G1070" s="52"/>
      <c r="H1070" s="51"/>
      <c r="I1070" s="51"/>
      <c r="J1070" s="129"/>
      <c r="K1070" s="49"/>
      <c r="L1070" s="49"/>
      <c r="M1070" s="49"/>
      <c r="N1070" s="49"/>
      <c r="O1070" s="49"/>
      <c r="P1070" s="49"/>
      <c r="Q1070" s="49"/>
      <c r="R1070" s="49"/>
      <c r="S1070" s="49"/>
      <c r="T1070" s="49"/>
      <c r="U1070" s="49"/>
      <c r="V1070" s="86"/>
      <c r="W1070" s="245"/>
      <c r="X1070" s="269"/>
      <c r="Y1070" s="44"/>
      <c r="Z1070" s="44"/>
      <c r="AA1070" s="49"/>
      <c r="AB1070" s="45"/>
      <c r="AC1070" s="45"/>
      <c r="AD1070" s="45"/>
      <c r="AE1070" s="45"/>
      <c r="AF1070" s="45"/>
      <c r="AG1070" s="46"/>
      <c r="AH1070" s="49"/>
      <c r="AI1070" s="45"/>
      <c r="AJ1070" s="53"/>
      <c r="AK1070" s="45"/>
      <c r="AL1070" s="54"/>
      <c r="AM1070" s="45"/>
      <c r="AN1070" s="45"/>
      <c r="AO1070" s="45"/>
      <c r="AP1070" s="45"/>
    </row>
    <row r="1071" spans="2:42" ht="12.75" customHeight="1" x14ac:dyDescent="0.25">
      <c r="B1071" s="47"/>
      <c r="D1071" s="50"/>
      <c r="E1071" s="51"/>
      <c r="F1071" s="50"/>
      <c r="G1071" s="52"/>
      <c r="H1071" s="51"/>
      <c r="I1071" s="51"/>
      <c r="J1071" s="129"/>
      <c r="K1071" s="49"/>
      <c r="L1071" s="49"/>
      <c r="M1071" s="49"/>
      <c r="N1071" s="49"/>
      <c r="O1071" s="49"/>
      <c r="P1071" s="49"/>
      <c r="Q1071" s="49"/>
      <c r="R1071" s="49"/>
      <c r="S1071" s="49"/>
      <c r="T1071" s="49"/>
      <c r="U1071" s="49"/>
      <c r="V1071" s="86"/>
      <c r="W1071" s="245"/>
      <c r="X1071" s="269"/>
      <c r="Y1071" s="45"/>
      <c r="Z1071" s="45"/>
      <c r="AA1071" s="49"/>
      <c r="AB1071" s="45"/>
      <c r="AC1071" s="87"/>
      <c r="AD1071" s="45"/>
      <c r="AE1071" s="45"/>
      <c r="AF1071" s="45"/>
      <c r="AG1071" s="46"/>
      <c r="AH1071" s="87"/>
      <c r="AI1071" s="45"/>
      <c r="AJ1071" s="53"/>
      <c r="AK1071" s="45"/>
      <c r="AL1071" s="54"/>
      <c r="AM1071" s="54"/>
      <c r="AN1071" s="53"/>
      <c r="AO1071" s="45"/>
      <c r="AP1071" s="45"/>
    </row>
    <row r="1072" spans="2:42" ht="12.75" customHeight="1" x14ac:dyDescent="0.25">
      <c r="B1072" s="47"/>
      <c r="D1072" s="50"/>
      <c r="E1072" s="51"/>
      <c r="F1072" s="50"/>
      <c r="G1072" s="52"/>
      <c r="H1072" s="51"/>
      <c r="I1072" s="51"/>
      <c r="J1072" s="129"/>
      <c r="K1072" s="49"/>
      <c r="L1072" s="49"/>
      <c r="M1072" s="49"/>
      <c r="N1072" s="49"/>
      <c r="O1072" s="49"/>
      <c r="P1072" s="49"/>
      <c r="Q1072" s="49"/>
      <c r="R1072" s="49"/>
      <c r="S1072" s="49"/>
      <c r="T1072" s="49"/>
      <c r="U1072" s="49"/>
      <c r="V1072" s="86"/>
      <c r="W1072" s="245"/>
      <c r="X1072" s="269"/>
      <c r="Y1072" s="45"/>
      <c r="Z1072" s="45"/>
      <c r="AA1072" s="49"/>
      <c r="AB1072" s="45"/>
      <c r="AC1072" s="45"/>
      <c r="AD1072" s="45"/>
      <c r="AE1072" s="45"/>
      <c r="AF1072" s="45"/>
      <c r="AG1072" s="46"/>
      <c r="AH1072" s="49"/>
      <c r="AI1072" s="45"/>
      <c r="AJ1072" s="53"/>
      <c r="AK1072" s="45"/>
      <c r="AL1072" s="54"/>
      <c r="AM1072" s="54"/>
      <c r="AN1072" s="54"/>
      <c r="AO1072" s="49"/>
      <c r="AP1072" s="49"/>
    </row>
    <row r="1073" spans="2:42" ht="12.75" customHeight="1" x14ac:dyDescent="0.25">
      <c r="B1073" s="47"/>
      <c r="D1073" s="50"/>
      <c r="E1073" s="51"/>
      <c r="F1073" s="50"/>
      <c r="G1073" s="52"/>
      <c r="H1073" s="51"/>
      <c r="I1073" s="51"/>
      <c r="J1073" s="129"/>
      <c r="K1073" s="49"/>
      <c r="L1073" s="49"/>
      <c r="M1073" s="49"/>
      <c r="N1073" s="49"/>
      <c r="O1073" s="49"/>
      <c r="P1073" s="49"/>
      <c r="Q1073" s="49"/>
      <c r="R1073" s="49"/>
      <c r="S1073" s="49"/>
      <c r="T1073" s="49"/>
      <c r="U1073" s="49"/>
      <c r="V1073" s="86"/>
      <c r="W1073" s="245"/>
      <c r="X1073" s="269"/>
      <c r="Y1073" s="44"/>
      <c r="Z1073" s="44"/>
      <c r="AA1073" s="45"/>
      <c r="AB1073" s="45"/>
      <c r="AC1073" s="87"/>
      <c r="AD1073" s="45"/>
      <c r="AE1073" s="45"/>
      <c r="AF1073" s="45"/>
      <c r="AG1073" s="46"/>
      <c r="AH1073" s="87"/>
      <c r="AI1073" s="45"/>
      <c r="AJ1073" s="53"/>
      <c r="AK1073" s="45"/>
      <c r="AL1073" s="54"/>
      <c r="AM1073" s="54"/>
      <c r="AN1073" s="53"/>
      <c r="AO1073" s="45"/>
      <c r="AP1073" s="45"/>
    </row>
    <row r="1074" spans="2:42" ht="12.75" customHeight="1" x14ac:dyDescent="0.25">
      <c r="B1074" s="47"/>
      <c r="D1074" s="50"/>
      <c r="E1074" s="51"/>
      <c r="F1074" s="50"/>
      <c r="G1074" s="52"/>
      <c r="H1074" s="51"/>
      <c r="I1074" s="51"/>
      <c r="J1074" s="129"/>
      <c r="K1074" s="49"/>
      <c r="L1074" s="49"/>
      <c r="M1074" s="49"/>
      <c r="N1074" s="49"/>
      <c r="O1074" s="49"/>
      <c r="P1074" s="49"/>
      <c r="Q1074" s="49"/>
      <c r="R1074" s="49"/>
      <c r="S1074" s="49"/>
      <c r="T1074" s="49"/>
      <c r="U1074" s="49"/>
      <c r="V1074" s="86"/>
      <c r="W1074" s="245"/>
      <c r="X1074" s="269"/>
      <c r="Y1074" s="44"/>
      <c r="Z1074" s="44"/>
      <c r="AA1074" s="49"/>
      <c r="AB1074" s="45"/>
      <c r="AC1074" s="45"/>
      <c r="AD1074" s="45"/>
      <c r="AE1074" s="45"/>
      <c r="AF1074" s="45"/>
      <c r="AG1074" s="46"/>
      <c r="AH1074" s="49"/>
      <c r="AI1074" s="45"/>
      <c r="AJ1074" s="53"/>
      <c r="AK1074" s="45"/>
      <c r="AL1074" s="54"/>
      <c r="AM1074" s="45"/>
      <c r="AN1074" s="45"/>
      <c r="AO1074" s="45"/>
      <c r="AP1074" s="45"/>
    </row>
    <row r="1075" spans="2:42" ht="12.75" customHeight="1" x14ac:dyDescent="0.25">
      <c r="B1075" s="47"/>
      <c r="D1075" s="50"/>
      <c r="E1075" s="51"/>
      <c r="F1075" s="50"/>
      <c r="G1075" s="52"/>
      <c r="H1075" s="51"/>
      <c r="I1075" s="51"/>
      <c r="J1075" s="129"/>
      <c r="K1075" s="49"/>
      <c r="L1075" s="49"/>
      <c r="M1075" s="49"/>
      <c r="N1075" s="49"/>
      <c r="O1075" s="49"/>
      <c r="P1075" s="49"/>
      <c r="Q1075" s="49"/>
      <c r="R1075" s="49"/>
      <c r="S1075" s="49"/>
      <c r="T1075" s="49"/>
      <c r="U1075" s="49"/>
      <c r="V1075" s="86"/>
      <c r="W1075" s="245"/>
      <c r="X1075" s="269"/>
      <c r="Y1075" s="45"/>
      <c r="Z1075" s="45"/>
      <c r="AA1075" s="49"/>
      <c r="AB1075" s="45"/>
      <c r="AC1075" s="87"/>
      <c r="AD1075" s="45"/>
      <c r="AE1075" s="45"/>
      <c r="AF1075" s="45"/>
      <c r="AG1075" s="46"/>
      <c r="AH1075" s="87"/>
      <c r="AI1075" s="45"/>
      <c r="AJ1075" s="53"/>
      <c r="AK1075" s="45"/>
      <c r="AL1075" s="54"/>
      <c r="AM1075" s="54"/>
      <c r="AN1075" s="53"/>
      <c r="AO1075" s="45"/>
      <c r="AP1075" s="45"/>
    </row>
    <row r="1076" spans="2:42" ht="12.75" customHeight="1" x14ac:dyDescent="0.25">
      <c r="B1076" s="47"/>
      <c r="D1076" s="50"/>
      <c r="E1076" s="51"/>
      <c r="F1076" s="50"/>
      <c r="G1076" s="52"/>
      <c r="H1076" s="51"/>
      <c r="I1076" s="51"/>
      <c r="J1076" s="129"/>
      <c r="K1076" s="49"/>
      <c r="L1076" s="49"/>
      <c r="M1076" s="49"/>
      <c r="N1076" s="49"/>
      <c r="O1076" s="49"/>
      <c r="P1076" s="49"/>
      <c r="Q1076" s="49"/>
      <c r="R1076" s="49"/>
      <c r="S1076" s="49"/>
      <c r="T1076" s="49"/>
      <c r="U1076" s="49"/>
      <c r="V1076" s="86"/>
      <c r="W1076" s="245"/>
      <c r="X1076" s="269"/>
      <c r="Y1076" s="45"/>
      <c r="Z1076" s="45"/>
      <c r="AA1076" s="45"/>
      <c r="AB1076" s="45"/>
      <c r="AC1076" s="45"/>
      <c r="AD1076" s="45"/>
      <c r="AE1076" s="45"/>
      <c r="AF1076" s="45"/>
      <c r="AG1076" s="46"/>
      <c r="AH1076" s="45"/>
      <c r="AI1076" s="45"/>
      <c r="AJ1076" s="53"/>
      <c r="AK1076" s="45"/>
      <c r="AL1076" s="54"/>
      <c r="AM1076" s="54"/>
      <c r="AN1076" s="53"/>
      <c r="AO1076" s="45"/>
      <c r="AP1076" s="45"/>
    </row>
    <row r="1077" spans="2:42" ht="12.75" customHeight="1" x14ac:dyDescent="0.25">
      <c r="B1077" s="47"/>
      <c r="D1077" s="50"/>
      <c r="E1077" s="51"/>
      <c r="F1077" s="50"/>
      <c r="G1077" s="52"/>
      <c r="H1077" s="51"/>
      <c r="I1077" s="51"/>
      <c r="J1077" s="129"/>
      <c r="K1077" s="49"/>
      <c r="L1077" s="49"/>
      <c r="M1077" s="49"/>
      <c r="N1077" s="49"/>
      <c r="O1077" s="49"/>
      <c r="P1077" s="49"/>
      <c r="Q1077" s="49"/>
      <c r="R1077" s="49"/>
      <c r="S1077" s="49"/>
      <c r="T1077" s="49"/>
      <c r="U1077" s="49"/>
      <c r="V1077" s="86"/>
      <c r="W1077" s="245"/>
      <c r="X1077" s="269"/>
      <c r="Y1077" s="44"/>
      <c r="Z1077" s="44"/>
      <c r="AA1077" s="45"/>
      <c r="AB1077" s="45"/>
      <c r="AC1077" s="45"/>
      <c r="AD1077" s="45"/>
      <c r="AE1077" s="45"/>
      <c r="AF1077" s="45"/>
      <c r="AG1077" s="46"/>
      <c r="AH1077" s="45"/>
      <c r="AI1077" s="45"/>
      <c r="AJ1077" s="53"/>
      <c r="AK1077" s="45"/>
      <c r="AL1077" s="54"/>
      <c r="AM1077" s="54"/>
      <c r="AN1077" s="53"/>
      <c r="AO1077" s="45"/>
      <c r="AP1077" s="45"/>
    </row>
    <row r="1078" spans="2:42" ht="12.75" customHeight="1" x14ac:dyDescent="0.25">
      <c r="B1078" s="47"/>
      <c r="D1078" s="50"/>
      <c r="E1078" s="51"/>
      <c r="F1078" s="50"/>
      <c r="G1078" s="52"/>
      <c r="H1078" s="51"/>
      <c r="I1078" s="51"/>
      <c r="J1078" s="129"/>
      <c r="K1078" s="49"/>
      <c r="L1078" s="49"/>
      <c r="M1078" s="49"/>
      <c r="N1078" s="49"/>
      <c r="O1078" s="49"/>
      <c r="P1078" s="49"/>
      <c r="Q1078" s="49"/>
      <c r="R1078" s="49"/>
      <c r="S1078" s="49"/>
      <c r="T1078" s="49"/>
      <c r="U1078" s="49"/>
      <c r="V1078" s="86"/>
      <c r="W1078" s="245"/>
      <c r="X1078" s="269"/>
      <c r="Y1078" s="108"/>
      <c r="Z1078" s="108"/>
      <c r="AA1078" s="45"/>
      <c r="AB1078" s="45"/>
      <c r="AC1078" s="45"/>
      <c r="AD1078" s="45"/>
      <c r="AE1078" s="45"/>
      <c r="AF1078" s="45"/>
      <c r="AG1078" s="46"/>
      <c r="AH1078" s="45"/>
      <c r="AI1078" s="45"/>
      <c r="AJ1078" s="45"/>
      <c r="AK1078" s="45"/>
      <c r="AL1078" s="45"/>
      <c r="AM1078" s="45"/>
      <c r="AN1078" s="45"/>
      <c r="AO1078" s="45"/>
      <c r="AP1078" s="45"/>
    </row>
    <row r="1079" spans="2:42" ht="12.75" customHeight="1" x14ac:dyDescent="0.25">
      <c r="B1079" s="47"/>
      <c r="D1079" s="50"/>
      <c r="E1079" s="51"/>
      <c r="F1079" s="50"/>
      <c r="G1079" s="52"/>
      <c r="H1079" s="51"/>
      <c r="I1079" s="51"/>
      <c r="J1079" s="129"/>
      <c r="K1079" s="49"/>
      <c r="L1079" s="49"/>
      <c r="M1079" s="49"/>
      <c r="N1079" s="49"/>
      <c r="O1079" s="49"/>
      <c r="P1079" s="49"/>
      <c r="Q1079" s="49"/>
      <c r="R1079" s="49"/>
      <c r="S1079" s="49"/>
      <c r="T1079" s="49"/>
      <c r="U1079" s="49"/>
      <c r="V1079" s="49"/>
      <c r="W1079" s="219"/>
      <c r="X1079" s="218"/>
      <c r="Y1079" s="45"/>
      <c r="Z1079" s="45"/>
      <c r="AA1079" s="45"/>
      <c r="AB1079" s="45"/>
      <c r="AC1079" s="45"/>
      <c r="AD1079" s="45"/>
      <c r="AE1079" s="45"/>
      <c r="AF1079" s="45"/>
      <c r="AG1079" s="46"/>
      <c r="AH1079" s="45"/>
      <c r="AI1079" s="45"/>
      <c r="AJ1079" s="53"/>
      <c r="AK1079" s="45"/>
      <c r="AL1079" s="54"/>
      <c r="AM1079" s="54"/>
      <c r="AN1079" s="53"/>
      <c r="AO1079" s="45"/>
      <c r="AP1079" s="45"/>
    </row>
    <row r="1080" spans="2:42" ht="12.75" customHeight="1" x14ac:dyDescent="0.25">
      <c r="B1080" s="47"/>
      <c r="D1080" s="50"/>
      <c r="E1080" s="51"/>
      <c r="F1080" s="50"/>
      <c r="G1080" s="52"/>
      <c r="H1080" s="51"/>
      <c r="I1080" s="51"/>
      <c r="J1080" s="129"/>
      <c r="K1080" s="49"/>
      <c r="L1080" s="49"/>
      <c r="M1080" s="49"/>
      <c r="N1080" s="49"/>
      <c r="O1080" s="49"/>
      <c r="P1080" s="49"/>
      <c r="Q1080" s="49"/>
      <c r="R1080" s="49"/>
      <c r="S1080" s="49"/>
      <c r="T1080" s="49"/>
      <c r="U1080" s="49"/>
      <c r="V1080" s="86"/>
      <c r="W1080" s="245"/>
      <c r="X1080" s="269"/>
      <c r="Y1080" s="45"/>
      <c r="Z1080" s="45"/>
      <c r="AA1080" s="45"/>
      <c r="AB1080" s="45"/>
      <c r="AC1080" s="45"/>
      <c r="AD1080" s="45"/>
      <c r="AE1080" s="45"/>
      <c r="AF1080" s="45"/>
      <c r="AG1080" s="46"/>
      <c r="AH1080" s="45"/>
      <c r="AI1080" s="45"/>
      <c r="AJ1080" s="53"/>
      <c r="AK1080" s="45"/>
      <c r="AL1080" s="54"/>
      <c r="AM1080" s="67"/>
      <c r="AN1080" s="67"/>
      <c r="AO1080" s="49"/>
      <c r="AP1080" s="49"/>
    </row>
    <row r="1081" spans="2:42" ht="12.75" customHeight="1" x14ac:dyDescent="0.25">
      <c r="B1081" s="47"/>
      <c r="D1081" s="50"/>
      <c r="E1081" s="51"/>
      <c r="F1081" s="50"/>
      <c r="G1081" s="52"/>
      <c r="H1081" s="51"/>
      <c r="I1081" s="51"/>
      <c r="J1081" s="12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86"/>
      <c r="W1081" s="245"/>
      <c r="X1081" s="269"/>
      <c r="Y1081" s="44"/>
      <c r="Z1081" s="44"/>
      <c r="AA1081" s="87"/>
      <c r="AB1081" s="87"/>
      <c r="AC1081" s="87"/>
      <c r="AD1081" s="87"/>
      <c r="AE1081" s="87"/>
      <c r="AF1081" s="87"/>
      <c r="AG1081" s="46"/>
      <c r="AH1081" s="87"/>
      <c r="AI1081" s="45"/>
      <c r="AJ1081" s="53"/>
      <c r="AK1081" s="87"/>
      <c r="AL1081" s="54"/>
      <c r="AM1081" s="54"/>
      <c r="AN1081" s="53"/>
      <c r="AO1081" s="45"/>
      <c r="AP1081" s="45"/>
    </row>
    <row r="1082" spans="2:42" ht="12.75" customHeight="1" x14ac:dyDescent="0.25">
      <c r="B1082" s="47"/>
      <c r="D1082" s="50"/>
      <c r="E1082" s="51"/>
      <c r="F1082" s="50"/>
      <c r="G1082" s="52"/>
      <c r="H1082" s="51"/>
      <c r="I1082" s="51"/>
      <c r="J1082" s="129"/>
      <c r="K1082" s="49"/>
      <c r="L1082" s="49"/>
      <c r="M1082" s="49"/>
      <c r="N1082" s="49"/>
      <c r="O1082" s="49"/>
      <c r="P1082" s="49"/>
      <c r="Q1082" s="49"/>
      <c r="R1082" s="49"/>
      <c r="S1082" s="49"/>
      <c r="T1082" s="49"/>
      <c r="U1082" s="49"/>
      <c r="V1082" s="86"/>
      <c r="W1082" s="245"/>
      <c r="X1082" s="269"/>
      <c r="Y1082" s="44"/>
      <c r="Z1082" s="44"/>
      <c r="AA1082" s="45"/>
      <c r="AB1082" s="45"/>
      <c r="AC1082" s="45"/>
      <c r="AD1082" s="45"/>
      <c r="AE1082" s="45"/>
      <c r="AF1082" s="45"/>
      <c r="AG1082" s="46"/>
      <c r="AH1082" s="45"/>
      <c r="AI1082" s="45"/>
      <c r="AJ1082" s="45"/>
      <c r="AK1082" s="45"/>
      <c r="AL1082" s="45"/>
      <c r="AM1082" s="45"/>
      <c r="AN1082" s="45"/>
      <c r="AO1082" s="45"/>
      <c r="AP1082" s="45"/>
    </row>
    <row r="1083" spans="2:42" ht="12.75" customHeight="1" x14ac:dyDescent="0.25">
      <c r="B1083" s="47"/>
      <c r="D1083" s="50"/>
      <c r="E1083" s="51"/>
      <c r="F1083" s="50"/>
      <c r="G1083" s="52"/>
      <c r="H1083" s="51"/>
      <c r="I1083" s="51"/>
      <c r="J1083" s="129"/>
      <c r="K1083" s="49"/>
      <c r="L1083" s="49"/>
      <c r="M1083" s="49"/>
      <c r="N1083" s="49"/>
      <c r="O1083" s="49"/>
      <c r="P1083" s="49"/>
      <c r="Q1083" s="49"/>
      <c r="R1083" s="49"/>
      <c r="S1083" s="49"/>
      <c r="T1083" s="49"/>
      <c r="U1083" s="49"/>
      <c r="V1083" s="49"/>
      <c r="W1083" s="219"/>
      <c r="X1083" s="218"/>
      <c r="Y1083" s="45"/>
      <c r="Z1083" s="45"/>
      <c r="AA1083" s="45"/>
      <c r="AB1083" s="45"/>
      <c r="AC1083" s="45"/>
      <c r="AD1083" s="45"/>
      <c r="AE1083" s="45"/>
      <c r="AF1083" s="45"/>
      <c r="AG1083" s="46"/>
      <c r="AH1083" s="45"/>
      <c r="AI1083" s="45"/>
      <c r="AJ1083" s="53"/>
      <c r="AK1083" s="45"/>
      <c r="AL1083" s="54"/>
      <c r="AM1083" s="54"/>
      <c r="AN1083" s="54"/>
      <c r="AO1083" s="49"/>
      <c r="AP1083" s="49"/>
    </row>
    <row r="1084" spans="2:42" ht="12.75" customHeight="1" x14ac:dyDescent="0.25">
      <c r="B1084" s="47"/>
      <c r="D1084" s="50"/>
      <c r="E1084" s="51"/>
      <c r="F1084" s="50"/>
      <c r="G1084" s="52"/>
      <c r="H1084" s="51"/>
      <c r="I1084" s="51"/>
      <c r="J1084" s="129"/>
      <c r="K1084" s="49"/>
      <c r="L1084" s="49"/>
      <c r="M1084" s="49"/>
      <c r="N1084" s="49"/>
      <c r="O1084" s="49"/>
      <c r="P1084" s="49"/>
      <c r="Q1084" s="49"/>
      <c r="R1084" s="49"/>
      <c r="S1084" s="49"/>
      <c r="T1084" s="49"/>
      <c r="U1084" s="49"/>
      <c r="V1084" s="86"/>
      <c r="W1084" s="245"/>
      <c r="X1084" s="269"/>
      <c r="Y1084" s="45"/>
      <c r="Z1084" s="45"/>
      <c r="AA1084" s="45"/>
      <c r="AB1084" s="45"/>
      <c r="AC1084" s="87"/>
      <c r="AD1084" s="87"/>
      <c r="AE1084" s="87"/>
      <c r="AF1084" s="87"/>
      <c r="AG1084" s="46"/>
      <c r="AH1084" s="87"/>
      <c r="AI1084" s="45"/>
      <c r="AJ1084" s="53"/>
      <c r="AK1084" s="87"/>
      <c r="AL1084" s="54"/>
      <c r="AM1084" s="54"/>
      <c r="AN1084" s="53"/>
      <c r="AO1084" s="45"/>
      <c r="AP1084" s="45"/>
    </row>
    <row r="1085" spans="2:42" ht="12.75" customHeight="1" x14ac:dyDescent="0.25">
      <c r="B1085" s="47"/>
      <c r="D1085" s="50"/>
      <c r="E1085" s="51"/>
      <c r="F1085" s="50"/>
      <c r="G1085" s="52"/>
      <c r="H1085" s="51"/>
      <c r="I1085" s="51"/>
      <c r="J1085" s="129"/>
      <c r="K1085" s="49"/>
      <c r="L1085" s="49"/>
      <c r="M1085" s="49"/>
      <c r="N1085" s="49"/>
      <c r="O1085" s="49"/>
      <c r="P1085" s="49"/>
      <c r="Q1085" s="49"/>
      <c r="R1085" s="49"/>
      <c r="S1085" s="49"/>
      <c r="T1085" s="49"/>
      <c r="U1085" s="49"/>
      <c r="V1085" s="86"/>
      <c r="W1085" s="245"/>
      <c r="X1085" s="269"/>
      <c r="Y1085" s="44"/>
      <c r="Z1085" s="44"/>
      <c r="AA1085" s="45"/>
      <c r="AB1085" s="45"/>
      <c r="AC1085" s="45"/>
      <c r="AD1085" s="45"/>
      <c r="AE1085" s="45"/>
      <c r="AF1085" s="45"/>
      <c r="AG1085" s="46"/>
      <c r="AH1085" s="45"/>
      <c r="AI1085" s="45"/>
      <c r="AJ1085" s="53"/>
      <c r="AK1085" s="45"/>
      <c r="AL1085" s="54"/>
      <c r="AM1085" s="54"/>
      <c r="AN1085" s="53"/>
      <c r="AO1085" s="45"/>
      <c r="AP1085" s="45"/>
    </row>
    <row r="1086" spans="2:42" ht="12.75" customHeight="1" x14ac:dyDescent="0.25">
      <c r="B1086" s="47"/>
      <c r="D1086" s="50"/>
      <c r="E1086" s="51"/>
      <c r="F1086" s="50"/>
      <c r="G1086" s="52"/>
      <c r="H1086" s="51"/>
      <c r="I1086" s="51"/>
      <c r="J1086" s="129"/>
      <c r="K1086" s="49"/>
      <c r="L1086" s="49"/>
      <c r="M1086" s="49"/>
      <c r="N1086" s="49"/>
      <c r="O1086" s="49"/>
      <c r="P1086" s="49"/>
      <c r="Q1086" s="49"/>
      <c r="R1086" s="49"/>
      <c r="S1086" s="49"/>
      <c r="T1086" s="49"/>
      <c r="U1086" s="49"/>
      <c r="V1086" s="86"/>
      <c r="W1086" s="245"/>
      <c r="X1086" s="269"/>
      <c r="Y1086" s="44"/>
      <c r="Z1086" s="44"/>
      <c r="AA1086" s="45"/>
      <c r="AB1086" s="45"/>
      <c r="AC1086" s="87"/>
      <c r="AD1086" s="45"/>
      <c r="AE1086" s="45"/>
      <c r="AF1086" s="45"/>
      <c r="AG1086" s="46"/>
      <c r="AH1086" s="87"/>
      <c r="AI1086" s="45"/>
      <c r="AJ1086" s="53"/>
      <c r="AK1086" s="45"/>
      <c r="AL1086" s="54"/>
      <c r="AM1086" s="54"/>
      <c r="AN1086" s="53"/>
      <c r="AO1086" s="45"/>
      <c r="AP1086" s="45"/>
    </row>
    <row r="1087" spans="2:42" ht="12.75" customHeight="1" x14ac:dyDescent="0.25">
      <c r="B1087" s="47"/>
      <c r="D1087" s="50"/>
      <c r="E1087" s="51"/>
      <c r="F1087" s="50"/>
      <c r="G1087" s="52"/>
      <c r="H1087" s="51"/>
      <c r="I1087" s="51"/>
      <c r="J1087" s="129"/>
      <c r="K1087" s="49"/>
      <c r="L1087" s="49"/>
      <c r="M1087" s="49"/>
      <c r="N1087" s="49"/>
      <c r="O1087" s="49"/>
      <c r="P1087" s="49"/>
      <c r="Q1087" s="49"/>
      <c r="R1087" s="49"/>
      <c r="S1087" s="49"/>
      <c r="T1087" s="49"/>
      <c r="U1087" s="49"/>
      <c r="V1087" s="49"/>
      <c r="W1087" s="219"/>
      <c r="X1087" s="218"/>
      <c r="Y1087" s="45"/>
      <c r="Z1087" s="45"/>
      <c r="AA1087" s="49"/>
      <c r="AB1087" s="45"/>
      <c r="AC1087" s="45"/>
      <c r="AD1087" s="45"/>
      <c r="AE1087" s="45"/>
      <c r="AF1087" s="45"/>
      <c r="AG1087" s="46"/>
      <c r="AH1087" s="49"/>
      <c r="AI1087" s="45"/>
      <c r="AJ1087" s="53"/>
      <c r="AK1087" s="45"/>
      <c r="AL1087" s="54"/>
      <c r="AM1087" s="45"/>
      <c r="AN1087" s="45"/>
      <c r="AO1087" s="45"/>
      <c r="AP1087" s="45"/>
    </row>
    <row r="1088" spans="2:42" ht="12.75" customHeight="1" x14ac:dyDescent="0.25">
      <c r="B1088" s="47"/>
      <c r="D1088" s="50"/>
      <c r="E1088" s="51"/>
      <c r="F1088" s="50"/>
      <c r="G1088" s="52"/>
      <c r="H1088" s="51"/>
      <c r="I1088" s="51"/>
      <c r="J1088" s="129"/>
      <c r="K1088" s="49"/>
      <c r="L1088" s="49"/>
      <c r="M1088" s="49"/>
      <c r="N1088" s="49"/>
      <c r="O1088" s="49"/>
      <c r="P1088" s="49"/>
      <c r="Q1088" s="49"/>
      <c r="R1088" s="49"/>
      <c r="S1088" s="49"/>
      <c r="T1088" s="49"/>
      <c r="U1088" s="49"/>
      <c r="V1088" s="86"/>
      <c r="W1088" s="245"/>
      <c r="X1088" s="269"/>
      <c r="Y1088" s="45"/>
      <c r="Z1088" s="45"/>
      <c r="AA1088" s="49"/>
      <c r="AB1088" s="45"/>
      <c r="AC1088" s="87"/>
      <c r="AD1088" s="45"/>
      <c r="AE1088" s="45"/>
      <c r="AF1088" s="45"/>
      <c r="AG1088" s="46"/>
      <c r="AH1088" s="87"/>
      <c r="AI1088" s="45"/>
      <c r="AJ1088" s="53"/>
      <c r="AK1088" s="45"/>
      <c r="AL1088" s="54"/>
      <c r="AM1088" s="54"/>
      <c r="AN1088" s="53"/>
      <c r="AO1088" s="45"/>
      <c r="AP1088" s="45"/>
    </row>
    <row r="1089" spans="2:42" ht="12.75" customHeight="1" x14ac:dyDescent="0.25">
      <c r="B1089" s="41"/>
      <c r="D1089" s="50"/>
      <c r="E1089" s="51"/>
      <c r="F1089" s="50"/>
      <c r="G1089" s="52"/>
      <c r="H1089" s="51"/>
      <c r="I1089" s="51"/>
      <c r="J1089" s="129"/>
      <c r="K1089" s="49"/>
      <c r="L1089" s="49"/>
      <c r="M1089" s="49"/>
      <c r="N1089" s="49"/>
      <c r="O1089" s="49"/>
      <c r="P1089" s="49"/>
      <c r="Q1089" s="49"/>
      <c r="R1089" s="49"/>
      <c r="S1089" s="49"/>
      <c r="T1089" s="49"/>
      <c r="U1089" s="49"/>
      <c r="V1089" s="86"/>
      <c r="W1089" s="245"/>
      <c r="X1089" s="269"/>
      <c r="Y1089" s="44"/>
      <c r="Z1089" s="44"/>
      <c r="AA1089" s="45"/>
      <c r="AB1089" s="45"/>
      <c r="AC1089" s="45"/>
      <c r="AD1089" s="45"/>
      <c r="AE1089" s="45"/>
      <c r="AF1089" s="45"/>
      <c r="AG1089" s="46"/>
      <c r="AH1089" s="45"/>
      <c r="AI1089" s="45"/>
      <c r="AJ1089" s="45"/>
      <c r="AK1089" s="45"/>
      <c r="AL1089" s="45"/>
      <c r="AM1089" s="45"/>
      <c r="AN1089" s="45"/>
      <c r="AO1089" s="45"/>
      <c r="AP1089" s="45"/>
    </row>
    <row r="1090" spans="2:42" ht="12.75" customHeight="1" x14ac:dyDescent="0.25">
      <c r="B1090" s="47"/>
      <c r="D1090" s="50"/>
      <c r="E1090" s="51"/>
      <c r="F1090" s="50"/>
      <c r="G1090" s="52"/>
      <c r="H1090" s="51"/>
      <c r="I1090" s="51"/>
      <c r="J1090" s="129"/>
      <c r="K1090" s="49"/>
      <c r="L1090" s="49"/>
      <c r="M1090" s="49"/>
      <c r="N1090" s="49"/>
      <c r="O1090" s="49"/>
      <c r="P1090" s="49"/>
      <c r="Q1090" s="49"/>
      <c r="R1090" s="49"/>
      <c r="S1090" s="49"/>
      <c r="T1090" s="49"/>
      <c r="U1090" s="49"/>
      <c r="V1090" s="86"/>
      <c r="W1090" s="245"/>
      <c r="X1090" s="269"/>
      <c r="Y1090" s="108"/>
      <c r="Z1090" s="108"/>
      <c r="AA1090" s="45"/>
      <c r="AB1090" s="45"/>
      <c r="AC1090" s="45"/>
      <c r="AD1090" s="45"/>
      <c r="AE1090" s="45"/>
      <c r="AF1090" s="45"/>
      <c r="AG1090" s="46"/>
      <c r="AH1090" s="45"/>
      <c r="AI1090" s="45"/>
      <c r="AJ1090" s="53"/>
      <c r="AK1090" s="45"/>
      <c r="AL1090" s="54"/>
      <c r="AM1090" s="54"/>
      <c r="AN1090" s="53"/>
      <c r="AO1090" s="45"/>
      <c r="AP1090" s="45"/>
    </row>
    <row r="1091" spans="2:42" ht="12.75" customHeight="1" x14ac:dyDescent="0.25">
      <c r="B1091" s="47"/>
      <c r="D1091" s="50"/>
      <c r="E1091" s="51"/>
      <c r="F1091" s="50"/>
      <c r="G1091" s="52"/>
      <c r="H1091" s="51"/>
      <c r="I1091" s="51"/>
      <c r="J1091" s="129"/>
      <c r="K1091" s="49"/>
      <c r="L1091" s="49"/>
      <c r="M1091" s="49"/>
      <c r="N1091" s="49"/>
      <c r="O1091" s="49"/>
      <c r="P1091" s="49"/>
      <c r="Q1091" s="49"/>
      <c r="R1091" s="49"/>
      <c r="S1091" s="49"/>
      <c r="T1091" s="49"/>
      <c r="U1091" s="49"/>
      <c r="V1091" s="86"/>
      <c r="W1091" s="245"/>
      <c r="X1091" s="269"/>
      <c r="Y1091" s="45"/>
      <c r="Z1091" s="45"/>
      <c r="AA1091" s="45"/>
      <c r="AB1091" s="45"/>
      <c r="AC1091" s="87"/>
      <c r="AD1091" s="45"/>
      <c r="AE1091" s="45"/>
      <c r="AF1091" s="45"/>
      <c r="AG1091" s="46"/>
      <c r="AH1091" s="87"/>
      <c r="AI1091" s="45"/>
      <c r="AJ1091" s="53"/>
      <c r="AK1091" s="45"/>
      <c r="AL1091" s="54"/>
      <c r="AM1091" s="54"/>
      <c r="AN1091" s="53"/>
      <c r="AO1091" s="45"/>
      <c r="AP1091" s="45"/>
    </row>
    <row r="1092" spans="2:42" ht="12.75" customHeight="1" x14ac:dyDescent="0.25">
      <c r="B1092" s="47"/>
      <c r="D1092" s="50"/>
      <c r="E1092" s="48"/>
      <c r="F1092" s="50"/>
      <c r="G1092" s="52"/>
      <c r="H1092" s="51"/>
      <c r="I1092" s="51"/>
      <c r="J1092" s="129"/>
      <c r="K1092" s="49"/>
      <c r="L1092" s="49"/>
      <c r="M1092" s="49"/>
      <c r="N1092" s="49"/>
      <c r="O1092" s="49"/>
      <c r="P1092" s="49"/>
      <c r="Q1092" s="49"/>
      <c r="R1092" s="49"/>
      <c r="S1092" s="49"/>
      <c r="T1092" s="49"/>
      <c r="U1092" s="49"/>
      <c r="V1092" s="49"/>
      <c r="W1092" s="219"/>
      <c r="X1092" s="218"/>
      <c r="Y1092" s="45"/>
      <c r="Z1092" s="45"/>
      <c r="AA1092" s="49"/>
      <c r="AB1092" s="45"/>
      <c r="AC1092" s="45"/>
      <c r="AD1092" s="45"/>
      <c r="AE1092" s="45"/>
      <c r="AF1092" s="45"/>
      <c r="AG1092" s="46"/>
      <c r="AH1092" s="49"/>
      <c r="AI1092" s="45"/>
      <c r="AJ1092" s="53"/>
      <c r="AK1092" s="45"/>
      <c r="AL1092" s="54"/>
      <c r="AM1092" s="45"/>
      <c r="AN1092" s="45"/>
      <c r="AO1092" s="45"/>
      <c r="AP1092" s="45"/>
    </row>
    <row r="1093" spans="2:42" ht="12.75" customHeight="1" x14ac:dyDescent="0.25">
      <c r="B1093" s="47"/>
      <c r="D1093" s="50"/>
      <c r="E1093" s="51"/>
      <c r="F1093" s="50"/>
      <c r="G1093" s="52"/>
      <c r="H1093" s="51"/>
      <c r="I1093" s="51"/>
      <c r="J1093" s="129"/>
      <c r="K1093" s="49"/>
      <c r="L1093" s="49"/>
      <c r="M1093" s="49"/>
      <c r="N1093" s="49"/>
      <c r="O1093" s="49"/>
      <c r="P1093" s="49"/>
      <c r="Q1093" s="49"/>
      <c r="R1093" s="49"/>
      <c r="S1093" s="49"/>
      <c r="T1093" s="49"/>
      <c r="U1093" s="49"/>
      <c r="V1093" s="86"/>
      <c r="W1093" s="245"/>
      <c r="X1093" s="269"/>
      <c r="Y1093" s="45"/>
      <c r="Z1093" s="45"/>
      <c r="AA1093" s="49"/>
      <c r="AB1093" s="45"/>
      <c r="AC1093" s="87"/>
      <c r="AD1093" s="45"/>
      <c r="AE1093" s="45"/>
      <c r="AF1093" s="45"/>
      <c r="AG1093" s="46"/>
      <c r="AH1093" s="87"/>
      <c r="AI1093" s="45"/>
      <c r="AJ1093" s="53"/>
      <c r="AK1093" s="45"/>
      <c r="AL1093" s="54"/>
      <c r="AM1093" s="54"/>
      <c r="AN1093" s="53"/>
      <c r="AO1093" s="45"/>
      <c r="AP1093" s="45"/>
    </row>
    <row r="1094" spans="2:42" ht="12.75" customHeight="1" x14ac:dyDescent="0.25">
      <c r="B1094" s="47"/>
      <c r="D1094" s="50"/>
      <c r="E1094" s="51"/>
      <c r="F1094" s="50"/>
      <c r="G1094" s="52"/>
      <c r="H1094" s="51"/>
      <c r="I1094" s="51"/>
      <c r="J1094" s="12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86"/>
      <c r="W1094" s="245"/>
      <c r="X1094" s="269"/>
      <c r="Y1094" s="45"/>
      <c r="Z1094" s="45"/>
      <c r="AA1094" s="49"/>
      <c r="AB1094" s="45"/>
      <c r="AC1094" s="87"/>
      <c r="AD1094" s="45"/>
      <c r="AE1094" s="45"/>
      <c r="AF1094" s="45"/>
      <c r="AG1094" s="46"/>
      <c r="AH1094" s="87"/>
      <c r="AI1094" s="45"/>
      <c r="AJ1094" s="53"/>
      <c r="AK1094" s="45"/>
      <c r="AL1094" s="54"/>
      <c r="AM1094" s="54"/>
      <c r="AN1094" s="53"/>
      <c r="AO1094" s="45"/>
      <c r="AP1094" s="45"/>
    </row>
    <row r="1095" spans="2:42" ht="12.75" customHeight="1" x14ac:dyDescent="0.25">
      <c r="B1095" s="47"/>
      <c r="D1095" s="50"/>
      <c r="E1095" s="51"/>
      <c r="F1095" s="50"/>
      <c r="G1095" s="52"/>
      <c r="H1095" s="51"/>
      <c r="I1095" s="51"/>
      <c r="J1095" s="12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86"/>
      <c r="W1095" s="245"/>
      <c r="X1095" s="269"/>
      <c r="Y1095" s="44"/>
      <c r="Z1095" s="44"/>
      <c r="AA1095" s="49"/>
      <c r="AB1095" s="45"/>
      <c r="AC1095" s="87"/>
      <c r="AD1095" s="45"/>
      <c r="AE1095" s="45"/>
      <c r="AF1095" s="45"/>
      <c r="AG1095" s="46"/>
      <c r="AH1095" s="87"/>
      <c r="AI1095" s="45"/>
      <c r="AJ1095" s="53"/>
      <c r="AK1095" s="45"/>
      <c r="AL1095" s="54"/>
      <c r="AM1095" s="54"/>
      <c r="AN1095" s="53"/>
      <c r="AO1095" s="45"/>
      <c r="AP1095" s="45"/>
    </row>
    <row r="1096" spans="2:42" ht="12.75" customHeight="1" x14ac:dyDescent="0.25">
      <c r="B1096" s="47"/>
      <c r="D1096" s="50"/>
      <c r="E1096" s="51"/>
      <c r="F1096" s="50"/>
      <c r="G1096" s="52"/>
      <c r="H1096" s="51"/>
      <c r="I1096" s="51"/>
      <c r="J1096" s="12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86"/>
      <c r="W1096" s="245"/>
      <c r="X1096" s="269"/>
      <c r="Y1096" s="108"/>
      <c r="Z1096" s="108"/>
      <c r="AA1096" s="49"/>
      <c r="AB1096" s="45"/>
      <c r="AC1096" s="87"/>
      <c r="AD1096" s="45"/>
      <c r="AE1096" s="45"/>
      <c r="AF1096" s="45"/>
      <c r="AG1096" s="46"/>
      <c r="AH1096" s="87"/>
      <c r="AI1096" s="45"/>
      <c r="AJ1096" s="53"/>
      <c r="AK1096" s="45"/>
      <c r="AL1096" s="54"/>
      <c r="AM1096" s="54"/>
      <c r="AN1096" s="53"/>
      <c r="AO1096" s="45"/>
      <c r="AP1096" s="45"/>
    </row>
    <row r="1097" spans="2:42" ht="12.75" customHeight="1" x14ac:dyDescent="0.25">
      <c r="B1097" s="47"/>
      <c r="D1097" s="50"/>
      <c r="E1097" s="51"/>
      <c r="F1097" s="50"/>
      <c r="G1097" s="52"/>
      <c r="H1097" s="51"/>
      <c r="I1097" s="51"/>
      <c r="J1097" s="129"/>
      <c r="K1097" s="49"/>
      <c r="L1097" s="49"/>
      <c r="M1097" s="49"/>
      <c r="N1097" s="49"/>
      <c r="O1097" s="49"/>
      <c r="P1097" s="49"/>
      <c r="Q1097" s="49"/>
      <c r="R1097" s="49"/>
      <c r="S1097" s="49"/>
      <c r="T1097" s="49"/>
      <c r="U1097" s="49"/>
      <c r="V1097" s="86"/>
      <c r="W1097" s="245"/>
      <c r="X1097" s="269"/>
      <c r="Y1097" s="45"/>
      <c r="Z1097" s="45"/>
      <c r="AA1097" s="49"/>
      <c r="AB1097" s="45"/>
      <c r="AC1097" s="87"/>
      <c r="AD1097" s="45"/>
      <c r="AE1097" s="45"/>
      <c r="AF1097" s="45"/>
      <c r="AG1097" s="46"/>
      <c r="AH1097" s="87"/>
      <c r="AI1097" s="45"/>
      <c r="AJ1097" s="53"/>
      <c r="AK1097" s="45"/>
      <c r="AL1097" s="54"/>
      <c r="AM1097" s="54"/>
      <c r="AN1097" s="53"/>
      <c r="AO1097" s="45"/>
      <c r="AP1097" s="45"/>
    </row>
    <row r="1098" spans="2:42" ht="12.75" customHeight="1" x14ac:dyDescent="0.25">
      <c r="B1098" s="47"/>
      <c r="D1098" s="50"/>
      <c r="E1098" s="51"/>
      <c r="F1098" s="50"/>
      <c r="G1098" s="52"/>
      <c r="H1098" s="51"/>
      <c r="I1098" s="51"/>
      <c r="J1098" s="129"/>
      <c r="K1098" s="49"/>
      <c r="L1098" s="49"/>
      <c r="M1098" s="49"/>
      <c r="N1098" s="49"/>
      <c r="O1098" s="49"/>
      <c r="P1098" s="49"/>
      <c r="Q1098" s="49"/>
      <c r="R1098" s="49"/>
      <c r="S1098" s="49"/>
      <c r="T1098" s="49"/>
      <c r="U1098" s="49"/>
      <c r="V1098" s="86"/>
      <c r="W1098" s="245"/>
      <c r="X1098" s="269"/>
      <c r="Y1098" s="45"/>
      <c r="Z1098" s="45"/>
      <c r="AA1098" s="49"/>
      <c r="AB1098" s="45"/>
      <c r="AC1098" s="87"/>
      <c r="AD1098" s="45"/>
      <c r="AE1098" s="45"/>
      <c r="AF1098" s="45"/>
      <c r="AG1098" s="46"/>
      <c r="AH1098" s="87"/>
      <c r="AI1098" s="45"/>
      <c r="AJ1098" s="53"/>
      <c r="AK1098" s="45"/>
      <c r="AL1098" s="54"/>
      <c r="AM1098" s="54"/>
      <c r="AN1098" s="53"/>
      <c r="AO1098" s="45"/>
      <c r="AP1098" s="45"/>
    </row>
    <row r="1099" spans="2:42" ht="12.75" customHeight="1" x14ac:dyDescent="0.25">
      <c r="B1099" s="47"/>
      <c r="D1099" s="50"/>
      <c r="E1099" s="51"/>
      <c r="F1099" s="50"/>
      <c r="G1099" s="52"/>
      <c r="H1099" s="51"/>
      <c r="I1099" s="51"/>
      <c r="J1099" s="129"/>
      <c r="K1099" s="49"/>
      <c r="L1099" s="49"/>
      <c r="M1099" s="49"/>
      <c r="N1099" s="49"/>
      <c r="O1099" s="49"/>
      <c r="P1099" s="49"/>
      <c r="Q1099" s="49"/>
      <c r="R1099" s="49"/>
      <c r="S1099" s="49"/>
      <c r="T1099" s="49"/>
      <c r="U1099" s="49"/>
      <c r="V1099" s="86"/>
      <c r="W1099" s="245"/>
      <c r="X1099" s="269"/>
      <c r="Y1099" s="44"/>
      <c r="Z1099" s="44"/>
      <c r="AA1099" s="49"/>
      <c r="AB1099" s="45"/>
      <c r="AC1099" s="87"/>
      <c r="AD1099" s="45"/>
      <c r="AE1099" s="45"/>
      <c r="AF1099" s="45"/>
      <c r="AG1099" s="46"/>
      <c r="AH1099" s="87"/>
      <c r="AI1099" s="45"/>
      <c r="AJ1099" s="53"/>
      <c r="AK1099" s="45"/>
      <c r="AL1099" s="54"/>
      <c r="AM1099" s="54"/>
      <c r="AN1099" s="53"/>
      <c r="AO1099" s="45"/>
      <c r="AP1099" s="45"/>
    </row>
    <row r="1100" spans="2:42" ht="12.75" customHeight="1" x14ac:dyDescent="0.25">
      <c r="B1100" s="47"/>
      <c r="D1100" s="50"/>
      <c r="E1100" s="51"/>
      <c r="F1100" s="50"/>
      <c r="G1100" s="52"/>
      <c r="H1100" s="51"/>
      <c r="I1100" s="51"/>
      <c r="J1100" s="129"/>
      <c r="K1100" s="49"/>
      <c r="L1100" s="49"/>
      <c r="M1100" s="49"/>
      <c r="N1100" s="49"/>
      <c r="O1100" s="49"/>
      <c r="P1100" s="49"/>
      <c r="Q1100" s="49"/>
      <c r="R1100" s="49"/>
      <c r="S1100" s="49"/>
      <c r="T1100" s="49"/>
      <c r="U1100" s="49"/>
      <c r="V1100" s="86"/>
      <c r="W1100" s="245"/>
      <c r="X1100" s="269"/>
      <c r="Y1100" s="44"/>
      <c r="Z1100" s="44"/>
      <c r="AA1100" s="49"/>
      <c r="AB1100" s="45"/>
      <c r="AC1100" s="87"/>
      <c r="AD1100" s="45"/>
      <c r="AE1100" s="45"/>
      <c r="AF1100" s="45"/>
      <c r="AG1100" s="46"/>
      <c r="AH1100" s="87"/>
      <c r="AI1100" s="45"/>
      <c r="AJ1100" s="53"/>
      <c r="AK1100" s="45"/>
      <c r="AL1100" s="54"/>
      <c r="AM1100" s="54"/>
      <c r="AN1100" s="53"/>
      <c r="AO1100" s="45"/>
      <c r="AP1100" s="45"/>
    </row>
    <row r="1101" spans="2:42" ht="12.75" customHeight="1" x14ac:dyDescent="0.25">
      <c r="B1101" s="47"/>
      <c r="D1101" s="50"/>
      <c r="E1101" s="51"/>
      <c r="F1101" s="50"/>
      <c r="G1101" s="52"/>
      <c r="H1101" s="51"/>
      <c r="I1101" s="51"/>
      <c r="J1101" s="12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86"/>
      <c r="W1101" s="245"/>
      <c r="X1101" s="269"/>
      <c r="Y1101" s="45"/>
      <c r="Z1101" s="45"/>
      <c r="AA1101" s="49"/>
      <c r="AB1101" s="45"/>
      <c r="AC1101" s="87"/>
      <c r="AD1101" s="45"/>
      <c r="AE1101" s="45"/>
      <c r="AF1101" s="45"/>
      <c r="AG1101" s="46"/>
      <c r="AH1101" s="87"/>
      <c r="AI1101" s="45"/>
      <c r="AJ1101" s="53"/>
      <c r="AK1101" s="45"/>
      <c r="AL1101" s="54"/>
      <c r="AM1101" s="54"/>
      <c r="AN1101" s="53"/>
      <c r="AO1101" s="45"/>
      <c r="AP1101" s="45"/>
    </row>
    <row r="1102" spans="2:42" ht="12.75" customHeight="1" x14ac:dyDescent="0.25">
      <c r="B1102" s="47"/>
      <c r="D1102" s="50"/>
      <c r="E1102" s="51"/>
      <c r="F1102" s="50"/>
      <c r="G1102" s="52"/>
      <c r="H1102" s="51"/>
      <c r="I1102" s="51"/>
      <c r="J1102" s="129"/>
      <c r="K1102" s="49"/>
      <c r="L1102" s="49"/>
      <c r="M1102" s="49"/>
      <c r="N1102" s="49"/>
      <c r="O1102" s="49"/>
      <c r="P1102" s="49"/>
      <c r="Q1102" s="49"/>
      <c r="R1102" s="49"/>
      <c r="S1102" s="49"/>
      <c r="T1102" s="49"/>
      <c r="U1102" s="49"/>
      <c r="V1102" s="86"/>
      <c r="W1102" s="245"/>
      <c r="X1102" s="269"/>
      <c r="Y1102" s="45"/>
      <c r="Z1102" s="45"/>
      <c r="AA1102" s="49"/>
      <c r="AB1102" s="45"/>
      <c r="AC1102" s="87"/>
      <c r="AD1102" s="45"/>
      <c r="AE1102" s="45"/>
      <c r="AF1102" s="45"/>
      <c r="AG1102" s="46"/>
      <c r="AH1102" s="87"/>
      <c r="AI1102" s="45"/>
      <c r="AJ1102" s="53"/>
      <c r="AK1102" s="45"/>
      <c r="AL1102" s="54"/>
      <c r="AM1102" s="54"/>
      <c r="AN1102" s="53"/>
      <c r="AO1102" s="45"/>
      <c r="AP1102" s="45"/>
    </row>
    <row r="1103" spans="2:42" ht="12.75" customHeight="1" x14ac:dyDescent="0.25">
      <c r="B1103" s="47"/>
      <c r="D1103" s="50"/>
      <c r="E1103" s="51"/>
      <c r="F1103" s="50"/>
      <c r="G1103" s="52"/>
      <c r="H1103" s="51"/>
      <c r="I1103" s="51"/>
      <c r="J1103" s="129"/>
      <c r="K1103" s="49"/>
      <c r="L1103" s="49"/>
      <c r="M1103" s="49"/>
      <c r="N1103" s="49"/>
      <c r="O1103" s="49"/>
      <c r="P1103" s="49"/>
      <c r="Q1103" s="49"/>
      <c r="R1103" s="49"/>
      <c r="S1103" s="49"/>
      <c r="T1103" s="49"/>
      <c r="U1103" s="49"/>
      <c r="V1103" s="86"/>
      <c r="W1103" s="245"/>
      <c r="X1103" s="269"/>
      <c r="Y1103" s="44"/>
      <c r="Z1103" s="44"/>
      <c r="AA1103" s="49"/>
      <c r="AB1103" s="45"/>
      <c r="AC1103" s="87"/>
      <c r="AD1103" s="45"/>
      <c r="AE1103" s="45"/>
      <c r="AF1103" s="45"/>
      <c r="AG1103" s="46"/>
      <c r="AH1103" s="87"/>
      <c r="AI1103" s="45"/>
      <c r="AJ1103" s="53"/>
      <c r="AK1103" s="45"/>
      <c r="AL1103" s="54"/>
      <c r="AM1103" s="54"/>
      <c r="AN1103" s="53"/>
      <c r="AO1103" s="45"/>
      <c r="AP1103" s="45"/>
    </row>
    <row r="1104" spans="2:42" ht="12.75" customHeight="1" x14ac:dyDescent="0.25">
      <c r="B1104" s="47"/>
      <c r="D1104" s="50"/>
      <c r="E1104" s="51"/>
      <c r="F1104" s="50"/>
      <c r="G1104" s="52"/>
      <c r="H1104" s="51"/>
      <c r="I1104" s="51"/>
      <c r="J1104" s="129"/>
      <c r="K1104" s="49"/>
      <c r="L1104" s="49"/>
      <c r="M1104" s="49"/>
      <c r="N1104" s="49"/>
      <c r="O1104" s="49"/>
      <c r="P1104" s="49"/>
      <c r="Q1104" s="49"/>
      <c r="R1104" s="49"/>
      <c r="S1104" s="49"/>
      <c r="T1104" s="49"/>
      <c r="U1104" s="49"/>
      <c r="V1104" s="86"/>
      <c r="W1104" s="245"/>
      <c r="X1104" s="269"/>
      <c r="Y1104" s="108"/>
      <c r="Z1104" s="108"/>
      <c r="AA1104" s="49"/>
      <c r="AB1104" s="45"/>
      <c r="AC1104" s="87"/>
      <c r="AD1104" s="45"/>
      <c r="AE1104" s="45"/>
      <c r="AF1104" s="45"/>
      <c r="AG1104" s="46"/>
      <c r="AH1104" s="87"/>
      <c r="AI1104" s="45"/>
      <c r="AJ1104" s="53"/>
      <c r="AK1104" s="45"/>
      <c r="AL1104" s="54"/>
      <c r="AM1104" s="54"/>
      <c r="AN1104" s="53"/>
      <c r="AO1104" s="45"/>
      <c r="AP1104" s="45"/>
    </row>
    <row r="1105" spans="2:42" ht="12.75" customHeight="1" x14ac:dyDescent="0.25">
      <c r="B1105" s="47"/>
      <c r="D1105" s="50"/>
      <c r="E1105" s="51"/>
      <c r="F1105" s="50"/>
      <c r="G1105" s="52"/>
      <c r="H1105" s="51"/>
      <c r="I1105" s="51"/>
      <c r="J1105" s="129"/>
      <c r="K1105" s="49"/>
      <c r="L1105" s="49"/>
      <c r="M1105" s="49"/>
      <c r="N1105" s="49"/>
      <c r="O1105" s="49"/>
      <c r="P1105" s="49"/>
      <c r="Q1105" s="49"/>
      <c r="R1105" s="49"/>
      <c r="S1105" s="49"/>
      <c r="T1105" s="49"/>
      <c r="U1105" s="49"/>
      <c r="V1105" s="86"/>
      <c r="W1105" s="245"/>
      <c r="X1105" s="269"/>
      <c r="Y1105" s="45"/>
      <c r="Z1105" s="45"/>
      <c r="AA1105" s="49"/>
      <c r="AB1105" s="45"/>
      <c r="AC1105" s="87"/>
      <c r="AD1105" s="45"/>
      <c r="AE1105" s="45"/>
      <c r="AF1105" s="45"/>
      <c r="AG1105" s="46"/>
      <c r="AH1105" s="87"/>
      <c r="AI1105" s="45"/>
      <c r="AJ1105" s="53"/>
      <c r="AK1105" s="45"/>
      <c r="AL1105" s="54"/>
      <c r="AM1105" s="54"/>
      <c r="AN1105" s="53"/>
      <c r="AO1105" s="45"/>
      <c r="AP1105" s="45"/>
    </row>
    <row r="1106" spans="2:42" ht="12.75" customHeight="1" x14ac:dyDescent="0.25">
      <c r="B1106" s="47"/>
      <c r="D1106" s="50"/>
      <c r="E1106" s="51"/>
      <c r="F1106" s="50"/>
      <c r="G1106" s="52"/>
      <c r="H1106" s="51"/>
      <c r="I1106" s="51"/>
      <c r="J1106" s="129"/>
      <c r="K1106" s="49"/>
      <c r="L1106" s="49"/>
      <c r="M1106" s="49"/>
      <c r="N1106" s="49"/>
      <c r="O1106" s="49"/>
      <c r="P1106" s="49"/>
      <c r="Q1106" s="49"/>
      <c r="R1106" s="49"/>
      <c r="S1106" s="49"/>
      <c r="T1106" s="49"/>
      <c r="U1106" s="49"/>
      <c r="V1106" s="86"/>
      <c r="W1106" s="245"/>
      <c r="X1106" s="269"/>
      <c r="Y1106" s="45"/>
      <c r="Z1106" s="45"/>
      <c r="AA1106" s="49"/>
      <c r="AB1106" s="45"/>
      <c r="AC1106" s="87"/>
      <c r="AD1106" s="45"/>
      <c r="AE1106" s="45"/>
      <c r="AF1106" s="45"/>
      <c r="AG1106" s="46"/>
      <c r="AH1106" s="87"/>
      <c r="AI1106" s="45"/>
      <c r="AJ1106" s="53"/>
      <c r="AK1106" s="45"/>
      <c r="AL1106" s="54"/>
      <c r="AM1106" s="54"/>
      <c r="AN1106" s="53"/>
      <c r="AO1106" s="45"/>
      <c r="AP1106" s="45"/>
    </row>
    <row r="1107" spans="2:42" ht="12.75" customHeight="1" x14ac:dyDescent="0.25">
      <c r="B1107" s="47"/>
      <c r="D1107" s="50"/>
      <c r="E1107" s="51"/>
      <c r="F1107" s="50"/>
      <c r="G1107" s="52"/>
      <c r="H1107" s="51"/>
      <c r="I1107" s="51"/>
      <c r="J1107" s="129"/>
      <c r="K1107" s="49"/>
      <c r="L1107" s="49"/>
      <c r="M1107" s="49"/>
      <c r="N1107" s="49"/>
      <c r="O1107" s="49"/>
      <c r="P1107" s="49"/>
      <c r="Q1107" s="49"/>
      <c r="R1107" s="49"/>
      <c r="S1107" s="49"/>
      <c r="T1107" s="49"/>
      <c r="U1107" s="49"/>
      <c r="V1107" s="86"/>
      <c r="W1107" s="245"/>
      <c r="X1107" s="269"/>
      <c r="Y1107" s="44"/>
      <c r="Z1107" s="44"/>
      <c r="AA1107" s="49"/>
      <c r="AB1107" s="45"/>
      <c r="AC1107" s="87"/>
      <c r="AD1107" s="45"/>
      <c r="AE1107" s="45"/>
      <c r="AF1107" s="45"/>
      <c r="AG1107" s="46"/>
      <c r="AH1107" s="87"/>
      <c r="AI1107" s="45"/>
      <c r="AJ1107" s="53"/>
      <c r="AK1107" s="45"/>
      <c r="AL1107" s="54"/>
      <c r="AM1107" s="54"/>
      <c r="AN1107" s="53"/>
      <c r="AO1107" s="45"/>
      <c r="AP1107" s="45"/>
    </row>
    <row r="1108" spans="2:42" ht="12.75" customHeight="1" x14ac:dyDescent="0.25">
      <c r="B1108" s="47"/>
      <c r="D1108" s="50"/>
      <c r="E1108" s="51"/>
      <c r="F1108" s="50"/>
      <c r="G1108" s="52"/>
      <c r="H1108" s="51"/>
      <c r="I1108" s="51"/>
      <c r="J1108" s="129"/>
      <c r="K1108" s="49"/>
      <c r="L1108" s="49"/>
      <c r="M1108" s="49"/>
      <c r="N1108" s="49"/>
      <c r="O1108" s="49"/>
      <c r="P1108" s="49"/>
      <c r="Q1108" s="49"/>
      <c r="R1108" s="49"/>
      <c r="S1108" s="49"/>
      <c r="T1108" s="49"/>
      <c r="U1108" s="49"/>
      <c r="V1108" s="86"/>
      <c r="W1108" s="245"/>
      <c r="X1108" s="269"/>
      <c r="Y1108" s="44"/>
      <c r="Z1108" s="44"/>
      <c r="AA1108" s="49"/>
      <c r="AB1108" s="45"/>
      <c r="AC1108" s="87"/>
      <c r="AD1108" s="45"/>
      <c r="AE1108" s="45"/>
      <c r="AF1108" s="45"/>
      <c r="AG1108" s="46"/>
      <c r="AH1108" s="87"/>
      <c r="AI1108" s="45"/>
      <c r="AJ1108" s="53"/>
      <c r="AK1108" s="45"/>
      <c r="AL1108" s="54"/>
      <c r="AM1108" s="54"/>
      <c r="AN1108" s="53"/>
      <c r="AO1108" s="45"/>
      <c r="AP1108" s="45"/>
    </row>
    <row r="1109" spans="2:42" ht="12.75" customHeight="1" x14ac:dyDescent="0.25">
      <c r="B1109" s="47"/>
      <c r="D1109" s="50"/>
      <c r="E1109" s="51"/>
      <c r="F1109" s="50"/>
      <c r="G1109" s="52"/>
      <c r="H1109" s="51"/>
      <c r="I1109" s="51"/>
      <c r="J1109" s="129"/>
      <c r="K1109" s="49"/>
      <c r="L1109" s="49"/>
      <c r="M1109" s="49"/>
      <c r="N1109" s="49"/>
      <c r="O1109" s="49"/>
      <c r="P1109" s="49"/>
      <c r="Q1109" s="49"/>
      <c r="R1109" s="49"/>
      <c r="S1109" s="49"/>
      <c r="T1109" s="49"/>
      <c r="U1109" s="49"/>
      <c r="V1109" s="86"/>
      <c r="W1109" s="245"/>
      <c r="X1109" s="269"/>
      <c r="Y1109" s="45"/>
      <c r="Z1109" s="45"/>
      <c r="AA1109" s="49"/>
      <c r="AB1109" s="45"/>
      <c r="AC1109" s="87"/>
      <c r="AD1109" s="45"/>
      <c r="AE1109" s="45"/>
      <c r="AF1109" s="45"/>
      <c r="AG1109" s="46"/>
      <c r="AH1109" s="87"/>
      <c r="AI1109" s="45"/>
      <c r="AJ1109" s="53"/>
      <c r="AK1109" s="45"/>
      <c r="AL1109" s="54"/>
      <c r="AM1109" s="53"/>
      <c r="AN1109" s="53"/>
      <c r="AO1109" s="45"/>
      <c r="AP1109" s="45"/>
    </row>
    <row r="1110" spans="2:42" ht="12.75" customHeight="1" x14ac:dyDescent="0.25">
      <c r="B1110" s="47"/>
      <c r="D1110" s="50"/>
      <c r="E1110" s="51"/>
      <c r="F1110" s="50"/>
      <c r="G1110" s="52"/>
      <c r="H1110" s="51"/>
      <c r="I1110" s="51"/>
      <c r="J1110" s="129"/>
      <c r="K1110" s="49"/>
      <c r="L1110" s="49"/>
      <c r="M1110" s="49"/>
      <c r="N1110" s="49"/>
      <c r="O1110" s="49"/>
      <c r="P1110" s="49"/>
      <c r="Q1110" s="49"/>
      <c r="R1110" s="49"/>
      <c r="S1110" s="49"/>
      <c r="T1110" s="49"/>
      <c r="U1110" s="49"/>
      <c r="V1110" s="86"/>
      <c r="W1110" s="245"/>
      <c r="X1110" s="269"/>
      <c r="Y1110" s="45"/>
      <c r="Z1110" s="45"/>
      <c r="AA1110" s="49"/>
      <c r="AB1110" s="45"/>
      <c r="AC1110" s="87"/>
      <c r="AD1110" s="45"/>
      <c r="AE1110" s="45"/>
      <c r="AF1110" s="45"/>
      <c r="AG1110" s="46"/>
      <c r="AH1110" s="87"/>
      <c r="AI1110" s="45"/>
      <c r="AJ1110" s="53"/>
      <c r="AK1110" s="45"/>
      <c r="AL1110" s="54"/>
      <c r="AM1110" s="54"/>
      <c r="AN1110" s="53"/>
      <c r="AO1110" s="45"/>
      <c r="AP1110" s="45"/>
    </row>
    <row r="1111" spans="2:42" ht="12.75" customHeight="1" x14ac:dyDescent="0.25">
      <c r="B1111" s="47"/>
      <c r="D1111" s="50"/>
      <c r="E1111" s="51"/>
      <c r="F1111" s="50"/>
      <c r="G1111" s="52"/>
      <c r="H1111" s="51"/>
      <c r="I1111" s="51"/>
      <c r="J1111" s="129"/>
      <c r="K1111" s="49"/>
      <c r="L1111" s="49"/>
      <c r="M1111" s="49"/>
      <c r="N1111" s="49"/>
      <c r="O1111" s="49"/>
      <c r="P1111" s="49"/>
      <c r="Q1111" s="49"/>
      <c r="R1111" s="49"/>
      <c r="S1111" s="49"/>
      <c r="T1111" s="49"/>
      <c r="U1111" s="49"/>
      <c r="V1111" s="86"/>
      <c r="W1111" s="245"/>
      <c r="X1111" s="269"/>
      <c r="Y1111" s="108"/>
      <c r="Z1111" s="108"/>
      <c r="AA1111" s="49"/>
      <c r="AB1111" s="45"/>
      <c r="AC1111" s="87"/>
      <c r="AD1111" s="45"/>
      <c r="AE1111" s="45"/>
      <c r="AF1111" s="45"/>
      <c r="AG1111" s="46"/>
      <c r="AH1111" s="87"/>
      <c r="AI1111" s="45"/>
      <c r="AJ1111" s="53"/>
      <c r="AK1111" s="45"/>
      <c r="AL1111" s="54"/>
      <c r="AM1111" s="54"/>
      <c r="AN1111" s="53"/>
      <c r="AO1111" s="45"/>
      <c r="AP1111" s="45"/>
    </row>
    <row r="1112" spans="2:42" ht="12.75" customHeight="1" x14ac:dyDescent="0.25">
      <c r="B1112" s="47"/>
      <c r="D1112" s="50"/>
      <c r="E1112" s="51"/>
      <c r="F1112" s="50"/>
      <c r="G1112" s="52"/>
      <c r="H1112" s="51"/>
      <c r="I1112" s="51"/>
      <c r="J1112" s="129"/>
      <c r="K1112" s="49"/>
      <c r="L1112" s="49"/>
      <c r="M1112" s="49"/>
      <c r="N1112" s="49"/>
      <c r="O1112" s="49"/>
      <c r="P1112" s="49"/>
      <c r="Q1112" s="49"/>
      <c r="R1112" s="49"/>
      <c r="S1112" s="49"/>
      <c r="T1112" s="49"/>
      <c r="U1112" s="49"/>
      <c r="V1112" s="86"/>
      <c r="W1112" s="245"/>
      <c r="X1112" s="269"/>
      <c r="Y1112" s="44"/>
      <c r="Z1112" s="44"/>
      <c r="AA1112" s="49"/>
      <c r="AB1112" s="45"/>
      <c r="AC1112" s="87"/>
      <c r="AD1112" s="45"/>
      <c r="AE1112" s="45"/>
      <c r="AF1112" s="45"/>
      <c r="AG1112" s="46"/>
      <c r="AH1112" s="87"/>
      <c r="AI1112" s="45"/>
      <c r="AJ1112" s="53"/>
      <c r="AK1112" s="45"/>
      <c r="AL1112" s="54"/>
      <c r="AM1112" s="54"/>
      <c r="AN1112" s="53"/>
      <c r="AO1112" s="45"/>
      <c r="AP1112" s="45"/>
    </row>
    <row r="1113" spans="2:42" ht="12.75" customHeight="1" x14ac:dyDescent="0.25">
      <c r="B1113" s="47"/>
      <c r="D1113" s="50"/>
      <c r="E1113" s="51"/>
      <c r="F1113" s="50"/>
      <c r="G1113" s="52"/>
      <c r="H1113" s="51"/>
      <c r="I1113" s="51"/>
      <c r="J1113" s="129"/>
      <c r="K1113" s="49"/>
      <c r="L1113" s="49"/>
      <c r="M1113" s="49"/>
      <c r="N1113" s="49"/>
      <c r="O1113" s="49"/>
      <c r="P1113" s="49"/>
      <c r="Q1113" s="49"/>
      <c r="R1113" s="49"/>
      <c r="S1113" s="49"/>
      <c r="T1113" s="49"/>
      <c r="U1113" s="49"/>
      <c r="V1113" s="86"/>
      <c r="W1113" s="245"/>
      <c r="X1113" s="269"/>
      <c r="Y1113" s="108"/>
      <c r="Z1113" s="108"/>
      <c r="AA1113" s="49"/>
      <c r="AB1113" s="45"/>
      <c r="AC1113" s="87"/>
      <c r="AD1113" s="45"/>
      <c r="AE1113" s="45"/>
      <c r="AF1113" s="45"/>
      <c r="AG1113" s="46"/>
      <c r="AH1113" s="87"/>
      <c r="AI1113" s="45"/>
      <c r="AJ1113" s="53"/>
      <c r="AK1113" s="45"/>
      <c r="AL1113" s="54"/>
      <c r="AM1113" s="54"/>
      <c r="AN1113" s="53"/>
      <c r="AO1113" s="45"/>
      <c r="AP1113" s="45"/>
    </row>
    <row r="1114" spans="2:42" ht="12.75" customHeight="1" x14ac:dyDescent="0.25">
      <c r="B1114" s="47"/>
      <c r="D1114" s="50"/>
      <c r="E1114" s="51"/>
      <c r="F1114" s="50"/>
      <c r="G1114" s="52"/>
      <c r="H1114" s="51"/>
      <c r="I1114" s="51"/>
      <c r="J1114" s="129"/>
      <c r="K1114" s="49"/>
      <c r="L1114" s="49"/>
      <c r="M1114" s="49"/>
      <c r="N1114" s="49"/>
      <c r="O1114" s="49"/>
      <c r="P1114" s="49"/>
      <c r="Q1114" s="49"/>
      <c r="R1114" s="49"/>
      <c r="S1114" s="49"/>
      <c r="T1114" s="49"/>
      <c r="U1114" s="49"/>
      <c r="V1114" s="49"/>
      <c r="W1114" s="219"/>
      <c r="X1114" s="218"/>
      <c r="Y1114" s="45"/>
      <c r="Z1114" s="45"/>
      <c r="AA1114" s="45"/>
      <c r="AB1114" s="45"/>
      <c r="AC1114" s="45"/>
      <c r="AD1114" s="45"/>
      <c r="AE1114" s="45"/>
      <c r="AF1114" s="45"/>
      <c r="AG1114" s="46"/>
      <c r="AH1114" s="45"/>
      <c r="AI1114" s="45"/>
      <c r="AJ1114" s="53"/>
      <c r="AK1114" s="45"/>
      <c r="AL1114" s="54"/>
      <c r="AM1114" s="54"/>
      <c r="AN1114" s="53"/>
      <c r="AO1114" s="45"/>
      <c r="AP1114" s="45"/>
    </row>
    <row r="1115" spans="2:42" ht="12.75" customHeight="1" x14ac:dyDescent="0.25">
      <c r="B1115" s="47"/>
      <c r="D1115" s="50"/>
      <c r="E1115" s="51"/>
      <c r="F1115" s="50"/>
      <c r="G1115" s="52"/>
      <c r="H1115" s="51"/>
      <c r="I1115" s="51"/>
      <c r="J1115" s="129"/>
      <c r="K1115" s="49"/>
      <c r="L1115" s="49"/>
      <c r="M1115" s="49"/>
      <c r="N1115" s="49"/>
      <c r="O1115" s="49"/>
      <c r="P1115" s="49"/>
      <c r="Q1115" s="49"/>
      <c r="R1115" s="49"/>
      <c r="S1115" s="49"/>
      <c r="T1115" s="49"/>
      <c r="U1115" s="49"/>
      <c r="V1115" s="86"/>
      <c r="W1115" s="245"/>
      <c r="X1115" s="269"/>
      <c r="Y1115" s="45"/>
      <c r="Z1115" s="45"/>
      <c r="AA1115" s="45"/>
      <c r="AB1115" s="45"/>
      <c r="AC1115" s="87"/>
      <c r="AD1115" s="45"/>
      <c r="AE1115" s="45"/>
      <c r="AF1115" s="45"/>
      <c r="AG1115" s="46"/>
      <c r="AH1115" s="87"/>
      <c r="AI1115" s="45"/>
      <c r="AJ1115" s="53"/>
      <c r="AK1115" s="45"/>
      <c r="AL1115" s="54"/>
      <c r="AM1115" s="54"/>
      <c r="AN1115" s="53"/>
      <c r="AO1115" s="45"/>
      <c r="AP1115" s="45"/>
    </row>
    <row r="1116" spans="2:42" ht="12.75" customHeight="1" x14ac:dyDescent="0.25">
      <c r="B1116" s="47"/>
      <c r="D1116" s="50"/>
      <c r="E1116" s="51"/>
      <c r="F1116" s="50"/>
      <c r="G1116" s="52"/>
      <c r="H1116" s="51"/>
      <c r="I1116" s="51"/>
      <c r="J1116" s="129"/>
      <c r="K1116" s="49"/>
      <c r="L1116" s="49"/>
      <c r="M1116" s="49"/>
      <c r="N1116" s="49"/>
      <c r="O1116" s="49"/>
      <c r="P1116" s="49"/>
      <c r="Q1116" s="49"/>
      <c r="R1116" s="49"/>
      <c r="S1116" s="49"/>
      <c r="T1116" s="49"/>
      <c r="U1116" s="49"/>
      <c r="V1116" s="86"/>
      <c r="W1116" s="245"/>
      <c r="X1116" s="269"/>
      <c r="Y1116" s="44"/>
      <c r="Z1116" s="44"/>
      <c r="AA1116" s="49"/>
      <c r="AB1116" s="45"/>
      <c r="AC1116" s="45"/>
      <c r="AD1116" s="45"/>
      <c r="AE1116" s="45"/>
      <c r="AF1116" s="45"/>
      <c r="AG1116" s="46"/>
      <c r="AH1116" s="49"/>
      <c r="AI1116" s="45"/>
      <c r="AJ1116" s="53"/>
      <c r="AK1116" s="45"/>
      <c r="AL1116" s="54"/>
      <c r="AM1116" s="45"/>
      <c r="AN1116" s="45"/>
      <c r="AO1116" s="45"/>
      <c r="AP1116" s="45"/>
    </row>
    <row r="1117" spans="2:42" ht="12.75" customHeight="1" x14ac:dyDescent="0.25">
      <c r="B1117" s="47"/>
      <c r="D1117" s="50"/>
      <c r="E1117" s="51"/>
      <c r="F1117" s="50"/>
      <c r="G1117" s="52"/>
      <c r="H1117" s="51"/>
      <c r="I1117" s="51"/>
      <c r="J1117" s="129"/>
      <c r="K1117" s="49"/>
      <c r="L1117" s="49"/>
      <c r="M1117" s="49"/>
      <c r="N1117" s="49"/>
      <c r="O1117" s="49"/>
      <c r="P1117" s="49"/>
      <c r="Q1117" s="49"/>
      <c r="R1117" s="49"/>
      <c r="S1117" s="49"/>
      <c r="T1117" s="49"/>
      <c r="U1117" s="49"/>
      <c r="V1117" s="86"/>
      <c r="W1117" s="245"/>
      <c r="X1117" s="269"/>
      <c r="Y1117" s="108"/>
      <c r="Z1117" s="108"/>
      <c r="AA1117" s="49"/>
      <c r="AB1117" s="45"/>
      <c r="AC1117" s="87"/>
      <c r="AD1117" s="45"/>
      <c r="AE1117" s="45"/>
      <c r="AF1117" s="45"/>
      <c r="AG1117" s="46"/>
      <c r="AH1117" s="87"/>
      <c r="AI1117" s="45"/>
      <c r="AJ1117" s="53"/>
      <c r="AK1117" s="45"/>
      <c r="AL1117" s="54"/>
      <c r="AM1117" s="54"/>
      <c r="AN1117" s="53"/>
      <c r="AO1117" s="45"/>
      <c r="AP1117" s="45"/>
    </row>
    <row r="1118" spans="2:42" ht="12.75" customHeight="1" x14ac:dyDescent="0.25">
      <c r="B1118" s="47"/>
      <c r="D1118" s="50"/>
      <c r="E1118" s="51"/>
      <c r="F1118" s="50"/>
      <c r="G1118" s="52"/>
      <c r="H1118" s="51"/>
      <c r="I1118" s="51"/>
      <c r="J1118" s="12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86"/>
      <c r="W1118" s="245"/>
      <c r="X1118" s="269"/>
      <c r="Y1118" s="45"/>
      <c r="Z1118" s="45"/>
      <c r="AA1118" s="49"/>
      <c r="AB1118" s="45"/>
      <c r="AC1118" s="87"/>
      <c r="AD1118" s="45"/>
      <c r="AE1118" s="45"/>
      <c r="AF1118" s="45"/>
      <c r="AG1118" s="46"/>
      <c r="AH1118" s="87"/>
      <c r="AI1118" s="45"/>
      <c r="AJ1118" s="53"/>
      <c r="AK1118" s="45"/>
      <c r="AL1118" s="54"/>
      <c r="AM1118" s="67"/>
      <c r="AN1118" s="67"/>
      <c r="AO1118" s="45"/>
      <c r="AP1118" s="45"/>
    </row>
    <row r="1119" spans="2:42" ht="12.75" customHeight="1" x14ac:dyDescent="0.25">
      <c r="B1119" s="47"/>
      <c r="D1119" s="50"/>
      <c r="E1119" s="51"/>
      <c r="F1119" s="50"/>
      <c r="G1119" s="52"/>
      <c r="H1119" s="51"/>
      <c r="I1119" s="51"/>
      <c r="J1119" s="129"/>
      <c r="K1119" s="49"/>
      <c r="L1119" s="49"/>
      <c r="M1119" s="49"/>
      <c r="N1119" s="49"/>
      <c r="O1119" s="49"/>
      <c r="P1119" s="49"/>
      <c r="Q1119" s="49"/>
      <c r="R1119" s="49"/>
      <c r="S1119" s="49"/>
      <c r="T1119" s="49"/>
      <c r="U1119" s="49"/>
      <c r="V1119" s="86"/>
      <c r="W1119" s="245"/>
      <c r="X1119" s="269"/>
      <c r="Y1119" s="45"/>
      <c r="Z1119" s="45"/>
      <c r="AA1119" s="87"/>
      <c r="AB1119" s="87"/>
      <c r="AC1119" s="87"/>
      <c r="AD1119" s="87"/>
      <c r="AE1119" s="87"/>
      <c r="AF1119" s="87"/>
      <c r="AG1119" s="46"/>
      <c r="AH1119" s="87"/>
      <c r="AI1119" s="45"/>
      <c r="AJ1119" s="53"/>
      <c r="AK1119" s="87"/>
      <c r="AL1119" s="54"/>
      <c r="AM1119" s="54"/>
      <c r="AN1119" s="53"/>
      <c r="AO1119" s="45"/>
      <c r="AP1119" s="45"/>
    </row>
    <row r="1120" spans="2:42" ht="12.75" customHeight="1" x14ac:dyDescent="0.25">
      <c r="B1120" s="47"/>
      <c r="D1120" s="50"/>
      <c r="E1120" s="51"/>
      <c r="F1120" s="50"/>
      <c r="G1120" s="52"/>
      <c r="H1120" s="51"/>
      <c r="I1120" s="51"/>
      <c r="J1120" s="129"/>
      <c r="K1120" s="49"/>
      <c r="L1120" s="49"/>
      <c r="M1120" s="49"/>
      <c r="N1120" s="49"/>
      <c r="O1120" s="49"/>
      <c r="P1120" s="49"/>
      <c r="Q1120" s="49"/>
      <c r="R1120" s="49"/>
      <c r="S1120" s="49"/>
      <c r="T1120" s="49"/>
      <c r="U1120" s="49"/>
      <c r="V1120" s="86"/>
      <c r="W1120" s="245"/>
      <c r="X1120" s="269"/>
      <c r="Y1120" s="44"/>
      <c r="Z1120" s="44"/>
      <c r="AA1120" s="87"/>
      <c r="AB1120" s="87"/>
      <c r="AC1120" s="87"/>
      <c r="AD1120" s="87"/>
      <c r="AE1120" s="87"/>
      <c r="AF1120" s="87"/>
      <c r="AG1120" s="46"/>
      <c r="AH1120" s="87"/>
      <c r="AI1120" s="45"/>
      <c r="AJ1120" s="53"/>
      <c r="AK1120" s="87"/>
      <c r="AL1120" s="54"/>
      <c r="AM1120" s="54"/>
      <c r="AN1120" s="53"/>
      <c r="AO1120" s="45"/>
      <c r="AP1120" s="45"/>
    </row>
    <row r="1121" spans="2:42" ht="12.75" customHeight="1" x14ac:dyDescent="0.25">
      <c r="B1121" s="47"/>
      <c r="D1121" s="50"/>
      <c r="E1121" s="51"/>
      <c r="F1121" s="50"/>
      <c r="G1121" s="52"/>
      <c r="H1121" s="51"/>
      <c r="I1121" s="51"/>
      <c r="J1121" s="129"/>
      <c r="K1121" s="49"/>
      <c r="L1121" s="49"/>
      <c r="M1121" s="49"/>
      <c r="N1121" s="49"/>
      <c r="O1121" s="49"/>
      <c r="P1121" s="49"/>
      <c r="Q1121" s="49"/>
      <c r="R1121" s="49"/>
      <c r="S1121" s="49"/>
      <c r="T1121" s="49"/>
      <c r="U1121" s="49"/>
      <c r="V1121" s="86"/>
      <c r="W1121" s="245"/>
      <c r="X1121" s="269"/>
      <c r="Y1121" s="44"/>
      <c r="Z1121" s="44"/>
      <c r="AA1121" s="45"/>
      <c r="AB1121" s="45"/>
      <c r="AC1121" s="87"/>
      <c r="AD1121" s="45"/>
      <c r="AE1121" s="45"/>
      <c r="AF1121" s="45"/>
      <c r="AG1121" s="46"/>
      <c r="AH1121" s="87"/>
      <c r="AI1121" s="45"/>
      <c r="AJ1121" s="53"/>
      <c r="AK1121" s="45"/>
      <c r="AL1121" s="54"/>
      <c r="AM1121" s="54"/>
      <c r="AN1121" s="54"/>
      <c r="AO1121" s="49"/>
      <c r="AP1121" s="49"/>
    </row>
    <row r="1122" spans="2:42" ht="12.75" customHeight="1" x14ac:dyDescent="0.25">
      <c r="B1122" s="47"/>
      <c r="D1122" s="50"/>
      <c r="E1122" s="51"/>
      <c r="F1122" s="50"/>
      <c r="G1122" s="52"/>
      <c r="H1122" s="51"/>
      <c r="I1122" s="51"/>
      <c r="J1122" s="129"/>
      <c r="K1122" s="49"/>
      <c r="L1122" s="49"/>
      <c r="M1122" s="49"/>
      <c r="N1122" s="49"/>
      <c r="O1122" s="49"/>
      <c r="P1122" s="49"/>
      <c r="Q1122" s="49"/>
      <c r="R1122" s="49"/>
      <c r="S1122" s="49"/>
      <c r="T1122" s="49"/>
      <c r="U1122" s="49"/>
      <c r="V1122" s="49"/>
      <c r="W1122" s="219"/>
      <c r="X1122" s="218"/>
      <c r="Y1122" s="45"/>
      <c r="Z1122" s="45"/>
      <c r="AA1122" s="45"/>
      <c r="AB1122" s="45"/>
      <c r="AC1122" s="45"/>
      <c r="AD1122" s="45"/>
      <c r="AE1122" s="45"/>
      <c r="AF1122" s="45"/>
      <c r="AG1122" s="46"/>
      <c r="AH1122" s="45"/>
      <c r="AI1122" s="45"/>
      <c r="AJ1122" s="53"/>
      <c r="AK1122" s="45"/>
      <c r="AL1122" s="54"/>
      <c r="AM1122" s="54"/>
      <c r="AN1122" s="54"/>
      <c r="AO1122" s="49"/>
      <c r="AP1122" s="49"/>
    </row>
    <row r="1123" spans="2:42" ht="12.75" customHeight="1" x14ac:dyDescent="0.25">
      <c r="B1123" s="47"/>
      <c r="D1123" s="50"/>
      <c r="E1123" s="51"/>
      <c r="F1123" s="50"/>
      <c r="G1123" s="52"/>
      <c r="H1123" s="51"/>
      <c r="I1123" s="51"/>
      <c r="J1123" s="129"/>
      <c r="K1123" s="49"/>
      <c r="L1123" s="49"/>
      <c r="M1123" s="49"/>
      <c r="N1123" s="49"/>
      <c r="O1123" s="49"/>
      <c r="P1123" s="49"/>
      <c r="Q1123" s="49"/>
      <c r="R1123" s="49"/>
      <c r="S1123" s="49"/>
      <c r="T1123" s="49"/>
      <c r="U1123" s="49"/>
      <c r="V1123" s="86"/>
      <c r="W1123" s="245"/>
      <c r="X1123" s="269"/>
      <c r="Y1123" s="45"/>
      <c r="Z1123" s="45"/>
      <c r="AA1123" s="49"/>
      <c r="AB1123" s="45"/>
      <c r="AC1123" s="87"/>
      <c r="AD1123" s="45"/>
      <c r="AE1123" s="45"/>
      <c r="AF1123" s="45"/>
      <c r="AG1123" s="46"/>
      <c r="AH1123" s="87"/>
      <c r="AI1123" s="45"/>
      <c r="AJ1123" s="53"/>
      <c r="AK1123" s="45"/>
      <c r="AL1123" s="54"/>
      <c r="AM1123" s="54"/>
      <c r="AN1123" s="54"/>
      <c r="AO1123" s="49"/>
      <c r="AP1123" s="49"/>
    </row>
    <row r="1124" spans="2:42" ht="12.75" customHeight="1" x14ac:dyDescent="0.25">
      <c r="B1124" s="47"/>
      <c r="D1124" s="50"/>
      <c r="E1124" s="51"/>
      <c r="F1124" s="50"/>
      <c r="G1124" s="52"/>
      <c r="H1124" s="51"/>
      <c r="I1124" s="51"/>
      <c r="J1124" s="129"/>
      <c r="K1124" s="49"/>
      <c r="L1124" s="49"/>
      <c r="M1124" s="49"/>
      <c r="N1124" s="49"/>
      <c r="O1124" s="49"/>
      <c r="P1124" s="49"/>
      <c r="Q1124" s="49"/>
      <c r="R1124" s="49"/>
      <c r="S1124" s="49"/>
      <c r="T1124" s="49"/>
      <c r="U1124" s="49"/>
      <c r="V1124" s="86"/>
      <c r="W1124" s="245"/>
      <c r="X1124" s="269"/>
      <c r="Y1124" s="45"/>
      <c r="Z1124" s="45"/>
      <c r="AA1124" s="49"/>
      <c r="AB1124" s="45"/>
      <c r="AC1124" s="87"/>
      <c r="AD1124" s="45"/>
      <c r="AE1124" s="45"/>
      <c r="AF1124" s="45"/>
      <c r="AG1124" s="46"/>
      <c r="AH1124" s="87"/>
      <c r="AI1124" s="45"/>
      <c r="AJ1124" s="53"/>
      <c r="AK1124" s="45"/>
      <c r="AL1124" s="54"/>
      <c r="AM1124" s="54"/>
      <c r="AN1124" s="54"/>
      <c r="AO1124" s="49"/>
      <c r="AP1124" s="49"/>
    </row>
    <row r="1125" spans="2:42" ht="12.75" customHeight="1" thickBot="1" x14ac:dyDescent="0.3">
      <c r="B1125" s="47"/>
      <c r="D1125" s="50"/>
      <c r="E1125" s="51"/>
      <c r="F1125" s="50"/>
      <c r="G1125" s="52"/>
      <c r="H1125" s="51"/>
      <c r="I1125" s="51"/>
      <c r="J1125" s="129"/>
      <c r="K1125" s="49"/>
      <c r="L1125" s="49"/>
      <c r="M1125" s="49"/>
      <c r="N1125" s="49"/>
      <c r="O1125" s="49"/>
      <c r="P1125" s="49"/>
      <c r="Q1125" s="49"/>
      <c r="R1125" s="49"/>
      <c r="S1125" s="49"/>
      <c r="T1125" s="49"/>
      <c r="U1125" s="49"/>
      <c r="V1125" s="56"/>
      <c r="W1125" s="242"/>
      <c r="X1125" s="257"/>
      <c r="Y1125" s="45"/>
      <c r="Z1125" s="45"/>
      <c r="AA1125" s="45"/>
      <c r="AB1125" s="45"/>
      <c r="AC1125" s="45"/>
      <c r="AD1125" s="45"/>
      <c r="AE1125" s="45"/>
      <c r="AF1125" s="45"/>
      <c r="AG1125" s="46"/>
      <c r="AH1125" s="45"/>
      <c r="AI1125" s="45"/>
      <c r="AJ1125" s="53"/>
      <c r="AK1125" s="45"/>
      <c r="AL1125" s="54"/>
      <c r="AM1125" s="67"/>
      <c r="AN1125" s="67"/>
      <c r="AO1125" s="49"/>
      <c r="AP1125" s="49"/>
    </row>
    <row r="1126" spans="2:42" s="2" customFormat="1" ht="20.100000000000001" customHeight="1" thickBot="1" x14ac:dyDescent="0.3">
      <c r="D1126" s="360" t="s">
        <v>4</v>
      </c>
      <c r="E1126" s="361"/>
      <c r="F1126" s="361"/>
      <c r="G1126" s="361"/>
      <c r="H1126" s="361"/>
      <c r="I1126" s="361"/>
      <c r="J1126" s="361"/>
      <c r="K1126" s="361"/>
      <c r="L1126" s="361"/>
      <c r="M1126" s="361"/>
      <c r="N1126" s="361"/>
      <c r="O1126" s="361"/>
      <c r="P1126" s="361"/>
      <c r="Q1126" s="361"/>
      <c r="R1126" s="361"/>
      <c r="S1126" s="361"/>
      <c r="T1126" s="361"/>
      <c r="U1126" s="361"/>
      <c r="V1126" s="362"/>
      <c r="W1126" s="240"/>
      <c r="X1126" s="240"/>
      <c r="Y1126" s="59" t="str">
        <f t="shared" ref="Y1126:AO1126" si="563">IF(Y1040="","",IF(Y1057="","",IF(SUM(Y1059:Y1125)&lt;&gt;0,SUM(Y1059:Y1125),"")))</f>
        <v/>
      </c>
      <c r="Z1126" s="59"/>
      <c r="AA1126" s="59" t="str">
        <f t="shared" si="563"/>
        <v/>
      </c>
      <c r="AB1126" s="59"/>
      <c r="AC1126" s="59" t="str">
        <f t="shared" si="563"/>
        <v/>
      </c>
      <c r="AD1126" s="59" t="str">
        <f t="shared" si="563"/>
        <v/>
      </c>
      <c r="AE1126" s="59" t="str">
        <f t="shared" si="563"/>
        <v/>
      </c>
      <c r="AF1126" s="59" t="str">
        <f t="shared" si="563"/>
        <v/>
      </c>
      <c r="AG1126" s="60"/>
      <c r="AH1126" s="59" t="str">
        <f t="shared" si="563"/>
        <v/>
      </c>
      <c r="AI1126" s="59" t="str">
        <f t="shared" si="563"/>
        <v/>
      </c>
      <c r="AJ1126" s="59"/>
      <c r="AK1126" s="59" t="str">
        <f t="shared" ref="AK1126" si="564">IF(AK1040="","",IF(AK1057="","",IF(SUM(AK1059:AK1125)&lt;&gt;0,SUM(AK1059:AK1125),"")))</f>
        <v/>
      </c>
      <c r="AL1126" s="59" t="str">
        <f t="shared" si="563"/>
        <v/>
      </c>
      <c r="AM1126" s="59" t="str">
        <f t="shared" si="563"/>
        <v/>
      </c>
      <c r="AN1126" s="59"/>
      <c r="AO1126" s="59" t="str">
        <f t="shared" si="563"/>
        <v/>
      </c>
      <c r="AP1126" s="59"/>
    </row>
    <row r="1127" spans="2:42" s="2" customFormat="1" ht="20.100000000000001" customHeight="1" x14ac:dyDescent="0.25">
      <c r="B1127" s="2" t="s">
        <v>17</v>
      </c>
      <c r="D1127" s="344" t="s">
        <v>5</v>
      </c>
      <c r="E1127" s="345"/>
      <c r="F1127" s="345"/>
      <c r="G1127" s="345"/>
      <c r="H1127" s="345"/>
      <c r="I1127" s="345"/>
      <c r="J1127" s="345"/>
      <c r="K1127" s="345"/>
      <c r="L1127" s="345"/>
      <c r="M1127" s="345"/>
      <c r="N1127" s="345"/>
      <c r="O1127" s="345"/>
      <c r="P1127" s="345"/>
      <c r="Q1127" s="345"/>
      <c r="R1127" s="345"/>
      <c r="S1127" s="345"/>
      <c r="T1127" s="345"/>
      <c r="U1127" s="345"/>
      <c r="V1127" s="346"/>
      <c r="W1127" s="241"/>
      <c r="X1127" s="241"/>
      <c r="Y1127" s="61" t="str">
        <f t="shared" ref="Y1127:AO1127" si="565">IF(Y1040="","",IF(Y1057="",IF(SUM(COUNTIF(Y1059:Y1125,"LS")+COUNTIF(Y1059:Y1125,"LUMP"))&gt;0,"LS",""),IF(Y1126&lt;&gt;"",ROUNDUP(Y1126,0),"")))</f>
        <v/>
      </c>
      <c r="Z1127" s="61"/>
      <c r="AA1127" s="61" t="str">
        <f t="shared" si="565"/>
        <v/>
      </c>
      <c r="AB1127" s="61"/>
      <c r="AC1127" s="61" t="str">
        <f t="shared" si="565"/>
        <v/>
      </c>
      <c r="AD1127" s="61" t="str">
        <f t="shared" si="565"/>
        <v/>
      </c>
      <c r="AE1127" s="61" t="str">
        <f t="shared" si="565"/>
        <v/>
      </c>
      <c r="AF1127" s="61" t="str">
        <f t="shared" si="565"/>
        <v/>
      </c>
      <c r="AG1127" s="62"/>
      <c r="AH1127" s="61" t="str">
        <f t="shared" si="565"/>
        <v/>
      </c>
      <c r="AI1127" s="61" t="str">
        <f t="shared" si="565"/>
        <v/>
      </c>
      <c r="AJ1127" s="61"/>
      <c r="AK1127" s="61" t="str">
        <f t="shared" ref="AK1127" si="566">IF(AK1040="","",IF(AK1057="",IF(SUM(COUNTIF(AK1059:AK1125,"LS")+COUNTIF(AK1059:AK1125,"LUMP"))&gt;0,"LS",""),IF(AK1126&lt;&gt;"",ROUNDUP(AK1126,0),"")))</f>
        <v/>
      </c>
      <c r="AL1127" s="61" t="str">
        <f t="shared" si="565"/>
        <v/>
      </c>
      <c r="AM1127" s="61" t="str">
        <f t="shared" si="565"/>
        <v/>
      </c>
      <c r="AN1127" s="61"/>
      <c r="AO1127" s="61" t="str">
        <f t="shared" si="565"/>
        <v/>
      </c>
      <c r="AP1127" s="61"/>
    </row>
    <row r="1128" spans="2:42" ht="12.75" customHeight="1" thickBot="1" x14ac:dyDescent="0.3"/>
    <row r="1129" spans="2:42" ht="12.75" customHeight="1" thickBot="1" x14ac:dyDescent="0.3">
      <c r="B1129" s="13" t="s">
        <v>15</v>
      </c>
      <c r="D1129" s="371">
        <f>B1130</f>
        <v>11</v>
      </c>
      <c r="E1129" s="371"/>
      <c r="F1129" s="371"/>
      <c r="G1129" s="371"/>
      <c r="H1129" s="371"/>
      <c r="I1129" s="371"/>
      <c r="J1129" s="371"/>
      <c r="K1129" s="371"/>
      <c r="L1129" s="371"/>
      <c r="M1129" s="371"/>
      <c r="N1129" s="371"/>
      <c r="O1129" s="371"/>
      <c r="P1129" s="371"/>
      <c r="Q1129" s="371"/>
      <c r="R1129" s="371"/>
      <c r="S1129" s="371"/>
      <c r="T1129" s="371"/>
      <c r="U1129" s="371"/>
      <c r="V1129" s="371"/>
      <c r="W1129" s="371"/>
      <c r="X1129" s="371"/>
      <c r="Y1129" s="371"/>
      <c r="Z1129" s="371"/>
      <c r="AA1129" s="371"/>
      <c r="AB1129" s="371"/>
      <c r="AC1129" s="371"/>
      <c r="AD1129" s="371"/>
      <c r="AE1129" s="371"/>
      <c r="AF1129" s="371"/>
      <c r="AG1129" s="371"/>
      <c r="AH1129" s="371"/>
      <c r="AI1129" s="371"/>
      <c r="AJ1129" s="371"/>
      <c r="AK1129" s="371"/>
      <c r="AL1129" s="371"/>
      <c r="AM1129" s="371"/>
      <c r="AN1129" s="371"/>
      <c r="AO1129" s="371"/>
      <c r="AP1129" s="371"/>
    </row>
    <row r="1130" spans="2:42" ht="12.75" customHeight="1" thickBot="1" x14ac:dyDescent="0.3">
      <c r="B1130" s="14">
        <v>11</v>
      </c>
      <c r="D1130" s="15"/>
      <c r="E1130" s="15"/>
      <c r="F1130" s="15"/>
      <c r="G1130" s="15"/>
      <c r="H1130" s="15"/>
      <c r="I1130" s="15"/>
      <c r="J1130" s="125"/>
      <c r="K1130" s="1"/>
      <c r="V1130" s="16" t="s">
        <v>13</v>
      </c>
      <c r="W1130" s="255"/>
      <c r="X1130" s="255"/>
      <c r="Y1130" s="17"/>
      <c r="Z1130" s="17"/>
      <c r="AA1130" s="17"/>
      <c r="AB1130" s="17"/>
      <c r="AC1130" s="17"/>
      <c r="AD1130" s="17"/>
      <c r="AE1130" s="17"/>
      <c r="AF1130" s="17"/>
      <c r="AG1130" s="106"/>
      <c r="AH1130" s="17"/>
      <c r="AI1130" s="17"/>
      <c r="AJ1130" s="17"/>
      <c r="AK1130" s="17"/>
      <c r="AL1130" s="17"/>
      <c r="AM1130" s="17"/>
      <c r="AN1130" s="17"/>
      <c r="AO1130" s="17"/>
      <c r="AP1130" s="17"/>
    </row>
    <row r="1131" spans="2:42" ht="12.75" customHeight="1" x14ac:dyDescent="0.25">
      <c r="D1131" s="15"/>
      <c r="E1131" s="15"/>
      <c r="F1131" s="15"/>
      <c r="G1131" s="15"/>
      <c r="H1131" s="15"/>
      <c r="I1131" s="15"/>
      <c r="J1131" s="125"/>
      <c r="K1131" s="1"/>
      <c r="V1131" s="16" t="s">
        <v>14</v>
      </c>
      <c r="W1131" s="255"/>
      <c r="X1131" s="255"/>
      <c r="Y1131" s="18"/>
      <c r="Z1131" s="18"/>
      <c r="AA1131" s="18"/>
      <c r="AB1131" s="18"/>
      <c r="AC1131" s="18"/>
      <c r="AD1131" s="18"/>
      <c r="AE1131" s="18"/>
      <c r="AF1131" s="18"/>
      <c r="AG1131" s="19"/>
      <c r="AH1131" s="18"/>
      <c r="AI1131" s="18"/>
      <c r="AJ1131" s="18"/>
      <c r="AK1131" s="18"/>
      <c r="AL1131" s="18"/>
      <c r="AM1131" s="18"/>
      <c r="AN1131" s="18"/>
      <c r="AO1131" s="18"/>
      <c r="AP1131" s="18"/>
    </row>
    <row r="1132" spans="2:42" ht="12.75" customHeight="1" x14ac:dyDescent="0.25">
      <c r="F1132" s="6"/>
      <c r="V1132" s="16" t="s">
        <v>7</v>
      </c>
      <c r="W1132" s="255"/>
      <c r="X1132" s="255"/>
      <c r="Y1132" s="21"/>
      <c r="Z1132" s="21"/>
      <c r="AA1132" s="21"/>
      <c r="AB1132" s="21"/>
      <c r="AC1132" s="21"/>
      <c r="AD1132" s="21"/>
      <c r="AE1132" s="21"/>
      <c r="AF1132" s="21"/>
      <c r="AG1132" s="24"/>
      <c r="AH1132" s="21"/>
      <c r="AI1132" s="21"/>
      <c r="AJ1132" s="21"/>
      <c r="AK1132" s="21"/>
      <c r="AL1132" s="21"/>
      <c r="AM1132" s="21"/>
      <c r="AN1132" s="21"/>
      <c r="AO1132" s="21"/>
      <c r="AP1132" s="21"/>
    </row>
    <row r="1133" spans="2:42" ht="12.75" customHeight="1" thickBot="1" x14ac:dyDescent="0.3">
      <c r="F1133" s="6"/>
      <c r="V1133" s="16" t="s">
        <v>8</v>
      </c>
      <c r="W1133" s="255"/>
      <c r="X1133" s="255"/>
      <c r="Y1133" s="25"/>
      <c r="Z1133" s="25"/>
      <c r="AA1133" s="25"/>
      <c r="AB1133" s="25"/>
      <c r="AC1133" s="25"/>
      <c r="AD1133" s="25"/>
      <c r="AE1133" s="25"/>
      <c r="AF1133" s="25"/>
      <c r="AG1133" s="107"/>
      <c r="AH1133" s="25"/>
      <c r="AI1133" s="25"/>
      <c r="AJ1133" s="25"/>
      <c r="AK1133" s="25"/>
      <c r="AL1133" s="25"/>
      <c r="AM1133" s="25"/>
      <c r="AN1133" s="25"/>
      <c r="AO1133" s="25"/>
      <c r="AP1133" s="25"/>
    </row>
    <row r="1134" spans="2:42" ht="12.75" customHeight="1" x14ac:dyDescent="0.25">
      <c r="B1134" s="387" t="s">
        <v>16</v>
      </c>
      <c r="D1134" s="381" t="s">
        <v>2</v>
      </c>
      <c r="E1134" s="382"/>
      <c r="F1134" s="383"/>
      <c r="G1134" s="369" t="s">
        <v>9</v>
      </c>
      <c r="H1134" s="342" t="s">
        <v>0</v>
      </c>
      <c r="I1134" s="26"/>
      <c r="J1134" s="130"/>
      <c r="K1134" s="342" t="s">
        <v>10</v>
      </c>
      <c r="L1134" s="342" t="s">
        <v>28</v>
      </c>
      <c r="M1134" s="26"/>
      <c r="N1134" s="26"/>
      <c r="O1134" s="26"/>
      <c r="P1134" s="26"/>
      <c r="Q1134" s="342" t="s">
        <v>27</v>
      </c>
      <c r="R1134" s="26"/>
      <c r="S1134" s="26"/>
      <c r="T1134" s="26"/>
      <c r="U1134" s="26"/>
      <c r="V1134" s="342" t="s">
        <v>3</v>
      </c>
      <c r="W1134" s="237"/>
      <c r="X1134" s="263"/>
      <c r="Y1134" s="27"/>
      <c r="Z1134" s="27"/>
      <c r="AA1134" s="27"/>
      <c r="AB1134" s="27"/>
      <c r="AC1134" s="27"/>
      <c r="AD1134" s="27"/>
      <c r="AE1134" s="27"/>
      <c r="AF1134" s="27"/>
      <c r="AG1134" s="28"/>
      <c r="AH1134" s="27"/>
      <c r="AI1134" s="27"/>
      <c r="AJ1134" s="27"/>
      <c r="AK1134" s="27"/>
      <c r="AL1134" s="27"/>
      <c r="AM1134" s="27"/>
      <c r="AN1134" s="27"/>
      <c r="AO1134" s="27"/>
      <c r="AP1134" s="27"/>
    </row>
    <row r="1135" spans="2:42" ht="12.75" customHeight="1" x14ac:dyDescent="0.25">
      <c r="B1135" s="388"/>
      <c r="D1135" s="384"/>
      <c r="E1135" s="385"/>
      <c r="F1135" s="386"/>
      <c r="G1135" s="370"/>
      <c r="H1135" s="343"/>
      <c r="I1135" s="29"/>
      <c r="J1135" s="131"/>
      <c r="K1135" s="343"/>
      <c r="L1135" s="343"/>
      <c r="M1135" s="29"/>
      <c r="N1135" s="29"/>
      <c r="O1135" s="29"/>
      <c r="P1135" s="29"/>
      <c r="Q1135" s="343"/>
      <c r="R1135" s="29"/>
      <c r="S1135" s="29"/>
      <c r="T1135" s="29"/>
      <c r="U1135" s="29"/>
      <c r="V1135" s="343"/>
      <c r="W1135" s="238"/>
      <c r="X1135" s="264"/>
      <c r="Y1135" s="336"/>
      <c r="Z1135" s="30"/>
      <c r="AA1135" s="336"/>
      <c r="AB1135" s="336"/>
      <c r="AC1135" s="336"/>
      <c r="AD1135" s="336"/>
      <c r="AE1135" s="336"/>
      <c r="AF1135" s="336"/>
      <c r="AG1135" s="31"/>
      <c r="AH1135" s="336"/>
      <c r="AI1135" s="336"/>
      <c r="AJ1135" s="30"/>
      <c r="AK1135" s="336"/>
      <c r="AL1135" s="336"/>
      <c r="AM1135" s="336"/>
      <c r="AN1135" s="30"/>
      <c r="AO1135" s="336"/>
      <c r="AP1135" s="30"/>
    </row>
    <row r="1136" spans="2:42" ht="12.75" customHeight="1" x14ac:dyDescent="0.25">
      <c r="B1136" s="388"/>
      <c r="D1136" s="384"/>
      <c r="E1136" s="385"/>
      <c r="F1136" s="386"/>
      <c r="G1136" s="370"/>
      <c r="H1136" s="343"/>
      <c r="I1136" s="29"/>
      <c r="J1136" s="131"/>
      <c r="K1136" s="343"/>
      <c r="L1136" s="343"/>
      <c r="M1136" s="29"/>
      <c r="N1136" s="29"/>
      <c r="O1136" s="29"/>
      <c r="P1136" s="29"/>
      <c r="Q1136" s="343"/>
      <c r="R1136" s="29"/>
      <c r="S1136" s="29"/>
      <c r="T1136" s="29"/>
      <c r="U1136" s="29"/>
      <c r="V1136" s="343"/>
      <c r="W1136" s="238"/>
      <c r="X1136" s="264"/>
      <c r="Y1136" s="337"/>
      <c r="Z1136" s="32"/>
      <c r="AA1136" s="337"/>
      <c r="AB1136" s="337"/>
      <c r="AC1136" s="337"/>
      <c r="AD1136" s="337"/>
      <c r="AE1136" s="337"/>
      <c r="AF1136" s="337"/>
      <c r="AG1136" s="33"/>
      <c r="AH1136" s="337"/>
      <c r="AI1136" s="337"/>
      <c r="AJ1136" s="32"/>
      <c r="AK1136" s="337"/>
      <c r="AL1136" s="337"/>
      <c r="AM1136" s="337"/>
      <c r="AN1136" s="32"/>
      <c r="AO1136" s="337"/>
      <c r="AP1136" s="32"/>
    </row>
    <row r="1137" spans="2:42" ht="12.75" customHeight="1" x14ac:dyDescent="0.25">
      <c r="B1137" s="388"/>
      <c r="D1137" s="384"/>
      <c r="E1137" s="385"/>
      <c r="F1137" s="386"/>
      <c r="G1137" s="370"/>
      <c r="H1137" s="343"/>
      <c r="I1137" s="29"/>
      <c r="J1137" s="131"/>
      <c r="K1137" s="343"/>
      <c r="L1137" s="343"/>
      <c r="M1137" s="29"/>
      <c r="N1137" s="29"/>
      <c r="O1137" s="29"/>
      <c r="P1137" s="29"/>
      <c r="Q1137" s="343"/>
      <c r="R1137" s="29"/>
      <c r="S1137" s="29"/>
      <c r="T1137" s="29"/>
      <c r="U1137" s="29"/>
      <c r="V1137" s="343"/>
      <c r="W1137" s="238"/>
      <c r="X1137" s="264"/>
      <c r="Y1137" s="337"/>
      <c r="Z1137" s="32"/>
      <c r="AA1137" s="337"/>
      <c r="AB1137" s="337"/>
      <c r="AC1137" s="337"/>
      <c r="AD1137" s="337"/>
      <c r="AE1137" s="337"/>
      <c r="AF1137" s="337"/>
      <c r="AG1137" s="33"/>
      <c r="AH1137" s="337"/>
      <c r="AI1137" s="337"/>
      <c r="AJ1137" s="32"/>
      <c r="AK1137" s="337"/>
      <c r="AL1137" s="337"/>
      <c r="AM1137" s="337"/>
      <c r="AN1137" s="32"/>
      <c r="AO1137" s="337"/>
      <c r="AP1137" s="32"/>
    </row>
    <row r="1138" spans="2:42" ht="12.75" customHeight="1" x14ac:dyDescent="0.25">
      <c r="B1138" s="388"/>
      <c r="D1138" s="384"/>
      <c r="E1138" s="385"/>
      <c r="F1138" s="386"/>
      <c r="G1138" s="370"/>
      <c r="H1138" s="343"/>
      <c r="I1138" s="29"/>
      <c r="J1138" s="131"/>
      <c r="K1138" s="343"/>
      <c r="L1138" s="343"/>
      <c r="M1138" s="29"/>
      <c r="N1138" s="29"/>
      <c r="O1138" s="29"/>
      <c r="P1138" s="29"/>
      <c r="Q1138" s="343"/>
      <c r="R1138" s="29"/>
      <c r="S1138" s="29"/>
      <c r="T1138" s="29"/>
      <c r="U1138" s="29"/>
      <c r="V1138" s="343"/>
      <c r="W1138" s="238"/>
      <c r="X1138" s="264"/>
      <c r="Y1138" s="337"/>
      <c r="Z1138" s="32"/>
      <c r="AA1138" s="337"/>
      <c r="AB1138" s="337"/>
      <c r="AC1138" s="337"/>
      <c r="AD1138" s="337"/>
      <c r="AE1138" s="337"/>
      <c r="AF1138" s="337"/>
      <c r="AG1138" s="33"/>
      <c r="AH1138" s="337"/>
      <c r="AI1138" s="337"/>
      <c r="AJ1138" s="32"/>
      <c r="AK1138" s="337"/>
      <c r="AL1138" s="337"/>
      <c r="AM1138" s="337"/>
      <c r="AN1138" s="32"/>
      <c r="AO1138" s="337"/>
      <c r="AP1138" s="32"/>
    </row>
    <row r="1139" spans="2:42" ht="12.75" customHeight="1" x14ac:dyDescent="0.25">
      <c r="B1139" s="388"/>
      <c r="D1139" s="384"/>
      <c r="E1139" s="385"/>
      <c r="F1139" s="386"/>
      <c r="G1139" s="370"/>
      <c r="H1139" s="343"/>
      <c r="I1139" s="29"/>
      <c r="J1139" s="131"/>
      <c r="K1139" s="343"/>
      <c r="L1139" s="343"/>
      <c r="M1139" s="29"/>
      <c r="N1139" s="29"/>
      <c r="O1139" s="29"/>
      <c r="P1139" s="29"/>
      <c r="Q1139" s="343"/>
      <c r="R1139" s="29"/>
      <c r="S1139" s="29"/>
      <c r="T1139" s="29"/>
      <c r="U1139" s="29"/>
      <c r="V1139" s="343"/>
      <c r="W1139" s="238"/>
      <c r="X1139" s="264"/>
      <c r="Y1139" s="337"/>
      <c r="Z1139" s="32"/>
      <c r="AA1139" s="337"/>
      <c r="AB1139" s="337"/>
      <c r="AC1139" s="337"/>
      <c r="AD1139" s="337"/>
      <c r="AE1139" s="337"/>
      <c r="AF1139" s="337"/>
      <c r="AG1139" s="33"/>
      <c r="AH1139" s="337"/>
      <c r="AI1139" s="337"/>
      <c r="AJ1139" s="32"/>
      <c r="AK1139" s="337"/>
      <c r="AL1139" s="337"/>
      <c r="AM1139" s="337"/>
      <c r="AN1139" s="32"/>
      <c r="AO1139" s="337"/>
      <c r="AP1139" s="32"/>
    </row>
    <row r="1140" spans="2:42" ht="12.75" customHeight="1" x14ac:dyDescent="0.25">
      <c r="B1140" s="388"/>
      <c r="D1140" s="384"/>
      <c r="E1140" s="385"/>
      <c r="F1140" s="386"/>
      <c r="G1140" s="370"/>
      <c r="H1140" s="343"/>
      <c r="I1140" s="29"/>
      <c r="J1140" s="131"/>
      <c r="K1140" s="343"/>
      <c r="L1140" s="343"/>
      <c r="M1140" s="29"/>
      <c r="N1140" s="29"/>
      <c r="O1140" s="29"/>
      <c r="P1140" s="29"/>
      <c r="Q1140" s="343"/>
      <c r="R1140" s="29"/>
      <c r="S1140" s="29"/>
      <c r="T1140" s="29"/>
      <c r="U1140" s="29"/>
      <c r="V1140" s="343"/>
      <c r="W1140" s="238"/>
      <c r="X1140" s="264"/>
      <c r="Y1140" s="337"/>
      <c r="Z1140" s="32"/>
      <c r="AA1140" s="337"/>
      <c r="AB1140" s="337"/>
      <c r="AC1140" s="337"/>
      <c r="AD1140" s="337"/>
      <c r="AE1140" s="337"/>
      <c r="AF1140" s="337"/>
      <c r="AG1140" s="33"/>
      <c r="AH1140" s="337"/>
      <c r="AI1140" s="337"/>
      <c r="AJ1140" s="32"/>
      <c r="AK1140" s="337"/>
      <c r="AL1140" s="337"/>
      <c r="AM1140" s="337"/>
      <c r="AN1140" s="32"/>
      <c r="AO1140" s="337"/>
      <c r="AP1140" s="32"/>
    </row>
    <row r="1141" spans="2:42" ht="12.75" customHeight="1" x14ac:dyDescent="0.25">
      <c r="B1141" s="388"/>
      <c r="D1141" s="384"/>
      <c r="E1141" s="385"/>
      <c r="F1141" s="386"/>
      <c r="G1141" s="370"/>
      <c r="H1141" s="343"/>
      <c r="I1141" s="29"/>
      <c r="J1141" s="131"/>
      <c r="K1141" s="343"/>
      <c r="L1141" s="343"/>
      <c r="M1141" s="29"/>
      <c r="N1141" s="29"/>
      <c r="O1141" s="29"/>
      <c r="P1141" s="29"/>
      <c r="Q1141" s="343"/>
      <c r="R1141" s="29"/>
      <c r="S1141" s="29"/>
      <c r="T1141" s="29"/>
      <c r="U1141" s="29"/>
      <c r="V1141" s="343"/>
      <c r="W1141" s="238"/>
      <c r="X1141" s="264"/>
      <c r="Y1141" s="337"/>
      <c r="Z1141" s="32"/>
      <c r="AA1141" s="337"/>
      <c r="AB1141" s="337"/>
      <c r="AC1141" s="337"/>
      <c r="AD1141" s="337"/>
      <c r="AE1141" s="337"/>
      <c r="AF1141" s="337"/>
      <c r="AG1141" s="33"/>
      <c r="AH1141" s="337"/>
      <c r="AI1141" s="337"/>
      <c r="AJ1141" s="32"/>
      <c r="AK1141" s="337"/>
      <c r="AL1141" s="337"/>
      <c r="AM1141" s="337"/>
      <c r="AN1141" s="32"/>
      <c r="AO1141" s="337"/>
      <c r="AP1141" s="32"/>
    </row>
    <row r="1142" spans="2:42" ht="12.75" customHeight="1" x14ac:dyDescent="0.25">
      <c r="B1142" s="388"/>
      <c r="D1142" s="384"/>
      <c r="E1142" s="385"/>
      <c r="F1142" s="386"/>
      <c r="G1142" s="370"/>
      <c r="H1142" s="343"/>
      <c r="I1142" s="29"/>
      <c r="J1142" s="131"/>
      <c r="K1142" s="343"/>
      <c r="L1142" s="343"/>
      <c r="M1142" s="29"/>
      <c r="N1142" s="29"/>
      <c r="O1142" s="29"/>
      <c r="P1142" s="29"/>
      <c r="Q1142" s="343"/>
      <c r="R1142" s="29"/>
      <c r="S1142" s="29"/>
      <c r="T1142" s="29"/>
      <c r="U1142" s="29"/>
      <c r="V1142" s="343"/>
      <c r="W1142" s="238"/>
      <c r="X1142" s="264"/>
      <c r="Y1142" s="337"/>
      <c r="Z1142" s="32"/>
      <c r="AA1142" s="337"/>
      <c r="AB1142" s="337"/>
      <c r="AC1142" s="337"/>
      <c r="AD1142" s="337"/>
      <c r="AE1142" s="337"/>
      <c r="AF1142" s="337"/>
      <c r="AG1142" s="33"/>
      <c r="AH1142" s="337"/>
      <c r="AI1142" s="337"/>
      <c r="AJ1142" s="32"/>
      <c r="AK1142" s="337"/>
      <c r="AL1142" s="337"/>
      <c r="AM1142" s="337"/>
      <c r="AN1142" s="32"/>
      <c r="AO1142" s="337"/>
      <c r="AP1142" s="32"/>
    </row>
    <row r="1143" spans="2:42" ht="12.75" customHeight="1" x14ac:dyDescent="0.25">
      <c r="B1143" s="388"/>
      <c r="D1143" s="384"/>
      <c r="E1143" s="385"/>
      <c r="F1143" s="386"/>
      <c r="G1143" s="370"/>
      <c r="H1143" s="343"/>
      <c r="I1143" s="29"/>
      <c r="J1143" s="131"/>
      <c r="K1143" s="343"/>
      <c r="L1143" s="343"/>
      <c r="M1143" s="29"/>
      <c r="N1143" s="29"/>
      <c r="O1143" s="29"/>
      <c r="P1143" s="29"/>
      <c r="Q1143" s="343"/>
      <c r="R1143" s="29"/>
      <c r="S1143" s="29"/>
      <c r="T1143" s="29"/>
      <c r="U1143" s="29"/>
      <c r="V1143" s="343"/>
      <c r="W1143" s="238"/>
      <c r="X1143" s="264"/>
      <c r="Y1143" s="337"/>
      <c r="Z1143" s="32"/>
      <c r="AA1143" s="337"/>
      <c r="AB1143" s="337"/>
      <c r="AC1143" s="337"/>
      <c r="AD1143" s="337"/>
      <c r="AE1143" s="337"/>
      <c r="AF1143" s="337"/>
      <c r="AG1143" s="33"/>
      <c r="AH1143" s="337"/>
      <c r="AI1143" s="337"/>
      <c r="AJ1143" s="32"/>
      <c r="AK1143" s="337"/>
      <c r="AL1143" s="337"/>
      <c r="AM1143" s="337"/>
      <c r="AN1143" s="32"/>
      <c r="AO1143" s="337"/>
      <c r="AP1143" s="32"/>
    </row>
    <row r="1144" spans="2:42" ht="12.75" customHeight="1" x14ac:dyDescent="0.25">
      <c r="B1144" s="388"/>
      <c r="D1144" s="384"/>
      <c r="E1144" s="385"/>
      <c r="F1144" s="386"/>
      <c r="G1144" s="370"/>
      <c r="H1144" s="343"/>
      <c r="I1144" s="29"/>
      <c r="J1144" s="131"/>
      <c r="K1144" s="343"/>
      <c r="L1144" s="343"/>
      <c r="M1144" s="29"/>
      <c r="N1144" s="29"/>
      <c r="O1144" s="29"/>
      <c r="P1144" s="29"/>
      <c r="Q1144" s="343"/>
      <c r="R1144" s="29"/>
      <c r="S1144" s="29"/>
      <c r="T1144" s="29"/>
      <c r="U1144" s="29"/>
      <c r="V1144" s="343"/>
      <c r="W1144" s="238"/>
      <c r="X1144" s="264"/>
      <c r="Y1144" s="337"/>
      <c r="Z1144" s="32"/>
      <c r="AA1144" s="337"/>
      <c r="AB1144" s="337"/>
      <c r="AC1144" s="337"/>
      <c r="AD1144" s="337"/>
      <c r="AE1144" s="337"/>
      <c r="AF1144" s="337"/>
      <c r="AG1144" s="33"/>
      <c r="AH1144" s="337"/>
      <c r="AI1144" s="337"/>
      <c r="AJ1144" s="32"/>
      <c r="AK1144" s="337"/>
      <c r="AL1144" s="337"/>
      <c r="AM1144" s="337"/>
      <c r="AN1144" s="32"/>
      <c r="AO1144" s="337"/>
      <c r="AP1144" s="32"/>
    </row>
    <row r="1145" spans="2:42" ht="12.75" customHeight="1" x14ac:dyDescent="0.25">
      <c r="B1145" s="388"/>
      <c r="D1145" s="384"/>
      <c r="E1145" s="385"/>
      <c r="F1145" s="386"/>
      <c r="G1145" s="370"/>
      <c r="H1145" s="343"/>
      <c r="I1145" s="29"/>
      <c r="J1145" s="131"/>
      <c r="K1145" s="343"/>
      <c r="L1145" s="343"/>
      <c r="M1145" s="29"/>
      <c r="N1145" s="29"/>
      <c r="O1145" s="29"/>
      <c r="P1145" s="29"/>
      <c r="Q1145" s="343"/>
      <c r="R1145" s="29"/>
      <c r="S1145" s="29"/>
      <c r="T1145" s="29"/>
      <c r="U1145" s="29"/>
      <c r="V1145" s="343"/>
      <c r="W1145" s="238"/>
      <c r="X1145" s="264"/>
      <c r="Y1145" s="337"/>
      <c r="Z1145" s="32"/>
      <c r="AA1145" s="337"/>
      <c r="AB1145" s="337"/>
      <c r="AC1145" s="337"/>
      <c r="AD1145" s="337"/>
      <c r="AE1145" s="337"/>
      <c r="AF1145" s="337"/>
      <c r="AG1145" s="33"/>
      <c r="AH1145" s="337"/>
      <c r="AI1145" s="337"/>
      <c r="AJ1145" s="32"/>
      <c r="AK1145" s="337"/>
      <c r="AL1145" s="337"/>
      <c r="AM1145" s="337"/>
      <c r="AN1145" s="32"/>
      <c r="AO1145" s="337"/>
      <c r="AP1145" s="32"/>
    </row>
    <row r="1146" spans="2:42" ht="12.75" customHeight="1" x14ac:dyDescent="0.25">
      <c r="B1146" s="388"/>
      <c r="D1146" s="384"/>
      <c r="E1146" s="385"/>
      <c r="F1146" s="386"/>
      <c r="G1146" s="370"/>
      <c r="H1146" s="343"/>
      <c r="I1146" s="29"/>
      <c r="J1146" s="131"/>
      <c r="K1146" s="343"/>
      <c r="L1146" s="343"/>
      <c r="M1146" s="29"/>
      <c r="N1146" s="29"/>
      <c r="O1146" s="29"/>
      <c r="P1146" s="29"/>
      <c r="Q1146" s="343"/>
      <c r="R1146" s="29"/>
      <c r="S1146" s="29"/>
      <c r="T1146" s="29"/>
      <c r="U1146" s="29"/>
      <c r="V1146" s="343"/>
      <c r="W1146" s="238"/>
      <c r="X1146" s="264"/>
      <c r="Y1146" s="338"/>
      <c r="Z1146" s="34"/>
      <c r="AA1146" s="338"/>
      <c r="AB1146" s="338"/>
      <c r="AC1146" s="338"/>
      <c r="AD1146" s="338"/>
      <c r="AE1146" s="338"/>
      <c r="AF1146" s="338"/>
      <c r="AG1146" s="35"/>
      <c r="AH1146" s="338"/>
      <c r="AI1146" s="338"/>
      <c r="AJ1146" s="34"/>
      <c r="AK1146" s="338"/>
      <c r="AL1146" s="338"/>
      <c r="AM1146" s="338"/>
      <c r="AN1146" s="34"/>
      <c r="AO1146" s="338"/>
      <c r="AP1146" s="34"/>
    </row>
    <row r="1147" spans="2:42" ht="12.75" customHeight="1" thickBot="1" x14ac:dyDescent="0.3">
      <c r="B1147" s="389"/>
      <c r="D1147" s="347"/>
      <c r="E1147" s="347"/>
      <c r="F1147" s="347"/>
      <c r="G1147" s="36"/>
      <c r="H1147" s="37"/>
      <c r="I1147" s="37"/>
      <c r="J1147" s="127"/>
      <c r="K1147" s="38" t="s">
        <v>6</v>
      </c>
      <c r="L1147" s="38" t="s">
        <v>6</v>
      </c>
      <c r="M1147" s="38"/>
      <c r="N1147" s="38"/>
      <c r="O1147" s="38"/>
      <c r="P1147" s="38"/>
      <c r="Q1147" s="38" t="s">
        <v>26</v>
      </c>
      <c r="R1147" s="38"/>
      <c r="S1147" s="38"/>
      <c r="T1147" s="38"/>
      <c r="U1147" s="38"/>
      <c r="V1147" s="38" t="s">
        <v>26</v>
      </c>
      <c r="W1147" s="239"/>
      <c r="X1147" s="265"/>
      <c r="Y1147" s="38" t="str">
        <f t="shared" ref="Y1147:AO1147" si="567">IF(OR(TRIM(Y1130)=0,TRIM(Y1130)=""),"",IF(IFERROR(TRIM(INDEX(QryItemNamed,MATCH(TRIM(Y1130),ITEM,0),3)),"")="LS","",IFERROR(TRIM(INDEX(QryItemNamed,MATCH(TRIM(Y1130),ITEM,0),3)),"")))</f>
        <v/>
      </c>
      <c r="Z1147" s="38"/>
      <c r="AA1147" s="38" t="str">
        <f t="shared" si="567"/>
        <v/>
      </c>
      <c r="AB1147" s="38" t="str">
        <f t="shared" ref="AB1147" si="568">IF(OR(TRIM(AB1130)=0,TRIM(AB1130)=""),"",IF(IFERROR(TRIM(INDEX(QryItemNamed,MATCH(TRIM(AB1130),ITEM,0),3)),"")="LS","",IFERROR(TRIM(INDEX(QryItemNamed,MATCH(TRIM(AB1130),ITEM,0),3)),"")))</f>
        <v/>
      </c>
      <c r="AC1147" s="38" t="str">
        <f t="shared" si="567"/>
        <v/>
      </c>
      <c r="AD1147" s="38" t="str">
        <f t="shared" si="567"/>
        <v/>
      </c>
      <c r="AE1147" s="38" t="str">
        <f t="shared" si="567"/>
        <v/>
      </c>
      <c r="AF1147" s="38" t="str">
        <f t="shared" si="567"/>
        <v/>
      </c>
      <c r="AG1147" s="40"/>
      <c r="AH1147" s="38" t="str">
        <f t="shared" si="567"/>
        <v/>
      </c>
      <c r="AI1147" s="38" t="str">
        <f t="shared" si="567"/>
        <v/>
      </c>
      <c r="AJ1147" s="38"/>
      <c r="AK1147" s="38" t="str">
        <f t="shared" ref="AK1147" si="569">IF(OR(TRIM(AK1130)=0,TRIM(AK1130)=""),"",IF(IFERROR(TRIM(INDEX(QryItemNamed,MATCH(TRIM(AK1130),ITEM,0),3)),"")="LS","",IFERROR(TRIM(INDEX(QryItemNamed,MATCH(TRIM(AK1130),ITEM,0),3)),"")))</f>
        <v/>
      </c>
      <c r="AL1147" s="38" t="str">
        <f t="shared" si="567"/>
        <v/>
      </c>
      <c r="AM1147" s="38" t="str">
        <f t="shared" si="567"/>
        <v/>
      </c>
      <c r="AN1147" s="38"/>
      <c r="AO1147" s="38" t="str">
        <f t="shared" si="567"/>
        <v/>
      </c>
      <c r="AP1147" s="38"/>
    </row>
    <row r="1148" spans="2:42" ht="12.75" customHeight="1" x14ac:dyDescent="0.25">
      <c r="B1148" s="47"/>
      <c r="D1148" s="50"/>
      <c r="E1148" s="48"/>
      <c r="F1148" s="50"/>
      <c r="G1148" s="44"/>
      <c r="H1148" s="43"/>
      <c r="I1148" s="43"/>
      <c r="J1148" s="128"/>
      <c r="K1148" s="45"/>
      <c r="L1148" s="45"/>
      <c r="M1148" s="45"/>
      <c r="N1148" s="45"/>
      <c r="O1148" s="45"/>
      <c r="P1148" s="45"/>
      <c r="Q1148" s="45"/>
      <c r="R1148" s="45"/>
      <c r="S1148" s="45"/>
      <c r="T1148" s="45"/>
      <c r="U1148" s="45"/>
      <c r="V1148" s="45"/>
      <c r="W1148" s="219"/>
      <c r="X1148" s="218"/>
      <c r="Y1148" s="45"/>
      <c r="Z1148" s="45"/>
      <c r="AA1148" s="45"/>
      <c r="AB1148" s="45"/>
      <c r="AC1148" s="45"/>
      <c r="AD1148" s="45"/>
      <c r="AE1148" s="45"/>
      <c r="AF1148" s="45"/>
      <c r="AG1148" s="46"/>
      <c r="AH1148" s="45"/>
      <c r="AI1148" s="45"/>
      <c r="AJ1148" s="45"/>
      <c r="AK1148" s="45"/>
      <c r="AL1148" s="45"/>
      <c r="AM1148" s="45"/>
      <c r="AN1148" s="45"/>
      <c r="AO1148" s="45"/>
      <c r="AP1148" s="45"/>
    </row>
    <row r="1149" spans="2:42" ht="12.75" customHeight="1" x14ac:dyDescent="0.25">
      <c r="B1149" s="47"/>
      <c r="D1149" s="50"/>
      <c r="E1149" s="51"/>
      <c r="F1149" s="50"/>
      <c r="G1149" s="52"/>
      <c r="H1149" s="51"/>
      <c r="I1149" s="51"/>
      <c r="J1149" s="129"/>
      <c r="K1149" s="49"/>
      <c r="L1149" s="49"/>
      <c r="M1149" s="49"/>
      <c r="N1149" s="49"/>
      <c r="O1149" s="49"/>
      <c r="P1149" s="49"/>
      <c r="Q1149" s="49"/>
      <c r="R1149" s="49"/>
      <c r="S1149" s="49"/>
      <c r="T1149" s="49"/>
      <c r="U1149" s="49"/>
      <c r="V1149" s="49"/>
      <c r="W1149" s="219"/>
      <c r="X1149" s="218"/>
      <c r="Y1149" s="45"/>
      <c r="Z1149" s="45"/>
      <c r="AA1149" s="45"/>
      <c r="AB1149" s="45"/>
      <c r="AC1149" s="45"/>
      <c r="AD1149" s="45"/>
      <c r="AE1149" s="45"/>
      <c r="AF1149" s="45"/>
      <c r="AG1149" s="46"/>
      <c r="AH1149" s="45"/>
      <c r="AI1149" s="45"/>
      <c r="AJ1149" s="53"/>
      <c r="AK1149" s="45"/>
      <c r="AL1149" s="54"/>
      <c r="AM1149" s="54"/>
      <c r="AN1149" s="53"/>
      <c r="AO1149" s="45"/>
      <c r="AP1149" s="45"/>
    </row>
    <row r="1150" spans="2:42" ht="12.75" customHeight="1" x14ac:dyDescent="0.25">
      <c r="B1150" s="47"/>
      <c r="D1150" s="50"/>
      <c r="E1150" s="51"/>
      <c r="F1150" s="50"/>
      <c r="G1150" s="52"/>
      <c r="H1150" s="109"/>
      <c r="I1150" s="109"/>
      <c r="J1150" s="135"/>
      <c r="K1150" s="49"/>
      <c r="L1150" s="49"/>
      <c r="M1150" s="49"/>
      <c r="N1150" s="49"/>
      <c r="O1150" s="49"/>
      <c r="P1150" s="49"/>
      <c r="Q1150" s="49"/>
      <c r="R1150" s="49"/>
      <c r="S1150" s="49"/>
      <c r="T1150" s="49"/>
      <c r="U1150" s="49"/>
      <c r="V1150" s="86"/>
      <c r="W1150" s="245"/>
      <c r="X1150" s="269"/>
      <c r="Y1150" s="44"/>
      <c r="Z1150" s="44"/>
      <c r="AA1150" s="45"/>
      <c r="AB1150" s="45"/>
      <c r="AC1150" s="87"/>
      <c r="AD1150" s="45"/>
      <c r="AE1150" s="45"/>
      <c r="AF1150" s="45"/>
      <c r="AG1150" s="46"/>
      <c r="AH1150" s="87"/>
      <c r="AI1150" s="45"/>
      <c r="AJ1150" s="53"/>
      <c r="AK1150" s="45"/>
      <c r="AL1150" s="54"/>
      <c r="AM1150" s="54"/>
      <c r="AN1150" s="53"/>
      <c r="AO1150" s="45"/>
      <c r="AP1150" s="45"/>
    </row>
    <row r="1151" spans="2:42" ht="12.75" customHeight="1" x14ac:dyDescent="0.25">
      <c r="B1151" s="47"/>
      <c r="D1151" s="50"/>
      <c r="E1151" s="51"/>
      <c r="F1151" s="50"/>
      <c r="G1151" s="52"/>
      <c r="H1151" s="51"/>
      <c r="I1151" s="51"/>
      <c r="J1151" s="129"/>
      <c r="K1151" s="49"/>
      <c r="L1151" s="49"/>
      <c r="M1151" s="49"/>
      <c r="N1151" s="49"/>
      <c r="O1151" s="49"/>
      <c r="P1151" s="49"/>
      <c r="Q1151" s="49"/>
      <c r="R1151" s="49"/>
      <c r="S1151" s="49"/>
      <c r="T1151" s="49"/>
      <c r="U1151" s="49"/>
      <c r="V1151" s="86"/>
      <c r="W1151" s="245"/>
      <c r="X1151" s="269"/>
      <c r="Y1151" s="44"/>
      <c r="Z1151" s="44"/>
      <c r="AA1151" s="49"/>
      <c r="AB1151" s="45"/>
      <c r="AC1151" s="87"/>
      <c r="AD1151" s="45"/>
      <c r="AE1151" s="45"/>
      <c r="AF1151" s="45"/>
      <c r="AG1151" s="46"/>
      <c r="AH1151" s="87"/>
      <c r="AI1151" s="45"/>
      <c r="AJ1151" s="53"/>
      <c r="AK1151" s="45"/>
      <c r="AL1151" s="54"/>
      <c r="AM1151" s="54"/>
      <c r="AN1151" s="53"/>
      <c r="AO1151" s="45"/>
      <c r="AP1151" s="45"/>
    </row>
    <row r="1152" spans="2:42" ht="12.75" customHeight="1" x14ac:dyDescent="0.25">
      <c r="B1152" s="47"/>
      <c r="D1152" s="50"/>
      <c r="E1152" s="51"/>
      <c r="F1152" s="50"/>
      <c r="G1152" s="52"/>
      <c r="H1152" s="51"/>
      <c r="I1152" s="51"/>
      <c r="J1152" s="129"/>
      <c r="K1152" s="49"/>
      <c r="L1152" s="49"/>
      <c r="M1152" s="49"/>
      <c r="N1152" s="49"/>
      <c r="O1152" s="49"/>
      <c r="P1152" s="49"/>
      <c r="Q1152" s="49"/>
      <c r="R1152" s="49"/>
      <c r="S1152" s="49"/>
      <c r="T1152" s="49"/>
      <c r="U1152" s="49"/>
      <c r="V1152" s="86"/>
      <c r="W1152" s="245"/>
      <c r="X1152" s="269"/>
      <c r="Y1152" s="44"/>
      <c r="Z1152" s="44"/>
      <c r="AA1152" s="49"/>
      <c r="AB1152" s="45"/>
      <c r="AC1152" s="87"/>
      <c r="AD1152" s="45"/>
      <c r="AE1152" s="45"/>
      <c r="AF1152" s="45"/>
      <c r="AG1152" s="46"/>
      <c r="AH1152" s="87"/>
      <c r="AI1152" s="45"/>
      <c r="AJ1152" s="53"/>
      <c r="AK1152" s="45"/>
      <c r="AL1152" s="54"/>
      <c r="AM1152" s="54"/>
      <c r="AN1152" s="53"/>
      <c r="AO1152" s="45"/>
      <c r="AP1152" s="45"/>
    </row>
    <row r="1153" spans="2:42" ht="15" customHeight="1" x14ac:dyDescent="0.25">
      <c r="B1153" s="47"/>
      <c r="D1153" s="50"/>
      <c r="E1153" s="51"/>
      <c r="F1153" s="50"/>
      <c r="G1153" s="52"/>
      <c r="H1153" s="109"/>
      <c r="I1153" s="109"/>
      <c r="J1153" s="135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86"/>
      <c r="W1153" s="245"/>
      <c r="X1153" s="269"/>
      <c r="Y1153" s="108"/>
      <c r="Z1153" s="108"/>
      <c r="AA1153" s="49"/>
      <c r="AB1153" s="45"/>
      <c r="AC1153" s="87"/>
      <c r="AD1153" s="45"/>
      <c r="AE1153" s="45"/>
      <c r="AF1153" s="45"/>
      <c r="AG1153" s="46"/>
      <c r="AH1153" s="87"/>
      <c r="AI1153" s="45"/>
      <c r="AJ1153" s="53"/>
      <c r="AK1153" s="45"/>
      <c r="AL1153" s="54"/>
      <c r="AM1153" s="67"/>
      <c r="AN1153" s="67"/>
      <c r="AO1153" s="45"/>
      <c r="AP1153" s="45"/>
    </row>
    <row r="1154" spans="2:42" ht="12.75" customHeight="1" x14ac:dyDescent="0.25">
      <c r="B1154" s="47"/>
      <c r="D1154" s="50"/>
      <c r="E1154" s="51"/>
      <c r="F1154" s="50"/>
      <c r="G1154" s="52"/>
      <c r="H1154" s="51"/>
      <c r="I1154" s="51"/>
      <c r="J1154" s="129"/>
      <c r="K1154" s="49"/>
      <c r="L1154" s="49"/>
      <c r="M1154" s="49"/>
      <c r="N1154" s="49"/>
      <c r="O1154" s="49"/>
      <c r="P1154" s="49"/>
      <c r="Q1154" s="49"/>
      <c r="R1154" s="49"/>
      <c r="S1154" s="49"/>
      <c r="T1154" s="49"/>
      <c r="U1154" s="49"/>
      <c r="V1154" s="86"/>
      <c r="W1154" s="245"/>
      <c r="X1154" s="269"/>
      <c r="Y1154" s="45"/>
      <c r="Z1154" s="45"/>
      <c r="AA1154" s="45"/>
      <c r="AB1154" s="45"/>
      <c r="AC1154" s="45"/>
      <c r="AD1154" s="45"/>
      <c r="AE1154" s="45"/>
      <c r="AF1154" s="45"/>
      <c r="AG1154" s="46"/>
      <c r="AH1154" s="45"/>
      <c r="AI1154" s="45"/>
      <c r="AJ1154" s="53"/>
      <c r="AK1154" s="45"/>
      <c r="AL1154" s="54"/>
      <c r="AM1154" s="54"/>
      <c r="AN1154" s="53"/>
      <c r="AO1154" s="45"/>
      <c r="AP1154" s="45"/>
    </row>
    <row r="1155" spans="2:42" ht="12.75" customHeight="1" x14ac:dyDescent="0.25">
      <c r="B1155" s="47"/>
      <c r="D1155" s="50"/>
      <c r="E1155" s="51"/>
      <c r="F1155" s="50"/>
      <c r="G1155" s="52"/>
      <c r="H1155" s="109"/>
      <c r="I1155" s="109"/>
      <c r="J1155" s="135"/>
      <c r="K1155" s="49"/>
      <c r="L1155" s="49"/>
      <c r="M1155" s="49"/>
      <c r="N1155" s="49"/>
      <c r="O1155" s="49"/>
      <c r="P1155" s="49"/>
      <c r="Q1155" s="49"/>
      <c r="R1155" s="49"/>
      <c r="S1155" s="49"/>
      <c r="T1155" s="49"/>
      <c r="U1155" s="49"/>
      <c r="V1155" s="86"/>
      <c r="W1155" s="245"/>
      <c r="X1155" s="269"/>
      <c r="Y1155" s="44"/>
      <c r="Z1155" s="44"/>
      <c r="AA1155" s="49"/>
      <c r="AB1155" s="45"/>
      <c r="AC1155" s="45"/>
      <c r="AD1155" s="45"/>
      <c r="AE1155" s="45"/>
      <c r="AF1155" s="45"/>
      <c r="AG1155" s="46"/>
      <c r="AH1155" s="49"/>
      <c r="AI1155" s="45"/>
      <c r="AJ1155" s="53"/>
      <c r="AK1155" s="45"/>
      <c r="AL1155" s="54"/>
      <c r="AM1155" s="45"/>
      <c r="AN1155" s="45"/>
      <c r="AO1155" s="45"/>
      <c r="AP1155" s="45"/>
    </row>
    <row r="1156" spans="2:42" ht="12.75" customHeight="1" x14ac:dyDescent="0.25">
      <c r="B1156" s="47"/>
      <c r="D1156" s="50"/>
      <c r="E1156" s="51"/>
      <c r="F1156" s="50"/>
      <c r="G1156" s="52"/>
      <c r="H1156" s="51"/>
      <c r="I1156" s="51"/>
      <c r="J1156" s="129"/>
      <c r="K1156" s="49"/>
      <c r="L1156" s="49"/>
      <c r="M1156" s="49"/>
      <c r="N1156" s="49"/>
      <c r="O1156" s="49"/>
      <c r="P1156" s="49"/>
      <c r="Q1156" s="49"/>
      <c r="R1156" s="49"/>
      <c r="S1156" s="49"/>
      <c r="T1156" s="49"/>
      <c r="U1156" s="49"/>
      <c r="V1156" s="86"/>
      <c r="W1156" s="245"/>
      <c r="X1156" s="269"/>
      <c r="Y1156" s="44"/>
      <c r="Z1156" s="44"/>
      <c r="AA1156" s="49"/>
      <c r="AB1156" s="45"/>
      <c r="AC1156" s="87"/>
      <c r="AD1156" s="45"/>
      <c r="AE1156" s="45"/>
      <c r="AF1156" s="45"/>
      <c r="AG1156" s="46"/>
      <c r="AH1156" s="87"/>
      <c r="AI1156" s="45"/>
      <c r="AJ1156" s="53"/>
      <c r="AK1156" s="45"/>
      <c r="AL1156" s="54"/>
      <c r="AM1156" s="54"/>
      <c r="AN1156" s="53"/>
      <c r="AO1156" s="45"/>
      <c r="AP1156" s="45"/>
    </row>
    <row r="1157" spans="2:42" ht="12.75" customHeight="1" x14ac:dyDescent="0.25">
      <c r="B1157" s="47"/>
      <c r="D1157" s="50"/>
      <c r="E1157" s="51"/>
      <c r="F1157" s="50"/>
      <c r="G1157" s="52"/>
      <c r="H1157" s="109"/>
      <c r="I1157" s="109"/>
      <c r="J1157" s="135"/>
      <c r="K1157" s="49"/>
      <c r="L1157" s="49"/>
      <c r="M1157" s="49"/>
      <c r="N1157" s="49"/>
      <c r="O1157" s="49"/>
      <c r="P1157" s="49"/>
      <c r="Q1157" s="49"/>
      <c r="R1157" s="49"/>
      <c r="S1157" s="49"/>
      <c r="T1157" s="49"/>
      <c r="U1157" s="49"/>
      <c r="V1157" s="86"/>
      <c r="W1157" s="245"/>
      <c r="X1157" s="269"/>
      <c r="Y1157" s="44"/>
      <c r="Z1157" s="44"/>
      <c r="AA1157" s="49"/>
      <c r="AB1157" s="45"/>
      <c r="AC1157" s="87"/>
      <c r="AD1157" s="45"/>
      <c r="AE1157" s="45"/>
      <c r="AF1157" s="45"/>
      <c r="AG1157" s="46"/>
      <c r="AH1157" s="87"/>
      <c r="AI1157" s="45"/>
      <c r="AJ1157" s="53"/>
      <c r="AK1157" s="45"/>
      <c r="AL1157" s="54"/>
      <c r="AM1157" s="54"/>
      <c r="AN1157" s="53"/>
      <c r="AO1157" s="45"/>
      <c r="AP1157" s="45"/>
    </row>
    <row r="1158" spans="2:42" ht="12.75" customHeight="1" x14ac:dyDescent="0.25">
      <c r="B1158" s="47"/>
      <c r="D1158" s="50"/>
      <c r="E1158" s="51"/>
      <c r="F1158" s="50"/>
      <c r="G1158" s="52"/>
      <c r="H1158" s="51"/>
      <c r="I1158" s="51"/>
      <c r="J1158" s="129"/>
      <c r="K1158" s="49"/>
      <c r="L1158" s="49"/>
      <c r="M1158" s="49"/>
      <c r="N1158" s="49"/>
      <c r="O1158" s="49"/>
      <c r="P1158" s="49"/>
      <c r="Q1158" s="49"/>
      <c r="R1158" s="49"/>
      <c r="S1158" s="49"/>
      <c r="T1158" s="49"/>
      <c r="U1158" s="49"/>
      <c r="V1158" s="86"/>
      <c r="W1158" s="245"/>
      <c r="X1158" s="269"/>
      <c r="Y1158" s="45"/>
      <c r="Z1158" s="45"/>
      <c r="AA1158" s="49"/>
      <c r="AB1158" s="45"/>
      <c r="AC1158" s="87"/>
      <c r="AD1158" s="45"/>
      <c r="AE1158" s="45"/>
      <c r="AF1158" s="45"/>
      <c r="AG1158" s="46"/>
      <c r="AH1158" s="87"/>
      <c r="AI1158" s="45"/>
      <c r="AJ1158" s="53"/>
      <c r="AK1158" s="45"/>
      <c r="AL1158" s="54"/>
      <c r="AM1158" s="67"/>
      <c r="AN1158" s="67"/>
      <c r="AO1158" s="45"/>
      <c r="AP1158" s="45"/>
    </row>
    <row r="1159" spans="2:42" ht="12.75" customHeight="1" x14ac:dyDescent="0.25">
      <c r="B1159" s="47"/>
      <c r="D1159" s="50"/>
      <c r="E1159" s="51"/>
      <c r="F1159" s="50"/>
      <c r="G1159" s="52"/>
      <c r="H1159" s="109"/>
      <c r="I1159" s="109"/>
      <c r="J1159" s="135"/>
      <c r="K1159" s="49"/>
      <c r="L1159" s="49"/>
      <c r="M1159" s="49"/>
      <c r="N1159" s="49"/>
      <c r="O1159" s="49"/>
      <c r="P1159" s="49"/>
      <c r="Q1159" s="49"/>
      <c r="R1159" s="49"/>
      <c r="S1159" s="49"/>
      <c r="T1159" s="49"/>
      <c r="U1159" s="49"/>
      <c r="V1159" s="86"/>
      <c r="W1159" s="245"/>
      <c r="X1159" s="269"/>
      <c r="Y1159" s="44"/>
      <c r="Z1159" s="44"/>
      <c r="AA1159" s="45"/>
      <c r="AB1159" s="45"/>
      <c r="AC1159" s="87"/>
      <c r="AD1159" s="45"/>
      <c r="AE1159" s="45"/>
      <c r="AF1159" s="45"/>
      <c r="AG1159" s="46"/>
      <c r="AH1159" s="87"/>
      <c r="AI1159" s="45"/>
      <c r="AJ1159" s="53"/>
      <c r="AK1159" s="45"/>
      <c r="AL1159" s="54"/>
      <c r="AM1159" s="54"/>
      <c r="AN1159" s="53"/>
      <c r="AO1159" s="45"/>
      <c r="AP1159" s="45"/>
    </row>
    <row r="1160" spans="2:42" ht="12.75" customHeight="1" x14ac:dyDescent="0.25">
      <c r="B1160" s="47"/>
      <c r="D1160" s="50"/>
      <c r="E1160" s="51"/>
      <c r="F1160" s="50"/>
      <c r="G1160" s="52"/>
      <c r="H1160" s="51"/>
      <c r="I1160" s="51"/>
      <c r="J1160" s="129"/>
      <c r="K1160" s="49"/>
      <c r="L1160" s="49"/>
      <c r="M1160" s="49"/>
      <c r="N1160" s="49"/>
      <c r="O1160" s="49"/>
      <c r="P1160" s="49"/>
      <c r="Q1160" s="49"/>
      <c r="R1160" s="49"/>
      <c r="S1160" s="49"/>
      <c r="T1160" s="49"/>
      <c r="U1160" s="49"/>
      <c r="V1160" s="86"/>
      <c r="W1160" s="245"/>
      <c r="X1160" s="269"/>
      <c r="Y1160" s="44"/>
      <c r="Z1160" s="44"/>
      <c r="AA1160" s="49"/>
      <c r="AB1160" s="45"/>
      <c r="AC1160" s="45"/>
      <c r="AD1160" s="45"/>
      <c r="AE1160" s="45"/>
      <c r="AF1160" s="45"/>
      <c r="AG1160" s="46"/>
      <c r="AH1160" s="49"/>
      <c r="AI1160" s="45"/>
      <c r="AJ1160" s="53"/>
      <c r="AK1160" s="45"/>
      <c r="AL1160" s="54"/>
      <c r="AM1160" s="45"/>
      <c r="AN1160" s="45"/>
      <c r="AO1160" s="45"/>
      <c r="AP1160" s="45"/>
    </row>
    <row r="1161" spans="2:42" ht="12.75" customHeight="1" x14ac:dyDescent="0.25">
      <c r="B1161" s="47"/>
      <c r="D1161" s="50"/>
      <c r="E1161" s="51"/>
      <c r="F1161" s="50"/>
      <c r="G1161" s="52"/>
      <c r="H1161" s="109"/>
      <c r="I1161" s="109"/>
      <c r="J1161" s="135"/>
      <c r="K1161" s="49"/>
      <c r="L1161" s="49"/>
      <c r="M1161" s="49"/>
      <c r="N1161" s="49"/>
      <c r="O1161" s="49"/>
      <c r="P1161" s="49"/>
      <c r="Q1161" s="49"/>
      <c r="R1161" s="49"/>
      <c r="S1161" s="49"/>
      <c r="T1161" s="49"/>
      <c r="U1161" s="49"/>
      <c r="V1161" s="86"/>
      <c r="W1161" s="245"/>
      <c r="X1161" s="269"/>
      <c r="Y1161" s="44"/>
      <c r="Z1161" s="44"/>
      <c r="AA1161" s="49"/>
      <c r="AB1161" s="45"/>
      <c r="AC1161" s="87"/>
      <c r="AD1161" s="45"/>
      <c r="AE1161" s="45"/>
      <c r="AF1161" s="45"/>
      <c r="AG1161" s="46"/>
      <c r="AH1161" s="87"/>
      <c r="AI1161" s="45"/>
      <c r="AJ1161" s="53"/>
      <c r="AK1161" s="45"/>
      <c r="AL1161" s="54"/>
      <c r="AM1161" s="54"/>
      <c r="AN1161" s="53"/>
      <c r="AO1161" s="45"/>
      <c r="AP1161" s="45"/>
    </row>
    <row r="1162" spans="2:42" ht="12.75" customHeight="1" x14ac:dyDescent="0.25">
      <c r="B1162" s="47"/>
      <c r="D1162" s="50"/>
      <c r="E1162" s="51"/>
      <c r="F1162" s="50"/>
      <c r="G1162" s="52"/>
      <c r="H1162" s="51"/>
      <c r="I1162" s="51"/>
      <c r="J1162" s="129"/>
      <c r="K1162" s="49"/>
      <c r="L1162" s="49"/>
      <c r="M1162" s="49"/>
      <c r="N1162" s="49"/>
      <c r="O1162" s="49"/>
      <c r="P1162" s="49"/>
      <c r="Q1162" s="49"/>
      <c r="R1162" s="49"/>
      <c r="S1162" s="49"/>
      <c r="T1162" s="49"/>
      <c r="U1162" s="49"/>
      <c r="V1162" s="86"/>
      <c r="W1162" s="245"/>
      <c r="X1162" s="269"/>
      <c r="Y1162" s="45"/>
      <c r="Z1162" s="45"/>
      <c r="AA1162" s="49"/>
      <c r="AB1162" s="45"/>
      <c r="AC1162" s="45"/>
      <c r="AD1162" s="45"/>
      <c r="AE1162" s="45"/>
      <c r="AF1162" s="45"/>
      <c r="AG1162" s="46"/>
      <c r="AH1162" s="49"/>
      <c r="AI1162" s="45"/>
      <c r="AJ1162" s="53"/>
      <c r="AK1162" s="45"/>
      <c r="AL1162" s="54"/>
      <c r="AM1162" s="54"/>
      <c r="AN1162" s="54"/>
      <c r="AO1162" s="49"/>
      <c r="AP1162" s="49"/>
    </row>
    <row r="1163" spans="2:42" ht="12.75" customHeight="1" x14ac:dyDescent="0.25">
      <c r="B1163" s="47"/>
      <c r="D1163" s="50"/>
      <c r="E1163" s="51"/>
      <c r="F1163" s="50"/>
      <c r="G1163" s="52"/>
      <c r="H1163" s="109"/>
      <c r="I1163" s="109"/>
      <c r="J1163" s="135"/>
      <c r="K1163" s="49"/>
      <c r="L1163" s="49"/>
      <c r="M1163" s="49"/>
      <c r="N1163" s="49"/>
      <c r="O1163" s="49"/>
      <c r="P1163" s="49"/>
      <c r="Q1163" s="49"/>
      <c r="R1163" s="49"/>
      <c r="S1163" s="49"/>
      <c r="T1163" s="49"/>
      <c r="U1163" s="49"/>
      <c r="V1163" s="86"/>
      <c r="W1163" s="245"/>
      <c r="X1163" s="269"/>
      <c r="Y1163" s="44"/>
      <c r="Z1163" s="44"/>
      <c r="AA1163" s="45"/>
      <c r="AB1163" s="45"/>
      <c r="AC1163" s="87"/>
      <c r="AD1163" s="45"/>
      <c r="AE1163" s="45"/>
      <c r="AF1163" s="45"/>
      <c r="AG1163" s="46"/>
      <c r="AH1163" s="87"/>
      <c r="AI1163" s="45"/>
      <c r="AJ1163" s="53"/>
      <c r="AK1163" s="45"/>
      <c r="AL1163" s="54"/>
      <c r="AM1163" s="54"/>
      <c r="AN1163" s="53"/>
      <c r="AO1163" s="45"/>
      <c r="AP1163" s="45"/>
    </row>
    <row r="1164" spans="2:42" ht="12.75" customHeight="1" x14ac:dyDescent="0.25">
      <c r="B1164" s="47"/>
      <c r="D1164" s="50"/>
      <c r="E1164" s="51"/>
      <c r="F1164" s="50"/>
      <c r="G1164" s="52"/>
      <c r="H1164" s="51"/>
      <c r="I1164" s="51"/>
      <c r="J1164" s="129"/>
      <c r="K1164" s="49"/>
      <c r="L1164" s="49"/>
      <c r="M1164" s="49"/>
      <c r="N1164" s="49"/>
      <c r="O1164" s="49"/>
      <c r="P1164" s="49"/>
      <c r="Q1164" s="49"/>
      <c r="R1164" s="49"/>
      <c r="S1164" s="49"/>
      <c r="T1164" s="49"/>
      <c r="U1164" s="49"/>
      <c r="V1164" s="86"/>
      <c r="W1164" s="245"/>
      <c r="X1164" s="269"/>
      <c r="Y1164" s="44"/>
      <c r="Z1164" s="44"/>
      <c r="AA1164" s="49"/>
      <c r="AB1164" s="45"/>
      <c r="AC1164" s="45"/>
      <c r="AD1164" s="45"/>
      <c r="AE1164" s="45"/>
      <c r="AF1164" s="45"/>
      <c r="AG1164" s="46"/>
      <c r="AH1164" s="49"/>
      <c r="AI1164" s="45"/>
      <c r="AJ1164" s="53"/>
      <c r="AK1164" s="45"/>
      <c r="AL1164" s="54"/>
      <c r="AM1164" s="45"/>
      <c r="AN1164" s="45"/>
      <c r="AO1164" s="45"/>
      <c r="AP1164" s="45"/>
    </row>
    <row r="1165" spans="2:42" ht="12.75" customHeight="1" x14ac:dyDescent="0.25">
      <c r="B1165" s="47"/>
      <c r="D1165" s="50"/>
      <c r="E1165" s="51"/>
      <c r="F1165" s="50"/>
      <c r="G1165" s="52"/>
      <c r="H1165" s="109"/>
      <c r="I1165" s="109"/>
      <c r="J1165" s="135"/>
      <c r="K1165" s="49"/>
      <c r="L1165" s="49"/>
      <c r="M1165" s="49"/>
      <c r="N1165" s="49"/>
      <c r="O1165" s="49"/>
      <c r="P1165" s="49"/>
      <c r="Q1165" s="49"/>
      <c r="R1165" s="49"/>
      <c r="S1165" s="49"/>
      <c r="T1165" s="49"/>
      <c r="U1165" s="49"/>
      <c r="V1165" s="86"/>
      <c r="W1165" s="245"/>
      <c r="X1165" s="269"/>
      <c r="Y1165" s="44"/>
      <c r="Z1165" s="44"/>
      <c r="AA1165" s="49"/>
      <c r="AB1165" s="45"/>
      <c r="AC1165" s="87"/>
      <c r="AD1165" s="45"/>
      <c r="AE1165" s="45"/>
      <c r="AF1165" s="45"/>
      <c r="AG1165" s="46"/>
      <c r="AH1165" s="87"/>
      <c r="AI1165" s="45"/>
      <c r="AJ1165" s="53"/>
      <c r="AK1165" s="45"/>
      <c r="AL1165" s="54"/>
      <c r="AM1165" s="54"/>
      <c r="AN1165" s="53"/>
      <c r="AO1165" s="45"/>
      <c r="AP1165" s="45"/>
    </row>
    <row r="1166" spans="2:42" ht="12.75" customHeight="1" x14ac:dyDescent="0.25">
      <c r="B1166" s="47"/>
      <c r="D1166" s="50"/>
      <c r="E1166" s="51"/>
      <c r="F1166" s="50"/>
      <c r="G1166" s="52"/>
      <c r="H1166" s="51"/>
      <c r="I1166" s="51"/>
      <c r="J1166" s="129"/>
      <c r="K1166" s="49"/>
      <c r="L1166" s="49"/>
      <c r="M1166" s="49"/>
      <c r="N1166" s="49"/>
      <c r="O1166" s="49"/>
      <c r="P1166" s="49"/>
      <c r="Q1166" s="49"/>
      <c r="R1166" s="49"/>
      <c r="S1166" s="49"/>
      <c r="T1166" s="49"/>
      <c r="U1166" s="49"/>
      <c r="V1166" s="86"/>
      <c r="W1166" s="245"/>
      <c r="X1166" s="269"/>
      <c r="Y1166" s="45"/>
      <c r="Z1166" s="45"/>
      <c r="AA1166" s="45"/>
      <c r="AB1166" s="45"/>
      <c r="AC1166" s="45"/>
      <c r="AD1166" s="45"/>
      <c r="AE1166" s="45"/>
      <c r="AF1166" s="45"/>
      <c r="AG1166" s="46"/>
      <c r="AH1166" s="45"/>
      <c r="AI1166" s="45"/>
      <c r="AJ1166" s="53"/>
      <c r="AK1166" s="45"/>
      <c r="AL1166" s="54"/>
      <c r="AM1166" s="54"/>
      <c r="AN1166" s="53"/>
      <c r="AO1166" s="45"/>
      <c r="AP1166" s="45"/>
    </row>
    <row r="1167" spans="2:42" ht="12.75" customHeight="1" x14ac:dyDescent="0.25">
      <c r="B1167" s="47"/>
      <c r="D1167" s="110"/>
      <c r="E1167" s="51"/>
      <c r="F1167" s="110"/>
      <c r="G1167" s="52"/>
      <c r="H1167" s="109"/>
      <c r="I1167" s="109"/>
      <c r="J1167" s="135"/>
      <c r="K1167" s="49"/>
      <c r="L1167" s="49"/>
      <c r="M1167" s="49"/>
      <c r="N1167" s="49"/>
      <c r="O1167" s="49"/>
      <c r="P1167" s="49"/>
      <c r="Q1167" s="49"/>
      <c r="R1167" s="49"/>
      <c r="S1167" s="49"/>
      <c r="T1167" s="49"/>
      <c r="U1167" s="49"/>
      <c r="V1167" s="86"/>
      <c r="W1167" s="245"/>
      <c r="X1167" s="269"/>
      <c r="Y1167" s="44"/>
      <c r="Z1167" s="44"/>
      <c r="AA1167" s="45"/>
      <c r="AB1167" s="45"/>
      <c r="AC1167" s="45"/>
      <c r="AD1167" s="45"/>
      <c r="AE1167" s="45"/>
      <c r="AF1167" s="45"/>
      <c r="AG1167" s="46"/>
      <c r="AH1167" s="45"/>
      <c r="AI1167" s="45"/>
      <c r="AJ1167" s="53"/>
      <c r="AK1167" s="45"/>
      <c r="AL1167" s="54"/>
      <c r="AM1167" s="54"/>
      <c r="AN1167" s="53"/>
      <c r="AO1167" s="45"/>
      <c r="AP1167" s="45"/>
    </row>
    <row r="1168" spans="2:42" ht="12.75" customHeight="1" x14ac:dyDescent="0.25">
      <c r="B1168" s="47"/>
      <c r="D1168" s="110"/>
      <c r="E1168" s="51"/>
      <c r="F1168" s="110"/>
      <c r="G1168" s="52"/>
      <c r="H1168" s="51"/>
      <c r="I1168" s="51"/>
      <c r="J1168" s="129"/>
      <c r="K1168" s="49"/>
      <c r="L1168" s="49"/>
      <c r="M1168" s="49"/>
      <c r="N1168" s="49"/>
      <c r="O1168" s="49"/>
      <c r="P1168" s="49"/>
      <c r="Q1168" s="49"/>
      <c r="R1168" s="49"/>
      <c r="S1168" s="49"/>
      <c r="T1168" s="49"/>
      <c r="U1168" s="49"/>
      <c r="V1168" s="86"/>
      <c r="W1168" s="245"/>
      <c r="X1168" s="269"/>
      <c r="Y1168" s="44"/>
      <c r="Z1168" s="44"/>
      <c r="AA1168" s="45"/>
      <c r="AB1168" s="45"/>
      <c r="AC1168" s="45"/>
      <c r="AD1168" s="45"/>
      <c r="AE1168" s="45"/>
      <c r="AF1168" s="45"/>
      <c r="AG1168" s="46"/>
      <c r="AH1168" s="45"/>
      <c r="AI1168" s="45"/>
      <c r="AJ1168" s="45"/>
      <c r="AK1168" s="45"/>
      <c r="AL1168" s="45"/>
      <c r="AM1168" s="45"/>
      <c r="AN1168" s="45"/>
      <c r="AO1168" s="45"/>
      <c r="AP1168" s="45"/>
    </row>
    <row r="1169" spans="2:42" ht="12.75" customHeight="1" x14ac:dyDescent="0.25">
      <c r="B1169" s="47"/>
      <c r="D1169" s="110"/>
      <c r="E1169" s="51"/>
      <c r="F1169" s="110"/>
      <c r="G1169" s="52"/>
      <c r="H1169" s="109"/>
      <c r="I1169" s="109"/>
      <c r="J1169" s="135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86"/>
      <c r="W1169" s="245"/>
      <c r="X1169" s="269"/>
      <c r="Y1169" s="44"/>
      <c r="Z1169" s="44"/>
      <c r="AA1169" s="45"/>
      <c r="AB1169" s="45"/>
      <c r="AC1169" s="45"/>
      <c r="AD1169" s="45"/>
      <c r="AE1169" s="45"/>
      <c r="AF1169" s="45"/>
      <c r="AG1169" s="46"/>
      <c r="AH1169" s="45"/>
      <c r="AI1169" s="45"/>
      <c r="AJ1169" s="53"/>
      <c r="AK1169" s="45"/>
      <c r="AL1169" s="54"/>
      <c r="AM1169" s="54"/>
      <c r="AN1169" s="53"/>
      <c r="AO1169" s="45"/>
      <c r="AP1169" s="45"/>
    </row>
    <row r="1170" spans="2:42" ht="12.75" customHeight="1" x14ac:dyDescent="0.25">
      <c r="B1170" s="47"/>
      <c r="D1170" s="50"/>
      <c r="E1170" s="51"/>
      <c r="F1170" s="50"/>
      <c r="G1170" s="52"/>
      <c r="H1170" s="51"/>
      <c r="I1170" s="51"/>
      <c r="J1170" s="129"/>
      <c r="K1170" s="49"/>
      <c r="L1170" s="49"/>
      <c r="M1170" s="49"/>
      <c r="N1170" s="49"/>
      <c r="O1170" s="49"/>
      <c r="P1170" s="49"/>
      <c r="Q1170" s="49"/>
      <c r="R1170" s="49"/>
      <c r="S1170" s="49"/>
      <c r="T1170" s="49"/>
      <c r="U1170" s="49"/>
      <c r="V1170" s="86"/>
      <c r="W1170" s="245"/>
      <c r="X1170" s="269"/>
      <c r="Y1170" s="45"/>
      <c r="Z1170" s="45"/>
      <c r="AA1170" s="45"/>
      <c r="AB1170" s="45"/>
      <c r="AC1170" s="45"/>
      <c r="AD1170" s="45"/>
      <c r="AE1170" s="45"/>
      <c r="AF1170" s="45"/>
      <c r="AG1170" s="46"/>
      <c r="AH1170" s="45"/>
      <c r="AI1170" s="45"/>
      <c r="AJ1170" s="53"/>
      <c r="AK1170" s="45"/>
      <c r="AL1170" s="54"/>
      <c r="AM1170" s="67"/>
      <c r="AN1170" s="67"/>
      <c r="AO1170" s="49"/>
      <c r="AP1170" s="49"/>
    </row>
    <row r="1171" spans="2:42" ht="12.75" customHeight="1" x14ac:dyDescent="0.25">
      <c r="B1171" s="47"/>
      <c r="D1171" s="110"/>
      <c r="E1171" s="51"/>
      <c r="F1171" s="110"/>
      <c r="G1171" s="52"/>
      <c r="H1171" s="51"/>
      <c r="I1171" s="51"/>
      <c r="J1171" s="129"/>
      <c r="K1171" s="49"/>
      <c r="L1171" s="49"/>
      <c r="M1171" s="49"/>
      <c r="N1171" s="49"/>
      <c r="O1171" s="49"/>
      <c r="P1171" s="49"/>
      <c r="Q1171" s="49"/>
      <c r="R1171" s="49"/>
      <c r="S1171" s="49"/>
      <c r="T1171" s="49"/>
      <c r="U1171" s="49"/>
      <c r="V1171" s="86"/>
      <c r="W1171" s="245"/>
      <c r="X1171" s="269"/>
      <c r="Y1171" s="44"/>
      <c r="Z1171" s="44"/>
      <c r="AA1171" s="87"/>
      <c r="AB1171" s="87"/>
      <c r="AC1171" s="87"/>
      <c r="AD1171" s="87"/>
      <c r="AE1171" s="87"/>
      <c r="AF1171" s="87"/>
      <c r="AG1171" s="46"/>
      <c r="AH1171" s="87"/>
      <c r="AI1171" s="45"/>
      <c r="AJ1171" s="53"/>
      <c r="AK1171" s="87"/>
      <c r="AL1171" s="54"/>
      <c r="AM1171" s="54"/>
      <c r="AN1171" s="53"/>
      <c r="AO1171" s="45"/>
      <c r="AP1171" s="45"/>
    </row>
    <row r="1172" spans="2:42" ht="12.75" customHeight="1" x14ac:dyDescent="0.25">
      <c r="B1172" s="47"/>
      <c r="D1172" s="110"/>
      <c r="E1172" s="51"/>
      <c r="F1172" s="110"/>
      <c r="G1172" s="52"/>
      <c r="H1172" s="109"/>
      <c r="I1172" s="109"/>
      <c r="J1172" s="135"/>
      <c r="K1172" s="49"/>
      <c r="L1172" s="49"/>
      <c r="M1172" s="49"/>
      <c r="N1172" s="49"/>
      <c r="O1172" s="49"/>
      <c r="P1172" s="49"/>
      <c r="Q1172" s="49"/>
      <c r="R1172" s="49"/>
      <c r="S1172" s="49"/>
      <c r="T1172" s="49"/>
      <c r="U1172" s="49"/>
      <c r="V1172" s="86"/>
      <c r="W1172" s="245"/>
      <c r="X1172" s="269"/>
      <c r="Y1172" s="44"/>
      <c r="Z1172" s="44"/>
      <c r="AA1172" s="45"/>
      <c r="AB1172" s="45"/>
      <c r="AC1172" s="45"/>
      <c r="AD1172" s="45"/>
      <c r="AE1172" s="45"/>
      <c r="AF1172" s="45"/>
      <c r="AG1172" s="46"/>
      <c r="AH1172" s="45"/>
      <c r="AI1172" s="45"/>
      <c r="AJ1172" s="45"/>
      <c r="AK1172" s="45"/>
      <c r="AL1172" s="45"/>
      <c r="AM1172" s="45"/>
      <c r="AN1172" s="45"/>
      <c r="AO1172" s="45"/>
      <c r="AP1172" s="45"/>
    </row>
    <row r="1173" spans="2:42" ht="12.75" customHeight="1" x14ac:dyDescent="0.25">
      <c r="B1173" s="47"/>
      <c r="D1173" s="50"/>
      <c r="E1173" s="51"/>
      <c r="F1173" s="50"/>
      <c r="G1173" s="52"/>
      <c r="H1173" s="51"/>
      <c r="I1173" s="51"/>
      <c r="J1173" s="129"/>
      <c r="K1173" s="49"/>
      <c r="L1173" s="49"/>
      <c r="M1173" s="49"/>
      <c r="N1173" s="49"/>
      <c r="O1173" s="49"/>
      <c r="P1173" s="49"/>
      <c r="Q1173" s="49"/>
      <c r="R1173" s="49"/>
      <c r="S1173" s="49"/>
      <c r="T1173" s="49"/>
      <c r="U1173" s="49"/>
      <c r="V1173" s="49"/>
      <c r="W1173" s="219"/>
      <c r="X1173" s="218"/>
      <c r="Y1173" s="45"/>
      <c r="Z1173" s="45"/>
      <c r="AA1173" s="45"/>
      <c r="AB1173" s="45"/>
      <c r="AC1173" s="45"/>
      <c r="AD1173" s="45"/>
      <c r="AE1173" s="45"/>
      <c r="AF1173" s="45"/>
      <c r="AG1173" s="46"/>
      <c r="AH1173" s="45"/>
      <c r="AI1173" s="45"/>
      <c r="AJ1173" s="53"/>
      <c r="AK1173" s="45"/>
      <c r="AL1173" s="54"/>
      <c r="AM1173" s="54"/>
      <c r="AN1173" s="54"/>
      <c r="AO1173" s="49"/>
      <c r="AP1173" s="49"/>
    </row>
    <row r="1174" spans="2:42" ht="12.75" customHeight="1" x14ac:dyDescent="0.25">
      <c r="B1174" s="47"/>
      <c r="D1174" s="50"/>
      <c r="E1174" s="48"/>
      <c r="F1174" s="50"/>
      <c r="G1174" s="52"/>
      <c r="H1174" s="51"/>
      <c r="I1174" s="51"/>
      <c r="J1174" s="129"/>
      <c r="K1174" s="49"/>
      <c r="L1174" s="49"/>
      <c r="M1174" s="49"/>
      <c r="N1174" s="49"/>
      <c r="O1174" s="49"/>
      <c r="P1174" s="49"/>
      <c r="Q1174" s="49"/>
      <c r="R1174" s="49"/>
      <c r="S1174" s="49"/>
      <c r="T1174" s="49"/>
      <c r="U1174" s="49"/>
      <c r="V1174" s="86"/>
      <c r="W1174" s="245"/>
      <c r="X1174" s="269"/>
      <c r="Y1174" s="45"/>
      <c r="Z1174" s="45"/>
      <c r="AA1174" s="45"/>
      <c r="AB1174" s="45"/>
      <c r="AC1174" s="87"/>
      <c r="AD1174" s="87"/>
      <c r="AE1174" s="87"/>
      <c r="AF1174" s="87"/>
      <c r="AG1174" s="46"/>
      <c r="AH1174" s="87"/>
      <c r="AI1174" s="45"/>
      <c r="AJ1174" s="53"/>
      <c r="AK1174" s="87"/>
      <c r="AL1174" s="54"/>
      <c r="AM1174" s="54"/>
      <c r="AN1174" s="53"/>
      <c r="AO1174" s="45"/>
      <c r="AP1174" s="45"/>
    </row>
    <row r="1175" spans="2:42" ht="12.75" customHeight="1" x14ac:dyDescent="0.25">
      <c r="B1175" s="47"/>
      <c r="D1175" s="50"/>
      <c r="E1175" s="51"/>
      <c r="F1175" s="50"/>
      <c r="G1175" s="52"/>
      <c r="H1175" s="51"/>
      <c r="I1175" s="51"/>
      <c r="J1175" s="129"/>
      <c r="K1175" s="49"/>
      <c r="L1175" s="49"/>
      <c r="M1175" s="49"/>
      <c r="N1175" s="49"/>
      <c r="O1175" s="49"/>
      <c r="P1175" s="49"/>
      <c r="Q1175" s="49"/>
      <c r="R1175" s="49"/>
      <c r="S1175" s="49"/>
      <c r="T1175" s="49"/>
      <c r="U1175" s="49"/>
      <c r="V1175" s="86"/>
      <c r="W1175" s="245"/>
      <c r="X1175" s="269"/>
      <c r="Y1175" s="44"/>
      <c r="Z1175" s="44"/>
      <c r="AA1175" s="45"/>
      <c r="AB1175" s="45"/>
      <c r="AC1175" s="45"/>
      <c r="AD1175" s="45"/>
      <c r="AE1175" s="45"/>
      <c r="AF1175" s="45"/>
      <c r="AG1175" s="46"/>
      <c r="AH1175" s="45"/>
      <c r="AI1175" s="45"/>
      <c r="AJ1175" s="53"/>
      <c r="AK1175" s="45"/>
      <c r="AL1175" s="54"/>
      <c r="AM1175" s="54"/>
      <c r="AN1175" s="53"/>
      <c r="AO1175" s="45"/>
      <c r="AP1175" s="45"/>
    </row>
    <row r="1176" spans="2:42" ht="12.75" customHeight="1" x14ac:dyDescent="0.25">
      <c r="B1176" s="47"/>
      <c r="D1176" s="50"/>
      <c r="E1176" s="51"/>
      <c r="F1176" s="50"/>
      <c r="G1176" s="52"/>
      <c r="H1176" s="51"/>
      <c r="I1176" s="51"/>
      <c r="J1176" s="129"/>
      <c r="K1176" s="49"/>
      <c r="L1176" s="49"/>
      <c r="M1176" s="49"/>
      <c r="N1176" s="49"/>
      <c r="O1176" s="49"/>
      <c r="P1176" s="49"/>
      <c r="Q1176" s="49"/>
      <c r="R1176" s="49"/>
      <c r="S1176" s="49"/>
      <c r="T1176" s="49"/>
      <c r="U1176" s="49"/>
      <c r="V1176" s="86"/>
      <c r="W1176" s="245"/>
      <c r="X1176" s="269"/>
      <c r="Y1176" s="44"/>
      <c r="Z1176" s="44"/>
      <c r="AA1176" s="45"/>
      <c r="AB1176" s="45"/>
      <c r="AC1176" s="87"/>
      <c r="AD1176" s="45"/>
      <c r="AE1176" s="45"/>
      <c r="AF1176" s="45"/>
      <c r="AG1176" s="46"/>
      <c r="AH1176" s="87"/>
      <c r="AI1176" s="45"/>
      <c r="AJ1176" s="53"/>
      <c r="AK1176" s="45"/>
      <c r="AL1176" s="54"/>
      <c r="AM1176" s="54"/>
      <c r="AN1176" s="53"/>
      <c r="AO1176" s="45"/>
      <c r="AP1176" s="45"/>
    </row>
    <row r="1177" spans="2:42" ht="12.75" customHeight="1" x14ac:dyDescent="0.25">
      <c r="B1177" s="47"/>
      <c r="D1177" s="50"/>
      <c r="E1177" s="51"/>
      <c r="F1177" s="50"/>
      <c r="G1177" s="52"/>
      <c r="H1177" s="51"/>
      <c r="I1177" s="51"/>
      <c r="J1177" s="129"/>
      <c r="K1177" s="49"/>
      <c r="L1177" s="49"/>
      <c r="M1177" s="49"/>
      <c r="N1177" s="49"/>
      <c r="O1177" s="49"/>
      <c r="P1177" s="49"/>
      <c r="Q1177" s="49"/>
      <c r="R1177" s="49"/>
      <c r="S1177" s="49"/>
      <c r="T1177" s="49"/>
      <c r="U1177" s="49"/>
      <c r="V1177" s="86"/>
      <c r="W1177" s="245"/>
      <c r="X1177" s="269"/>
      <c r="Y1177" s="44"/>
      <c r="Z1177" s="44"/>
      <c r="AA1177" s="49"/>
      <c r="AB1177" s="45"/>
      <c r="AC1177" s="45"/>
      <c r="AD1177" s="45"/>
      <c r="AE1177" s="45"/>
      <c r="AF1177" s="45"/>
      <c r="AG1177" s="46"/>
      <c r="AH1177" s="49"/>
      <c r="AI1177" s="45"/>
      <c r="AJ1177" s="53"/>
      <c r="AK1177" s="45"/>
      <c r="AL1177" s="54"/>
      <c r="AM1177" s="45"/>
      <c r="AN1177" s="45"/>
      <c r="AO1177" s="45"/>
      <c r="AP1177" s="45"/>
    </row>
    <row r="1178" spans="2:42" ht="12.75" customHeight="1" x14ac:dyDescent="0.25">
      <c r="B1178" s="47"/>
      <c r="D1178" s="50"/>
      <c r="E1178" s="51"/>
      <c r="F1178" s="50"/>
      <c r="G1178" s="52"/>
      <c r="H1178" s="51"/>
      <c r="I1178" s="51"/>
      <c r="J1178" s="129"/>
      <c r="K1178" s="49"/>
      <c r="L1178" s="49"/>
      <c r="M1178" s="49"/>
      <c r="N1178" s="49"/>
      <c r="O1178" s="49"/>
      <c r="P1178" s="49"/>
      <c r="Q1178" s="49"/>
      <c r="R1178" s="49"/>
      <c r="S1178" s="49"/>
      <c r="T1178" s="49"/>
      <c r="U1178" s="49"/>
      <c r="V1178" s="86"/>
      <c r="W1178" s="245"/>
      <c r="X1178" s="269"/>
      <c r="Y1178" s="45"/>
      <c r="Z1178" s="45"/>
      <c r="AA1178" s="49"/>
      <c r="AB1178" s="45"/>
      <c r="AC1178" s="87"/>
      <c r="AD1178" s="45"/>
      <c r="AE1178" s="45"/>
      <c r="AF1178" s="45"/>
      <c r="AG1178" s="46"/>
      <c r="AH1178" s="87"/>
      <c r="AI1178" s="45"/>
      <c r="AJ1178" s="53"/>
      <c r="AK1178" s="45"/>
      <c r="AL1178" s="54"/>
      <c r="AM1178" s="54"/>
      <c r="AN1178" s="53"/>
      <c r="AO1178" s="45"/>
      <c r="AP1178" s="45"/>
    </row>
    <row r="1179" spans="2:42" ht="12.75" customHeight="1" x14ac:dyDescent="0.25">
      <c r="B1179" s="41"/>
      <c r="D1179" s="50"/>
      <c r="E1179" s="48"/>
      <c r="F1179" s="50"/>
      <c r="G1179" s="52"/>
      <c r="H1179" s="51"/>
      <c r="I1179" s="51"/>
      <c r="J1179" s="129"/>
      <c r="K1179" s="49"/>
      <c r="L1179" s="49"/>
      <c r="M1179" s="49"/>
      <c r="N1179" s="49"/>
      <c r="O1179" s="49"/>
      <c r="P1179" s="49"/>
      <c r="Q1179" s="49"/>
      <c r="R1179" s="49"/>
      <c r="S1179" s="49"/>
      <c r="T1179" s="49"/>
      <c r="U1179" s="49"/>
      <c r="V1179" s="86"/>
      <c r="W1179" s="245"/>
      <c r="X1179" s="269"/>
      <c r="Y1179" s="45"/>
      <c r="Z1179" s="45"/>
      <c r="AA1179" s="45"/>
      <c r="AB1179" s="45"/>
      <c r="AC1179" s="45"/>
      <c r="AD1179" s="45"/>
      <c r="AE1179" s="45"/>
      <c r="AF1179" s="45"/>
      <c r="AG1179" s="46"/>
      <c r="AH1179" s="45"/>
      <c r="AI1179" s="45"/>
      <c r="AJ1179" s="45"/>
      <c r="AK1179" s="45"/>
      <c r="AL1179" s="45"/>
      <c r="AM1179" s="45"/>
      <c r="AN1179" s="45"/>
      <c r="AO1179" s="45"/>
      <c r="AP1179" s="45"/>
    </row>
    <row r="1180" spans="2:42" ht="12.75" customHeight="1" x14ac:dyDescent="0.25">
      <c r="B1180" s="47"/>
      <c r="D1180" s="50"/>
      <c r="E1180" s="51"/>
      <c r="F1180" s="50"/>
      <c r="G1180" s="52"/>
      <c r="H1180" s="51"/>
      <c r="I1180" s="51"/>
      <c r="J1180" s="129"/>
      <c r="K1180" s="49"/>
      <c r="L1180" s="49"/>
      <c r="M1180" s="49"/>
      <c r="N1180" s="49"/>
      <c r="O1180" s="49"/>
      <c r="P1180" s="49"/>
      <c r="Q1180" s="49"/>
      <c r="R1180" s="49"/>
      <c r="S1180" s="49"/>
      <c r="T1180" s="49"/>
      <c r="U1180" s="49"/>
      <c r="V1180" s="86"/>
      <c r="W1180" s="245"/>
      <c r="X1180" s="269"/>
      <c r="Y1180" s="44"/>
      <c r="Z1180" s="44"/>
      <c r="AA1180" s="45"/>
      <c r="AB1180" s="45"/>
      <c r="AC1180" s="45"/>
      <c r="AD1180" s="45"/>
      <c r="AE1180" s="45"/>
      <c r="AF1180" s="45"/>
      <c r="AG1180" s="46"/>
      <c r="AH1180" s="45"/>
      <c r="AI1180" s="45"/>
      <c r="AJ1180" s="53"/>
      <c r="AK1180" s="45"/>
      <c r="AL1180" s="54"/>
      <c r="AM1180" s="54"/>
      <c r="AN1180" s="53"/>
      <c r="AO1180" s="45"/>
      <c r="AP1180" s="45"/>
    </row>
    <row r="1181" spans="2:42" ht="12.75" customHeight="1" x14ac:dyDescent="0.25">
      <c r="B1181" s="47"/>
      <c r="D1181" s="50"/>
      <c r="E1181" s="51"/>
      <c r="F1181" s="50"/>
      <c r="G1181" s="52"/>
      <c r="H1181" s="51"/>
      <c r="I1181" s="51"/>
      <c r="J1181" s="129"/>
      <c r="K1181" s="49"/>
      <c r="L1181" s="49"/>
      <c r="M1181" s="49"/>
      <c r="N1181" s="49"/>
      <c r="O1181" s="49"/>
      <c r="P1181" s="49"/>
      <c r="Q1181" s="49"/>
      <c r="R1181" s="49"/>
      <c r="S1181" s="49"/>
      <c r="T1181" s="49"/>
      <c r="U1181" s="49"/>
      <c r="V1181" s="86"/>
      <c r="W1181" s="245"/>
      <c r="X1181" s="269"/>
      <c r="Y1181" s="44"/>
      <c r="Z1181" s="44"/>
      <c r="AA1181" s="45"/>
      <c r="AB1181" s="45"/>
      <c r="AC1181" s="87"/>
      <c r="AD1181" s="45"/>
      <c r="AE1181" s="45"/>
      <c r="AF1181" s="45"/>
      <c r="AG1181" s="46"/>
      <c r="AH1181" s="87"/>
      <c r="AI1181" s="45"/>
      <c r="AJ1181" s="53"/>
      <c r="AK1181" s="45"/>
      <c r="AL1181" s="54"/>
      <c r="AM1181" s="54"/>
      <c r="AN1181" s="53"/>
      <c r="AO1181" s="45"/>
      <c r="AP1181" s="45"/>
    </row>
    <row r="1182" spans="2:42" ht="12.75" customHeight="1" x14ac:dyDescent="0.25">
      <c r="B1182" s="47"/>
      <c r="D1182" s="50"/>
      <c r="E1182" s="51"/>
      <c r="F1182" s="50"/>
      <c r="G1182" s="52"/>
      <c r="H1182" s="51"/>
      <c r="I1182" s="51"/>
      <c r="J1182" s="12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86"/>
      <c r="W1182" s="245"/>
      <c r="X1182" s="269"/>
      <c r="Y1182" s="44"/>
      <c r="Z1182" s="44"/>
      <c r="AA1182" s="49"/>
      <c r="AB1182" s="45"/>
      <c r="AC1182" s="45"/>
      <c r="AD1182" s="45"/>
      <c r="AE1182" s="45"/>
      <c r="AF1182" s="45"/>
      <c r="AG1182" s="46"/>
      <c r="AH1182" s="49"/>
      <c r="AI1182" s="45"/>
      <c r="AJ1182" s="53"/>
      <c r="AK1182" s="45"/>
      <c r="AL1182" s="54"/>
      <c r="AM1182" s="45"/>
      <c r="AN1182" s="45"/>
      <c r="AO1182" s="45"/>
      <c r="AP1182" s="45"/>
    </row>
    <row r="1183" spans="2:42" ht="12.75" customHeight="1" x14ac:dyDescent="0.25">
      <c r="B1183" s="47"/>
      <c r="D1183" s="50"/>
      <c r="E1183" s="51"/>
      <c r="F1183" s="50"/>
      <c r="G1183" s="52"/>
      <c r="H1183" s="51"/>
      <c r="I1183" s="51"/>
      <c r="J1183" s="12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86"/>
      <c r="W1183" s="245"/>
      <c r="X1183" s="269"/>
      <c r="Y1183" s="45"/>
      <c r="Z1183" s="45"/>
      <c r="AA1183" s="49"/>
      <c r="AB1183" s="45"/>
      <c r="AC1183" s="87"/>
      <c r="AD1183" s="45"/>
      <c r="AE1183" s="45"/>
      <c r="AF1183" s="45"/>
      <c r="AG1183" s="46"/>
      <c r="AH1183" s="87"/>
      <c r="AI1183" s="45"/>
      <c r="AJ1183" s="53"/>
      <c r="AK1183" s="45"/>
      <c r="AL1183" s="54"/>
      <c r="AM1183" s="54"/>
      <c r="AN1183" s="53"/>
      <c r="AO1183" s="45"/>
      <c r="AP1183" s="45"/>
    </row>
    <row r="1184" spans="2:42" ht="12.75" customHeight="1" x14ac:dyDescent="0.25">
      <c r="B1184" s="47"/>
      <c r="D1184" s="50"/>
      <c r="E1184" s="48"/>
      <c r="F1184" s="50"/>
      <c r="G1184" s="52"/>
      <c r="H1184" s="51"/>
      <c r="I1184" s="51"/>
      <c r="J1184" s="12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86"/>
      <c r="W1184" s="245"/>
      <c r="X1184" s="269"/>
      <c r="Y1184" s="45"/>
      <c r="Z1184" s="45"/>
      <c r="AA1184" s="49"/>
      <c r="AB1184" s="45"/>
      <c r="AC1184" s="87"/>
      <c r="AD1184" s="45"/>
      <c r="AE1184" s="45"/>
      <c r="AF1184" s="45"/>
      <c r="AG1184" s="46"/>
      <c r="AH1184" s="87"/>
      <c r="AI1184" s="45"/>
      <c r="AJ1184" s="53"/>
      <c r="AK1184" s="45"/>
      <c r="AL1184" s="54"/>
      <c r="AM1184" s="54"/>
      <c r="AN1184" s="53"/>
      <c r="AO1184" s="45"/>
      <c r="AP1184" s="45"/>
    </row>
    <row r="1185" spans="2:42" ht="12.75" customHeight="1" x14ac:dyDescent="0.25">
      <c r="B1185" s="47"/>
      <c r="D1185" s="50"/>
      <c r="E1185" s="51"/>
      <c r="F1185" s="50"/>
      <c r="G1185" s="52"/>
      <c r="H1185" s="51"/>
      <c r="I1185" s="51"/>
      <c r="J1185" s="129"/>
      <c r="K1185" s="49"/>
      <c r="L1185" s="49"/>
      <c r="M1185" s="49"/>
      <c r="N1185" s="49"/>
      <c r="O1185" s="49"/>
      <c r="P1185" s="49"/>
      <c r="Q1185" s="49"/>
      <c r="R1185" s="49"/>
      <c r="S1185" s="49"/>
      <c r="T1185" s="49"/>
      <c r="U1185" s="49"/>
      <c r="V1185" s="86"/>
      <c r="W1185" s="245"/>
      <c r="X1185" s="269"/>
      <c r="Y1185" s="44"/>
      <c r="Z1185" s="44"/>
      <c r="AA1185" s="49"/>
      <c r="AB1185" s="45"/>
      <c r="AC1185" s="87"/>
      <c r="AD1185" s="45"/>
      <c r="AE1185" s="45"/>
      <c r="AF1185" s="45"/>
      <c r="AG1185" s="46"/>
      <c r="AH1185" s="87"/>
      <c r="AI1185" s="45"/>
      <c r="AJ1185" s="53"/>
      <c r="AK1185" s="45"/>
      <c r="AL1185" s="54"/>
      <c r="AM1185" s="54"/>
      <c r="AN1185" s="53"/>
      <c r="AO1185" s="45"/>
      <c r="AP1185" s="45"/>
    </row>
    <row r="1186" spans="2:42" ht="12.75" customHeight="1" x14ac:dyDescent="0.25">
      <c r="B1186" s="47"/>
      <c r="D1186" s="50"/>
      <c r="E1186" s="51"/>
      <c r="F1186" s="50"/>
      <c r="G1186" s="52"/>
      <c r="H1186" s="51"/>
      <c r="I1186" s="51"/>
      <c r="J1186" s="129"/>
      <c r="K1186" s="49"/>
      <c r="L1186" s="49"/>
      <c r="M1186" s="49"/>
      <c r="N1186" s="49"/>
      <c r="O1186" s="49"/>
      <c r="P1186" s="49"/>
      <c r="Q1186" s="49"/>
      <c r="R1186" s="49"/>
      <c r="S1186" s="49"/>
      <c r="T1186" s="49"/>
      <c r="U1186" s="49"/>
      <c r="V1186" s="86"/>
      <c r="W1186" s="245"/>
      <c r="X1186" s="269"/>
      <c r="Y1186" s="44"/>
      <c r="Z1186" s="44"/>
      <c r="AA1186" s="49"/>
      <c r="AB1186" s="45"/>
      <c r="AC1186" s="87"/>
      <c r="AD1186" s="45"/>
      <c r="AE1186" s="45"/>
      <c r="AF1186" s="45"/>
      <c r="AG1186" s="46"/>
      <c r="AH1186" s="87"/>
      <c r="AI1186" s="45"/>
      <c r="AJ1186" s="53"/>
      <c r="AK1186" s="45"/>
      <c r="AL1186" s="54"/>
      <c r="AM1186" s="54"/>
      <c r="AN1186" s="53"/>
      <c r="AO1186" s="45"/>
      <c r="AP1186" s="45"/>
    </row>
    <row r="1187" spans="2:42" ht="12.75" customHeight="1" x14ac:dyDescent="0.25">
      <c r="B1187" s="47"/>
      <c r="D1187" s="50"/>
      <c r="E1187" s="51"/>
      <c r="F1187" s="50"/>
      <c r="G1187" s="52"/>
      <c r="H1187" s="51"/>
      <c r="I1187" s="51"/>
      <c r="J1187" s="129"/>
      <c r="K1187" s="49"/>
      <c r="L1187" s="49"/>
      <c r="M1187" s="49"/>
      <c r="N1187" s="49"/>
      <c r="O1187" s="49"/>
      <c r="P1187" s="49"/>
      <c r="Q1187" s="49"/>
      <c r="R1187" s="49"/>
      <c r="S1187" s="49"/>
      <c r="T1187" s="49"/>
      <c r="U1187" s="49"/>
      <c r="V1187" s="86"/>
      <c r="W1187" s="245"/>
      <c r="X1187" s="269"/>
      <c r="Y1187" s="44"/>
      <c r="Z1187" s="44"/>
      <c r="AA1187" s="49"/>
      <c r="AB1187" s="45"/>
      <c r="AC1187" s="87"/>
      <c r="AD1187" s="45"/>
      <c r="AE1187" s="45"/>
      <c r="AF1187" s="45"/>
      <c r="AG1187" s="46"/>
      <c r="AH1187" s="87"/>
      <c r="AI1187" s="45"/>
      <c r="AJ1187" s="53"/>
      <c r="AK1187" s="45"/>
      <c r="AL1187" s="54"/>
      <c r="AM1187" s="54"/>
      <c r="AN1187" s="53"/>
      <c r="AO1187" s="45"/>
      <c r="AP1187" s="45"/>
    </row>
    <row r="1188" spans="2:42" ht="12.75" customHeight="1" x14ac:dyDescent="0.25">
      <c r="B1188" s="47"/>
      <c r="D1188" s="50"/>
      <c r="E1188" s="51"/>
      <c r="F1188" s="50"/>
      <c r="G1188" s="52"/>
      <c r="H1188" s="51"/>
      <c r="I1188" s="51"/>
      <c r="J1188" s="12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86"/>
      <c r="W1188" s="245"/>
      <c r="X1188" s="269"/>
      <c r="Y1188" s="45"/>
      <c r="Z1188" s="45"/>
      <c r="AA1188" s="49"/>
      <c r="AB1188" s="45"/>
      <c r="AC1188" s="87"/>
      <c r="AD1188" s="45"/>
      <c r="AE1188" s="45"/>
      <c r="AF1188" s="45"/>
      <c r="AG1188" s="46"/>
      <c r="AH1188" s="87"/>
      <c r="AI1188" s="45"/>
      <c r="AJ1188" s="53"/>
      <c r="AK1188" s="45"/>
      <c r="AL1188" s="54"/>
      <c r="AM1188" s="54"/>
      <c r="AN1188" s="53"/>
      <c r="AO1188" s="45"/>
      <c r="AP1188" s="45"/>
    </row>
    <row r="1189" spans="2:42" ht="12.75" customHeight="1" x14ac:dyDescent="0.25">
      <c r="B1189" s="47"/>
      <c r="D1189" s="50"/>
      <c r="E1189" s="51"/>
      <c r="F1189" s="50"/>
      <c r="G1189" s="52"/>
      <c r="H1189" s="51"/>
      <c r="I1189" s="51"/>
      <c r="J1189" s="129"/>
      <c r="K1189" s="49"/>
      <c r="L1189" s="49"/>
      <c r="M1189" s="49"/>
      <c r="N1189" s="49"/>
      <c r="O1189" s="49"/>
      <c r="P1189" s="49"/>
      <c r="Q1189" s="49"/>
      <c r="R1189" s="49"/>
      <c r="S1189" s="49"/>
      <c r="T1189" s="49"/>
      <c r="U1189" s="49"/>
      <c r="V1189" s="86"/>
      <c r="W1189" s="245"/>
      <c r="X1189" s="269"/>
      <c r="Y1189" s="44"/>
      <c r="Z1189" s="44"/>
      <c r="AA1189" s="49"/>
      <c r="AB1189" s="45"/>
      <c r="AC1189" s="87"/>
      <c r="AD1189" s="45"/>
      <c r="AE1189" s="45"/>
      <c r="AF1189" s="45"/>
      <c r="AG1189" s="46"/>
      <c r="AH1189" s="87"/>
      <c r="AI1189" s="45"/>
      <c r="AJ1189" s="53"/>
      <c r="AK1189" s="45"/>
      <c r="AL1189" s="54"/>
      <c r="AM1189" s="54"/>
      <c r="AN1189" s="53"/>
      <c r="AO1189" s="45"/>
      <c r="AP1189" s="45"/>
    </row>
    <row r="1190" spans="2:42" ht="12.75" customHeight="1" x14ac:dyDescent="0.25">
      <c r="B1190" s="47"/>
      <c r="D1190" s="50"/>
      <c r="E1190" s="51"/>
      <c r="F1190" s="50"/>
      <c r="G1190" s="52"/>
      <c r="H1190" s="51"/>
      <c r="I1190" s="51"/>
      <c r="J1190" s="129"/>
      <c r="K1190" s="49"/>
      <c r="L1190" s="49"/>
      <c r="M1190" s="49"/>
      <c r="N1190" s="49"/>
      <c r="O1190" s="49"/>
      <c r="P1190" s="49"/>
      <c r="Q1190" s="49"/>
      <c r="R1190" s="49"/>
      <c r="S1190" s="49"/>
      <c r="T1190" s="49"/>
      <c r="U1190" s="49"/>
      <c r="V1190" s="86"/>
      <c r="W1190" s="245"/>
      <c r="X1190" s="269"/>
      <c r="Y1190" s="44"/>
      <c r="Z1190" s="44"/>
      <c r="AA1190" s="49"/>
      <c r="AB1190" s="45"/>
      <c r="AC1190" s="87"/>
      <c r="AD1190" s="45"/>
      <c r="AE1190" s="45"/>
      <c r="AF1190" s="45"/>
      <c r="AG1190" s="46"/>
      <c r="AH1190" s="87"/>
      <c r="AI1190" s="45"/>
      <c r="AJ1190" s="53"/>
      <c r="AK1190" s="45"/>
      <c r="AL1190" s="54"/>
      <c r="AM1190" s="54"/>
      <c r="AN1190" s="53"/>
      <c r="AO1190" s="45"/>
      <c r="AP1190" s="45"/>
    </row>
    <row r="1191" spans="2:42" ht="12.75" customHeight="1" x14ac:dyDescent="0.25">
      <c r="B1191" s="47"/>
      <c r="D1191" s="50"/>
      <c r="E1191" s="51"/>
      <c r="F1191" s="50"/>
      <c r="G1191" s="52"/>
      <c r="H1191" s="51"/>
      <c r="I1191" s="51"/>
      <c r="J1191" s="129"/>
      <c r="K1191" s="49"/>
      <c r="L1191" s="49"/>
      <c r="M1191" s="49"/>
      <c r="N1191" s="49"/>
      <c r="O1191" s="49"/>
      <c r="P1191" s="49"/>
      <c r="Q1191" s="49"/>
      <c r="R1191" s="49"/>
      <c r="S1191" s="49"/>
      <c r="T1191" s="49"/>
      <c r="U1191" s="49"/>
      <c r="V1191" s="86"/>
      <c r="W1191" s="245"/>
      <c r="X1191" s="269"/>
      <c r="Y1191" s="44"/>
      <c r="Z1191" s="44"/>
      <c r="AA1191" s="49"/>
      <c r="AB1191" s="45"/>
      <c r="AC1191" s="87"/>
      <c r="AD1191" s="45"/>
      <c r="AE1191" s="45"/>
      <c r="AF1191" s="45"/>
      <c r="AG1191" s="46"/>
      <c r="AH1191" s="87"/>
      <c r="AI1191" s="45"/>
      <c r="AJ1191" s="53"/>
      <c r="AK1191" s="45"/>
      <c r="AL1191" s="54"/>
      <c r="AM1191" s="54"/>
      <c r="AN1191" s="53"/>
      <c r="AO1191" s="45"/>
      <c r="AP1191" s="45"/>
    </row>
    <row r="1192" spans="2:42" ht="12.75" customHeight="1" x14ac:dyDescent="0.25">
      <c r="B1192" s="47"/>
      <c r="D1192" s="50"/>
      <c r="E1192" s="51"/>
      <c r="F1192" s="50"/>
      <c r="G1192" s="52"/>
      <c r="H1192" s="51"/>
      <c r="I1192" s="51"/>
      <c r="J1192" s="129"/>
      <c r="K1192" s="49"/>
      <c r="L1192" s="49"/>
      <c r="M1192" s="49"/>
      <c r="N1192" s="49"/>
      <c r="O1192" s="49"/>
      <c r="P1192" s="49"/>
      <c r="Q1192" s="49"/>
      <c r="R1192" s="49"/>
      <c r="S1192" s="49"/>
      <c r="T1192" s="49"/>
      <c r="U1192" s="49"/>
      <c r="V1192" s="86"/>
      <c r="W1192" s="245"/>
      <c r="X1192" s="269"/>
      <c r="Y1192" s="45"/>
      <c r="Z1192" s="45"/>
      <c r="AA1192" s="49"/>
      <c r="AB1192" s="45"/>
      <c r="AC1192" s="87"/>
      <c r="AD1192" s="45"/>
      <c r="AE1192" s="45"/>
      <c r="AF1192" s="45"/>
      <c r="AG1192" s="46"/>
      <c r="AH1192" s="87"/>
      <c r="AI1192" s="45"/>
      <c r="AJ1192" s="53"/>
      <c r="AK1192" s="45"/>
      <c r="AL1192" s="54"/>
      <c r="AM1192" s="54"/>
      <c r="AN1192" s="53"/>
      <c r="AO1192" s="45"/>
      <c r="AP1192" s="45"/>
    </row>
    <row r="1193" spans="2:42" ht="12.75" customHeight="1" x14ac:dyDescent="0.25">
      <c r="B1193" s="47"/>
      <c r="D1193" s="111"/>
      <c r="E1193" s="51"/>
      <c r="F1193" s="111"/>
      <c r="G1193" s="52"/>
      <c r="H1193" s="51"/>
      <c r="I1193" s="51"/>
      <c r="J1193" s="129"/>
      <c r="K1193" s="49"/>
      <c r="L1193" s="49"/>
      <c r="M1193" s="49"/>
      <c r="N1193" s="49"/>
      <c r="O1193" s="49"/>
      <c r="P1193" s="49"/>
      <c r="Q1193" s="49"/>
      <c r="R1193" s="49"/>
      <c r="S1193" s="49"/>
      <c r="T1193" s="49"/>
      <c r="U1193" s="49"/>
      <c r="V1193" s="86"/>
      <c r="W1193" s="245"/>
      <c r="X1193" s="269"/>
      <c r="Y1193" s="44"/>
      <c r="Z1193" s="44"/>
      <c r="AA1193" s="49"/>
      <c r="AB1193" s="45"/>
      <c r="AC1193" s="87"/>
      <c r="AD1193" s="45"/>
      <c r="AE1193" s="45"/>
      <c r="AF1193" s="45"/>
      <c r="AG1193" s="46"/>
      <c r="AH1193" s="87"/>
      <c r="AI1193" s="45"/>
      <c r="AJ1193" s="53"/>
      <c r="AK1193" s="45"/>
      <c r="AL1193" s="54"/>
      <c r="AM1193" s="54"/>
      <c r="AN1193" s="53"/>
      <c r="AO1193" s="45"/>
      <c r="AP1193" s="45"/>
    </row>
    <row r="1194" spans="2:42" ht="12.75" customHeight="1" x14ac:dyDescent="0.25">
      <c r="B1194" s="47"/>
      <c r="D1194" s="111"/>
      <c r="E1194" s="51"/>
      <c r="F1194" s="111"/>
      <c r="G1194" s="52"/>
      <c r="H1194" s="51"/>
      <c r="I1194" s="51"/>
      <c r="J1194" s="129"/>
      <c r="K1194" s="49"/>
      <c r="L1194" s="49"/>
      <c r="M1194" s="49"/>
      <c r="N1194" s="49"/>
      <c r="O1194" s="49"/>
      <c r="P1194" s="49"/>
      <c r="Q1194" s="49"/>
      <c r="R1194" s="49"/>
      <c r="S1194" s="49"/>
      <c r="T1194" s="49"/>
      <c r="U1194" s="49"/>
      <c r="V1194" s="86"/>
      <c r="W1194" s="245"/>
      <c r="X1194" s="269"/>
      <c r="Y1194" s="44"/>
      <c r="Z1194" s="44"/>
      <c r="AA1194" s="49"/>
      <c r="AB1194" s="45"/>
      <c r="AC1194" s="87"/>
      <c r="AD1194" s="45"/>
      <c r="AE1194" s="45"/>
      <c r="AF1194" s="45"/>
      <c r="AG1194" s="46"/>
      <c r="AH1194" s="87"/>
      <c r="AI1194" s="45"/>
      <c r="AJ1194" s="53"/>
      <c r="AK1194" s="45"/>
      <c r="AL1194" s="54"/>
      <c r="AM1194" s="54"/>
      <c r="AN1194" s="53"/>
      <c r="AO1194" s="45"/>
      <c r="AP1194" s="45"/>
    </row>
    <row r="1195" spans="2:42" ht="12.75" customHeight="1" x14ac:dyDescent="0.25">
      <c r="B1195" s="47"/>
      <c r="D1195" s="50"/>
      <c r="E1195" s="51"/>
      <c r="F1195" s="50"/>
      <c r="G1195" s="52"/>
      <c r="H1195" s="51"/>
      <c r="I1195" s="51"/>
      <c r="J1195" s="129"/>
      <c r="K1195" s="49"/>
      <c r="L1195" s="49"/>
      <c r="M1195" s="49"/>
      <c r="N1195" s="49"/>
      <c r="O1195" s="49"/>
      <c r="P1195" s="49"/>
      <c r="Q1195" s="49"/>
      <c r="R1195" s="49"/>
      <c r="S1195" s="49"/>
      <c r="T1195" s="49"/>
      <c r="U1195" s="49"/>
      <c r="V1195" s="86"/>
      <c r="W1195" s="245"/>
      <c r="X1195" s="269"/>
      <c r="Y1195" s="45"/>
      <c r="Z1195" s="45"/>
      <c r="AA1195" s="49"/>
      <c r="AB1195" s="45"/>
      <c r="AC1195" s="87"/>
      <c r="AD1195" s="45"/>
      <c r="AE1195" s="45"/>
      <c r="AF1195" s="45"/>
      <c r="AG1195" s="46"/>
      <c r="AH1195" s="87"/>
      <c r="AI1195" s="45"/>
      <c r="AJ1195" s="53"/>
      <c r="AK1195" s="45"/>
      <c r="AL1195" s="54"/>
      <c r="AM1195" s="54"/>
      <c r="AN1195" s="53"/>
      <c r="AO1195" s="45"/>
      <c r="AP1195" s="45"/>
    </row>
    <row r="1196" spans="2:42" ht="12.75" customHeight="1" x14ac:dyDescent="0.25">
      <c r="B1196" s="47"/>
      <c r="D1196" s="111"/>
      <c r="E1196" s="51"/>
      <c r="F1196" s="111"/>
      <c r="G1196" s="52"/>
      <c r="H1196" s="51"/>
      <c r="I1196" s="51"/>
      <c r="J1196" s="129"/>
      <c r="K1196" s="56"/>
      <c r="L1196" s="49"/>
      <c r="M1196" s="49"/>
      <c r="N1196" s="49"/>
      <c r="O1196" s="49"/>
      <c r="P1196" s="49"/>
      <c r="Q1196" s="49"/>
      <c r="R1196" s="49"/>
      <c r="S1196" s="49"/>
      <c r="T1196" s="49"/>
      <c r="U1196" s="49"/>
      <c r="V1196" s="86"/>
      <c r="W1196" s="245"/>
      <c r="X1196" s="269"/>
      <c r="Y1196" s="44"/>
      <c r="Z1196" s="44"/>
      <c r="AA1196" s="49"/>
      <c r="AB1196" s="45"/>
      <c r="AC1196" s="87"/>
      <c r="AD1196" s="45"/>
      <c r="AE1196" s="45"/>
      <c r="AF1196" s="45"/>
      <c r="AG1196" s="46"/>
      <c r="AH1196" s="87"/>
      <c r="AI1196" s="45"/>
      <c r="AJ1196" s="53"/>
      <c r="AK1196" s="45"/>
      <c r="AL1196" s="54"/>
      <c r="AM1196" s="54"/>
      <c r="AN1196" s="53"/>
      <c r="AO1196" s="45"/>
      <c r="AP1196" s="45"/>
    </row>
    <row r="1197" spans="2:42" ht="12.75" customHeight="1" x14ac:dyDescent="0.25">
      <c r="B1197" s="47"/>
      <c r="D1197" s="111"/>
      <c r="E1197" s="51"/>
      <c r="F1197" s="111"/>
      <c r="G1197" s="52"/>
      <c r="H1197" s="51"/>
      <c r="I1197" s="51"/>
      <c r="J1197" s="129"/>
      <c r="K1197" s="49"/>
      <c r="L1197" s="49"/>
      <c r="M1197" s="49"/>
      <c r="N1197" s="49"/>
      <c r="O1197" s="49"/>
      <c r="P1197" s="49"/>
      <c r="Q1197" s="49"/>
      <c r="R1197" s="49"/>
      <c r="S1197" s="49"/>
      <c r="T1197" s="49"/>
      <c r="U1197" s="49"/>
      <c r="V1197" s="86"/>
      <c r="W1197" s="245"/>
      <c r="X1197" s="269"/>
      <c r="Y1197" s="44"/>
      <c r="Z1197" s="44"/>
      <c r="AA1197" s="49"/>
      <c r="AB1197" s="45"/>
      <c r="AC1197" s="87"/>
      <c r="AD1197" s="45"/>
      <c r="AE1197" s="45"/>
      <c r="AF1197" s="45"/>
      <c r="AG1197" s="46"/>
      <c r="AH1197" s="87"/>
      <c r="AI1197" s="45"/>
      <c r="AJ1197" s="53"/>
      <c r="AK1197" s="45"/>
      <c r="AL1197" s="54"/>
      <c r="AM1197" s="54"/>
      <c r="AN1197" s="53"/>
      <c r="AO1197" s="45"/>
      <c r="AP1197" s="45"/>
    </row>
    <row r="1198" spans="2:42" ht="12.75" customHeight="1" x14ac:dyDescent="0.25">
      <c r="B1198" s="47"/>
      <c r="D1198" s="111"/>
      <c r="E1198" s="51"/>
      <c r="F1198" s="111"/>
      <c r="G1198" s="52"/>
      <c r="H1198" s="51"/>
      <c r="I1198" s="51"/>
      <c r="J1198" s="129"/>
      <c r="K1198" s="49"/>
      <c r="L1198" s="49"/>
      <c r="M1198" s="49"/>
      <c r="N1198" s="49"/>
      <c r="O1198" s="49"/>
      <c r="P1198" s="49"/>
      <c r="Q1198" s="49"/>
      <c r="R1198" s="49"/>
      <c r="S1198" s="49"/>
      <c r="T1198" s="49"/>
      <c r="U1198" s="49"/>
      <c r="V1198" s="86"/>
      <c r="W1198" s="245"/>
      <c r="X1198" s="269"/>
      <c r="Y1198" s="44"/>
      <c r="Z1198" s="44"/>
      <c r="AA1198" s="49"/>
      <c r="AB1198" s="45"/>
      <c r="AC1198" s="87"/>
      <c r="AD1198" s="45"/>
      <c r="AE1198" s="45"/>
      <c r="AF1198" s="45"/>
      <c r="AG1198" s="46"/>
      <c r="AH1198" s="87"/>
      <c r="AI1198" s="45"/>
      <c r="AJ1198" s="53"/>
      <c r="AK1198" s="45"/>
      <c r="AL1198" s="54"/>
      <c r="AM1198" s="54"/>
      <c r="AN1198" s="53"/>
      <c r="AO1198" s="45"/>
      <c r="AP1198" s="45"/>
    </row>
    <row r="1199" spans="2:42" ht="12.75" customHeight="1" x14ac:dyDescent="0.25">
      <c r="B1199" s="47"/>
      <c r="D1199" s="50"/>
      <c r="E1199" s="51"/>
      <c r="F1199" s="50"/>
      <c r="G1199" s="52"/>
      <c r="H1199" s="51"/>
      <c r="I1199" s="51"/>
      <c r="J1199" s="129"/>
      <c r="K1199" s="49"/>
      <c r="L1199" s="49"/>
      <c r="M1199" s="49"/>
      <c r="N1199" s="49"/>
      <c r="O1199" s="49"/>
      <c r="P1199" s="49"/>
      <c r="Q1199" s="49"/>
      <c r="R1199" s="49"/>
      <c r="S1199" s="49"/>
      <c r="T1199" s="49"/>
      <c r="U1199" s="49"/>
      <c r="V1199" s="86"/>
      <c r="W1199" s="245"/>
      <c r="X1199" s="269"/>
      <c r="Y1199" s="45"/>
      <c r="Z1199" s="45"/>
      <c r="AA1199" s="49"/>
      <c r="AB1199" s="45"/>
      <c r="AC1199" s="87"/>
      <c r="AD1199" s="45"/>
      <c r="AE1199" s="45"/>
      <c r="AF1199" s="45"/>
      <c r="AG1199" s="46"/>
      <c r="AH1199" s="87"/>
      <c r="AI1199" s="45"/>
      <c r="AJ1199" s="53"/>
      <c r="AK1199" s="45"/>
      <c r="AL1199" s="54"/>
      <c r="AM1199" s="53"/>
      <c r="AN1199" s="53"/>
      <c r="AO1199" s="45"/>
      <c r="AP1199" s="45"/>
    </row>
    <row r="1200" spans="2:42" ht="12.75" customHeight="1" x14ac:dyDescent="0.25">
      <c r="B1200" s="47"/>
      <c r="D1200" s="50"/>
      <c r="E1200" s="48"/>
      <c r="F1200" s="50"/>
      <c r="G1200" s="52"/>
      <c r="H1200" s="51"/>
      <c r="I1200" s="51"/>
      <c r="J1200" s="129"/>
      <c r="K1200" s="49"/>
      <c r="L1200" s="49"/>
      <c r="M1200" s="49"/>
      <c r="N1200" s="49"/>
      <c r="O1200" s="49"/>
      <c r="P1200" s="49"/>
      <c r="Q1200" s="49"/>
      <c r="R1200" s="49"/>
      <c r="S1200" s="49"/>
      <c r="T1200" s="49"/>
      <c r="U1200" s="49"/>
      <c r="V1200" s="86"/>
      <c r="W1200" s="245"/>
      <c r="X1200" s="269"/>
      <c r="Y1200" s="45"/>
      <c r="Z1200" s="45"/>
      <c r="AA1200" s="49"/>
      <c r="AB1200" s="45"/>
      <c r="AC1200" s="87"/>
      <c r="AD1200" s="45"/>
      <c r="AE1200" s="45"/>
      <c r="AF1200" s="45"/>
      <c r="AG1200" s="46"/>
      <c r="AH1200" s="87"/>
      <c r="AI1200" s="45"/>
      <c r="AJ1200" s="53"/>
      <c r="AK1200" s="45"/>
      <c r="AL1200" s="54"/>
      <c r="AM1200" s="54"/>
      <c r="AN1200" s="53"/>
      <c r="AO1200" s="45"/>
      <c r="AP1200" s="45"/>
    </row>
    <row r="1201" spans="2:42" ht="12.75" customHeight="1" x14ac:dyDescent="0.25">
      <c r="B1201" s="47"/>
      <c r="D1201" s="50"/>
      <c r="E1201" s="51"/>
      <c r="F1201" s="50"/>
      <c r="G1201" s="52"/>
      <c r="H1201" s="51"/>
      <c r="I1201" s="51"/>
      <c r="J1201" s="129"/>
      <c r="K1201" s="49"/>
      <c r="L1201" s="49"/>
      <c r="M1201" s="49"/>
      <c r="N1201" s="49"/>
      <c r="O1201" s="49"/>
      <c r="P1201" s="49"/>
      <c r="Q1201" s="49"/>
      <c r="R1201" s="49"/>
      <c r="S1201" s="49"/>
      <c r="T1201" s="49"/>
      <c r="U1201" s="49"/>
      <c r="V1201" s="86"/>
      <c r="W1201" s="245"/>
      <c r="X1201" s="269"/>
      <c r="Y1201" s="108"/>
      <c r="Z1201" s="108"/>
      <c r="AA1201" s="108"/>
      <c r="AB1201" s="108"/>
      <c r="AC1201" s="87"/>
      <c r="AD1201" s="45"/>
      <c r="AE1201" s="45"/>
      <c r="AF1201" s="45"/>
      <c r="AG1201" s="46"/>
      <c r="AH1201" s="87"/>
      <c r="AI1201" s="45"/>
      <c r="AJ1201" s="53"/>
      <c r="AK1201" s="45"/>
      <c r="AL1201" s="54"/>
      <c r="AM1201" s="54"/>
      <c r="AN1201" s="53"/>
      <c r="AO1201" s="45"/>
      <c r="AP1201" s="45"/>
    </row>
    <row r="1202" spans="2:42" ht="12.75" customHeight="1" x14ac:dyDescent="0.25">
      <c r="B1202" s="47"/>
      <c r="D1202" s="50"/>
      <c r="E1202" s="51"/>
      <c r="F1202" s="50"/>
      <c r="G1202" s="52"/>
      <c r="H1202" s="51"/>
      <c r="I1202" s="51"/>
      <c r="J1202" s="129"/>
      <c r="K1202" s="49"/>
      <c r="L1202" s="49"/>
      <c r="M1202" s="49"/>
      <c r="N1202" s="49"/>
      <c r="O1202" s="49"/>
      <c r="P1202" s="49"/>
      <c r="Q1202" s="49"/>
      <c r="R1202" s="49"/>
      <c r="S1202" s="49"/>
      <c r="T1202" s="49"/>
      <c r="U1202" s="49"/>
      <c r="V1202" s="86"/>
      <c r="W1202" s="245"/>
      <c r="X1202" s="269"/>
      <c r="Y1202" s="44"/>
      <c r="Z1202" s="44"/>
      <c r="AA1202" s="49"/>
      <c r="AB1202" s="45"/>
      <c r="AC1202" s="87"/>
      <c r="AD1202" s="45"/>
      <c r="AE1202" s="45"/>
      <c r="AF1202" s="45"/>
      <c r="AG1202" s="46"/>
      <c r="AH1202" s="87"/>
      <c r="AI1202" s="45"/>
      <c r="AJ1202" s="53"/>
      <c r="AK1202" s="45"/>
      <c r="AL1202" s="54"/>
      <c r="AM1202" s="54"/>
      <c r="AN1202" s="53"/>
      <c r="AO1202" s="45"/>
      <c r="AP1202" s="45"/>
    </row>
    <row r="1203" spans="2:42" ht="12.75" customHeight="1" x14ac:dyDescent="0.25">
      <c r="B1203" s="47"/>
      <c r="D1203" s="50"/>
      <c r="E1203" s="51"/>
      <c r="F1203" s="50"/>
      <c r="G1203" s="52"/>
      <c r="H1203" s="51"/>
      <c r="I1203" s="51"/>
      <c r="J1203" s="129"/>
      <c r="K1203" s="49"/>
      <c r="L1203" s="49"/>
      <c r="M1203" s="49"/>
      <c r="N1203" s="49"/>
      <c r="O1203" s="49"/>
      <c r="P1203" s="49"/>
      <c r="Q1203" s="49"/>
      <c r="R1203" s="49"/>
      <c r="S1203" s="49"/>
      <c r="T1203" s="49"/>
      <c r="U1203" s="49"/>
      <c r="V1203" s="86"/>
      <c r="W1203" s="245"/>
      <c r="X1203" s="269"/>
      <c r="Y1203" s="108"/>
      <c r="Z1203" s="108"/>
      <c r="AA1203" s="49"/>
      <c r="AB1203" s="45"/>
      <c r="AC1203" s="87"/>
      <c r="AD1203" s="45"/>
      <c r="AE1203" s="45"/>
      <c r="AF1203" s="45"/>
      <c r="AG1203" s="46"/>
      <c r="AH1203" s="87"/>
      <c r="AI1203" s="45"/>
      <c r="AJ1203" s="53"/>
      <c r="AK1203" s="45"/>
      <c r="AL1203" s="54"/>
      <c r="AM1203" s="54"/>
      <c r="AN1203" s="53"/>
      <c r="AO1203" s="45"/>
      <c r="AP1203" s="45"/>
    </row>
    <row r="1204" spans="2:42" ht="12.75" customHeight="1" x14ac:dyDescent="0.25">
      <c r="B1204" s="47"/>
      <c r="D1204" s="50"/>
      <c r="E1204" s="51"/>
      <c r="F1204" s="50"/>
      <c r="G1204" s="52"/>
      <c r="H1204" s="51"/>
      <c r="I1204" s="51"/>
      <c r="J1204" s="12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49"/>
      <c r="W1204" s="219"/>
      <c r="X1204" s="218"/>
      <c r="Y1204" s="45"/>
      <c r="Z1204" s="45"/>
      <c r="AA1204" s="45"/>
      <c r="AB1204" s="45"/>
      <c r="AC1204" s="45"/>
      <c r="AD1204" s="45"/>
      <c r="AE1204" s="45"/>
      <c r="AF1204" s="45"/>
      <c r="AG1204" s="46"/>
      <c r="AH1204" s="45"/>
      <c r="AI1204" s="45"/>
      <c r="AJ1204" s="53"/>
      <c r="AK1204" s="45"/>
      <c r="AL1204" s="54"/>
      <c r="AM1204" s="54"/>
      <c r="AN1204" s="53"/>
      <c r="AO1204" s="45"/>
      <c r="AP1204" s="45"/>
    </row>
    <row r="1205" spans="2:42" ht="12.75" customHeight="1" x14ac:dyDescent="0.25">
      <c r="B1205" s="47"/>
      <c r="D1205" s="50"/>
      <c r="E1205" s="51"/>
      <c r="F1205" s="50"/>
      <c r="G1205" s="52"/>
      <c r="H1205" s="51"/>
      <c r="I1205" s="51"/>
      <c r="J1205" s="129"/>
      <c r="K1205" s="49"/>
      <c r="L1205" s="49"/>
      <c r="M1205" s="49"/>
      <c r="N1205" s="49"/>
      <c r="O1205" s="49"/>
      <c r="P1205" s="49"/>
      <c r="Q1205" s="49"/>
      <c r="R1205" s="49"/>
      <c r="S1205" s="49"/>
      <c r="T1205" s="49"/>
      <c r="U1205" s="49"/>
      <c r="V1205" s="86"/>
      <c r="W1205" s="245"/>
      <c r="X1205" s="269"/>
      <c r="Y1205" s="44"/>
      <c r="Z1205" s="44"/>
      <c r="AA1205" s="45"/>
      <c r="AB1205" s="45"/>
      <c r="AC1205" s="87"/>
      <c r="AD1205" s="45"/>
      <c r="AE1205" s="45"/>
      <c r="AF1205" s="45"/>
      <c r="AG1205" s="46"/>
      <c r="AH1205" s="87"/>
      <c r="AI1205" s="45"/>
      <c r="AJ1205" s="53"/>
      <c r="AK1205" s="45"/>
      <c r="AL1205" s="54"/>
      <c r="AM1205" s="54"/>
      <c r="AN1205" s="53"/>
      <c r="AO1205" s="45"/>
      <c r="AP1205" s="45"/>
    </row>
    <row r="1206" spans="2:42" ht="12.75" customHeight="1" x14ac:dyDescent="0.25">
      <c r="B1206" s="47"/>
      <c r="D1206" s="50"/>
      <c r="E1206" s="51"/>
      <c r="F1206" s="50"/>
      <c r="G1206" s="52"/>
      <c r="H1206" s="51"/>
      <c r="I1206" s="51"/>
      <c r="J1206" s="129"/>
      <c r="K1206" s="49"/>
      <c r="L1206" s="49"/>
      <c r="M1206" s="49"/>
      <c r="N1206" s="49"/>
      <c r="O1206" s="49"/>
      <c r="P1206" s="49"/>
      <c r="Q1206" s="49"/>
      <c r="R1206" s="49"/>
      <c r="S1206" s="49"/>
      <c r="T1206" s="49"/>
      <c r="U1206" s="49"/>
      <c r="V1206" s="86"/>
      <c r="W1206" s="245"/>
      <c r="X1206" s="269"/>
      <c r="Y1206" s="44"/>
      <c r="Z1206" s="44"/>
      <c r="AA1206" s="49"/>
      <c r="AB1206" s="45"/>
      <c r="AC1206" s="45"/>
      <c r="AD1206" s="45"/>
      <c r="AE1206" s="45"/>
      <c r="AF1206" s="45"/>
      <c r="AG1206" s="46"/>
      <c r="AH1206" s="49"/>
      <c r="AI1206" s="45"/>
      <c r="AJ1206" s="53"/>
      <c r="AK1206" s="45"/>
      <c r="AL1206" s="54"/>
      <c r="AM1206" s="45"/>
      <c r="AN1206" s="45"/>
      <c r="AO1206" s="45"/>
      <c r="AP1206" s="45"/>
    </row>
    <row r="1207" spans="2:42" ht="12.75" customHeight="1" x14ac:dyDescent="0.25">
      <c r="B1207" s="47"/>
      <c r="D1207" s="50"/>
      <c r="E1207" s="51"/>
      <c r="F1207" s="50"/>
      <c r="G1207" s="52"/>
      <c r="H1207" s="51"/>
      <c r="I1207" s="51"/>
      <c r="J1207" s="129"/>
      <c r="K1207" s="49"/>
      <c r="L1207" s="49"/>
      <c r="M1207" s="49"/>
      <c r="N1207" s="49"/>
      <c r="O1207" s="49"/>
      <c r="P1207" s="49"/>
      <c r="Q1207" s="49"/>
      <c r="R1207" s="49"/>
      <c r="S1207" s="49"/>
      <c r="T1207" s="49"/>
      <c r="U1207" s="49"/>
      <c r="V1207" s="86"/>
      <c r="W1207" s="245"/>
      <c r="X1207" s="269"/>
      <c r="Y1207" s="44"/>
      <c r="Z1207" s="44"/>
      <c r="AA1207" s="49"/>
      <c r="AB1207" s="45"/>
      <c r="AC1207" s="87"/>
      <c r="AD1207" s="45"/>
      <c r="AE1207" s="45"/>
      <c r="AF1207" s="45"/>
      <c r="AG1207" s="46"/>
      <c r="AH1207" s="87"/>
      <c r="AI1207" s="45"/>
      <c r="AJ1207" s="53"/>
      <c r="AK1207" s="45"/>
      <c r="AL1207" s="54"/>
      <c r="AM1207" s="54"/>
      <c r="AN1207" s="53"/>
      <c r="AO1207" s="45"/>
      <c r="AP1207" s="45"/>
    </row>
    <row r="1208" spans="2:42" ht="12.75" customHeight="1" x14ac:dyDescent="0.25">
      <c r="B1208" s="47"/>
      <c r="D1208" s="50"/>
      <c r="E1208" s="51"/>
      <c r="F1208" s="50"/>
      <c r="G1208" s="52"/>
      <c r="H1208" s="51"/>
      <c r="I1208" s="51"/>
      <c r="J1208" s="129"/>
      <c r="K1208" s="49"/>
      <c r="L1208" s="49"/>
      <c r="M1208" s="49"/>
      <c r="N1208" s="49"/>
      <c r="O1208" s="49"/>
      <c r="P1208" s="49"/>
      <c r="Q1208" s="49"/>
      <c r="R1208" s="49"/>
      <c r="S1208" s="49"/>
      <c r="T1208" s="49"/>
      <c r="U1208" s="49"/>
      <c r="V1208" s="86"/>
      <c r="W1208" s="245"/>
      <c r="X1208" s="269"/>
      <c r="Y1208" s="45"/>
      <c r="Z1208" s="45"/>
      <c r="AA1208" s="49"/>
      <c r="AB1208" s="45"/>
      <c r="AC1208" s="87"/>
      <c r="AD1208" s="45"/>
      <c r="AE1208" s="45"/>
      <c r="AF1208" s="45"/>
      <c r="AG1208" s="46"/>
      <c r="AH1208" s="87"/>
      <c r="AI1208" s="45"/>
      <c r="AJ1208" s="53"/>
      <c r="AK1208" s="45"/>
      <c r="AL1208" s="54"/>
      <c r="AM1208" s="67"/>
      <c r="AN1208" s="67"/>
      <c r="AO1208" s="45"/>
      <c r="AP1208" s="45"/>
    </row>
    <row r="1209" spans="2:42" ht="12.75" customHeight="1" x14ac:dyDescent="0.25">
      <c r="B1209" s="47"/>
      <c r="D1209" s="50"/>
      <c r="E1209" s="51"/>
      <c r="F1209" s="50"/>
      <c r="G1209" s="52"/>
      <c r="H1209" s="51"/>
      <c r="I1209" s="51"/>
      <c r="J1209" s="129"/>
      <c r="K1209" s="49"/>
      <c r="L1209" s="49"/>
      <c r="M1209" s="49"/>
      <c r="N1209" s="49"/>
      <c r="O1209" s="49"/>
      <c r="P1209" s="49"/>
      <c r="Q1209" s="49"/>
      <c r="R1209" s="49"/>
      <c r="S1209" s="49"/>
      <c r="T1209" s="49"/>
      <c r="U1209" s="49"/>
      <c r="V1209" s="86"/>
      <c r="W1209" s="245"/>
      <c r="X1209" s="269"/>
      <c r="Y1209" s="44"/>
      <c r="Z1209" s="44"/>
      <c r="AA1209" s="87"/>
      <c r="AB1209" s="87"/>
      <c r="AC1209" s="87"/>
      <c r="AD1209" s="87"/>
      <c r="AE1209" s="87"/>
      <c r="AF1209" s="87"/>
      <c r="AG1209" s="46"/>
      <c r="AH1209" s="87"/>
      <c r="AI1209" s="45"/>
      <c r="AJ1209" s="53"/>
      <c r="AK1209" s="87"/>
      <c r="AL1209" s="54"/>
      <c r="AM1209" s="54"/>
      <c r="AN1209" s="53"/>
      <c r="AO1209" s="45"/>
      <c r="AP1209" s="45"/>
    </row>
    <row r="1211" spans="2:42" ht="12.75" customHeight="1" x14ac:dyDescent="0.25">
      <c r="B1211" s="47"/>
      <c r="D1211" s="50"/>
      <c r="E1211" s="51"/>
      <c r="F1211" s="50"/>
      <c r="G1211" s="52"/>
      <c r="H1211" s="51"/>
      <c r="I1211" s="51"/>
      <c r="J1211" s="129"/>
      <c r="K1211" s="49"/>
      <c r="L1211" s="49"/>
      <c r="M1211" s="49"/>
      <c r="N1211" s="49"/>
      <c r="O1211" s="49"/>
      <c r="P1211" s="49"/>
      <c r="Q1211" s="49"/>
      <c r="R1211" s="49"/>
      <c r="S1211" s="49"/>
      <c r="T1211" s="49"/>
      <c r="U1211" s="49"/>
      <c r="V1211" s="86"/>
      <c r="W1211" s="245"/>
      <c r="X1211" s="269"/>
      <c r="Y1211" s="44"/>
      <c r="Z1211" s="44"/>
      <c r="AA1211" s="45"/>
      <c r="AB1211" s="45"/>
      <c r="AC1211" s="87"/>
      <c r="AD1211" s="45"/>
      <c r="AE1211" s="45"/>
      <c r="AF1211" s="45"/>
      <c r="AG1211" s="46"/>
      <c r="AH1211" s="87"/>
      <c r="AI1211" s="45"/>
      <c r="AJ1211" s="53"/>
      <c r="AK1211" s="45"/>
      <c r="AL1211" s="54"/>
      <c r="AM1211" s="54"/>
      <c r="AN1211" s="54"/>
      <c r="AO1211" s="49"/>
      <c r="AP1211" s="49"/>
    </row>
    <row r="1212" spans="2:42" ht="12.75" customHeight="1" x14ac:dyDescent="0.25">
      <c r="B1212" s="47"/>
      <c r="D1212" s="50"/>
      <c r="E1212" s="51"/>
      <c r="F1212" s="50"/>
      <c r="G1212" s="52"/>
      <c r="H1212" s="51"/>
      <c r="I1212" s="51"/>
      <c r="J1212" s="129"/>
      <c r="K1212" s="49"/>
      <c r="L1212" s="49"/>
      <c r="M1212" s="49"/>
      <c r="N1212" s="49"/>
      <c r="O1212" s="49"/>
      <c r="P1212" s="49"/>
      <c r="Q1212" s="49"/>
      <c r="R1212" s="49"/>
      <c r="S1212" s="49"/>
      <c r="T1212" s="49"/>
      <c r="U1212" s="49"/>
      <c r="V1212" s="49"/>
      <c r="W1212" s="219"/>
      <c r="X1212" s="218"/>
      <c r="Y1212" s="45"/>
      <c r="Z1212" s="45"/>
      <c r="AA1212" s="45"/>
      <c r="AB1212" s="45"/>
      <c r="AC1212" s="45"/>
      <c r="AD1212" s="45"/>
      <c r="AE1212" s="45"/>
      <c r="AF1212" s="45"/>
      <c r="AG1212" s="46"/>
      <c r="AH1212" s="45"/>
      <c r="AI1212" s="45"/>
      <c r="AJ1212" s="53"/>
      <c r="AK1212" s="45"/>
      <c r="AL1212" s="54"/>
      <c r="AM1212" s="54"/>
      <c r="AN1212" s="54"/>
      <c r="AO1212" s="49"/>
      <c r="AP1212" s="49"/>
    </row>
    <row r="1213" spans="2:42" ht="12.75" customHeight="1" x14ac:dyDescent="0.25">
      <c r="B1213" s="47"/>
      <c r="D1213" s="50"/>
      <c r="E1213" s="51"/>
      <c r="F1213" s="50"/>
      <c r="G1213" s="52"/>
      <c r="H1213" s="51"/>
      <c r="I1213" s="51"/>
      <c r="J1213" s="129"/>
      <c r="K1213" s="49"/>
      <c r="L1213" s="49"/>
      <c r="M1213" s="49"/>
      <c r="N1213" s="49"/>
      <c r="O1213" s="49"/>
      <c r="P1213" s="49"/>
      <c r="Q1213" s="49"/>
      <c r="R1213" s="49"/>
      <c r="S1213" s="49"/>
      <c r="T1213" s="49"/>
      <c r="U1213" s="49"/>
      <c r="V1213" s="86"/>
      <c r="W1213" s="245"/>
      <c r="X1213" s="269"/>
      <c r="Y1213" s="44"/>
      <c r="Z1213" s="44"/>
      <c r="AA1213" s="49"/>
      <c r="AB1213" s="45"/>
      <c r="AC1213" s="87"/>
      <c r="AD1213" s="45"/>
      <c r="AE1213" s="45"/>
      <c r="AF1213" s="45"/>
      <c r="AG1213" s="46"/>
      <c r="AH1213" s="87"/>
      <c r="AI1213" s="45"/>
      <c r="AJ1213" s="53"/>
      <c r="AK1213" s="45"/>
      <c r="AL1213" s="54"/>
      <c r="AM1213" s="54"/>
      <c r="AN1213" s="54"/>
      <c r="AO1213" s="49"/>
      <c r="AP1213" s="49"/>
    </row>
    <row r="1214" spans="2:42" ht="12.75" customHeight="1" x14ac:dyDescent="0.25">
      <c r="B1214" s="47"/>
      <c r="D1214" s="50"/>
      <c r="E1214" s="51"/>
      <c r="F1214" s="50"/>
      <c r="G1214" s="52"/>
      <c r="H1214" s="51"/>
      <c r="I1214" s="51"/>
      <c r="J1214" s="129"/>
      <c r="K1214" s="49"/>
      <c r="L1214" s="49"/>
      <c r="M1214" s="49"/>
      <c r="N1214" s="49"/>
      <c r="O1214" s="49"/>
      <c r="P1214" s="49"/>
      <c r="Q1214" s="49"/>
      <c r="R1214" s="49"/>
      <c r="S1214" s="49"/>
      <c r="T1214" s="49"/>
      <c r="U1214" s="49"/>
      <c r="V1214" s="86"/>
      <c r="W1214" s="245"/>
      <c r="X1214" s="269"/>
      <c r="Y1214" s="44"/>
      <c r="Z1214" s="44"/>
      <c r="AA1214" s="49"/>
      <c r="AB1214" s="45"/>
      <c r="AC1214" s="87"/>
      <c r="AD1214" s="45"/>
      <c r="AE1214" s="45"/>
      <c r="AF1214" s="45"/>
      <c r="AG1214" s="46"/>
      <c r="AH1214" s="87"/>
      <c r="AI1214" s="45"/>
      <c r="AJ1214" s="53"/>
      <c r="AK1214" s="45"/>
      <c r="AL1214" s="54"/>
      <c r="AM1214" s="54"/>
      <c r="AN1214" s="54"/>
      <c r="AO1214" s="49"/>
      <c r="AP1214" s="49"/>
    </row>
    <row r="1215" spans="2:42" ht="12.75" customHeight="1" x14ac:dyDescent="0.25">
      <c r="B1215" s="47"/>
      <c r="D1215" s="50"/>
      <c r="E1215" s="51"/>
      <c r="F1215" s="50"/>
      <c r="G1215" s="52"/>
      <c r="H1215" s="51"/>
      <c r="I1215" s="51"/>
      <c r="J1215" s="129"/>
      <c r="K1215" s="49"/>
      <c r="L1215" s="49"/>
      <c r="M1215" s="49"/>
      <c r="N1215" s="49"/>
      <c r="O1215" s="49"/>
      <c r="P1215" s="49"/>
      <c r="Q1215" s="49"/>
      <c r="R1215" s="49"/>
      <c r="S1215" s="49"/>
      <c r="T1215" s="49"/>
      <c r="U1215" s="49"/>
      <c r="V1215" s="86"/>
      <c r="W1215" s="245"/>
      <c r="X1215" s="269"/>
      <c r="Y1215" s="44"/>
      <c r="Z1215" s="44"/>
      <c r="AA1215" s="45"/>
      <c r="AB1215" s="45"/>
      <c r="AC1215" s="45"/>
      <c r="AD1215" s="45"/>
      <c r="AE1215" s="45"/>
      <c r="AF1215" s="45"/>
      <c r="AG1215" s="46"/>
      <c r="AH1215" s="45"/>
      <c r="AI1215" s="45"/>
      <c r="AJ1215" s="53"/>
      <c r="AK1215" s="45"/>
      <c r="AL1215" s="54"/>
      <c r="AM1215" s="54"/>
      <c r="AN1215" s="54"/>
      <c r="AO1215" s="49"/>
      <c r="AP1215" s="49"/>
    </row>
    <row r="1216" spans="2:42" ht="12.75" customHeight="1" x14ac:dyDescent="0.25">
      <c r="B1216" s="47"/>
      <c r="D1216" s="50"/>
      <c r="E1216" s="51"/>
      <c r="F1216" s="50"/>
      <c r="G1216" s="52"/>
      <c r="H1216" s="51"/>
      <c r="I1216" s="51"/>
      <c r="J1216" s="129"/>
      <c r="K1216" s="49"/>
      <c r="L1216" s="49"/>
      <c r="M1216" s="49"/>
      <c r="N1216" s="49"/>
      <c r="O1216" s="49"/>
      <c r="P1216" s="49"/>
      <c r="Q1216" s="49"/>
      <c r="R1216" s="49"/>
      <c r="S1216" s="49"/>
      <c r="T1216" s="49"/>
      <c r="U1216" s="49"/>
      <c r="V1216" s="86"/>
      <c r="W1216" s="245"/>
      <c r="X1216" s="269"/>
      <c r="Y1216" s="44"/>
      <c r="Z1216" s="44"/>
      <c r="AA1216" s="45"/>
      <c r="AB1216" s="45"/>
      <c r="AC1216" s="45"/>
      <c r="AD1216" s="45"/>
      <c r="AE1216" s="45"/>
      <c r="AF1216" s="45"/>
      <c r="AG1216" s="46"/>
      <c r="AH1216" s="45"/>
      <c r="AI1216" s="45"/>
      <c r="AJ1216" s="53"/>
      <c r="AK1216" s="45"/>
      <c r="AL1216" s="54"/>
      <c r="AM1216" s="54"/>
      <c r="AN1216" s="54"/>
      <c r="AO1216" s="49"/>
      <c r="AP1216" s="49"/>
    </row>
    <row r="1217" spans="2:42" ht="12.75" customHeight="1" x14ac:dyDescent="0.25">
      <c r="B1217" s="47"/>
      <c r="D1217" s="112"/>
      <c r="E1217" s="51"/>
      <c r="F1217" s="112"/>
      <c r="G1217" s="52"/>
      <c r="H1217" s="51"/>
      <c r="I1217" s="51"/>
      <c r="J1217" s="129"/>
      <c r="K1217" s="49"/>
      <c r="L1217" s="49"/>
      <c r="M1217" s="49"/>
      <c r="N1217" s="49"/>
      <c r="O1217" s="49"/>
      <c r="P1217" s="49"/>
      <c r="Q1217" s="49"/>
      <c r="R1217" s="49"/>
      <c r="S1217" s="49"/>
      <c r="T1217" s="49"/>
      <c r="U1217" s="49"/>
      <c r="V1217" s="86"/>
      <c r="W1217" s="245"/>
      <c r="X1217" s="269"/>
      <c r="Y1217" s="44"/>
      <c r="Z1217" s="44"/>
      <c r="AA1217" s="49"/>
      <c r="AB1217" s="45"/>
      <c r="AC1217" s="87"/>
      <c r="AD1217" s="45"/>
      <c r="AE1217" s="45"/>
      <c r="AF1217" s="45"/>
      <c r="AG1217" s="46"/>
      <c r="AH1217" s="87"/>
      <c r="AI1217" s="45"/>
      <c r="AJ1217" s="53"/>
      <c r="AK1217" s="45"/>
      <c r="AL1217" s="54"/>
      <c r="AM1217" s="54"/>
      <c r="AN1217" s="53"/>
      <c r="AO1217" s="45"/>
      <c r="AP1217" s="45"/>
    </row>
    <row r="1218" spans="2:42" ht="12.75" customHeight="1" x14ac:dyDescent="0.25">
      <c r="B1218" s="47"/>
      <c r="D1218" s="112"/>
      <c r="E1218" s="51"/>
      <c r="F1218" s="112"/>
      <c r="G1218" s="52"/>
      <c r="H1218" s="51"/>
      <c r="I1218" s="51"/>
      <c r="J1218" s="129"/>
      <c r="K1218" s="49"/>
      <c r="L1218" s="49"/>
      <c r="M1218" s="49"/>
      <c r="N1218" s="49"/>
      <c r="O1218" s="49"/>
      <c r="P1218" s="49"/>
      <c r="Q1218" s="49"/>
      <c r="R1218" s="49"/>
      <c r="S1218" s="49"/>
      <c r="T1218" s="49"/>
      <c r="U1218" s="49"/>
      <c r="V1218" s="86"/>
      <c r="W1218" s="245"/>
      <c r="X1218" s="269"/>
      <c r="Y1218" s="44"/>
      <c r="Z1218" s="44"/>
      <c r="AA1218" s="49"/>
      <c r="AB1218" s="45"/>
      <c r="AC1218" s="87"/>
      <c r="AD1218" s="45"/>
      <c r="AE1218" s="45"/>
      <c r="AF1218" s="45"/>
      <c r="AG1218" s="46"/>
      <c r="AH1218" s="87"/>
      <c r="AI1218" s="45"/>
      <c r="AJ1218" s="53"/>
      <c r="AK1218" s="45"/>
      <c r="AL1218" s="54"/>
      <c r="AM1218" s="54"/>
      <c r="AN1218" s="53"/>
      <c r="AO1218" s="45"/>
      <c r="AP1218" s="45"/>
    </row>
    <row r="1219" spans="2:42" ht="12.75" customHeight="1" x14ac:dyDescent="0.25">
      <c r="B1219" s="47"/>
      <c r="D1219" s="112"/>
      <c r="E1219" s="51"/>
      <c r="F1219" s="112"/>
      <c r="G1219" s="52"/>
      <c r="H1219" s="51"/>
      <c r="I1219" s="51"/>
      <c r="J1219" s="129"/>
      <c r="K1219" s="49"/>
      <c r="L1219" s="49"/>
      <c r="M1219" s="49"/>
      <c r="N1219" s="49"/>
      <c r="O1219" s="49"/>
      <c r="P1219" s="49"/>
      <c r="Q1219" s="49"/>
      <c r="R1219" s="49"/>
      <c r="S1219" s="49"/>
      <c r="T1219" s="49"/>
      <c r="U1219" s="49"/>
      <c r="V1219" s="86"/>
      <c r="W1219" s="245"/>
      <c r="X1219" s="269"/>
      <c r="Y1219" s="44"/>
      <c r="Z1219" s="44"/>
      <c r="AA1219" s="49"/>
      <c r="AB1219" s="45"/>
      <c r="AC1219" s="87"/>
      <c r="AD1219" s="45"/>
      <c r="AE1219" s="45"/>
      <c r="AF1219" s="45"/>
      <c r="AG1219" s="46"/>
      <c r="AH1219" s="87"/>
      <c r="AI1219" s="45"/>
      <c r="AJ1219" s="53"/>
      <c r="AK1219" s="45"/>
      <c r="AL1219" s="54"/>
      <c r="AM1219" s="54"/>
      <c r="AN1219" s="53"/>
      <c r="AO1219" s="45"/>
      <c r="AP1219" s="45"/>
    </row>
    <row r="1220" spans="2:42" ht="12.75" customHeight="1" x14ac:dyDescent="0.25">
      <c r="B1220" s="47"/>
      <c r="D1220" s="50"/>
      <c r="E1220" s="51"/>
      <c r="F1220" s="50"/>
      <c r="G1220" s="52"/>
      <c r="H1220" s="51"/>
      <c r="I1220" s="51"/>
      <c r="J1220" s="129"/>
      <c r="K1220" s="49"/>
      <c r="L1220" s="49"/>
      <c r="M1220" s="49"/>
      <c r="N1220" s="49"/>
      <c r="O1220" s="49"/>
      <c r="P1220" s="49"/>
      <c r="Q1220" s="49"/>
      <c r="R1220" s="49"/>
      <c r="S1220" s="49"/>
      <c r="T1220" s="49"/>
      <c r="U1220" s="49"/>
      <c r="V1220" s="86"/>
      <c r="W1220" s="245"/>
      <c r="X1220" s="269"/>
      <c r="Y1220" s="45"/>
      <c r="Z1220" s="45"/>
      <c r="AA1220" s="49"/>
      <c r="AB1220" s="45"/>
      <c r="AC1220" s="87"/>
      <c r="AD1220" s="45"/>
      <c r="AE1220" s="45"/>
      <c r="AF1220" s="45"/>
      <c r="AG1220" s="46"/>
      <c r="AH1220" s="87"/>
      <c r="AI1220" s="45"/>
      <c r="AJ1220" s="53"/>
      <c r="AK1220" s="45"/>
      <c r="AL1220" s="54"/>
      <c r="AM1220" s="54"/>
      <c r="AN1220" s="54"/>
      <c r="AO1220" s="49"/>
      <c r="AP1220" s="49"/>
    </row>
    <row r="1221" spans="2:42" ht="12.75" customHeight="1" x14ac:dyDescent="0.25">
      <c r="B1221" s="47"/>
      <c r="D1221" s="50"/>
      <c r="E1221" s="51"/>
      <c r="F1221" s="50"/>
      <c r="G1221" s="52"/>
      <c r="H1221" s="51"/>
      <c r="I1221" s="51"/>
      <c r="J1221" s="12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86"/>
      <c r="W1221" s="245"/>
      <c r="X1221" s="269"/>
      <c r="Y1221" s="45"/>
      <c r="Z1221" s="45"/>
      <c r="AA1221" s="49"/>
      <c r="AB1221" s="45"/>
      <c r="AC1221" s="87"/>
      <c r="AD1221" s="45"/>
      <c r="AE1221" s="45"/>
      <c r="AF1221" s="45"/>
      <c r="AG1221" s="46"/>
      <c r="AH1221" s="87"/>
      <c r="AI1221" s="45"/>
      <c r="AJ1221" s="53"/>
      <c r="AK1221" s="45"/>
      <c r="AL1221" s="54"/>
      <c r="AM1221" s="54"/>
      <c r="AN1221" s="53"/>
      <c r="AO1221" s="45"/>
      <c r="AP1221" s="45"/>
    </row>
    <row r="1222" spans="2:42" ht="12.75" customHeight="1" thickBot="1" x14ac:dyDescent="0.3">
      <c r="B1222" s="47"/>
      <c r="D1222" s="50"/>
      <c r="E1222" s="51"/>
      <c r="F1222" s="50"/>
      <c r="G1222" s="52"/>
      <c r="H1222" s="51"/>
      <c r="I1222" s="51"/>
      <c r="J1222" s="129"/>
      <c r="K1222" s="49"/>
      <c r="L1222" s="49"/>
      <c r="M1222" s="49"/>
      <c r="N1222" s="49"/>
      <c r="O1222" s="49"/>
      <c r="P1222" s="49"/>
      <c r="Q1222" s="49"/>
      <c r="R1222" s="49"/>
      <c r="S1222" s="49"/>
      <c r="T1222" s="49"/>
      <c r="U1222" s="49"/>
      <c r="V1222" s="56"/>
      <c r="W1222" s="242"/>
      <c r="X1222" s="257"/>
      <c r="Y1222" s="45"/>
      <c r="Z1222" s="45"/>
      <c r="AA1222" s="45"/>
      <c r="AB1222" s="45"/>
      <c r="AC1222" s="45"/>
      <c r="AD1222" s="45"/>
      <c r="AE1222" s="45"/>
      <c r="AF1222" s="45"/>
      <c r="AG1222" s="46"/>
      <c r="AH1222" s="45"/>
      <c r="AI1222" s="45"/>
      <c r="AJ1222" s="53"/>
      <c r="AK1222" s="45"/>
      <c r="AL1222" s="54"/>
      <c r="AM1222" s="67"/>
      <c r="AN1222" s="67"/>
      <c r="AO1222" s="49"/>
      <c r="AP1222" s="49"/>
    </row>
    <row r="1223" spans="2:42" s="2" customFormat="1" ht="20.100000000000001" customHeight="1" thickBot="1" x14ac:dyDescent="0.3">
      <c r="D1223" s="360" t="s">
        <v>4</v>
      </c>
      <c r="E1223" s="361"/>
      <c r="F1223" s="361"/>
      <c r="G1223" s="361"/>
      <c r="H1223" s="361"/>
      <c r="I1223" s="361"/>
      <c r="J1223" s="361"/>
      <c r="K1223" s="361"/>
      <c r="L1223" s="361"/>
      <c r="M1223" s="361"/>
      <c r="N1223" s="361"/>
      <c r="O1223" s="361"/>
      <c r="P1223" s="361"/>
      <c r="Q1223" s="361"/>
      <c r="R1223" s="361"/>
      <c r="S1223" s="361"/>
      <c r="T1223" s="361"/>
      <c r="U1223" s="361"/>
      <c r="V1223" s="362"/>
      <c r="W1223" s="240"/>
      <c r="X1223" s="240"/>
      <c r="Y1223" s="59" t="str">
        <f t="shared" ref="Y1223:AO1223" si="570">IF(Y1130="","",IF(Y1147="","",IF(SUM(Y1149:Y1222)&lt;&gt;0,SUM(Y1149:Y1222),"")))</f>
        <v/>
      </c>
      <c r="Z1223" s="59"/>
      <c r="AA1223" s="59" t="str">
        <f t="shared" si="570"/>
        <v/>
      </c>
      <c r="AB1223" s="59"/>
      <c r="AC1223" s="59" t="str">
        <f t="shared" si="570"/>
        <v/>
      </c>
      <c r="AD1223" s="59" t="str">
        <f t="shared" si="570"/>
        <v/>
      </c>
      <c r="AE1223" s="59" t="str">
        <f t="shared" si="570"/>
        <v/>
      </c>
      <c r="AF1223" s="59" t="str">
        <f t="shared" si="570"/>
        <v/>
      </c>
      <c r="AG1223" s="60"/>
      <c r="AH1223" s="59" t="str">
        <f t="shared" si="570"/>
        <v/>
      </c>
      <c r="AI1223" s="59" t="str">
        <f t="shared" si="570"/>
        <v/>
      </c>
      <c r="AJ1223" s="59"/>
      <c r="AK1223" s="59" t="str">
        <f t="shared" ref="AK1223" si="571">IF(AK1130="","",IF(AK1147="","",IF(SUM(AK1149:AK1222)&lt;&gt;0,SUM(AK1149:AK1222),"")))</f>
        <v/>
      </c>
      <c r="AL1223" s="59" t="str">
        <f t="shared" si="570"/>
        <v/>
      </c>
      <c r="AM1223" s="59" t="str">
        <f t="shared" si="570"/>
        <v/>
      </c>
      <c r="AN1223" s="59"/>
      <c r="AO1223" s="59" t="str">
        <f t="shared" si="570"/>
        <v/>
      </c>
      <c r="AP1223" s="59"/>
    </row>
    <row r="1224" spans="2:42" s="2" customFormat="1" ht="20.100000000000001" customHeight="1" x14ac:dyDescent="0.25">
      <c r="B1224" s="2" t="s">
        <v>17</v>
      </c>
      <c r="D1224" s="344" t="s">
        <v>5</v>
      </c>
      <c r="E1224" s="345"/>
      <c r="F1224" s="345"/>
      <c r="G1224" s="345"/>
      <c r="H1224" s="345"/>
      <c r="I1224" s="345"/>
      <c r="J1224" s="345"/>
      <c r="K1224" s="345"/>
      <c r="L1224" s="345"/>
      <c r="M1224" s="345"/>
      <c r="N1224" s="345"/>
      <c r="O1224" s="345"/>
      <c r="P1224" s="345"/>
      <c r="Q1224" s="345"/>
      <c r="R1224" s="345"/>
      <c r="S1224" s="345"/>
      <c r="T1224" s="345"/>
      <c r="U1224" s="345"/>
      <c r="V1224" s="346"/>
      <c r="W1224" s="241"/>
      <c r="X1224" s="241"/>
      <c r="Y1224" s="61" t="str">
        <f t="shared" ref="Y1224:AO1224" si="572">IF(Y1130="","",IF(Y1147="",IF(SUM(COUNTIF(Y1149:Y1222,"LS")+COUNTIF(Y1149:Y1222,"LUMP"))&gt;0,"LS",""),IF(Y1223&lt;&gt;"",ROUNDUP(Y1223,0),"")))</f>
        <v/>
      </c>
      <c r="Z1224" s="61"/>
      <c r="AA1224" s="61" t="str">
        <f t="shared" si="572"/>
        <v/>
      </c>
      <c r="AB1224" s="61"/>
      <c r="AC1224" s="61" t="str">
        <f t="shared" si="572"/>
        <v/>
      </c>
      <c r="AD1224" s="61" t="str">
        <f t="shared" si="572"/>
        <v/>
      </c>
      <c r="AE1224" s="61" t="str">
        <f t="shared" si="572"/>
        <v/>
      </c>
      <c r="AF1224" s="61" t="str">
        <f t="shared" si="572"/>
        <v/>
      </c>
      <c r="AG1224" s="62"/>
      <c r="AH1224" s="61" t="str">
        <f t="shared" si="572"/>
        <v/>
      </c>
      <c r="AI1224" s="61" t="str">
        <f t="shared" si="572"/>
        <v/>
      </c>
      <c r="AJ1224" s="61"/>
      <c r="AK1224" s="61" t="str">
        <f t="shared" ref="AK1224" si="573">IF(AK1130="","",IF(AK1147="",IF(SUM(COUNTIF(AK1149:AK1222,"LS")+COUNTIF(AK1149:AK1222,"LUMP"))&gt;0,"LS",""),IF(AK1223&lt;&gt;"",ROUNDUP(AK1223,0),"")))</f>
        <v/>
      </c>
      <c r="AL1224" s="61" t="str">
        <f t="shared" si="572"/>
        <v/>
      </c>
      <c r="AM1224" s="61" t="str">
        <f t="shared" si="572"/>
        <v/>
      </c>
      <c r="AN1224" s="61"/>
      <c r="AO1224" s="61" t="str">
        <f t="shared" si="572"/>
        <v/>
      </c>
      <c r="AP1224" s="61"/>
    </row>
  </sheetData>
  <mergeCells count="390">
    <mergeCell ref="AN868:AN879"/>
    <mergeCell ref="M17:M27"/>
    <mergeCell ref="R16:R27"/>
    <mergeCell ref="I15:I27"/>
    <mergeCell ref="AO868:AO879"/>
    <mergeCell ref="AK303:AK314"/>
    <mergeCell ref="AK400:AK411"/>
    <mergeCell ref="AK495:AK506"/>
    <mergeCell ref="AK593:AK604"/>
    <mergeCell ref="AK668:AK679"/>
    <mergeCell ref="AK758:AK769"/>
    <mergeCell ref="AK868:AK879"/>
    <mergeCell ref="D204:AP204"/>
    <mergeCell ref="AL303:AL314"/>
    <mergeCell ref="AM303:AM314"/>
    <mergeCell ref="Z303:Z314"/>
    <mergeCell ref="AA303:AA314"/>
    <mergeCell ref="AI210:AI221"/>
    <mergeCell ref="AN210:AN221"/>
    <mergeCell ref="AN303:AN314"/>
    <mergeCell ref="AJ303:AJ314"/>
    <mergeCell ref="AP210:AP221"/>
    <mergeCell ref="K757:K769"/>
    <mergeCell ref="L757:L769"/>
    <mergeCell ref="Q757:Q769"/>
    <mergeCell ref="V757:V769"/>
    <mergeCell ref="D859:V859"/>
    <mergeCell ref="D860:V860"/>
    <mergeCell ref="Z758:Z769"/>
    <mergeCell ref="AD758:AD769"/>
    <mergeCell ref="AJ868:AJ879"/>
    <mergeCell ref="B1044:B1057"/>
    <mergeCell ref="D815:F815"/>
    <mergeCell ref="D831:F831"/>
    <mergeCell ref="B867:B880"/>
    <mergeCell ref="D944:V944"/>
    <mergeCell ref="D881:F881"/>
    <mergeCell ref="AA1045:AA1056"/>
    <mergeCell ref="AC1045:AC1056"/>
    <mergeCell ref="D945:V945"/>
    <mergeCell ref="D946:V946"/>
    <mergeCell ref="AE1045:AE1056"/>
    <mergeCell ref="AF1045:AF1056"/>
    <mergeCell ref="AH1045:AH1056"/>
    <mergeCell ref="AI1045:AI1056"/>
    <mergeCell ref="AD868:AD879"/>
    <mergeCell ref="AE868:AE879"/>
    <mergeCell ref="AF868:AF879"/>
    <mergeCell ref="V955:V967"/>
    <mergeCell ref="B1134:B1147"/>
    <mergeCell ref="D1134:F1146"/>
    <mergeCell ref="G1134:G1146"/>
    <mergeCell ref="H1134:H1146"/>
    <mergeCell ref="K1134:K1146"/>
    <mergeCell ref="L1134:L1146"/>
    <mergeCell ref="D947:V947"/>
    <mergeCell ref="D948:V948"/>
    <mergeCell ref="D1039:AP1039"/>
    <mergeCell ref="AM956:AM967"/>
    <mergeCell ref="AO956:AO967"/>
    <mergeCell ref="D1036:V1036"/>
    <mergeCell ref="D1037:V1037"/>
    <mergeCell ref="AH956:AH967"/>
    <mergeCell ref="AI956:AI967"/>
    <mergeCell ref="AL956:AL967"/>
    <mergeCell ref="AK956:AK967"/>
    <mergeCell ref="AD1045:AD1056"/>
    <mergeCell ref="AB956:AB967"/>
    <mergeCell ref="H955:H967"/>
    <mergeCell ref="K955:K967"/>
    <mergeCell ref="AM1045:AM1056"/>
    <mergeCell ref="L1044:L1056"/>
    <mergeCell ref="Q1044:Q1056"/>
    <mergeCell ref="V1044:V1056"/>
    <mergeCell ref="AK1045:AK1056"/>
    <mergeCell ref="V1134:V1146"/>
    <mergeCell ref="D1126:V1126"/>
    <mergeCell ref="D1127:V1127"/>
    <mergeCell ref="D1044:F1056"/>
    <mergeCell ref="G1044:G1056"/>
    <mergeCell ref="H1044:H1056"/>
    <mergeCell ref="K1044:K1056"/>
    <mergeCell ref="D1057:F1057"/>
    <mergeCell ref="Q1134:Q1146"/>
    <mergeCell ref="AB1045:AB1056"/>
    <mergeCell ref="Y1045:Y1056"/>
    <mergeCell ref="D1129:AP1129"/>
    <mergeCell ref="Y1135:Y1146"/>
    <mergeCell ref="AA1135:AA1146"/>
    <mergeCell ref="AC1135:AC1146"/>
    <mergeCell ref="AD1135:AD1146"/>
    <mergeCell ref="AO1045:AO1056"/>
    <mergeCell ref="AE1135:AE1146"/>
    <mergeCell ref="AF1135:AF1146"/>
    <mergeCell ref="AL1045:AL1056"/>
    <mergeCell ref="G955:G967"/>
    <mergeCell ref="B757:B770"/>
    <mergeCell ref="D757:F769"/>
    <mergeCell ref="G757:G769"/>
    <mergeCell ref="H757:H769"/>
    <mergeCell ref="D943:V943"/>
    <mergeCell ref="D749:V749"/>
    <mergeCell ref="D750:V750"/>
    <mergeCell ref="B955:B968"/>
    <mergeCell ref="D955:F967"/>
    <mergeCell ref="D968:F968"/>
    <mergeCell ref="D950:AP950"/>
    <mergeCell ref="Y956:Y967"/>
    <mergeCell ref="AA956:AA967"/>
    <mergeCell ref="AC956:AC967"/>
    <mergeCell ref="AD956:AD967"/>
    <mergeCell ref="AE956:AE967"/>
    <mergeCell ref="AF956:AF967"/>
    <mergeCell ref="D882:F882"/>
    <mergeCell ref="D880:F880"/>
    <mergeCell ref="L955:L967"/>
    <mergeCell ref="Q955:Q967"/>
    <mergeCell ref="AH868:AH879"/>
    <mergeCell ref="D867:F879"/>
    <mergeCell ref="D1223:V1223"/>
    <mergeCell ref="D1224:V1224"/>
    <mergeCell ref="AH1135:AH1146"/>
    <mergeCell ref="AI1135:AI1146"/>
    <mergeCell ref="AL1135:AL1146"/>
    <mergeCell ref="AM1135:AM1146"/>
    <mergeCell ref="AO1135:AO1146"/>
    <mergeCell ref="AB1135:AB1146"/>
    <mergeCell ref="AK1135:AK1146"/>
    <mergeCell ref="D1147:F1147"/>
    <mergeCell ref="AH400:AH411"/>
    <mergeCell ref="AO303:AO314"/>
    <mergeCell ref="AN400:AN411"/>
    <mergeCell ref="AP400:AP411"/>
    <mergeCell ref="AO495:AO506"/>
    <mergeCell ref="AH495:AH506"/>
    <mergeCell ref="AI495:AI506"/>
    <mergeCell ref="AP495:AP506"/>
    <mergeCell ref="H494:H506"/>
    <mergeCell ref="K494:K506"/>
    <mergeCell ref="L494:L506"/>
    <mergeCell ref="Q494:Q506"/>
    <mergeCell ref="V494:V506"/>
    <mergeCell ref="AJ400:AJ411"/>
    <mergeCell ref="AJ495:AJ506"/>
    <mergeCell ref="AF400:AF411"/>
    <mergeCell ref="D394:AP394"/>
    <mergeCell ref="D315:F315"/>
    <mergeCell ref="D391:V391"/>
    <mergeCell ref="D392:V392"/>
    <mergeCell ref="AM210:AM221"/>
    <mergeCell ref="AO210:AO221"/>
    <mergeCell ref="H209:H221"/>
    <mergeCell ref="AH210:AH221"/>
    <mergeCell ref="AK210:AK221"/>
    <mergeCell ref="AI303:AI314"/>
    <mergeCell ref="AJ210:AJ221"/>
    <mergeCell ref="AL210:AL221"/>
    <mergeCell ref="AJ593:AJ604"/>
    <mergeCell ref="AN593:AN604"/>
    <mergeCell ref="AM400:AM411"/>
    <mergeCell ref="AO400:AO411"/>
    <mergeCell ref="AH593:AH604"/>
    <mergeCell ref="AE495:AE506"/>
    <mergeCell ref="AF495:AF506"/>
    <mergeCell ref="AI400:AI411"/>
    <mergeCell ref="AC400:AC411"/>
    <mergeCell ref="AD400:AD411"/>
    <mergeCell ref="V302:V314"/>
    <mergeCell ref="Y495:Y506"/>
    <mergeCell ref="D297:AP297"/>
    <mergeCell ref="AP303:AP314"/>
    <mergeCell ref="AB400:AB411"/>
    <mergeCell ref="Z400:Z411"/>
    <mergeCell ref="B209:B222"/>
    <mergeCell ref="B302:B315"/>
    <mergeCell ref="D302:F314"/>
    <mergeCell ref="G302:G314"/>
    <mergeCell ref="H302:H314"/>
    <mergeCell ref="V209:V221"/>
    <mergeCell ref="K302:K314"/>
    <mergeCell ref="AH303:AH314"/>
    <mergeCell ref="AB303:AB314"/>
    <mergeCell ref="Y303:Y314"/>
    <mergeCell ref="AC303:AC314"/>
    <mergeCell ref="D209:F221"/>
    <mergeCell ref="G209:G221"/>
    <mergeCell ref="AB210:AB221"/>
    <mergeCell ref="K209:K221"/>
    <mergeCell ref="L209:L221"/>
    <mergeCell ref="AC210:AC221"/>
    <mergeCell ref="AF210:AF221"/>
    <mergeCell ref="Z210:Z221"/>
    <mergeCell ref="Q209:Q221"/>
    <mergeCell ref="Y210:Y221"/>
    <mergeCell ref="AA210:AA221"/>
    <mergeCell ref="AF303:AF314"/>
    <mergeCell ref="Q302:Q314"/>
    <mergeCell ref="B94:B95"/>
    <mergeCell ref="C46:C53"/>
    <mergeCell ref="C57:C90"/>
    <mergeCell ref="Q16:Q27"/>
    <mergeCell ref="S16:S27"/>
    <mergeCell ref="B99:B135"/>
    <mergeCell ref="B140:B145"/>
    <mergeCell ref="L17:L27"/>
    <mergeCell ref="B15:B28"/>
    <mergeCell ref="K15:K27"/>
    <mergeCell ref="D28:F28"/>
    <mergeCell ref="J15:J27"/>
    <mergeCell ref="L15:P15"/>
    <mergeCell ref="Q15:U15"/>
    <mergeCell ref="D29:F29"/>
    <mergeCell ref="D8:AP8"/>
    <mergeCell ref="H15:H27"/>
    <mergeCell ref="V15:V27"/>
    <mergeCell ref="D15:F27"/>
    <mergeCell ref="G15:G27"/>
    <mergeCell ref="AD16:AD27"/>
    <mergeCell ref="AE16:AE27"/>
    <mergeCell ref="AF16:AF27"/>
    <mergeCell ref="Y16:Y27"/>
    <mergeCell ref="AA16:AA27"/>
    <mergeCell ref="AC16:AC27"/>
    <mergeCell ref="AB16:AB27"/>
    <mergeCell ref="AJ16:AJ27"/>
    <mergeCell ref="Z16:Z27"/>
    <mergeCell ref="AN16:AN27"/>
    <mergeCell ref="AK16:AK27"/>
    <mergeCell ref="AP16:AP27"/>
    <mergeCell ref="W16:W27"/>
    <mergeCell ref="X16:X27"/>
    <mergeCell ref="AO16:AO27"/>
    <mergeCell ref="B667:B680"/>
    <mergeCell ref="D667:F679"/>
    <mergeCell ref="D662:AP662"/>
    <mergeCell ref="V667:V679"/>
    <mergeCell ref="AN668:AN679"/>
    <mergeCell ref="AJ668:AJ679"/>
    <mergeCell ref="AP668:AP679"/>
    <mergeCell ref="AI593:AI604"/>
    <mergeCell ref="B592:B605"/>
    <mergeCell ref="D660:V660"/>
    <mergeCell ref="AH668:AH679"/>
    <mergeCell ref="AI668:AI679"/>
    <mergeCell ref="AL668:AL679"/>
    <mergeCell ref="AM668:AM679"/>
    <mergeCell ref="AD593:AD604"/>
    <mergeCell ref="AF593:AF604"/>
    <mergeCell ref="AE593:AE604"/>
    <mergeCell ref="AF668:AF679"/>
    <mergeCell ref="D152:F152"/>
    <mergeCell ref="D156:F156"/>
    <mergeCell ref="D166:F166"/>
    <mergeCell ref="D170:F170"/>
    <mergeCell ref="D178:F178"/>
    <mergeCell ref="B399:B412"/>
    <mergeCell ref="D939:V939"/>
    <mergeCell ref="D940:V940"/>
    <mergeCell ref="Y668:Y679"/>
    <mergeCell ref="AA668:AA679"/>
    <mergeCell ref="B494:B507"/>
    <mergeCell ref="D494:F506"/>
    <mergeCell ref="G494:G506"/>
    <mergeCell ref="Z593:Z604"/>
    <mergeCell ref="AA495:AA506"/>
    <mergeCell ref="AA400:AA411"/>
    <mergeCell ref="D507:F507"/>
    <mergeCell ref="D587:AP587"/>
    <mergeCell ref="Y593:Y604"/>
    <mergeCell ref="D545:F545"/>
    <mergeCell ref="D584:V584"/>
    <mergeCell ref="D585:V585"/>
    <mergeCell ref="AE400:AE411"/>
    <mergeCell ref="D487:V487"/>
    <mergeCell ref="D399:F411"/>
    <mergeCell ref="D608:F608"/>
    <mergeCell ref="D618:F618"/>
    <mergeCell ref="D629:F629"/>
    <mergeCell ref="D639:F639"/>
    <mergeCell ref="D706:F706"/>
    <mergeCell ref="D747:F747"/>
    <mergeCell ref="D680:F680"/>
    <mergeCell ref="Y758:Y769"/>
    <mergeCell ref="AA758:AA769"/>
    <mergeCell ref="AC758:AC769"/>
    <mergeCell ref="D605:F605"/>
    <mergeCell ref="D592:F604"/>
    <mergeCell ref="G592:G604"/>
    <mergeCell ref="H592:H604"/>
    <mergeCell ref="K592:K604"/>
    <mergeCell ref="L592:L604"/>
    <mergeCell ref="Q592:Q604"/>
    <mergeCell ref="D659:V659"/>
    <mergeCell ref="V592:V604"/>
    <mergeCell ref="AB593:AB604"/>
    <mergeCell ref="D726:F726"/>
    <mergeCell ref="D737:F737"/>
    <mergeCell ref="D752:AP752"/>
    <mergeCell ref="AO668:AO679"/>
    <mergeCell ref="AL593:AL604"/>
    <mergeCell ref="AM593:AM604"/>
    <mergeCell ref="AO593:AO604"/>
    <mergeCell ref="Z668:Z679"/>
    <mergeCell ref="D942:V942"/>
    <mergeCell ref="D941:V941"/>
    <mergeCell ref="D770:F770"/>
    <mergeCell ref="AM758:AM769"/>
    <mergeCell ref="AO758:AO769"/>
    <mergeCell ref="V867:V879"/>
    <mergeCell ref="AB758:AB769"/>
    <mergeCell ref="AB868:AB879"/>
    <mergeCell ref="AF758:AF769"/>
    <mergeCell ref="AL758:AL769"/>
    <mergeCell ref="K867:K879"/>
    <mergeCell ref="L867:L879"/>
    <mergeCell ref="Q867:Q879"/>
    <mergeCell ref="AE758:AE769"/>
    <mergeCell ref="AI868:AI879"/>
    <mergeCell ref="AL868:AL879"/>
    <mergeCell ref="AM868:AM879"/>
    <mergeCell ref="G867:G879"/>
    <mergeCell ref="H867:H879"/>
    <mergeCell ref="D862:AP862"/>
    <mergeCell ref="Y868:Y879"/>
    <mergeCell ref="AA868:AA879"/>
    <mergeCell ref="AC868:AC879"/>
    <mergeCell ref="AN758:AN769"/>
    <mergeCell ref="AP868:AP879"/>
    <mergeCell ref="Z868:Z879"/>
    <mergeCell ref="AJ758:AJ769"/>
    <mergeCell ref="G399:G411"/>
    <mergeCell ref="H399:H411"/>
    <mergeCell ref="K399:K411"/>
    <mergeCell ref="L399:L411"/>
    <mergeCell ref="Q399:Q411"/>
    <mergeCell ref="V399:V411"/>
    <mergeCell ref="D489:AP489"/>
    <mergeCell ref="AC495:AC506"/>
    <mergeCell ref="AD495:AD506"/>
    <mergeCell ref="D486:V486"/>
    <mergeCell ref="AB495:AB506"/>
    <mergeCell ref="Z495:Z506"/>
    <mergeCell ref="AN495:AN506"/>
    <mergeCell ref="AH758:AH769"/>
    <mergeCell ref="AI758:AI769"/>
    <mergeCell ref="AL400:AL411"/>
    <mergeCell ref="D682:F682"/>
    <mergeCell ref="D708:F708"/>
    <mergeCell ref="AP758:AP769"/>
    <mergeCell ref="AP593:AP604"/>
    <mergeCell ref="AD668:AD679"/>
    <mergeCell ref="AL495:AL506"/>
    <mergeCell ref="AM495:AM506"/>
    <mergeCell ref="T16:T27"/>
    <mergeCell ref="U16:U27"/>
    <mergeCell ref="N17:N27"/>
    <mergeCell ref="O17:O27"/>
    <mergeCell ref="P17:P27"/>
    <mergeCell ref="L302:L314"/>
    <mergeCell ref="D222:F222"/>
    <mergeCell ref="D202:V202"/>
    <mergeCell ref="D294:V294"/>
    <mergeCell ref="D201:V201"/>
    <mergeCell ref="D196:F196"/>
    <mergeCell ref="AD210:AD221"/>
    <mergeCell ref="AE210:AE221"/>
    <mergeCell ref="AG16:AG27"/>
    <mergeCell ref="AH16:AH27"/>
    <mergeCell ref="AI16:AI27"/>
    <mergeCell ref="AL16:AL27"/>
    <mergeCell ref="AM16:AM27"/>
    <mergeCell ref="D184:F184"/>
    <mergeCell ref="D189:F189"/>
    <mergeCell ref="D35:F35"/>
    <mergeCell ref="D41:F41"/>
    <mergeCell ref="AE668:AE679"/>
    <mergeCell ref="AD303:AD314"/>
    <mergeCell ref="AE303:AE314"/>
    <mergeCell ref="L667:L679"/>
    <mergeCell ref="Q667:Q679"/>
    <mergeCell ref="AB668:AB679"/>
    <mergeCell ref="AA593:AA604"/>
    <mergeCell ref="AC593:AC604"/>
    <mergeCell ref="D295:V295"/>
    <mergeCell ref="D412:F412"/>
    <mergeCell ref="Y400:Y411"/>
    <mergeCell ref="AC668:AC679"/>
    <mergeCell ref="G667:G679"/>
    <mergeCell ref="H667:H679"/>
    <mergeCell ref="K667:K679"/>
  </mergeCells>
  <phoneticPr fontId="1" type="noConversion"/>
  <printOptions horizontalCentered="1"/>
  <pageMargins left="0.25" right="0.25" top="0.25" bottom="0.25" header="0.3" footer="0.3"/>
  <pageSetup paperSize="3" scale="60" fitToHeight="12" orientation="landscape" r:id="rId1"/>
  <headerFooter alignWithMargins="0"/>
  <rowBreaks count="12" manualBreakCount="12">
    <brk id="202" max="31" man="1"/>
    <brk id="295" max="31" man="1"/>
    <brk id="392" max="31" man="1"/>
    <brk id="487" max="31" man="1"/>
    <brk id="585" max="31" man="1"/>
    <brk id="660" max="31" man="1"/>
    <brk id="750" max="31" man="1"/>
    <brk id="860" max="31" man="1"/>
    <brk id="948" max="31" man="1"/>
    <brk id="1037" max="31" man="1"/>
    <brk id="1127" max="31" man="1"/>
    <brk id="1224" max="31" man="1"/>
  </rowBreaks>
  <ignoredErrors>
    <ignoredError sqref="N12:O12 M166 M30 Z30:AB30 Y32:AB32 K30:K32 R30:U30 AD31:AD32 Y31:AB31 M32:U32 M31:V3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Pavement Calcs</vt:lpstr>
      <vt:lpstr>'Pavement Calcs'!Print_Area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Buniak, Tetyana</cp:lastModifiedBy>
  <cp:lastPrinted>2022-02-22T17:17:53Z</cp:lastPrinted>
  <dcterms:created xsi:type="dcterms:W3CDTF">2004-11-29T18:07:26Z</dcterms:created>
  <dcterms:modified xsi:type="dcterms:W3CDTF">2026-02-26T20:41:24Z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