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jzickafo\appdata\local\bentley\projectwise\workingdir\ohiodot-pw.bentley.com_ohiodot-pw-02\joshua.zickafoose@dot.ohio.gov\d1110366\"/>
    </mc:Choice>
  </mc:AlternateContent>
  <xr:revisionPtr revIDLastSave="0" documentId="13_ncr:1_{036E4671-C2BB-4B34-A5F5-75B5D4B0A9C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tructu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" l="1"/>
  <c r="E16" i="1"/>
  <c r="E17" i="1" s="1"/>
  <c r="K15" i="1"/>
  <c r="K14" i="1"/>
  <c r="K13" i="1"/>
  <c r="K12" i="1"/>
  <c r="K11" i="1"/>
  <c r="D93" i="1"/>
  <c r="B93" i="1"/>
  <c r="B96" i="1" s="1"/>
  <c r="N57" i="1"/>
  <c r="C55" i="1"/>
  <c r="G55" i="1" s="1"/>
  <c r="B55" i="1"/>
  <c r="F55" i="1" s="1"/>
  <c r="D88" i="1"/>
  <c r="B90" i="1" s="1"/>
  <c r="E35" i="1"/>
  <c r="E28" i="1"/>
  <c r="K28" i="1" s="1"/>
  <c r="D96" i="1"/>
  <c r="K24" i="1"/>
  <c r="K25" i="1"/>
  <c r="K26" i="1"/>
  <c r="K27" i="1"/>
  <c r="K23" i="1"/>
  <c r="K16" i="1" l="1"/>
  <c r="K17" i="1" s="1"/>
  <c r="E19" i="1" s="1"/>
  <c r="N58" i="1"/>
  <c r="D98" i="1"/>
  <c r="O48" i="1"/>
  <c r="K48" i="1"/>
  <c r="G48" i="1"/>
  <c r="B68" i="1" l="1"/>
  <c r="B75" i="1"/>
  <c r="F75" i="1" s="1"/>
  <c r="O49" i="1" l="1"/>
  <c r="N49" i="1"/>
  <c r="K49" i="1"/>
  <c r="J49" i="1"/>
  <c r="G49" i="1"/>
  <c r="F49" i="1"/>
  <c r="C49" i="1"/>
  <c r="B49" i="1"/>
  <c r="J58" i="1"/>
  <c r="G58" i="1"/>
  <c r="C58" i="1"/>
  <c r="F58" i="1"/>
  <c r="B58" i="1"/>
  <c r="F68" i="1" l="1"/>
  <c r="D81" i="1"/>
  <c r="E83" i="1" s="1"/>
  <c r="E38" i="1"/>
  <c r="B38" i="1"/>
  <c r="K29" i="1"/>
  <c r="E29" i="1"/>
  <c r="E40" i="1" l="1"/>
  <c r="F50" i="1"/>
  <c r="N50" i="1"/>
  <c r="J50" i="1"/>
  <c r="B50" i="1"/>
  <c r="F59" i="1"/>
  <c r="B59" i="1"/>
  <c r="E31" i="1"/>
  <c r="G6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Joshua Zickafoose</author>
  </authors>
  <commentList>
    <comment ref="B4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Joshua Zickafoose:</t>
        </r>
        <r>
          <rPr>
            <sz val="9"/>
            <color indexed="81"/>
            <rFont val="Tahoma"/>
            <family val="2"/>
          </rPr>
          <t xml:space="preserve">
0.5' below top of wings along length of wing</t>
        </r>
      </text>
    </comment>
    <comment ref="C4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Joshua Zickafoose:</t>
        </r>
        <r>
          <rPr>
            <sz val="9"/>
            <color indexed="81"/>
            <rFont val="Tahoma"/>
            <family val="2"/>
          </rPr>
          <t xml:space="preserve">
0.5' below top of wing at outside edge</t>
        </r>
      </text>
    </comment>
    <comment ref="C4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Joshua Zickafoose:</t>
        </r>
        <r>
          <rPr>
            <sz val="9"/>
            <color indexed="81"/>
            <rFont val="Tahoma"/>
            <family val="2"/>
          </rPr>
          <t xml:space="preserve">
inside bottom of box culvert to top of wing</t>
        </r>
      </text>
    </comment>
    <comment ref="G48" authorId="0" shapeId="0" xr:uid="{3EFA9C3A-EBFC-419F-A2DD-C1DF58658F8A}">
      <text>
        <r>
          <rPr>
            <b/>
            <sz val="9"/>
            <color indexed="81"/>
            <rFont val="Tahoma"/>
            <family val="2"/>
          </rPr>
          <t>Joshua Zickafoose:</t>
        </r>
        <r>
          <rPr>
            <sz val="9"/>
            <color indexed="81"/>
            <rFont val="Tahoma"/>
            <family val="2"/>
          </rPr>
          <t xml:space="preserve">
inside bottom of box culvert to top of wing</t>
        </r>
      </text>
    </comment>
    <comment ref="K48" authorId="0" shapeId="0" xr:uid="{79AB4D3D-5615-4418-9E88-1E80DBD6376D}">
      <text>
        <r>
          <rPr>
            <b/>
            <sz val="9"/>
            <color indexed="81"/>
            <rFont val="Tahoma"/>
            <family val="2"/>
          </rPr>
          <t>Joshua Zickafoose:</t>
        </r>
        <r>
          <rPr>
            <sz val="9"/>
            <color indexed="81"/>
            <rFont val="Tahoma"/>
            <family val="2"/>
          </rPr>
          <t xml:space="preserve">
inside bottom of box culvert to top of wing</t>
        </r>
      </text>
    </comment>
    <comment ref="O48" authorId="0" shapeId="0" xr:uid="{5B894549-FB8F-4523-8C70-BA373F75B3B8}">
      <text>
        <r>
          <rPr>
            <b/>
            <sz val="9"/>
            <color indexed="81"/>
            <rFont val="Tahoma"/>
            <family val="2"/>
          </rPr>
          <t>Joshua Zickafoose:</t>
        </r>
        <r>
          <rPr>
            <sz val="9"/>
            <color indexed="81"/>
            <rFont val="Tahoma"/>
            <family val="2"/>
          </rPr>
          <t xml:space="preserve">
inside bottom of box culvert to top of wing</t>
        </r>
      </text>
    </comment>
  </commentList>
</comments>
</file>

<file path=xl/sharedStrings.xml><?xml version="1.0" encoding="utf-8"?>
<sst xmlns="http://schemas.openxmlformats.org/spreadsheetml/2006/main" count="274" uniqueCount="72">
  <si>
    <t>Item 511- Class QC1 Concrete, Footing</t>
  </si>
  <si>
    <t>Item 511- Class QC1 Concrete, Headwall</t>
  </si>
  <si>
    <t>Item 512 - Sealing of Concrete Surfaces (Epoxy-Urethane)</t>
  </si>
  <si>
    <t>Wingwall 1</t>
  </si>
  <si>
    <t xml:space="preserve">L = </t>
  </si>
  <si>
    <t xml:space="preserve">W = </t>
  </si>
  <si>
    <t xml:space="preserve">H = </t>
  </si>
  <si>
    <t>ft</t>
  </si>
  <si>
    <t xml:space="preserve">H1 = </t>
  </si>
  <si>
    <t xml:space="preserve">H2 = </t>
  </si>
  <si>
    <t>Wingwall 2</t>
  </si>
  <si>
    <t>Wingwall 3</t>
  </si>
  <si>
    <t>Wingwall 4</t>
  </si>
  <si>
    <t xml:space="preserve">Total = </t>
  </si>
  <si>
    <r>
      <t>ft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</si>
  <si>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Sum = </t>
  </si>
  <si>
    <t>CY</t>
  </si>
  <si>
    <r>
      <t>ft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</si>
  <si>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D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</t>
    </r>
  </si>
  <si>
    <r>
      <t>A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Area from MicroStation = </t>
    </r>
  </si>
  <si>
    <r>
      <t>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Cutoff wall area from MicroStation = </t>
    </r>
  </si>
  <si>
    <r>
      <t>D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</t>
    </r>
  </si>
  <si>
    <r>
      <t>A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= Closure Pour area from Microstation = </t>
    </r>
  </si>
  <si>
    <r>
      <t>D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= </t>
    </r>
  </si>
  <si>
    <r>
      <t>Total = A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*D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+A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*D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+A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*D</t>
    </r>
    <r>
      <rPr>
        <vertAlign val="subscript"/>
        <sz val="11"/>
        <color theme="1"/>
        <rFont val="Calibri"/>
        <family val="2"/>
        <scheme val="minor"/>
      </rPr>
      <t>3</t>
    </r>
  </si>
  <si>
    <t xml:space="preserve">Convert to CY = </t>
  </si>
  <si>
    <r>
      <t>L</t>
    </r>
    <r>
      <rPr>
        <vertAlign val="sub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= </t>
    </r>
  </si>
  <si>
    <r>
      <t>Total = L</t>
    </r>
    <r>
      <rPr>
        <sz val="11"/>
        <color theme="1"/>
        <rFont val="Calibri"/>
        <family val="2"/>
        <scheme val="minor"/>
      </rPr>
      <t>*W*H</t>
    </r>
  </si>
  <si>
    <t xml:space="preserve">D = </t>
  </si>
  <si>
    <t xml:space="preserve">A = Area from MicroStation = </t>
  </si>
  <si>
    <t>Total = A*D</t>
  </si>
  <si>
    <t>SY</t>
  </si>
  <si>
    <t xml:space="preserve">Sides = </t>
  </si>
  <si>
    <t xml:space="preserve">Convert to SY = </t>
  </si>
  <si>
    <t>Front</t>
  </si>
  <si>
    <r>
      <t>W</t>
    </r>
    <r>
      <rPr>
        <vertAlign val="subscript"/>
        <sz val="11"/>
        <color theme="1"/>
        <rFont val="Calibri"/>
        <family val="2"/>
        <scheme val="minor"/>
      </rPr>
      <t>TOP</t>
    </r>
    <r>
      <rPr>
        <sz val="11"/>
        <color theme="1"/>
        <rFont val="Calibri"/>
        <family val="2"/>
        <scheme val="minor"/>
      </rPr>
      <t xml:space="preserve"> = </t>
    </r>
  </si>
  <si>
    <t>Back/Top</t>
  </si>
  <si>
    <t xml:space="preserve">Overhang = </t>
  </si>
  <si>
    <t xml:space="preserve">Width = </t>
  </si>
  <si>
    <r>
      <t>Total B/T= L*W</t>
    </r>
    <r>
      <rPr>
        <vertAlign val="subscript"/>
        <sz val="11"/>
        <color theme="1"/>
        <rFont val="Calibri"/>
        <family val="2"/>
        <scheme val="minor"/>
      </rPr>
      <t>TOP</t>
    </r>
    <r>
      <rPr>
        <sz val="11"/>
        <color theme="1"/>
        <rFont val="Calibri"/>
        <family val="2"/>
        <scheme val="minor"/>
      </rPr>
      <t>+L*H</t>
    </r>
  </si>
  <si>
    <r>
      <t xml:space="preserve">Total F= </t>
    </r>
    <r>
      <rPr>
        <sz val="11"/>
        <color theme="1"/>
        <rFont val="Calibri"/>
        <family val="2"/>
        <scheme val="minor"/>
      </rPr>
      <t>L*H</t>
    </r>
  </si>
  <si>
    <t>Inside of Box</t>
  </si>
  <si>
    <t>Total Box = (L*W*S+L*H*S)*2</t>
  </si>
  <si>
    <t>Total = (L*[H1+H2]/2) + (L*W) + (W*H1) + (L*[H1+H2]/2)</t>
  </si>
  <si>
    <t>Front/Edge</t>
  </si>
  <si>
    <t>Face of Box</t>
  </si>
  <si>
    <t xml:space="preserve">Area of Opening = </t>
  </si>
  <si>
    <t>Total = [(L*W*H)-A]*S</t>
  </si>
  <si>
    <t>T=L*(W+O) =</t>
  </si>
  <si>
    <t xml:space="preserve">T= H*(L+O)*S = </t>
  </si>
  <si>
    <t>Item 512 - Type 2 Waterproofing (Sides)</t>
  </si>
  <si>
    <t>Item 512 - Type 2 Waterproofing (Top)</t>
  </si>
  <si>
    <t>Item 601 - RCP, Type B with Aggregate Filter</t>
  </si>
  <si>
    <t>Item 851 - Precast Gravity and Semigravity Retaining Wall</t>
  </si>
  <si>
    <t xml:space="preserve"># Walls = </t>
  </si>
  <si>
    <t xml:space="preserve">Total Area = </t>
  </si>
  <si>
    <r>
      <t>ft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</si>
  <si>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Item 851 - Natural Soil</t>
  </si>
  <si>
    <t xml:space="preserve">CADD Measured Area = </t>
  </si>
  <si>
    <t xml:space="preserve">Volume = </t>
  </si>
  <si>
    <t>West Footing</t>
  </si>
  <si>
    <t>East Footing</t>
  </si>
  <si>
    <t>East Foreselope Wall</t>
  </si>
  <si>
    <t>West Foreslope Wall</t>
  </si>
  <si>
    <t>West Headwall</t>
  </si>
  <si>
    <t>East Headwall</t>
  </si>
  <si>
    <t>Quantity Calculations for Bridge No. JAC-139-6.82</t>
  </si>
  <si>
    <t>Item 503- Rock Excavation</t>
  </si>
  <si>
    <t>Box Culvert</t>
  </si>
  <si>
    <t>Length</t>
  </si>
  <si>
    <t>Width</t>
  </si>
  <si>
    <t>Avg. Rock Depth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</si>
</sst>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0" fontId="4" fillId="2" borderId="11" xfId="0" applyFont="1" applyFill="1" applyBorder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3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0" fontId="1" fillId="2" borderId="9" xfId="0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right"/>
    </xf>
    <xf numFmtId="2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10" xfId="0" applyFont="1" applyFill="1" applyBorder="1"/>
    <xf numFmtId="0" fontId="0" fillId="2" borderId="11" xfId="0" applyFill="1" applyBorder="1"/>
    <xf numFmtId="0" fontId="4" fillId="2" borderId="9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2" xfId="0" applyBorder="1" applyAlignment="1">
      <alignment horizontal="right"/>
    </xf>
    <xf numFmtId="16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4" xfId="0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8"/>
  <sheetViews>
    <sheetView tabSelected="1" workbookViewId="0">
      <selection activeCell="S15" sqref="S15"/>
    </sheetView>
  </sheetViews>
  <sheetFormatPr defaultRowHeight="15" x14ac:dyDescent="0.25"/>
  <cols>
    <col min="1" max="1" width="25.28515625" customWidth="1"/>
    <col min="2" max="2" width="13" customWidth="1"/>
    <col min="3" max="3" width="10.5703125" customWidth="1"/>
    <col min="4" max="4" width="10.140625" customWidth="1"/>
    <col min="5" max="5" width="10.5703125" bestFit="1" customWidth="1"/>
    <col min="6" max="6" width="12.7109375" customWidth="1"/>
    <col min="7" max="7" width="10.5703125" customWidth="1"/>
    <col min="10" max="10" width="10.140625" customWidth="1"/>
    <col min="11" max="11" width="11.140625" customWidth="1"/>
    <col min="14" max="14" width="10.140625" customWidth="1"/>
    <col min="15" max="15" width="10.5703125" customWidth="1"/>
  </cols>
  <sheetData>
    <row r="1" spans="1:12" ht="15.75" x14ac:dyDescent="0.25">
      <c r="A1" s="67" t="s">
        <v>66</v>
      </c>
      <c r="B1" s="67"/>
      <c r="C1" s="67"/>
      <c r="D1" s="67"/>
      <c r="E1" s="67"/>
      <c r="F1" s="67"/>
    </row>
    <row r="2" spans="1:12" ht="15.75" x14ac:dyDescent="0.25">
      <c r="A2" s="35"/>
      <c r="B2" s="35"/>
      <c r="C2" s="35"/>
      <c r="D2" s="35"/>
      <c r="E2" s="35"/>
      <c r="F2" s="35"/>
    </row>
    <row r="3" spans="1:12" x14ac:dyDescent="0.25">
      <c r="A3" s="3" t="s">
        <v>67</v>
      </c>
    </row>
    <row r="4" spans="1:12" x14ac:dyDescent="0.25">
      <c r="A4" s="53" t="s">
        <v>68</v>
      </c>
      <c r="B4" s="54"/>
      <c r="C4" s="55"/>
    </row>
    <row r="5" spans="1:12" x14ac:dyDescent="0.25">
      <c r="A5" s="70" t="s">
        <v>69</v>
      </c>
      <c r="B5" s="69">
        <v>65.167000000000002</v>
      </c>
      <c r="C5" s="19" t="s">
        <v>7</v>
      </c>
    </row>
    <row r="6" spans="1:12" x14ac:dyDescent="0.25">
      <c r="A6" s="70" t="s">
        <v>70</v>
      </c>
      <c r="B6" s="69">
        <v>11.667</v>
      </c>
      <c r="C6" s="19" t="s">
        <v>7</v>
      </c>
    </row>
    <row r="7" spans="1:12" x14ac:dyDescent="0.25">
      <c r="A7" s="71" t="s">
        <v>71</v>
      </c>
      <c r="B7" s="20">
        <v>1</v>
      </c>
      <c r="C7" s="21" t="s">
        <v>7</v>
      </c>
    </row>
    <row r="8" spans="1:12" ht="17.25" x14ac:dyDescent="0.25">
      <c r="A8" s="2" t="s">
        <v>13</v>
      </c>
      <c r="B8" s="7">
        <f>B5*B6*B7</f>
        <v>760.30338900000004</v>
      </c>
      <c r="C8" t="s">
        <v>14</v>
      </c>
    </row>
    <row r="9" spans="1:12" x14ac:dyDescent="0.25">
      <c r="A9" s="3"/>
    </row>
    <row r="10" spans="1:12" x14ac:dyDescent="0.25">
      <c r="A10" s="53" t="s">
        <v>60</v>
      </c>
      <c r="B10" s="54"/>
      <c r="C10" s="54"/>
      <c r="D10" s="54"/>
      <c r="E10" s="54"/>
      <c r="F10" s="55"/>
      <c r="G10" s="53" t="s">
        <v>61</v>
      </c>
      <c r="H10" s="54"/>
      <c r="I10" s="54"/>
      <c r="J10" s="54"/>
      <c r="K10" s="54"/>
      <c r="L10" s="55"/>
    </row>
    <row r="11" spans="1:12" ht="18.75" x14ac:dyDescent="0.35">
      <c r="A11" s="27"/>
      <c r="D11" s="2" t="s">
        <v>19</v>
      </c>
      <c r="E11" s="13">
        <v>164.316</v>
      </c>
      <c r="F11" s="19" t="s">
        <v>17</v>
      </c>
      <c r="G11" s="27"/>
      <c r="J11" s="2" t="s">
        <v>19</v>
      </c>
      <c r="K11" s="13">
        <f>E11</f>
        <v>164.316</v>
      </c>
      <c r="L11" s="19" t="s">
        <v>17</v>
      </c>
    </row>
    <row r="12" spans="1:12" ht="18" x14ac:dyDescent="0.35">
      <c r="A12" s="27"/>
      <c r="D12" s="2" t="s">
        <v>18</v>
      </c>
      <c r="E12" s="1">
        <v>1.5</v>
      </c>
      <c r="F12" s="19" t="s">
        <v>7</v>
      </c>
      <c r="G12" s="27"/>
      <c r="J12" s="2" t="s">
        <v>18</v>
      </c>
      <c r="K12" s="13">
        <f t="shared" ref="K12:K16" si="0">E12</f>
        <v>1.5</v>
      </c>
      <c r="L12" s="19" t="s">
        <v>7</v>
      </c>
    </row>
    <row r="13" spans="1:12" ht="18.75" x14ac:dyDescent="0.35">
      <c r="A13" s="27"/>
      <c r="D13" s="2" t="s">
        <v>20</v>
      </c>
      <c r="E13" s="13">
        <v>41.622999999999998</v>
      </c>
      <c r="F13" s="19" t="s">
        <v>17</v>
      </c>
      <c r="G13" s="27"/>
      <c r="J13" s="2" t="s">
        <v>20</v>
      </c>
      <c r="K13" s="13">
        <f t="shared" si="0"/>
        <v>41.622999999999998</v>
      </c>
      <c r="L13" s="19" t="s">
        <v>17</v>
      </c>
    </row>
    <row r="14" spans="1:12" ht="18" x14ac:dyDescent="0.35">
      <c r="A14" s="27"/>
      <c r="D14" s="2" t="s">
        <v>21</v>
      </c>
      <c r="E14" s="1">
        <v>2.5</v>
      </c>
      <c r="F14" s="19" t="s">
        <v>7</v>
      </c>
      <c r="G14" s="27"/>
      <c r="J14" s="2" t="s">
        <v>21</v>
      </c>
      <c r="K14" s="13">
        <f t="shared" si="0"/>
        <v>2.5</v>
      </c>
      <c r="L14" s="19" t="s">
        <v>7</v>
      </c>
    </row>
    <row r="15" spans="1:12" ht="18.75" x14ac:dyDescent="0.35">
      <c r="A15" s="27"/>
      <c r="D15" s="2" t="s">
        <v>22</v>
      </c>
      <c r="E15" s="13">
        <v>24.225000000000001</v>
      </c>
      <c r="F15" s="19" t="s">
        <v>17</v>
      </c>
      <c r="G15" s="27"/>
      <c r="J15" s="2" t="s">
        <v>22</v>
      </c>
      <c r="K15" s="13">
        <f t="shared" si="0"/>
        <v>24.225000000000001</v>
      </c>
      <c r="L15" s="19" t="s">
        <v>17</v>
      </c>
    </row>
    <row r="16" spans="1:12" ht="18" x14ac:dyDescent="0.35">
      <c r="A16" s="41"/>
      <c r="B16" s="42"/>
      <c r="C16" s="42"/>
      <c r="D16" s="44" t="s">
        <v>23</v>
      </c>
      <c r="E16" s="33">
        <f>8/12</f>
        <v>0.66666666666666663</v>
      </c>
      <c r="F16" s="21" t="s">
        <v>7</v>
      </c>
      <c r="G16" s="41"/>
      <c r="H16" s="42"/>
      <c r="I16" s="42"/>
      <c r="J16" s="44" t="s">
        <v>23</v>
      </c>
      <c r="K16" s="33">
        <f t="shared" si="0"/>
        <v>0.66666666666666663</v>
      </c>
      <c r="L16" s="21" t="s">
        <v>7</v>
      </c>
    </row>
    <row r="17" spans="1:14" ht="17.25" x14ac:dyDescent="0.25">
      <c r="D17" s="2" t="s">
        <v>13</v>
      </c>
      <c r="E17" s="7">
        <f>E11*E12+E13*E14+E15*E16</f>
        <v>366.68149999999997</v>
      </c>
      <c r="F17" t="s">
        <v>14</v>
      </c>
      <c r="J17" s="2" t="s">
        <v>13</v>
      </c>
      <c r="K17" s="7">
        <f>K11*K12+K13*K14+K15*K16</f>
        <v>366.68149999999997</v>
      </c>
      <c r="L17" t="s">
        <v>14</v>
      </c>
    </row>
    <row r="18" spans="1:14" ht="18.75" thickBot="1" x14ac:dyDescent="0.4">
      <c r="A18" t="s">
        <v>24</v>
      </c>
      <c r="D18" s="2"/>
      <c r="E18" s="7"/>
      <c r="J18" s="2"/>
      <c r="K18" s="7"/>
    </row>
    <row r="19" spans="1:14" ht="15.75" thickBot="1" x14ac:dyDescent="0.3">
      <c r="C19" s="51" t="s">
        <v>25</v>
      </c>
      <c r="D19" s="52"/>
      <c r="E19" s="11">
        <f>ROUNDUP((B8+E17+K17)/27,0)</f>
        <v>56</v>
      </c>
      <c r="F19" s="12" t="s">
        <v>16</v>
      </c>
      <c r="J19" s="2"/>
      <c r="K19" s="7"/>
    </row>
    <row r="20" spans="1:14" x14ac:dyDescent="0.25">
      <c r="D20" s="5"/>
      <c r="E20" s="6"/>
      <c r="F20" s="3"/>
    </row>
    <row r="21" spans="1:14" x14ac:dyDescent="0.25">
      <c r="A21" s="3" t="s">
        <v>0</v>
      </c>
    </row>
    <row r="22" spans="1:14" x14ac:dyDescent="0.25">
      <c r="A22" s="53" t="s">
        <v>60</v>
      </c>
      <c r="B22" s="54"/>
      <c r="C22" s="54"/>
      <c r="D22" s="54"/>
      <c r="E22" s="54"/>
      <c r="F22" s="55"/>
      <c r="G22" s="53" t="s">
        <v>61</v>
      </c>
      <c r="H22" s="54"/>
      <c r="I22" s="54"/>
      <c r="J22" s="54"/>
      <c r="K22" s="54"/>
      <c r="L22" s="55"/>
    </row>
    <row r="23" spans="1:14" ht="18.75" x14ac:dyDescent="0.35">
      <c r="A23" s="27"/>
      <c r="D23" s="2" t="s">
        <v>19</v>
      </c>
      <c r="E23" s="13">
        <v>164.316</v>
      </c>
      <c r="F23" s="19" t="s">
        <v>17</v>
      </c>
      <c r="G23" s="27"/>
      <c r="J23" s="2" t="s">
        <v>19</v>
      </c>
      <c r="K23" s="13">
        <f>E23</f>
        <v>164.316</v>
      </c>
      <c r="L23" s="19" t="s">
        <v>17</v>
      </c>
      <c r="N23" s="4"/>
    </row>
    <row r="24" spans="1:14" ht="18" x14ac:dyDescent="0.35">
      <c r="A24" s="27"/>
      <c r="D24" s="2" t="s">
        <v>18</v>
      </c>
      <c r="E24" s="1">
        <v>1.5</v>
      </c>
      <c r="F24" s="19" t="s">
        <v>7</v>
      </c>
      <c r="G24" s="27"/>
      <c r="J24" s="2" t="s">
        <v>18</v>
      </c>
      <c r="K24" s="13">
        <f t="shared" ref="K24:K28" si="1">E24</f>
        <v>1.5</v>
      </c>
      <c r="L24" s="19" t="s">
        <v>7</v>
      </c>
    </row>
    <row r="25" spans="1:14" ht="18.75" x14ac:dyDescent="0.35">
      <c r="A25" s="27"/>
      <c r="D25" s="2" t="s">
        <v>20</v>
      </c>
      <c r="E25" s="13">
        <v>41.622999999999998</v>
      </c>
      <c r="F25" s="19" t="s">
        <v>17</v>
      </c>
      <c r="G25" s="27"/>
      <c r="J25" s="2" t="s">
        <v>20</v>
      </c>
      <c r="K25" s="13">
        <f t="shared" si="1"/>
        <v>41.622999999999998</v>
      </c>
      <c r="L25" s="19" t="s">
        <v>17</v>
      </c>
    </row>
    <row r="26" spans="1:14" ht="18" x14ac:dyDescent="0.35">
      <c r="A26" s="27"/>
      <c r="D26" s="2" t="s">
        <v>21</v>
      </c>
      <c r="E26" s="1">
        <v>2.5</v>
      </c>
      <c r="F26" s="19" t="s">
        <v>7</v>
      </c>
      <c r="G26" s="27"/>
      <c r="J26" s="2" t="s">
        <v>21</v>
      </c>
      <c r="K26" s="13">
        <f t="shared" si="1"/>
        <v>2.5</v>
      </c>
      <c r="L26" s="19" t="s">
        <v>7</v>
      </c>
    </row>
    <row r="27" spans="1:14" ht="18.75" x14ac:dyDescent="0.35">
      <c r="A27" s="27"/>
      <c r="D27" s="2" t="s">
        <v>22</v>
      </c>
      <c r="E27" s="13">
        <v>24.225000000000001</v>
      </c>
      <c r="F27" s="19" t="s">
        <v>17</v>
      </c>
      <c r="G27" s="27"/>
      <c r="J27" s="2" t="s">
        <v>22</v>
      </c>
      <c r="K27" s="13">
        <f t="shared" si="1"/>
        <v>24.225000000000001</v>
      </c>
      <c r="L27" s="19" t="s">
        <v>17</v>
      </c>
    </row>
    <row r="28" spans="1:14" ht="18" x14ac:dyDescent="0.35">
      <c r="A28" s="41"/>
      <c r="B28" s="42"/>
      <c r="C28" s="42"/>
      <c r="D28" s="44" t="s">
        <v>23</v>
      </c>
      <c r="E28" s="33">
        <f>8/12</f>
        <v>0.66666666666666663</v>
      </c>
      <c r="F28" s="21" t="s">
        <v>7</v>
      </c>
      <c r="G28" s="41"/>
      <c r="H28" s="42"/>
      <c r="I28" s="42"/>
      <c r="J28" s="44" t="s">
        <v>23</v>
      </c>
      <c r="K28" s="33">
        <f t="shared" si="1"/>
        <v>0.66666666666666663</v>
      </c>
      <c r="L28" s="21" t="s">
        <v>7</v>
      </c>
    </row>
    <row r="29" spans="1:14" ht="17.25" x14ac:dyDescent="0.25">
      <c r="D29" s="2" t="s">
        <v>13</v>
      </c>
      <c r="E29" s="7">
        <f>E23*E24+E25*E26+E27*E28</f>
        <v>366.68149999999997</v>
      </c>
      <c r="F29" t="s">
        <v>14</v>
      </c>
      <c r="J29" s="2" t="s">
        <v>13</v>
      </c>
      <c r="K29" s="7">
        <f>K23*K24+K25*K26+K27*K28</f>
        <v>366.68149999999997</v>
      </c>
      <c r="L29" t="s">
        <v>14</v>
      </c>
    </row>
    <row r="30" spans="1:14" ht="18.75" thickBot="1" x14ac:dyDescent="0.4">
      <c r="A30" t="s">
        <v>24</v>
      </c>
      <c r="D30" s="2"/>
      <c r="E30" s="7"/>
      <c r="J30" s="2"/>
      <c r="K30" s="7"/>
    </row>
    <row r="31" spans="1:14" ht="15.75" thickBot="1" x14ac:dyDescent="0.3">
      <c r="C31" s="51" t="s">
        <v>25</v>
      </c>
      <c r="D31" s="52"/>
      <c r="E31" s="11">
        <f>ROUNDUP((E29+K29)/27,0)</f>
        <v>28</v>
      </c>
      <c r="F31" s="12" t="s">
        <v>16</v>
      </c>
      <c r="J31" s="2"/>
      <c r="K31" s="7"/>
    </row>
    <row r="33" spans="1:16" x14ac:dyDescent="0.25">
      <c r="A33" s="3" t="s">
        <v>1</v>
      </c>
    </row>
    <row r="34" spans="1:16" x14ac:dyDescent="0.25">
      <c r="A34" s="53" t="s">
        <v>64</v>
      </c>
      <c r="B34" s="54"/>
      <c r="C34" s="55"/>
      <c r="D34" s="53" t="s">
        <v>65</v>
      </c>
      <c r="E34" s="54"/>
      <c r="F34" s="55"/>
    </row>
    <row r="35" spans="1:16" ht="18" x14ac:dyDescent="0.35">
      <c r="A35" s="10" t="s">
        <v>26</v>
      </c>
      <c r="B35" s="13">
        <v>11.667</v>
      </c>
      <c r="C35" s="19" t="s">
        <v>7</v>
      </c>
      <c r="D35" s="10" t="s">
        <v>26</v>
      </c>
      <c r="E35" s="13">
        <f>B35</f>
        <v>11.667</v>
      </c>
      <c r="F35" s="19" t="s">
        <v>7</v>
      </c>
    </row>
    <row r="36" spans="1:16" x14ac:dyDescent="0.25">
      <c r="A36" s="10" t="s">
        <v>5</v>
      </c>
      <c r="B36" s="7">
        <v>1</v>
      </c>
      <c r="C36" s="19" t="s">
        <v>7</v>
      </c>
      <c r="D36" s="10" t="s">
        <v>5</v>
      </c>
      <c r="E36" s="7">
        <v>1</v>
      </c>
      <c r="F36" s="19" t="s">
        <v>7</v>
      </c>
    </row>
    <row r="37" spans="1:16" x14ac:dyDescent="0.25">
      <c r="A37" s="43" t="s">
        <v>6</v>
      </c>
      <c r="B37" s="33">
        <v>1</v>
      </c>
      <c r="C37" s="21" t="s">
        <v>7</v>
      </c>
      <c r="D37" s="43" t="s">
        <v>6</v>
      </c>
      <c r="E37" s="33">
        <v>1</v>
      </c>
      <c r="F37" s="21" t="s">
        <v>7</v>
      </c>
    </row>
    <row r="38" spans="1:16" ht="17.25" x14ac:dyDescent="0.25">
      <c r="A38" s="10" t="s">
        <v>13</v>
      </c>
      <c r="B38" s="13">
        <f>B35*B36*B37</f>
        <v>11.667</v>
      </c>
      <c r="C38" t="s">
        <v>14</v>
      </c>
      <c r="D38" s="2" t="s">
        <v>13</v>
      </c>
      <c r="E38" s="13">
        <f>E35*E36*E37</f>
        <v>11.667</v>
      </c>
      <c r="F38" t="s">
        <v>14</v>
      </c>
    </row>
    <row r="39" spans="1:16" ht="15.75" thickBot="1" x14ac:dyDescent="0.3">
      <c r="A39" s="8" t="s">
        <v>27</v>
      </c>
    </row>
    <row r="40" spans="1:16" ht="15.75" thickBot="1" x14ac:dyDescent="0.3">
      <c r="A40" s="9"/>
      <c r="C40" s="51" t="s">
        <v>25</v>
      </c>
      <c r="D40" s="52"/>
      <c r="E40" s="36">
        <f>ROUNDUP((B38+E38)/27,0)</f>
        <v>1</v>
      </c>
      <c r="F40" s="12" t="s">
        <v>16</v>
      </c>
    </row>
    <row r="42" spans="1:16" x14ac:dyDescent="0.25">
      <c r="A42" s="3" t="s">
        <v>2</v>
      </c>
    </row>
    <row r="43" spans="1:16" x14ac:dyDescent="0.25">
      <c r="A43" s="53" t="s">
        <v>3</v>
      </c>
      <c r="B43" s="54"/>
      <c r="C43" s="54"/>
      <c r="D43" s="55"/>
      <c r="E43" s="53" t="s">
        <v>10</v>
      </c>
      <c r="F43" s="54"/>
      <c r="G43" s="54"/>
      <c r="H43" s="55"/>
      <c r="I43" s="53" t="s">
        <v>11</v>
      </c>
      <c r="J43" s="54"/>
      <c r="K43" s="54"/>
      <c r="L43" s="55"/>
      <c r="M43" s="53" t="s">
        <v>12</v>
      </c>
      <c r="N43" s="54"/>
      <c r="O43" s="54"/>
      <c r="P43" s="55"/>
    </row>
    <row r="44" spans="1:16" x14ac:dyDescent="0.25">
      <c r="A44" s="22"/>
      <c r="B44" s="1" t="s">
        <v>36</v>
      </c>
      <c r="C44" s="1" t="s">
        <v>44</v>
      </c>
      <c r="D44" s="23"/>
      <c r="E44" s="22"/>
      <c r="F44" s="1" t="s">
        <v>36</v>
      </c>
      <c r="G44" s="1" t="s">
        <v>44</v>
      </c>
      <c r="H44" s="23"/>
      <c r="I44" s="22"/>
      <c r="J44" s="1" t="s">
        <v>36</v>
      </c>
      <c r="K44" s="1" t="s">
        <v>44</v>
      </c>
      <c r="L44" s="23"/>
      <c r="M44" s="27"/>
      <c r="N44" s="1" t="s">
        <v>36</v>
      </c>
      <c r="O44" s="1" t="s">
        <v>44</v>
      </c>
      <c r="P44" s="19"/>
    </row>
    <row r="45" spans="1:16" x14ac:dyDescent="0.25">
      <c r="A45" s="10" t="s">
        <v>4</v>
      </c>
      <c r="B45" s="7">
        <v>5.3330000000000002</v>
      </c>
      <c r="C45" s="7">
        <v>5.3330000000000002</v>
      </c>
      <c r="D45" s="19" t="s">
        <v>7</v>
      </c>
      <c r="E45" s="10" t="s">
        <v>4</v>
      </c>
      <c r="F45" s="7">
        <v>13.063000000000001</v>
      </c>
      <c r="G45" s="7">
        <v>12</v>
      </c>
      <c r="H45" s="19" t="s">
        <v>7</v>
      </c>
      <c r="I45" s="10" t="s">
        <v>4</v>
      </c>
      <c r="J45" s="7">
        <v>5.3330000000000002</v>
      </c>
      <c r="K45" s="7">
        <v>5.3330000000000002</v>
      </c>
      <c r="L45" s="19" t="s">
        <v>7</v>
      </c>
      <c r="M45" s="10" t="s">
        <v>4</v>
      </c>
      <c r="N45" s="7">
        <v>13.063000000000001</v>
      </c>
      <c r="O45" s="7">
        <v>12</v>
      </c>
      <c r="P45" s="19" t="s">
        <v>7</v>
      </c>
    </row>
    <row r="46" spans="1:16" x14ac:dyDescent="0.25">
      <c r="A46" s="10" t="s">
        <v>5</v>
      </c>
      <c r="B46" s="66">
        <v>1</v>
      </c>
      <c r="C46" s="66"/>
      <c r="D46" s="19" t="s">
        <v>7</v>
      </c>
      <c r="E46" s="10" t="s">
        <v>5</v>
      </c>
      <c r="F46" s="66">
        <v>1</v>
      </c>
      <c r="G46" s="66"/>
      <c r="H46" s="19" t="s">
        <v>7</v>
      </c>
      <c r="I46" s="10" t="s">
        <v>5</v>
      </c>
      <c r="J46" s="66">
        <v>1</v>
      </c>
      <c r="K46" s="66"/>
      <c r="L46" s="19" t="s">
        <v>7</v>
      </c>
      <c r="M46" s="10" t="s">
        <v>5</v>
      </c>
      <c r="N46" s="66">
        <v>1</v>
      </c>
      <c r="O46" s="66"/>
      <c r="P46" s="19" t="s">
        <v>7</v>
      </c>
    </row>
    <row r="47" spans="1:16" x14ac:dyDescent="0.25">
      <c r="A47" s="10" t="s">
        <v>8</v>
      </c>
      <c r="B47" s="7">
        <v>0.5</v>
      </c>
      <c r="C47" s="7">
        <v>0.5</v>
      </c>
      <c r="D47" s="19" t="s">
        <v>7</v>
      </c>
      <c r="E47" s="10" t="s">
        <v>8</v>
      </c>
      <c r="F47" s="1">
        <v>0.5</v>
      </c>
      <c r="G47" s="7">
        <v>0.5</v>
      </c>
      <c r="H47" s="19" t="s">
        <v>7</v>
      </c>
      <c r="I47" s="10" t="s">
        <v>8</v>
      </c>
      <c r="J47" s="1">
        <v>0.5</v>
      </c>
      <c r="K47" s="7">
        <v>0.5</v>
      </c>
      <c r="L47" s="19" t="s">
        <v>7</v>
      </c>
      <c r="M47" s="10" t="s">
        <v>8</v>
      </c>
      <c r="N47" s="1">
        <v>0.5</v>
      </c>
      <c r="O47" s="7">
        <v>0.5</v>
      </c>
      <c r="P47" s="19" t="s">
        <v>7</v>
      </c>
    </row>
    <row r="48" spans="1:16" x14ac:dyDescent="0.25">
      <c r="A48" s="43" t="s">
        <v>9</v>
      </c>
      <c r="B48" s="24">
        <v>0.5</v>
      </c>
      <c r="C48" s="24">
        <v>5.8330000000000002</v>
      </c>
      <c r="D48" s="21" t="s">
        <v>7</v>
      </c>
      <c r="E48" s="43" t="s">
        <v>9</v>
      </c>
      <c r="F48" s="24">
        <v>0.5</v>
      </c>
      <c r="G48" s="24">
        <f>C48</f>
        <v>5.8330000000000002</v>
      </c>
      <c r="H48" s="21" t="s">
        <v>7</v>
      </c>
      <c r="I48" s="43" t="s">
        <v>9</v>
      </c>
      <c r="J48" s="20">
        <v>0.5</v>
      </c>
      <c r="K48" s="24">
        <f>C48</f>
        <v>5.8330000000000002</v>
      </c>
      <c r="L48" s="21" t="s">
        <v>7</v>
      </c>
      <c r="M48" s="43" t="s">
        <v>9</v>
      </c>
      <c r="N48" s="20">
        <v>0.5</v>
      </c>
      <c r="O48" s="24">
        <f>C48</f>
        <v>5.8330000000000002</v>
      </c>
      <c r="P48" s="21" t="s">
        <v>7</v>
      </c>
    </row>
    <row r="49" spans="1:16" ht="17.25" x14ac:dyDescent="0.25">
      <c r="A49" s="45" t="s">
        <v>13</v>
      </c>
      <c r="B49" s="25">
        <f>(B45*(B47+B48)/2)+(B45*B46)</f>
        <v>7.9995000000000003</v>
      </c>
      <c r="C49" s="25">
        <f>(B46*C47)+(C45*(C47+C48)/2)</f>
        <v>17.386944500000002</v>
      </c>
      <c r="D49" s="26" t="s">
        <v>17</v>
      </c>
      <c r="E49" s="46" t="s">
        <v>13</v>
      </c>
      <c r="F49" s="25">
        <f>(F45*(F47+F48)/2)+(F45*F46)</f>
        <v>19.5945</v>
      </c>
      <c r="G49" s="25">
        <f>(F46*G47)+(G45*(G47+G48)/2)</f>
        <v>38.498000000000005</v>
      </c>
      <c r="H49" s="26" t="s">
        <v>17</v>
      </c>
      <c r="I49" s="46" t="s">
        <v>13</v>
      </c>
      <c r="J49" s="25">
        <f>(J45*(J47+J48)/2)+(J45*J46)</f>
        <v>7.9995000000000003</v>
      </c>
      <c r="K49" s="25">
        <f>(J46*K47)+(K45*(K47+K48)/2)</f>
        <v>17.386944500000002</v>
      </c>
      <c r="L49" s="26" t="s">
        <v>17</v>
      </c>
      <c r="M49" s="46" t="s">
        <v>13</v>
      </c>
      <c r="N49" s="25">
        <f>(N45*(N47+N48)/2)+(N45*N46)</f>
        <v>19.5945</v>
      </c>
      <c r="O49" s="25">
        <f>(N46*O47)+(O45*(O47+O48)/2)</f>
        <v>38.498000000000005</v>
      </c>
      <c r="P49" s="26" t="s">
        <v>17</v>
      </c>
    </row>
    <row r="50" spans="1:16" ht="17.25" x14ac:dyDescent="0.25">
      <c r="A50" s="2" t="s">
        <v>15</v>
      </c>
      <c r="B50" s="66">
        <f>B49+C49</f>
        <v>25.386444500000003</v>
      </c>
      <c r="C50" s="66"/>
      <c r="D50" t="s">
        <v>17</v>
      </c>
      <c r="E50" s="2" t="s">
        <v>15</v>
      </c>
      <c r="F50" s="66">
        <f>F49+G49</f>
        <v>58.092500000000001</v>
      </c>
      <c r="G50" s="66"/>
      <c r="H50" t="s">
        <v>17</v>
      </c>
      <c r="I50" s="2" t="s">
        <v>15</v>
      </c>
      <c r="J50" s="66">
        <f>J49+K49</f>
        <v>25.386444500000003</v>
      </c>
      <c r="K50" s="66"/>
      <c r="L50" t="s">
        <v>17</v>
      </c>
      <c r="M50" s="2" t="s">
        <v>15</v>
      </c>
      <c r="N50" s="66">
        <f>N49+O49</f>
        <v>58.092500000000001</v>
      </c>
      <c r="O50" s="66"/>
      <c r="P50" t="s">
        <v>17</v>
      </c>
    </row>
    <row r="51" spans="1:16" x14ac:dyDescent="0.25">
      <c r="A51" s="8" t="s">
        <v>43</v>
      </c>
    </row>
    <row r="53" spans="1:16" x14ac:dyDescent="0.25">
      <c r="A53" s="53" t="s">
        <v>63</v>
      </c>
      <c r="B53" s="54"/>
      <c r="C53" s="54"/>
      <c r="D53" s="55"/>
      <c r="E53" s="53" t="s">
        <v>62</v>
      </c>
      <c r="F53" s="54"/>
      <c r="G53" s="54"/>
      <c r="H53" s="55"/>
      <c r="I53" s="53" t="s">
        <v>41</v>
      </c>
      <c r="J53" s="54"/>
      <c r="K53" s="55"/>
      <c r="L53" s="56" t="s">
        <v>45</v>
      </c>
      <c r="M53" s="57"/>
      <c r="N53" s="57"/>
      <c r="O53" s="58"/>
    </row>
    <row r="54" spans="1:16" x14ac:dyDescent="0.25">
      <c r="A54" s="22"/>
      <c r="B54" s="1" t="s">
        <v>36</v>
      </c>
      <c r="C54" s="1" t="s">
        <v>34</v>
      </c>
      <c r="D54" s="23"/>
      <c r="E54" s="22"/>
      <c r="F54" s="1" t="s">
        <v>36</v>
      </c>
      <c r="G54" s="1" t="s">
        <v>34</v>
      </c>
      <c r="H54" s="23"/>
      <c r="I54" s="10" t="s">
        <v>4</v>
      </c>
      <c r="J54" s="28">
        <v>2</v>
      </c>
      <c r="K54" s="29" t="s">
        <v>7</v>
      </c>
      <c r="L54" s="59" t="s">
        <v>5</v>
      </c>
      <c r="M54" s="60"/>
      <c r="N54" s="13">
        <v>11.667</v>
      </c>
      <c r="O54" s="19" t="s">
        <v>7</v>
      </c>
    </row>
    <row r="55" spans="1:16" ht="18" x14ac:dyDescent="0.35">
      <c r="A55" s="10" t="s">
        <v>26</v>
      </c>
      <c r="B55" s="13">
        <f>B35</f>
        <v>11.667</v>
      </c>
      <c r="C55" s="13">
        <f>B35</f>
        <v>11.667</v>
      </c>
      <c r="D55" s="19" t="s">
        <v>7</v>
      </c>
      <c r="E55" s="10" t="s">
        <v>26</v>
      </c>
      <c r="F55" s="13">
        <f>B55</f>
        <v>11.667</v>
      </c>
      <c r="G55" s="13">
        <f>C55</f>
        <v>11.667</v>
      </c>
      <c r="H55" s="19" t="s">
        <v>7</v>
      </c>
      <c r="I55" s="10" t="s">
        <v>5</v>
      </c>
      <c r="J55" s="28">
        <v>10</v>
      </c>
      <c r="K55" s="19" t="s">
        <v>7</v>
      </c>
      <c r="L55" s="59" t="s">
        <v>6</v>
      </c>
      <c r="M55" s="60"/>
      <c r="N55" s="15">
        <v>4.8330000000000002</v>
      </c>
      <c r="O55" s="19" t="s">
        <v>7</v>
      </c>
    </row>
    <row r="56" spans="1:16" ht="18" x14ac:dyDescent="0.35">
      <c r="A56" s="10" t="s">
        <v>35</v>
      </c>
      <c r="B56" s="66">
        <v>1</v>
      </c>
      <c r="C56" s="66"/>
      <c r="D56" s="19" t="s">
        <v>7</v>
      </c>
      <c r="E56" s="10" t="s">
        <v>35</v>
      </c>
      <c r="F56" s="66">
        <v>1</v>
      </c>
      <c r="G56" s="66"/>
      <c r="H56" s="19" t="s">
        <v>7</v>
      </c>
      <c r="I56" s="10" t="s">
        <v>6</v>
      </c>
      <c r="J56" s="28">
        <v>4</v>
      </c>
      <c r="K56" s="19" t="s">
        <v>7</v>
      </c>
      <c r="L56" s="59" t="s">
        <v>32</v>
      </c>
      <c r="M56" s="60"/>
      <c r="N56" s="28">
        <v>2</v>
      </c>
      <c r="O56" s="19"/>
    </row>
    <row r="57" spans="1:16" ht="17.25" x14ac:dyDescent="0.25">
      <c r="A57" s="10" t="s">
        <v>6</v>
      </c>
      <c r="B57" s="13">
        <v>0.5</v>
      </c>
      <c r="C57" s="13">
        <v>0.5</v>
      </c>
      <c r="D57" s="19" t="s">
        <v>7</v>
      </c>
      <c r="E57" s="10" t="s">
        <v>6</v>
      </c>
      <c r="F57" s="13">
        <v>0.5</v>
      </c>
      <c r="G57" s="13">
        <v>0.5</v>
      </c>
      <c r="H57" s="19" t="s">
        <v>7</v>
      </c>
      <c r="I57" s="10" t="s">
        <v>32</v>
      </c>
      <c r="J57" s="28">
        <v>2</v>
      </c>
      <c r="K57" s="19"/>
      <c r="L57" s="61" t="s">
        <v>46</v>
      </c>
      <c r="M57" s="62"/>
      <c r="N57" s="30">
        <f>J55*J56</f>
        <v>40</v>
      </c>
      <c r="O57" s="21" t="s">
        <v>17</v>
      </c>
    </row>
    <row r="58" spans="1:16" ht="17.25" x14ac:dyDescent="0.25">
      <c r="A58" s="45" t="s">
        <v>13</v>
      </c>
      <c r="B58" s="25">
        <f>(B55*B56)+(B55*B57)</f>
        <v>17.500499999999999</v>
      </c>
      <c r="C58" s="25">
        <f>(C55*C57)</f>
        <v>5.8334999999999999</v>
      </c>
      <c r="D58" s="26" t="s">
        <v>17</v>
      </c>
      <c r="E58" s="45" t="s">
        <v>13</v>
      </c>
      <c r="F58" s="25">
        <f>(F55*F56)+(F55*F57)</f>
        <v>17.500499999999999</v>
      </c>
      <c r="G58" s="25">
        <f>(G55*G57)</f>
        <v>5.8334999999999999</v>
      </c>
      <c r="H58" s="26" t="s">
        <v>17</v>
      </c>
      <c r="I58" s="45" t="s">
        <v>13</v>
      </c>
      <c r="J58" s="31">
        <f>(J54*J55*J57+J54*J56*J57)*2</f>
        <v>112</v>
      </c>
      <c r="K58" s="26" t="s">
        <v>17</v>
      </c>
      <c r="L58" s="63" t="s">
        <v>13</v>
      </c>
      <c r="M58" s="64"/>
      <c r="N58" s="32">
        <f>((N54*N55)-N57)*N56</f>
        <v>32.773222000000004</v>
      </c>
      <c r="O58" s="26" t="s">
        <v>17</v>
      </c>
    </row>
    <row r="59" spans="1:16" ht="17.25" x14ac:dyDescent="0.25">
      <c r="A59" s="10" t="s">
        <v>15</v>
      </c>
      <c r="B59" s="65">
        <f>B58+C58</f>
        <v>23.334</v>
      </c>
      <c r="C59" s="65"/>
      <c r="D59" t="s">
        <v>17</v>
      </c>
      <c r="E59" s="2" t="s">
        <v>15</v>
      </c>
      <c r="F59" s="65">
        <f>F58+G58</f>
        <v>23.334</v>
      </c>
      <c r="G59" s="65"/>
      <c r="H59" t="s">
        <v>17</v>
      </c>
      <c r="I59" t="s">
        <v>42</v>
      </c>
      <c r="L59" t="s">
        <v>47</v>
      </c>
    </row>
    <row r="60" spans="1:16" ht="18.75" thickBot="1" x14ac:dyDescent="0.4">
      <c r="A60" s="8" t="s">
        <v>39</v>
      </c>
    </row>
    <row r="61" spans="1:16" ht="15.75" thickBot="1" x14ac:dyDescent="0.3">
      <c r="A61" s="8" t="s">
        <v>40</v>
      </c>
      <c r="E61" s="51" t="s">
        <v>33</v>
      </c>
      <c r="F61" s="52"/>
      <c r="G61" s="11">
        <f>ROUNDUP((B50+F50+J50+N50+B59+F59+J58+N58)/9,0)</f>
        <v>40</v>
      </c>
      <c r="H61" s="12" t="s">
        <v>31</v>
      </c>
    </row>
    <row r="63" spans="1:16" x14ac:dyDescent="0.25">
      <c r="A63" s="3" t="s">
        <v>50</v>
      </c>
      <c r="I63" s="14"/>
      <c r="J63" s="15"/>
    </row>
    <row r="64" spans="1:16" x14ac:dyDescent="0.25">
      <c r="A64" s="17" t="s">
        <v>4</v>
      </c>
      <c r="B64" s="47">
        <v>72</v>
      </c>
      <c r="C64" s="18" t="s">
        <v>7</v>
      </c>
      <c r="I64" s="14"/>
      <c r="J64" s="15"/>
    </row>
    <row r="65" spans="1:10" x14ac:dyDescent="0.25">
      <c r="A65" s="10" t="s">
        <v>6</v>
      </c>
      <c r="B65" s="15">
        <v>4.8330000000000002</v>
      </c>
      <c r="C65" s="19" t="s">
        <v>7</v>
      </c>
      <c r="I65" s="14"/>
      <c r="J65" s="16"/>
    </row>
    <row r="66" spans="1:10" x14ac:dyDescent="0.25">
      <c r="A66" s="10" t="s">
        <v>37</v>
      </c>
      <c r="B66" s="7">
        <v>1</v>
      </c>
      <c r="C66" s="19" t="s">
        <v>7</v>
      </c>
      <c r="I66" s="14"/>
      <c r="J66" s="16"/>
    </row>
    <row r="67" spans="1:10" ht="15.75" thickBot="1" x14ac:dyDescent="0.3">
      <c r="A67" s="43" t="s">
        <v>32</v>
      </c>
      <c r="B67" s="20">
        <v>2</v>
      </c>
      <c r="C67" s="21"/>
    </row>
    <row r="68" spans="1:10" ht="18" thickBot="1" x14ac:dyDescent="0.3">
      <c r="A68" s="2" t="s">
        <v>49</v>
      </c>
      <c r="B68" s="13">
        <f>(B64+(B66*2))*B65*2</f>
        <v>715.28399999999999</v>
      </c>
      <c r="C68" t="s">
        <v>17</v>
      </c>
      <c r="D68" s="51" t="s">
        <v>33</v>
      </c>
      <c r="E68" s="52"/>
      <c r="F68" s="11">
        <f>ROUNDUP((B68)/9,0)</f>
        <v>80</v>
      </c>
      <c r="G68" s="12" t="s">
        <v>31</v>
      </c>
    </row>
    <row r="69" spans="1:10" x14ac:dyDescent="0.25">
      <c r="A69" s="2"/>
    </row>
    <row r="70" spans="1:10" x14ac:dyDescent="0.25">
      <c r="A70" s="3" t="s">
        <v>51</v>
      </c>
    </row>
    <row r="71" spans="1:10" x14ac:dyDescent="0.25">
      <c r="A71" s="17" t="s">
        <v>4</v>
      </c>
      <c r="B71" s="47">
        <v>72</v>
      </c>
      <c r="C71" s="18" t="s">
        <v>7</v>
      </c>
    </row>
    <row r="72" spans="1:10" x14ac:dyDescent="0.25">
      <c r="A72" s="10" t="s">
        <v>38</v>
      </c>
      <c r="B72" s="13">
        <v>11.667</v>
      </c>
      <c r="C72" s="19" t="s">
        <v>7</v>
      </c>
    </row>
    <row r="73" spans="1:10" x14ac:dyDescent="0.25">
      <c r="A73" s="10" t="s">
        <v>37</v>
      </c>
      <c r="B73" s="7">
        <v>1</v>
      </c>
      <c r="C73" s="19" t="s">
        <v>7</v>
      </c>
    </row>
    <row r="74" spans="1:10" ht="15.75" thickBot="1" x14ac:dyDescent="0.3">
      <c r="A74" s="43" t="s">
        <v>32</v>
      </c>
      <c r="B74" s="20">
        <v>2</v>
      </c>
      <c r="C74" s="21"/>
    </row>
    <row r="75" spans="1:10" ht="18" thickBot="1" x14ac:dyDescent="0.3">
      <c r="A75" s="2" t="s">
        <v>48</v>
      </c>
      <c r="B75" s="13">
        <f>B71*(B72+(B73*B74))</f>
        <v>984.024</v>
      </c>
      <c r="C75" t="s">
        <v>17</v>
      </c>
      <c r="D75" s="51" t="s">
        <v>33</v>
      </c>
      <c r="E75" s="52"/>
      <c r="F75" s="11">
        <f>ROUNDUP((B75)/9,0)</f>
        <v>110</v>
      </c>
      <c r="G75" s="12" t="s">
        <v>31</v>
      </c>
    </row>
    <row r="76" spans="1:10" x14ac:dyDescent="0.25">
      <c r="A76" s="2"/>
    </row>
    <row r="78" spans="1:10" x14ac:dyDescent="0.25">
      <c r="A78" s="3" t="s">
        <v>52</v>
      </c>
    </row>
    <row r="79" spans="1:10" ht="17.25" x14ac:dyDescent="0.25">
      <c r="A79" s="37"/>
      <c r="B79" s="38"/>
      <c r="C79" s="39" t="s">
        <v>29</v>
      </c>
      <c r="D79" s="40">
        <v>324.77600000000001</v>
      </c>
      <c r="E79" s="18" t="s">
        <v>17</v>
      </c>
    </row>
    <row r="80" spans="1:10" x14ac:dyDescent="0.25">
      <c r="A80" s="27"/>
      <c r="C80" s="2" t="s">
        <v>28</v>
      </c>
      <c r="D80" s="1">
        <v>2.5</v>
      </c>
      <c r="E80" s="19" t="s">
        <v>7</v>
      </c>
    </row>
    <row r="81" spans="1:6" ht="17.25" x14ac:dyDescent="0.25">
      <c r="A81" s="41"/>
      <c r="B81" s="42"/>
      <c r="C81" s="44" t="s">
        <v>13</v>
      </c>
      <c r="D81" s="33">
        <f>D79*D80</f>
        <v>811.94</v>
      </c>
      <c r="E81" s="21" t="s">
        <v>14</v>
      </c>
    </row>
    <row r="82" spans="1:6" ht="15.75" thickBot="1" x14ac:dyDescent="0.3">
      <c r="A82" t="s">
        <v>30</v>
      </c>
    </row>
    <row r="83" spans="1:6" ht="15.75" thickBot="1" x14ac:dyDescent="0.3">
      <c r="C83" s="51" t="s">
        <v>25</v>
      </c>
      <c r="D83" s="52"/>
      <c r="E83" s="11">
        <f>ROUNDUP((D81)/27,0)</f>
        <v>31</v>
      </c>
      <c r="F83" s="12" t="s">
        <v>16</v>
      </c>
    </row>
    <row r="85" spans="1:6" x14ac:dyDescent="0.25">
      <c r="A85" s="3" t="s">
        <v>53</v>
      </c>
    </row>
    <row r="86" spans="1:6" x14ac:dyDescent="0.25">
      <c r="A86" s="17" t="s">
        <v>4</v>
      </c>
      <c r="B86" s="40">
        <v>5.3330000000000002</v>
      </c>
      <c r="C86" s="38" t="s">
        <v>7</v>
      </c>
      <c r="D86" s="40">
        <v>12</v>
      </c>
      <c r="E86" s="18" t="s">
        <v>7</v>
      </c>
    </row>
    <row r="87" spans="1:6" x14ac:dyDescent="0.25">
      <c r="A87" s="10" t="s">
        <v>8</v>
      </c>
      <c r="B87" s="13">
        <v>4.25</v>
      </c>
      <c r="C87" t="s">
        <v>7</v>
      </c>
      <c r="D87" s="13">
        <v>4.5</v>
      </c>
      <c r="E87" s="19" t="s">
        <v>7</v>
      </c>
    </row>
    <row r="88" spans="1:6" x14ac:dyDescent="0.25">
      <c r="A88" s="10" t="s">
        <v>9</v>
      </c>
      <c r="B88" s="13">
        <v>6.6669999999999998</v>
      </c>
      <c r="C88" t="s">
        <v>7</v>
      </c>
      <c r="D88" s="13">
        <f>B88</f>
        <v>6.6669999999999998</v>
      </c>
      <c r="E88" s="19" t="s">
        <v>7</v>
      </c>
    </row>
    <row r="89" spans="1:6" ht="15.75" thickBot="1" x14ac:dyDescent="0.3">
      <c r="A89" s="10" t="s">
        <v>54</v>
      </c>
      <c r="B89" s="1">
        <v>2</v>
      </c>
      <c r="D89" s="1">
        <v>2</v>
      </c>
      <c r="E89" s="19"/>
    </row>
    <row r="90" spans="1:6" ht="18" thickBot="1" x14ac:dyDescent="0.3">
      <c r="A90" s="34" t="s">
        <v>55</v>
      </c>
      <c r="B90" s="68">
        <f>ROUNDUP(((B86*AVERAGE(B87,B88))*B89)+((D86*AVERAGE(D87:D88))*D89),0)</f>
        <v>193</v>
      </c>
      <c r="C90" s="68"/>
      <c r="D90" s="49" t="s">
        <v>56</v>
      </c>
      <c r="E90" s="50"/>
    </row>
    <row r="92" spans="1:6" x14ac:dyDescent="0.25">
      <c r="A92" s="48" t="s">
        <v>57</v>
      </c>
    </row>
    <row r="93" spans="1:6" x14ac:dyDescent="0.25">
      <c r="A93" s="17" t="s">
        <v>4</v>
      </c>
      <c r="B93" s="40">
        <f>B86</f>
        <v>5.3330000000000002</v>
      </c>
      <c r="C93" s="38" t="s">
        <v>7</v>
      </c>
      <c r="D93" s="40">
        <f>D86</f>
        <v>12</v>
      </c>
      <c r="E93" s="18" t="s">
        <v>7</v>
      </c>
    </row>
    <row r="94" spans="1:6" ht="17.25" x14ac:dyDescent="0.25">
      <c r="A94" s="10" t="s">
        <v>58</v>
      </c>
      <c r="B94" s="1">
        <v>7.3710000000000004</v>
      </c>
      <c r="C94" t="s">
        <v>17</v>
      </c>
      <c r="D94" s="1">
        <v>3.3039999999999998</v>
      </c>
      <c r="E94" s="19" t="s">
        <v>17</v>
      </c>
    </row>
    <row r="95" spans="1:6" x14ac:dyDescent="0.25">
      <c r="A95" s="10" t="s">
        <v>54</v>
      </c>
      <c r="B95" s="1">
        <v>2</v>
      </c>
      <c r="D95" s="1">
        <v>2</v>
      </c>
      <c r="E95" s="19"/>
    </row>
    <row r="96" spans="1:6" ht="17.25" x14ac:dyDescent="0.25">
      <c r="A96" s="43" t="s">
        <v>59</v>
      </c>
      <c r="B96" s="33">
        <f>(B94*B93)*B95</f>
        <v>78.61908600000001</v>
      </c>
      <c r="C96" s="42" t="s">
        <v>14</v>
      </c>
      <c r="D96" s="33">
        <f>(D94*D93)*D95</f>
        <v>79.295999999999992</v>
      </c>
      <c r="E96" s="21" t="s">
        <v>14</v>
      </c>
    </row>
    <row r="97" spans="2:5" ht="15.75" thickBot="1" x14ac:dyDescent="0.3"/>
    <row r="98" spans="2:5" ht="15.75" thickBot="1" x14ac:dyDescent="0.3">
      <c r="B98" s="51" t="s">
        <v>25</v>
      </c>
      <c r="C98" s="52"/>
      <c r="D98" s="11">
        <f>ROUNDUP((B96+D96)/27,0)</f>
        <v>6</v>
      </c>
      <c r="E98" s="12" t="s">
        <v>16</v>
      </c>
    </row>
  </sheetData>
  <mergeCells count="42">
    <mergeCell ref="G10:L10"/>
    <mergeCell ref="C19:D19"/>
    <mergeCell ref="A4:C4"/>
    <mergeCell ref="A22:F22"/>
    <mergeCell ref="G22:L22"/>
    <mergeCell ref="A1:F1"/>
    <mergeCell ref="C31:D31"/>
    <mergeCell ref="B90:C90"/>
    <mergeCell ref="A34:C34"/>
    <mergeCell ref="D34:F34"/>
    <mergeCell ref="C83:D83"/>
    <mergeCell ref="D68:E68"/>
    <mergeCell ref="E61:F61"/>
    <mergeCell ref="B56:C56"/>
    <mergeCell ref="F56:G56"/>
    <mergeCell ref="A53:D53"/>
    <mergeCell ref="E53:H53"/>
    <mergeCell ref="C40:D40"/>
    <mergeCell ref="A10:F10"/>
    <mergeCell ref="M43:P43"/>
    <mergeCell ref="B50:C50"/>
    <mergeCell ref="F50:G50"/>
    <mergeCell ref="J50:K50"/>
    <mergeCell ref="N50:O50"/>
    <mergeCell ref="B46:C46"/>
    <mergeCell ref="F46:G46"/>
    <mergeCell ref="J46:K46"/>
    <mergeCell ref="A43:D43"/>
    <mergeCell ref="E43:H43"/>
    <mergeCell ref="I43:L43"/>
    <mergeCell ref="N46:O46"/>
    <mergeCell ref="B98:C98"/>
    <mergeCell ref="I53:K53"/>
    <mergeCell ref="L53:O53"/>
    <mergeCell ref="L54:M54"/>
    <mergeCell ref="L55:M55"/>
    <mergeCell ref="L56:M56"/>
    <mergeCell ref="L57:M57"/>
    <mergeCell ref="L58:M58"/>
    <mergeCell ref="B59:C59"/>
    <mergeCell ref="F59:G59"/>
    <mergeCell ref="D75:E7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Structure</vt:lpstr>
    </vt:vector>
  </TitlesOfParts>
  <Company>Ohio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Zickafoose</dc:creator>
  <cp:lastModifiedBy>Zickafoose, Joshua</cp:lastModifiedBy>
  <dcterms:created xsi:type="dcterms:W3CDTF">2015-06-30T11:25:24Z</dcterms:created>
  <dcterms:modified xsi:type="dcterms:W3CDTF">2024-12-16T13:36:58Z</dcterms:modified>
</cp:coreProperties>
</file>