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Q:\Transportation\Projects\ODOT\ConnectConfig\Workspaces\OHDOTCEv02\Worksets\115790\700-Estimating\Stage 3 Subsummary\"/>
    </mc:Choice>
  </mc:AlternateContent>
  <xr:revisionPtr revIDLastSave="0" documentId="13_ncr:1_{06AD16A6-75C3-4249-BCFB-88C1B61626B6}" xr6:coauthVersionLast="47" xr6:coauthVersionMax="47" xr10:uidLastSave="{00000000-0000-0000-0000-000000000000}"/>
  <bookViews>
    <workbookView xWindow="-110" yWindow="-110" windowWidth="25820" windowHeight="15500" tabRatio="917" activeTab="3" xr2:uid="{3C0071ED-17E1-4E87-84A5-57986CD041C6}"/>
  </bookViews>
  <sheets>
    <sheet name="Sheet1" sheetId="98" r:id="rId1"/>
    <sheet name="Sheet2" sheetId="99" r:id="rId2"/>
    <sheet name="Sheet3" sheetId="100" r:id="rId3"/>
    <sheet name="Sheet4" sheetId="101" r:id="rId4"/>
  </sheets>
  <externalReferences>
    <externalReference r:id="rId5"/>
  </externalReferences>
  <definedNames>
    <definedName name="ITEM">[1]QryItem!#REF!</definedName>
    <definedName name="QryItemNamed">[1]QryItem!#REF!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01" l="1"/>
  <c r="H19" i="101"/>
  <c r="H14" i="101"/>
  <c r="H20" i="101"/>
  <c r="H24" i="101"/>
  <c r="H22" i="101"/>
  <c r="U56" i="100"/>
  <c r="L56" i="100"/>
  <c r="J56" i="100"/>
  <c r="I56" i="100"/>
  <c r="H56" i="100"/>
  <c r="G56" i="100"/>
  <c r="V56" i="100"/>
  <c r="G57" i="100"/>
  <c r="H57" i="100"/>
  <c r="I57" i="100"/>
  <c r="J57" i="100"/>
  <c r="L57" i="100"/>
  <c r="U57" i="100"/>
  <c r="V57" i="100"/>
  <c r="G55" i="100"/>
  <c r="H55" i="100"/>
  <c r="I55" i="100"/>
  <c r="J55" i="100"/>
  <c r="L55" i="100"/>
  <c r="U55" i="100"/>
  <c r="V55" i="100"/>
  <c r="V54" i="100"/>
  <c r="U54" i="100"/>
  <c r="L54" i="100"/>
  <c r="J54" i="100"/>
  <c r="I54" i="100"/>
  <c r="H54" i="100"/>
  <c r="G54" i="100"/>
  <c r="W53" i="100"/>
  <c r="G53" i="100"/>
  <c r="H53" i="100"/>
  <c r="I53" i="100"/>
  <c r="J53" i="100"/>
  <c r="L53" i="100"/>
  <c r="V52" i="100"/>
  <c r="V53" i="100"/>
  <c r="U53" i="100"/>
  <c r="U52" i="100"/>
  <c r="L52" i="100"/>
  <c r="J52" i="100"/>
  <c r="I52" i="100"/>
  <c r="K52" i="100"/>
  <c r="T52" i="100"/>
  <c r="S52" i="100"/>
  <c r="R52" i="100"/>
  <c r="Q52" i="100"/>
  <c r="P52" i="100"/>
  <c r="O52" i="100"/>
  <c r="N52" i="100"/>
  <c r="M52" i="100"/>
  <c r="V51" i="100"/>
  <c r="U51" i="100"/>
  <c r="T51" i="100"/>
  <c r="S51" i="100"/>
  <c r="R51" i="100"/>
  <c r="Q51" i="100"/>
  <c r="P51" i="100"/>
  <c r="O51" i="100"/>
  <c r="N51" i="100"/>
  <c r="M51" i="100"/>
  <c r="L51" i="100"/>
  <c r="K51" i="100"/>
  <c r="J51" i="100"/>
  <c r="I51" i="100"/>
  <c r="H51" i="100"/>
  <c r="G51" i="100"/>
  <c r="H52" i="100"/>
  <c r="G52" i="100"/>
  <c r="I44" i="100"/>
  <c r="I42" i="100"/>
  <c r="I24" i="100"/>
  <c r="I20" i="100"/>
  <c r="I18" i="100"/>
  <c r="I16" i="100"/>
  <c r="I14" i="100"/>
  <c r="H44" i="100"/>
  <c r="H40" i="100"/>
  <c r="H26" i="100"/>
  <c r="W56" i="100" l="1"/>
  <c r="W57" i="100"/>
  <c r="W55" i="100"/>
  <c r="W54" i="100"/>
  <c r="W52" i="100"/>
  <c r="W51" i="100"/>
  <c r="J169" i="99"/>
  <c r="H25" i="101" l="1"/>
  <c r="I25" i="101" s="1"/>
  <c r="BY186" i="99"/>
  <c r="BX186" i="99"/>
  <c r="BW186" i="99"/>
  <c r="BV186" i="99"/>
  <c r="BU186" i="99"/>
  <c r="BT186" i="99"/>
  <c r="BO186" i="99"/>
  <c r="BN186" i="99"/>
  <c r="BM186" i="99"/>
  <c r="BL186" i="99"/>
  <c r="BK186" i="99"/>
  <c r="BJ186" i="99"/>
  <c r="BH186" i="99"/>
  <c r="BG186" i="99"/>
  <c r="BF186" i="99"/>
  <c r="BE186" i="99"/>
  <c r="BB186" i="99"/>
  <c r="BA186" i="99"/>
  <c r="AZ186" i="99"/>
  <c r="AY186" i="99"/>
  <c r="AX186" i="99"/>
  <c r="AW186" i="99"/>
  <c r="AV186" i="99"/>
  <c r="AU186" i="99"/>
  <c r="AT186" i="99"/>
  <c r="AS186" i="99"/>
  <c r="AR186" i="99"/>
  <c r="AQ186" i="99"/>
  <c r="AP186" i="99"/>
  <c r="AO186" i="99"/>
  <c r="AN186" i="99"/>
  <c r="AM186" i="99"/>
  <c r="AL186" i="99"/>
  <c r="AK186" i="99"/>
  <c r="AJ186" i="99"/>
  <c r="AI186" i="99"/>
  <c r="AH186" i="99"/>
  <c r="AG186" i="99"/>
  <c r="AF186" i="99"/>
  <c r="AE186" i="99"/>
  <c r="AD186" i="99"/>
  <c r="AC186" i="99"/>
  <c r="AB186" i="99"/>
  <c r="AA186" i="99"/>
  <c r="Z186" i="99"/>
  <c r="Y186" i="99"/>
  <c r="X186" i="99"/>
  <c r="W186" i="99"/>
  <c r="AA187" i="99"/>
  <c r="Z187" i="99"/>
  <c r="Y187" i="99"/>
  <c r="X187" i="99"/>
  <c r="V186" i="99"/>
  <c r="U186" i="99"/>
  <c r="T186" i="99"/>
  <c r="S186" i="99"/>
  <c r="Q186" i="99"/>
  <c r="P186" i="99"/>
  <c r="O186" i="99"/>
  <c r="N186" i="99"/>
  <c r="M186" i="99"/>
  <c r="L186" i="99"/>
  <c r="K186" i="99"/>
  <c r="J186" i="99"/>
  <c r="I186" i="99"/>
  <c r="H186" i="99"/>
  <c r="G186" i="99"/>
  <c r="K165" i="99"/>
  <c r="K163" i="99"/>
  <c r="K161" i="99"/>
  <c r="K159" i="99"/>
  <c r="K157" i="99"/>
  <c r="K155" i="99"/>
  <c r="K151" i="99"/>
  <c r="BS186" i="99" s="1"/>
  <c r="K149" i="99"/>
  <c r="BR186" i="99" s="1"/>
  <c r="K145" i="99"/>
  <c r="BQ186" i="99" s="1"/>
  <c r="K143" i="99"/>
  <c r="BP186" i="99" s="1"/>
  <c r="K139" i="99"/>
  <c r="K137" i="99"/>
  <c r="K135" i="99"/>
  <c r="K133" i="99"/>
  <c r="K131" i="99"/>
  <c r="K129" i="99"/>
  <c r="K127" i="99"/>
  <c r="BI186" i="99" s="1"/>
  <c r="K123" i="99"/>
  <c r="K121" i="99"/>
  <c r="K119" i="99"/>
  <c r="K117" i="99"/>
  <c r="K61" i="99"/>
  <c r="K17" i="99"/>
  <c r="K19" i="99"/>
  <c r="K21" i="99"/>
  <c r="K23" i="99"/>
  <c r="K25" i="99"/>
  <c r="K27" i="99"/>
  <c r="K29" i="99"/>
  <c r="K31" i="99"/>
  <c r="K33" i="99"/>
  <c r="K35" i="99"/>
  <c r="K37" i="99"/>
  <c r="K39" i="99"/>
  <c r="K41" i="99"/>
  <c r="K43" i="99"/>
  <c r="K45" i="99"/>
  <c r="K47" i="99"/>
  <c r="K49" i="99"/>
  <c r="K51" i="99"/>
  <c r="K53" i="99"/>
  <c r="K55" i="99"/>
  <c r="K57" i="99"/>
  <c r="K59" i="99"/>
  <c r="K63" i="99"/>
  <c r="K65" i="99"/>
  <c r="K67" i="99"/>
  <c r="K69" i="99"/>
  <c r="K71" i="99"/>
  <c r="K73" i="99"/>
  <c r="K75" i="99"/>
  <c r="K77" i="99"/>
  <c r="K79" i="99"/>
  <c r="K81" i="99"/>
  <c r="K83" i="99"/>
  <c r="K85" i="99"/>
  <c r="K87" i="99"/>
  <c r="K89" i="99"/>
  <c r="K91" i="99"/>
  <c r="K93" i="99"/>
  <c r="K95" i="99"/>
  <c r="K97" i="99"/>
  <c r="K99" i="99"/>
  <c r="K101" i="99"/>
  <c r="K103" i="99"/>
  <c r="K105" i="99"/>
  <c r="K107" i="99"/>
  <c r="K109" i="99"/>
  <c r="K15" i="99"/>
  <c r="J155" i="99"/>
  <c r="J139" i="99"/>
  <c r="G109" i="99"/>
  <c r="J109" i="99" s="1"/>
  <c r="G107" i="99"/>
  <c r="J107" i="99" s="1"/>
  <c r="J105" i="99"/>
  <c r="G105" i="99"/>
  <c r="G103" i="99"/>
  <c r="J103" i="99" s="1"/>
  <c r="G101" i="99"/>
  <c r="J101" i="99" s="1"/>
  <c r="G99" i="99"/>
  <c r="J99" i="99" s="1"/>
  <c r="G97" i="99"/>
  <c r="J97" i="99" s="1"/>
  <c r="G95" i="99"/>
  <c r="J95" i="99" s="1"/>
  <c r="G93" i="99"/>
  <c r="J93" i="99" s="1"/>
  <c r="G91" i="99"/>
  <c r="J91" i="99" s="1"/>
  <c r="G89" i="99"/>
  <c r="J89" i="99" s="1"/>
  <c r="G87" i="99"/>
  <c r="J87" i="99" s="1"/>
  <c r="G85" i="99"/>
  <c r="J85" i="99" s="1"/>
  <c r="G83" i="99"/>
  <c r="J83" i="99" s="1"/>
  <c r="G81" i="99"/>
  <c r="J81" i="99" s="1"/>
  <c r="G79" i="99"/>
  <c r="J79" i="99" s="1"/>
  <c r="G17" i="99"/>
  <c r="J17" i="99"/>
  <c r="G19" i="99"/>
  <c r="J19" i="99"/>
  <c r="G21" i="99"/>
  <c r="J21" i="99"/>
  <c r="G23" i="99"/>
  <c r="J23" i="99"/>
  <c r="G25" i="99"/>
  <c r="J25" i="99"/>
  <c r="G27" i="99"/>
  <c r="J27" i="99"/>
  <c r="G29" i="99"/>
  <c r="J29" i="99"/>
  <c r="G31" i="99"/>
  <c r="J31" i="99"/>
  <c r="G33" i="99"/>
  <c r="J33" i="99"/>
  <c r="G35" i="99"/>
  <c r="J35" i="99"/>
  <c r="G37" i="99"/>
  <c r="J37" i="99"/>
  <c r="G39" i="99"/>
  <c r="J39" i="99"/>
  <c r="I41" i="99"/>
  <c r="G41" i="99"/>
  <c r="J41" i="99"/>
  <c r="K15" i="98"/>
  <c r="J53" i="98"/>
  <c r="J25" i="98"/>
  <c r="J21" i="98"/>
  <c r="CB192" i="99" l="1"/>
  <c r="CA192" i="99"/>
  <c r="BZ192" i="99"/>
  <c r="BY192" i="99"/>
  <c r="BX192" i="99"/>
  <c r="BW192" i="99"/>
  <c r="BV192" i="99"/>
  <c r="BU192" i="99"/>
  <c r="BT192" i="99"/>
  <c r="BS192" i="99"/>
  <c r="BR192" i="99"/>
  <c r="BQ192" i="99"/>
  <c r="BP192" i="99"/>
  <c r="BO192" i="99"/>
  <c r="BN192" i="99"/>
  <c r="BM192" i="99"/>
  <c r="BL192" i="99"/>
  <c r="BK192" i="99"/>
  <c r="BJ192" i="99"/>
  <c r="BI192" i="99"/>
  <c r="G18" i="101" s="1"/>
  <c r="I18" i="101" s="1"/>
  <c r="BH192" i="99"/>
  <c r="BG192" i="99"/>
  <c r="BF192" i="99"/>
  <c r="BE192" i="99"/>
  <c r="CB191" i="99"/>
  <c r="CA191" i="99"/>
  <c r="BZ191" i="99"/>
  <c r="BY191" i="99"/>
  <c r="BX191" i="99"/>
  <c r="BW191" i="99"/>
  <c r="BV191" i="99"/>
  <c r="BU191" i="99"/>
  <c r="BT191" i="99"/>
  <c r="BS191" i="99"/>
  <c r="BR191" i="99"/>
  <c r="BQ191" i="99"/>
  <c r="BP191" i="99"/>
  <c r="BO191" i="99"/>
  <c r="BN191" i="99"/>
  <c r="BM191" i="99"/>
  <c r="BL191" i="99"/>
  <c r="BK191" i="99"/>
  <c r="BJ191" i="99"/>
  <c r="BI191" i="99"/>
  <c r="G24" i="101" s="1"/>
  <c r="I24" i="101" s="1"/>
  <c r="BH191" i="99"/>
  <c r="BG191" i="99"/>
  <c r="BF191" i="99"/>
  <c r="BE191" i="99"/>
  <c r="BZ187" i="99"/>
  <c r="BY187" i="99"/>
  <c r="BX187" i="99"/>
  <c r="BW187" i="99"/>
  <c r="BV187" i="99"/>
  <c r="BU187" i="99"/>
  <c r="BT187" i="99"/>
  <c r="BS187" i="99"/>
  <c r="BR187" i="99"/>
  <c r="BQ187" i="99"/>
  <c r="BP187" i="99"/>
  <c r="BO187" i="99"/>
  <c r="BN187" i="99"/>
  <c r="BM187" i="99"/>
  <c r="BL187" i="99"/>
  <c r="BK187" i="99"/>
  <c r="BJ187" i="99"/>
  <c r="BI187" i="99"/>
  <c r="BH187" i="99"/>
  <c r="BG187" i="99"/>
  <c r="BF187" i="99"/>
  <c r="BE187" i="99"/>
  <c r="G187" i="99"/>
  <c r="H187" i="99"/>
  <c r="G20" i="101" l="1"/>
  <c r="CB190" i="99"/>
  <c r="CA190" i="99"/>
  <c r="BZ190" i="99"/>
  <c r="BY190" i="99"/>
  <c r="BX190" i="99"/>
  <c r="BW190" i="99"/>
  <c r="BV190" i="99"/>
  <c r="BU190" i="99"/>
  <c r="BT190" i="99"/>
  <c r="BS190" i="99"/>
  <c r="BR190" i="99"/>
  <c r="BQ190" i="99"/>
  <c r="BP190" i="99"/>
  <c r="BO190" i="99"/>
  <c r="BN190" i="99"/>
  <c r="BM190" i="99"/>
  <c r="BL190" i="99"/>
  <c r="BK190" i="99"/>
  <c r="BJ190" i="99"/>
  <c r="BI190" i="99"/>
  <c r="BH190" i="99"/>
  <c r="BG190" i="99"/>
  <c r="BF190" i="99"/>
  <c r="BE190" i="99"/>
  <c r="BB189" i="99"/>
  <c r="BA189" i="99"/>
  <c r="AZ189" i="99"/>
  <c r="AY189" i="99"/>
  <c r="AX189" i="99"/>
  <c r="AW189" i="99"/>
  <c r="AV189" i="99"/>
  <c r="AU189" i="99"/>
  <c r="AT189" i="99"/>
  <c r="AS189" i="99"/>
  <c r="AR189" i="99"/>
  <c r="AQ189" i="99"/>
  <c r="AP189" i="99"/>
  <c r="AO189" i="99"/>
  <c r="AN189" i="99"/>
  <c r="AM189" i="99"/>
  <c r="AL189" i="99"/>
  <c r="AK189" i="99"/>
  <c r="AJ189" i="99"/>
  <c r="AI189" i="99"/>
  <c r="AH189" i="99"/>
  <c r="AG189" i="99"/>
  <c r="AF189" i="99"/>
  <c r="AE189" i="99"/>
  <c r="AD189" i="99"/>
  <c r="AC189" i="99"/>
  <c r="AB189" i="99"/>
  <c r="AA189" i="99"/>
  <c r="Z189" i="99"/>
  <c r="Y189" i="99"/>
  <c r="X189" i="99"/>
  <c r="W189" i="99"/>
  <c r="V189" i="99"/>
  <c r="U189" i="99"/>
  <c r="T189" i="99"/>
  <c r="S189" i="99"/>
  <c r="R189" i="99"/>
  <c r="Q189" i="99"/>
  <c r="P189" i="99"/>
  <c r="O189" i="99"/>
  <c r="N189" i="99"/>
  <c r="M189" i="99"/>
  <c r="L189" i="99"/>
  <c r="K189" i="99"/>
  <c r="J189" i="99"/>
  <c r="BB188" i="99"/>
  <c r="BA188" i="99"/>
  <c r="AZ188" i="99"/>
  <c r="AY188" i="99"/>
  <c r="AX188" i="99"/>
  <c r="AW188" i="99"/>
  <c r="AV188" i="99"/>
  <c r="AU188" i="99"/>
  <c r="AT188" i="99"/>
  <c r="AS188" i="99"/>
  <c r="AR188" i="99"/>
  <c r="AQ188" i="99"/>
  <c r="AP188" i="99"/>
  <c r="AO188" i="99"/>
  <c r="AN188" i="99"/>
  <c r="AM188" i="99"/>
  <c r="AL188" i="99"/>
  <c r="AK188" i="99"/>
  <c r="AJ188" i="99"/>
  <c r="AI188" i="99"/>
  <c r="AH188" i="99"/>
  <c r="AG188" i="99"/>
  <c r="AF188" i="99"/>
  <c r="AE188" i="99"/>
  <c r="AD188" i="99"/>
  <c r="AC188" i="99"/>
  <c r="AB188" i="99"/>
  <c r="AA188" i="99"/>
  <c r="Z188" i="99"/>
  <c r="Y188" i="99"/>
  <c r="X188" i="99"/>
  <c r="W188" i="99"/>
  <c r="V188" i="99"/>
  <c r="U188" i="99"/>
  <c r="T188" i="99"/>
  <c r="S188" i="99"/>
  <c r="R188" i="99"/>
  <c r="Q188" i="99"/>
  <c r="P188" i="99"/>
  <c r="O188" i="99"/>
  <c r="N188" i="99"/>
  <c r="M188" i="99"/>
  <c r="L188" i="99"/>
  <c r="K188" i="99"/>
  <c r="J188" i="99"/>
  <c r="BB187" i="99"/>
  <c r="BA187" i="99"/>
  <c r="AZ187" i="99"/>
  <c r="AY187" i="99"/>
  <c r="AX187" i="99"/>
  <c r="AW187" i="99"/>
  <c r="AV187" i="99"/>
  <c r="AU187" i="99"/>
  <c r="AT187" i="99"/>
  <c r="AS187" i="99"/>
  <c r="AR187" i="99"/>
  <c r="AQ187" i="99"/>
  <c r="AP187" i="99"/>
  <c r="AO187" i="99"/>
  <c r="AN187" i="99"/>
  <c r="AM187" i="99"/>
  <c r="AL187" i="99"/>
  <c r="AK187" i="99"/>
  <c r="AJ187" i="99"/>
  <c r="AI187" i="99"/>
  <c r="AH187" i="99"/>
  <c r="AG187" i="99"/>
  <c r="AF187" i="99"/>
  <c r="AE187" i="99"/>
  <c r="AD187" i="99"/>
  <c r="AC187" i="99"/>
  <c r="AB187" i="99"/>
  <c r="W187" i="99"/>
  <c r="V187" i="99"/>
  <c r="U187" i="99"/>
  <c r="T187" i="99"/>
  <c r="S187" i="99"/>
  <c r="R187" i="99"/>
  <c r="Q187" i="99"/>
  <c r="P187" i="99"/>
  <c r="O187" i="99"/>
  <c r="N187" i="99"/>
  <c r="M187" i="99"/>
  <c r="L187" i="99"/>
  <c r="K187" i="99"/>
  <c r="J187" i="99"/>
  <c r="R186" i="99"/>
  <c r="BE183" i="99"/>
  <c r="BB185" i="99"/>
  <c r="BA185" i="99"/>
  <c r="AZ185" i="99"/>
  <c r="AY185" i="99"/>
  <c r="AX185" i="99"/>
  <c r="AW185" i="99"/>
  <c r="AV185" i="99"/>
  <c r="AU185" i="99"/>
  <c r="AT185" i="99"/>
  <c r="AS185" i="99"/>
  <c r="AR185" i="99"/>
  <c r="AQ185" i="99"/>
  <c r="AP185" i="99"/>
  <c r="AO185" i="99"/>
  <c r="AN185" i="99"/>
  <c r="AM185" i="99"/>
  <c r="AL185" i="99"/>
  <c r="AK185" i="99"/>
  <c r="AJ185" i="99"/>
  <c r="AI185" i="99"/>
  <c r="AH185" i="99"/>
  <c r="AG185" i="99"/>
  <c r="AF185" i="99"/>
  <c r="AE185" i="99"/>
  <c r="AD185" i="99"/>
  <c r="AC185" i="99"/>
  <c r="AB185" i="99"/>
  <c r="AA185" i="99"/>
  <c r="Z185" i="99"/>
  <c r="Y185" i="99"/>
  <c r="X185" i="99"/>
  <c r="W185" i="99"/>
  <c r="V185" i="99"/>
  <c r="U185" i="99"/>
  <c r="T185" i="99"/>
  <c r="S185" i="99"/>
  <c r="R185" i="99"/>
  <c r="Q185" i="99"/>
  <c r="P185" i="99"/>
  <c r="O185" i="99"/>
  <c r="N185" i="99"/>
  <c r="M185" i="99"/>
  <c r="L185" i="99"/>
  <c r="K185" i="99"/>
  <c r="BZ183" i="99"/>
  <c r="BY183" i="99"/>
  <c r="BX183" i="99"/>
  <c r="BW183" i="99"/>
  <c r="BV183" i="99"/>
  <c r="BU183" i="99"/>
  <c r="BT183" i="99"/>
  <c r="BS183" i="99"/>
  <c r="BR183" i="99"/>
  <c r="BQ183" i="99"/>
  <c r="BP183" i="99"/>
  <c r="BO183" i="99"/>
  <c r="BN183" i="99"/>
  <c r="BM183" i="99"/>
  <c r="BL183" i="99"/>
  <c r="BK183" i="99"/>
  <c r="BJ183" i="99"/>
  <c r="BI183" i="99"/>
  <c r="AD183" i="99"/>
  <c r="Y183" i="99"/>
  <c r="AP183" i="99"/>
  <c r="BH183" i="99"/>
  <c r="BG183" i="99"/>
  <c r="BF183" i="99"/>
  <c r="BB183" i="99"/>
  <c r="BA183" i="99"/>
  <c r="AZ183" i="99"/>
  <c r="AY183" i="99"/>
  <c r="AX183" i="99"/>
  <c r="AW183" i="99"/>
  <c r="AV183" i="99"/>
  <c r="AU183" i="99"/>
  <c r="AT183" i="99"/>
  <c r="AS183" i="99"/>
  <c r="AR183" i="99"/>
  <c r="AQ183" i="99"/>
  <c r="AO183" i="99"/>
  <c r="AN183" i="99"/>
  <c r="AM183" i="99"/>
  <c r="AL183" i="99"/>
  <c r="AK183" i="99"/>
  <c r="AJ183" i="99"/>
  <c r="AI183" i="99"/>
  <c r="AH183" i="99"/>
  <c r="AG183" i="99"/>
  <c r="AF183" i="99"/>
  <c r="AE183" i="99"/>
  <c r="AC183" i="99"/>
  <c r="AB183" i="99"/>
  <c r="AA183" i="99"/>
  <c r="Z183" i="99"/>
  <c r="X183" i="99"/>
  <c r="W183" i="99"/>
  <c r="V183" i="99"/>
  <c r="U183" i="99"/>
  <c r="T183" i="99"/>
  <c r="S183" i="99"/>
  <c r="R183" i="99"/>
  <c r="Q183" i="99"/>
  <c r="P183" i="99"/>
  <c r="O183" i="99"/>
  <c r="N183" i="99"/>
  <c r="M183" i="99"/>
  <c r="L183" i="99"/>
  <c r="K183" i="99"/>
  <c r="J185" i="99"/>
  <c r="J183" i="99"/>
  <c r="I183" i="99"/>
  <c r="G169" i="99"/>
  <c r="K169" i="99" s="1"/>
  <c r="BZ186" i="99" s="1"/>
  <c r="C169" i="99"/>
  <c r="G165" i="99"/>
  <c r="J165" i="99" s="1"/>
  <c r="C165" i="99"/>
  <c r="G163" i="99"/>
  <c r="J163" i="99" s="1"/>
  <c r="C163" i="99"/>
  <c r="G161" i="99"/>
  <c r="J161" i="99" s="1"/>
  <c r="C161" i="99"/>
  <c r="G159" i="99"/>
  <c r="J159" i="99" s="1"/>
  <c r="C159" i="99"/>
  <c r="G157" i="99"/>
  <c r="J157" i="99" s="1"/>
  <c r="C157" i="99"/>
  <c r="G155" i="99"/>
  <c r="C155" i="99"/>
  <c r="G151" i="99"/>
  <c r="J151" i="99" s="1"/>
  <c r="C151" i="99"/>
  <c r="G149" i="99"/>
  <c r="J149" i="99" s="1"/>
  <c r="C149" i="99"/>
  <c r="G145" i="99"/>
  <c r="J145" i="99" s="1"/>
  <c r="C145" i="99"/>
  <c r="G143" i="99"/>
  <c r="J143" i="99" s="1"/>
  <c r="C143" i="99"/>
  <c r="G139" i="99"/>
  <c r="C139" i="99"/>
  <c r="G137" i="99"/>
  <c r="J137" i="99" s="1"/>
  <c r="C137" i="99"/>
  <c r="G135" i="99"/>
  <c r="J135" i="99" s="1"/>
  <c r="C135" i="99"/>
  <c r="G133" i="99"/>
  <c r="J133" i="99" s="1"/>
  <c r="C133" i="99"/>
  <c r="G131" i="99"/>
  <c r="J131" i="99" s="1"/>
  <c r="C131" i="99"/>
  <c r="G129" i="99"/>
  <c r="J129" i="99" s="1"/>
  <c r="C129" i="99"/>
  <c r="G127" i="99"/>
  <c r="J127" i="99" s="1"/>
  <c r="C127" i="99"/>
  <c r="G123" i="99"/>
  <c r="J123" i="99" s="1"/>
  <c r="C123" i="99"/>
  <c r="G121" i="99"/>
  <c r="J121" i="99" s="1"/>
  <c r="C121" i="99"/>
  <c r="G119" i="99"/>
  <c r="J119" i="99" s="1"/>
  <c r="C119" i="99"/>
  <c r="G117" i="99"/>
  <c r="J117" i="99" s="1"/>
  <c r="C117" i="99"/>
  <c r="C109" i="99"/>
  <c r="C107" i="99"/>
  <c r="C105" i="99"/>
  <c r="G77" i="99"/>
  <c r="J77" i="99" s="1"/>
  <c r="G75" i="99"/>
  <c r="J75" i="99" s="1"/>
  <c r="G73" i="99"/>
  <c r="J73" i="99" s="1"/>
  <c r="G71" i="99"/>
  <c r="J71" i="99" s="1"/>
  <c r="G69" i="99"/>
  <c r="J69" i="99" s="1"/>
  <c r="G67" i="99"/>
  <c r="J67" i="99" s="1"/>
  <c r="G65" i="99"/>
  <c r="J65" i="99" s="1"/>
  <c r="G63" i="99"/>
  <c r="J63" i="99" s="1"/>
  <c r="G61" i="99"/>
  <c r="J61" i="99" s="1"/>
  <c r="G59" i="99"/>
  <c r="J59" i="99" s="1"/>
  <c r="G22" i="101" l="1"/>
  <c r="G57" i="99"/>
  <c r="J57" i="99" s="1"/>
  <c r="G55" i="99"/>
  <c r="J55" i="99" s="1"/>
  <c r="G53" i="99"/>
  <c r="J53" i="99" s="1"/>
  <c r="G51" i="99"/>
  <c r="J51" i="99" s="1"/>
  <c r="G49" i="99"/>
  <c r="J49" i="99" s="1"/>
  <c r="G47" i="99"/>
  <c r="J47" i="99" s="1"/>
  <c r="G45" i="99"/>
  <c r="J45" i="99" s="1"/>
  <c r="G43" i="99"/>
  <c r="J43" i="99" s="1"/>
  <c r="AM103" i="98"/>
  <c r="AL103" i="98"/>
  <c r="AM101" i="98"/>
  <c r="AM99" i="98"/>
  <c r="AL101" i="98"/>
  <c r="AL99" i="98"/>
  <c r="AK103" i="98"/>
  <c r="AK101" i="98"/>
  <c r="AK99" i="98"/>
  <c r="AJ103" i="98"/>
  <c r="AI103" i="98"/>
  <c r="AJ101" i="98"/>
  <c r="AJ99" i="98"/>
  <c r="AI101" i="98"/>
  <c r="AI99" i="98"/>
  <c r="AH103" i="98"/>
  <c r="AH101" i="98"/>
  <c r="AH99" i="98"/>
  <c r="AG103" i="98"/>
  <c r="AG101" i="98"/>
  <c r="AG99" i="98"/>
  <c r="AF103" i="98"/>
  <c r="AF101" i="98"/>
  <c r="AF99" i="98"/>
  <c r="AE103" i="98"/>
  <c r="E22" i="101" s="1"/>
  <c r="I22" i="101" s="1"/>
  <c r="AE101" i="98"/>
  <c r="AE99" i="98"/>
  <c r="H91" i="98"/>
  <c r="K91" i="98" s="1"/>
  <c r="H87" i="98"/>
  <c r="K87" i="98" s="1"/>
  <c r="H85" i="98"/>
  <c r="K85" i="98" s="1"/>
  <c r="H81" i="98"/>
  <c r="K81" i="98" s="1"/>
  <c r="H77" i="98"/>
  <c r="K77" i="98" s="1"/>
  <c r="H73" i="98"/>
  <c r="K73" i="98" s="1"/>
  <c r="H71" i="98"/>
  <c r="K71" i="98" s="1"/>
  <c r="H67" i="98"/>
  <c r="K67" i="98" s="1"/>
  <c r="H63" i="98"/>
  <c r="K63" i="98" s="1"/>
  <c r="AD102" i="98"/>
  <c r="AD101" i="98"/>
  <c r="AD98" i="98"/>
  <c r="AC102" i="98"/>
  <c r="AC98" i="98"/>
  <c r="AC101" i="98"/>
  <c r="AB102" i="98"/>
  <c r="AB101" i="98"/>
  <c r="AB98" i="98"/>
  <c r="AA102" i="98"/>
  <c r="AA101" i="98"/>
  <c r="AA98" i="98"/>
  <c r="Z102" i="98"/>
  <c r="Z101" i="98"/>
  <c r="Z98" i="98"/>
  <c r="Y102" i="98"/>
  <c r="Y101" i="98"/>
  <c r="Y98" i="98"/>
  <c r="X102" i="98"/>
  <c r="X101" i="98"/>
  <c r="X98" i="98"/>
  <c r="W102" i="98"/>
  <c r="W101" i="98"/>
  <c r="W98" i="98"/>
  <c r="V102" i="98"/>
  <c r="V101" i="98"/>
  <c r="V98" i="98"/>
  <c r="U102" i="98"/>
  <c r="U101" i="98"/>
  <c r="U98" i="98"/>
  <c r="T102" i="98"/>
  <c r="T101" i="98"/>
  <c r="T98" i="98"/>
  <c r="S101" i="98"/>
  <c r="S98" i="98"/>
  <c r="S102" i="98"/>
  <c r="R102" i="98"/>
  <c r="R101" i="98"/>
  <c r="R98" i="98"/>
  <c r="Q102" i="98"/>
  <c r="Q101" i="98"/>
  <c r="Q98" i="98"/>
  <c r="P102" i="98"/>
  <c r="P101" i="98"/>
  <c r="P98" i="98"/>
  <c r="O102" i="98"/>
  <c r="O101" i="98"/>
  <c r="O98" i="98"/>
  <c r="H59" i="98"/>
  <c r="K59" i="98" s="1"/>
  <c r="H57" i="98"/>
  <c r="K57" i="98" s="1"/>
  <c r="H55" i="98"/>
  <c r="K55" i="98" s="1"/>
  <c r="H53" i="98"/>
  <c r="K53" i="98" s="1"/>
  <c r="H51" i="98"/>
  <c r="K51" i="98" s="1"/>
  <c r="H49" i="98"/>
  <c r="K49" i="98" s="1"/>
  <c r="H47" i="98"/>
  <c r="K47" i="98" s="1"/>
  <c r="H45" i="98"/>
  <c r="K45" i="98" s="1"/>
  <c r="H43" i="98"/>
  <c r="K43" i="98" s="1"/>
  <c r="H41" i="98"/>
  <c r="K41" i="98" s="1"/>
  <c r="H39" i="98"/>
  <c r="K39" i="98" s="1"/>
  <c r="H37" i="98"/>
  <c r="K37" i="98" s="1"/>
  <c r="H35" i="98"/>
  <c r="K35" i="98" s="1"/>
  <c r="H33" i="98"/>
  <c r="K33" i="98" s="1"/>
  <c r="H31" i="98"/>
  <c r="K31" i="98" s="1"/>
  <c r="H29" i="98"/>
  <c r="K29" i="98" s="1"/>
  <c r="N102" i="98"/>
  <c r="N101" i="98"/>
  <c r="N98" i="98"/>
  <c r="H27" i="98"/>
  <c r="K27" i="98" s="1"/>
  <c r="M102" i="98"/>
  <c r="M101" i="98"/>
  <c r="M98" i="98"/>
  <c r="H25" i="98"/>
  <c r="K25" i="98" s="1"/>
  <c r="L102" i="98"/>
  <c r="L101" i="98"/>
  <c r="L98" i="98"/>
  <c r="H23" i="98"/>
  <c r="K23" i="98" s="1"/>
  <c r="K102" i="98"/>
  <c r="K101" i="98"/>
  <c r="K98" i="98"/>
  <c r="H21" i="98"/>
  <c r="K21" i="98" s="1"/>
  <c r="J102" i="98"/>
  <c r="J101" i="98"/>
  <c r="J98" i="98"/>
  <c r="H19" i="98"/>
  <c r="K19" i="98" s="1"/>
  <c r="I102" i="98"/>
  <c r="I101" i="98"/>
  <c r="I98" i="98"/>
  <c r="H102" i="98"/>
  <c r="H101" i="98"/>
  <c r="H98" i="98"/>
  <c r="H17" i="98"/>
  <c r="K17" i="98" s="1"/>
  <c r="E15" i="101" l="1"/>
  <c r="I15" i="101" s="1"/>
  <c r="E21" i="101"/>
  <c r="E16" i="101"/>
  <c r="I16" i="101" s="1"/>
  <c r="E20" i="101"/>
  <c r="I189" i="99"/>
  <c r="H189" i="99"/>
  <c r="G189" i="99"/>
  <c r="I188" i="99"/>
  <c r="H188" i="99"/>
  <c r="G188" i="99"/>
  <c r="I187" i="99"/>
  <c r="I185" i="99"/>
  <c r="H185" i="99"/>
  <c r="G185" i="99"/>
  <c r="H183" i="99"/>
  <c r="G183" i="99"/>
  <c r="G15" i="99"/>
  <c r="J15" i="99" s="1"/>
  <c r="H15" i="98"/>
  <c r="G14" i="101" l="1"/>
  <c r="I14" i="101" s="1"/>
  <c r="G19" i="101"/>
  <c r="I19" i="101" s="1"/>
  <c r="G21" i="101"/>
  <c r="I21" i="101" s="1"/>
  <c r="G23" i="101"/>
  <c r="I23" i="101" s="1"/>
  <c r="G17" i="101"/>
  <c r="I17" i="101" s="1"/>
  <c r="I20" i="101"/>
</calcChain>
</file>

<file path=xl/sharedStrings.xml><?xml version="1.0" encoding="utf-8"?>
<sst xmlns="http://schemas.openxmlformats.org/spreadsheetml/2006/main" count="466" uniqueCount="133">
  <si>
    <t>PROJECT:</t>
  </si>
  <si>
    <t>CALCULATED BY:</t>
  </si>
  <si>
    <t>CHECKED BY:</t>
  </si>
  <si>
    <t>SUBJECT:</t>
  </si>
  <si>
    <t>SHEET NO.</t>
  </si>
  <si>
    <t>OF</t>
  </si>
  <si>
    <t>DATE:</t>
  </si>
  <si>
    <t>PID:</t>
  </si>
  <si>
    <t>MAH-224-17.72 PART 1</t>
  </si>
  <si>
    <t>PAV'T AREA</t>
  </si>
  <si>
    <t>RESURFACING</t>
  </si>
  <si>
    <t>FULL DEPTH ASPHALT</t>
  </si>
  <si>
    <t>LT</t>
  </si>
  <si>
    <t>SIDE</t>
  </si>
  <si>
    <t>CADD GENERATED AREA</t>
  </si>
  <si>
    <t>D</t>
  </si>
  <si>
    <t>W</t>
  </si>
  <si>
    <t>DISTANCE</t>
  </si>
  <si>
    <t>AVERAGE WIDTH</t>
  </si>
  <si>
    <t>VARIABLE:</t>
  </si>
  <si>
    <t>407</t>
  </si>
  <si>
    <t>SUBGRADE COMPACTION</t>
  </si>
  <si>
    <t>NON-TRACKING TACK COAT</t>
  </si>
  <si>
    <t>CY</t>
  </si>
  <si>
    <t>SY</t>
  </si>
  <si>
    <t>204</t>
  </si>
  <si>
    <t>254</t>
  </si>
  <si>
    <t>301</t>
  </si>
  <si>
    <t>304</t>
  </si>
  <si>
    <t>424</t>
  </si>
  <si>
    <t>442</t>
  </si>
  <si>
    <t>PAVEMENT PLANING, ASPHALT CONCRETE (T=1.5")</t>
  </si>
  <si>
    <t>GAL</t>
  </si>
  <si>
    <t>ITEM</t>
  </si>
  <si>
    <t>DESCRIPTION</t>
  </si>
  <si>
    <t>PAVEMENT AREAS</t>
  </si>
  <si>
    <t>FORMULA</t>
  </si>
  <si>
    <t>UNIT</t>
  </si>
  <si>
    <t>= A / 9</t>
  </si>
  <si>
    <t>= A x (6/12) / 27</t>
  </si>
  <si>
    <t>= (A/9) x 0.06 x 3</t>
  </si>
  <si>
    <t>= A x (1.25/12) / 27</t>
  </si>
  <si>
    <t>= A x (2.25/12) / 27</t>
  </si>
  <si>
    <t>= (A/9) x 0.09</t>
  </si>
  <si>
    <t>DxW = A</t>
  </si>
  <si>
    <t>= A x (9/12) / 27</t>
  </si>
  <si>
    <t>CALC SHEET</t>
  </si>
  <si>
    <t>TOTAL CARRIED TO GENSUM</t>
  </si>
  <si>
    <t>AM</t>
  </si>
  <si>
    <t>MGW</t>
  </si>
  <si>
    <t>U.S. 224</t>
  </si>
  <si>
    <t>LT/RT</t>
  </si>
  <si>
    <t>CALCULATED</t>
  </si>
  <si>
    <t>MALL DR.</t>
  </si>
  <si>
    <t>CALIFORNIA AVE.</t>
  </si>
  <si>
    <t>SOUTHERN BLVD.</t>
  </si>
  <si>
    <t>HOME DEPOT DR.</t>
  </si>
  <si>
    <t xml:space="preserve">TANGLEWOOD DR. </t>
  </si>
  <si>
    <t xml:space="preserve">SOUTH AVE. </t>
  </si>
  <si>
    <t>TIFFANY BLVD.</t>
  </si>
  <si>
    <t>PAVEMENT PLANING, ASPHALT CONCRETE (T=1.25")</t>
  </si>
  <si>
    <t>1.25" FINE GRADED POLYMER ASPHALT CONCRETE, TYPE B, (448)</t>
  </si>
  <si>
    <t>1.5" ASPHALT CONCRETE SURFACE COURSE, 12.5 MM, TYPE A (449), PG76-22M</t>
  </si>
  <si>
    <t>= A x (1.5/12) / 27</t>
  </si>
  <si>
    <t>CALCULATED AREA</t>
  </si>
  <si>
    <t>9" ASPHALT CONCRETE BASE, PG64-22, (449)</t>
  </si>
  <si>
    <t>6" AGGREGATE BASE</t>
  </si>
  <si>
    <t>2.25" ASPHALT CONCRETE INTERMEDIATE COURSE, 12.5 MM, TYPE A (448)</t>
  </si>
  <si>
    <t>RT</t>
  </si>
  <si>
    <t>Pavement Calcs</t>
  </si>
  <si>
    <t xml:space="preserve">SOUTHERN BLVD. </t>
  </si>
  <si>
    <t xml:space="preserve">HOME DEPOT DR. </t>
  </si>
  <si>
    <t>SOUTH AVE.</t>
  </si>
  <si>
    <t xml:space="preserve">TIFFANY BLVD. </t>
  </si>
  <si>
    <t>= A x (2.5/12) / 27</t>
  </si>
  <si>
    <t>2.5" ASPHALT CONCRETE INTERMEDIATE COURSE, 12.5 MM, TYPE A (448)</t>
  </si>
  <si>
    <t>6" ASPHALT CONCRETE BASE, PG64-22, (449)</t>
  </si>
  <si>
    <t>2.50" ASPHALT CONCRETE INTERMEDIATE COURSE, 12.5 MM, TYPE A (448)</t>
  </si>
  <si>
    <t>AGG. BASE AREA</t>
  </si>
  <si>
    <t>P.146</t>
  </si>
  <si>
    <t>TI-1</t>
  </si>
  <si>
    <r>
      <rPr>
        <i/>
        <sz val="10"/>
        <rFont val="OHDOTSymbols"/>
      </rPr>
      <t></t>
    </r>
    <r>
      <rPr>
        <i/>
        <sz val="10"/>
        <rFont val="Calibri"/>
        <family val="2"/>
      </rPr>
      <t xml:space="preserve"> CONST. US 224</t>
    </r>
  </si>
  <si>
    <t>947+74.80</t>
  </si>
  <si>
    <t>RT.</t>
  </si>
  <si>
    <t>4" NON-REINFORCED CONCRETE PAVEMENT, CLASS QC 1P</t>
  </si>
  <si>
    <t>Page</t>
  </si>
  <si>
    <t xml:space="preserve">Reference </t>
  </si>
  <si>
    <t>Station</t>
  </si>
  <si>
    <t>Begin</t>
  </si>
  <si>
    <t>End</t>
  </si>
  <si>
    <t>Alignment</t>
  </si>
  <si>
    <t>Side</t>
  </si>
  <si>
    <t>P.147</t>
  </si>
  <si>
    <t>TI-2</t>
  </si>
  <si>
    <t>LT.</t>
  </si>
  <si>
    <t>P.151</t>
  </si>
  <si>
    <t>TI-7</t>
  </si>
  <si>
    <t>LT. / RT.</t>
  </si>
  <si>
    <t>P-151</t>
  </si>
  <si>
    <t>TI-8</t>
  </si>
  <si>
    <t>P.152</t>
  </si>
  <si>
    <t>TI-9</t>
  </si>
  <si>
    <t>TI-3</t>
  </si>
  <si>
    <t>P.148</t>
  </si>
  <si>
    <t>TI-6</t>
  </si>
  <si>
    <t>TI-4</t>
  </si>
  <si>
    <t>TI-5</t>
  </si>
  <si>
    <t>TI-10</t>
  </si>
  <si>
    <t>TI-11</t>
  </si>
  <si>
    <t>TI-12</t>
  </si>
  <si>
    <t>TI-13</t>
  </si>
  <si>
    <t>TI-14</t>
  </si>
  <si>
    <t>TI-15</t>
  </si>
  <si>
    <t>TI-16</t>
  </si>
  <si>
    <t>P-153</t>
  </si>
  <si>
    <t>P.149</t>
  </si>
  <si>
    <t>P.153</t>
  </si>
  <si>
    <t>P.156</t>
  </si>
  <si>
    <t>P.158</t>
  </si>
  <si>
    <t>P.162</t>
  </si>
  <si>
    <t>P.174</t>
  </si>
  <si>
    <r>
      <rPr>
        <i/>
        <sz val="10"/>
        <rFont val="OHDOTSymbols"/>
      </rPr>
      <t></t>
    </r>
    <r>
      <rPr>
        <i/>
        <sz val="10"/>
        <rFont val="Calibri"/>
        <family val="2"/>
      </rPr>
      <t xml:space="preserve"> CONST. TIFFANY BLVD</t>
    </r>
  </si>
  <si>
    <t>Island Area</t>
  </si>
  <si>
    <t>Sawcut area</t>
  </si>
  <si>
    <t>A</t>
  </si>
  <si>
    <t>B</t>
  </si>
  <si>
    <t>= B / 9</t>
  </si>
  <si>
    <t>= (A+B) x (6/12) / 27</t>
  </si>
  <si>
    <t>= (B/9) x 0.06 x 2</t>
  </si>
  <si>
    <t>Gal</t>
  </si>
  <si>
    <t>= B x (6/12) / 27</t>
  </si>
  <si>
    <t>= B x (1.5/12) / 27</t>
  </si>
  <si>
    <t>= B x (2.5/12) /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</si>
</sst>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&quot;+&quot;00.00"/>
    <numFmt numFmtId="165" formatCode="##\+#0.00"/>
    <numFmt numFmtId="166" formatCode="#,##0.0"/>
    <numFmt numFmtId="167" formatCode="0.0"/>
    <numFmt numFmtId="168" formatCode="##0\+##.00"/>
  </numFmts>
  <fonts count="17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color rgb="FF7030A0"/>
      <name val="Arial"/>
      <family val="2"/>
    </font>
    <font>
      <sz val="10"/>
      <color theme="3" tint="-0.499984740745262"/>
      <name val="Arial"/>
      <family val="2"/>
    </font>
    <font>
      <sz val="10"/>
      <color theme="3" tint="0.3999755851924192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name val="Arial"/>
    </font>
    <font>
      <i/>
      <sz val="10"/>
      <name val="Calibri"/>
      <family val="2"/>
    </font>
    <font>
      <i/>
      <sz val="10"/>
      <name val="OHDOTSymbols"/>
    </font>
    <font>
      <i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82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4" xfId="0" applyFont="1" applyBorder="1" applyAlignment="1">
      <alignment horizontal="right" vertical="center"/>
    </xf>
    <xf numFmtId="0" fontId="0" fillId="0" borderId="6" xfId="0" applyBorder="1"/>
    <xf numFmtId="0" fontId="0" fillId="0" borderId="7" xfId="0" applyBorder="1"/>
    <xf numFmtId="0" fontId="0" fillId="0" borderId="1" xfId="0" applyBorder="1" applyAlignment="1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14" fontId="2" fillId="0" borderId="0" xfId="0" applyNumberFormat="1" applyFont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9" xfId="0" applyFont="1" applyBorder="1" applyProtection="1">
      <protection locked="0"/>
    </xf>
    <xf numFmtId="0" fontId="0" fillId="0" borderId="10" xfId="0" applyBorder="1" applyAlignment="1">
      <alignment horizontal="center"/>
    </xf>
    <xf numFmtId="165" fontId="9" fillId="0" borderId="11" xfId="0" applyNumberFormat="1" applyFont="1" applyBorder="1" applyAlignment="1">
      <alignment horizontal="center" vertical="center"/>
    </xf>
    <xf numFmtId="165" fontId="10" fillId="0" borderId="11" xfId="0" applyNumberFormat="1" applyFont="1" applyBorder="1" applyAlignment="1">
      <alignment horizontal="center" vertical="center"/>
    </xf>
    <xf numFmtId="165" fontId="11" fillId="0" borderId="11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4" fontId="8" fillId="0" borderId="11" xfId="0" applyNumberFormat="1" applyFont="1" applyBorder="1" applyAlignment="1">
      <alignment horizontal="center" vertical="center"/>
    </xf>
    <xf numFmtId="4" fontId="9" fillId="0" borderId="11" xfId="0" applyNumberFormat="1" applyFont="1" applyBorder="1" applyAlignment="1">
      <alignment horizontal="center" vertical="center"/>
    </xf>
    <xf numFmtId="166" fontId="9" fillId="0" borderId="11" xfId="0" applyNumberFormat="1" applyFont="1" applyBorder="1" applyAlignment="1">
      <alignment horizontal="center" vertical="center"/>
    </xf>
    <xf numFmtId="4" fontId="10" fillId="0" borderId="11" xfId="0" applyNumberFormat="1" applyFont="1" applyBorder="1" applyAlignment="1">
      <alignment horizontal="center" vertical="center"/>
    </xf>
    <xf numFmtId="166" fontId="10" fillId="0" borderId="11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4" fontId="11" fillId="0" borderId="11" xfId="0" applyNumberFormat="1" applyFont="1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1" xfId="0" applyBorder="1" applyAlignment="1">
      <alignment vertical="top" wrapText="1"/>
    </xf>
    <xf numFmtId="0" fontId="0" fillId="0" borderId="15" xfId="0" applyBorder="1"/>
    <xf numFmtId="0" fontId="0" fillId="0" borderId="11" xfId="0" applyBorder="1"/>
    <xf numFmtId="49" fontId="8" fillId="0" borderId="11" xfId="0" applyNumberFormat="1" applyFont="1" applyBorder="1" applyAlignment="1">
      <alignment horizontal="right" vertical="center"/>
    </xf>
    <xf numFmtId="49" fontId="9" fillId="0" borderId="11" xfId="0" applyNumberFormat="1" applyFont="1" applyBorder="1" applyAlignment="1">
      <alignment horizontal="right" vertical="center"/>
    </xf>
    <xf numFmtId="49" fontId="10" fillId="0" borderId="11" xfId="0" applyNumberFormat="1" applyFont="1" applyBorder="1" applyAlignment="1">
      <alignment horizontal="right" vertical="center"/>
    </xf>
    <xf numFmtId="49" fontId="11" fillId="0" borderId="11" xfId="0" applyNumberFormat="1" applyFont="1" applyBorder="1" applyAlignment="1">
      <alignment horizontal="right" vertical="center"/>
    </xf>
    <xf numFmtId="0" fontId="11" fillId="0" borderId="11" xfId="0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3" fillId="0" borderId="20" xfId="0" applyFont="1" applyBorder="1" applyAlignment="1">
      <alignment horizontal="right" vertical="center"/>
    </xf>
    <xf numFmtId="0" fontId="0" fillId="0" borderId="21" xfId="0" applyBorder="1" applyAlignment="1">
      <alignment vertical="top" wrapText="1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164" fontId="4" fillId="0" borderId="24" xfId="0" applyNumberFormat="1" applyFont="1" applyBorder="1" applyAlignment="1" applyProtection="1">
      <alignment vertical="center"/>
      <protection locked="0"/>
    </xf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11" xfId="0" applyFont="1" applyBorder="1" applyAlignment="1">
      <alignment horizontal="center" vertical="center" textRotation="90" wrapText="1"/>
    </xf>
    <xf numFmtId="0" fontId="4" fillId="0" borderId="11" xfId="0" applyFont="1" applyBorder="1" applyAlignment="1">
      <alignment vertical="top" wrapText="1"/>
    </xf>
    <xf numFmtId="0" fontId="5" fillId="0" borderId="2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6" xfId="0" applyBorder="1"/>
    <xf numFmtId="0" fontId="3" fillId="0" borderId="8" xfId="0" applyFont="1" applyBorder="1" applyAlignment="1">
      <alignment horizontal="right" vertical="center"/>
    </xf>
    <xf numFmtId="0" fontId="0" fillId="0" borderId="27" xfId="0" applyBorder="1" applyAlignment="1">
      <alignment horizontal="center"/>
    </xf>
    <xf numFmtId="164" fontId="5" fillId="0" borderId="11" xfId="0" applyNumberFormat="1" applyFont="1" applyBorder="1" applyAlignment="1" applyProtection="1">
      <alignment horizontal="center" vertical="center"/>
      <protection locked="0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30" xfId="0" applyBorder="1"/>
    <xf numFmtId="0" fontId="0" fillId="0" borderId="31" xfId="0" applyBorder="1"/>
    <xf numFmtId="164" fontId="5" fillId="0" borderId="30" xfId="0" applyNumberFormat="1" applyFont="1" applyBorder="1" applyAlignment="1" applyProtection="1">
      <alignment horizontal="center" vertical="center"/>
      <protection locked="0"/>
    </xf>
    <xf numFmtId="164" fontId="5" fillId="0" borderId="21" xfId="0" applyNumberFormat="1" applyFont="1" applyBorder="1" applyAlignment="1" applyProtection="1">
      <alignment horizontal="center" vertical="center"/>
      <protection locked="0"/>
    </xf>
    <xf numFmtId="165" fontId="9" fillId="0" borderId="30" xfId="0" applyNumberFormat="1" applyFont="1" applyBorder="1" applyAlignment="1">
      <alignment horizontal="center" vertical="center"/>
    </xf>
    <xf numFmtId="165" fontId="10" fillId="0" borderId="21" xfId="0" applyNumberFormat="1" applyFont="1" applyBorder="1" applyAlignment="1">
      <alignment horizontal="center" vertical="center"/>
    </xf>
    <xf numFmtId="165" fontId="10" fillId="0" borderId="30" xfId="0" applyNumberFormat="1" applyFont="1" applyBorder="1" applyAlignment="1">
      <alignment horizontal="center" vertical="center"/>
    </xf>
    <xf numFmtId="0" fontId="0" fillId="0" borderId="32" xfId="0" applyBorder="1"/>
    <xf numFmtId="164" fontId="4" fillId="0" borderId="33" xfId="0" applyNumberFormat="1" applyFont="1" applyBorder="1" applyAlignment="1" applyProtection="1">
      <alignment vertical="center"/>
      <protection locked="0"/>
    </xf>
    <xf numFmtId="164" fontId="4" fillId="0" borderId="25" xfId="0" applyNumberFormat="1" applyFont="1" applyBorder="1" applyAlignment="1" applyProtection="1">
      <alignment horizontal="right" vertical="center"/>
      <protection locked="0"/>
    </xf>
    <xf numFmtId="0" fontId="0" fillId="0" borderId="30" xfId="0" applyBorder="1" applyAlignment="1">
      <alignment vertical="top" wrapText="1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5" fillId="0" borderId="36" xfId="0" applyFont="1" applyBorder="1"/>
    <xf numFmtId="0" fontId="0" fillId="0" borderId="37" xfId="0" applyBorder="1" applyAlignment="1">
      <alignment horizontal="center" vertical="center"/>
    </xf>
    <xf numFmtId="0" fontId="0" fillId="0" borderId="38" xfId="0" applyBorder="1"/>
    <xf numFmtId="49" fontId="7" fillId="0" borderId="24" xfId="0" applyNumberFormat="1" applyFont="1" applyBorder="1" applyAlignment="1">
      <alignment horizontal="center"/>
    </xf>
    <xf numFmtId="49" fontId="7" fillId="0" borderId="39" xfId="0" applyNumberFormat="1" applyFont="1" applyBorder="1" applyAlignment="1">
      <alignment horizontal="center"/>
    </xf>
    <xf numFmtId="49" fontId="6" fillId="0" borderId="24" xfId="0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center"/>
    </xf>
    <xf numFmtId="49" fontId="6" fillId="0" borderId="25" xfId="0" applyNumberFormat="1" applyFont="1" applyBorder="1" applyAlignment="1">
      <alignment horizontal="center" vertical="center" wrapText="1"/>
    </xf>
    <xf numFmtId="49" fontId="6" fillId="0" borderId="39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/>
    </xf>
    <xf numFmtId="165" fontId="11" fillId="0" borderId="21" xfId="0" applyNumberFormat="1" applyFont="1" applyBorder="1" applyAlignment="1">
      <alignment horizontal="center" vertical="center"/>
    </xf>
    <xf numFmtId="0" fontId="0" fillId="0" borderId="47" xfId="0" applyBorder="1" applyAlignment="1">
      <alignment horizontal="center"/>
    </xf>
    <xf numFmtId="0" fontId="0" fillId="0" borderId="49" xfId="0" applyBorder="1"/>
    <xf numFmtId="0" fontId="0" fillId="0" borderId="40" xfId="0" applyBorder="1"/>
    <xf numFmtId="0" fontId="0" fillId="0" borderId="50" xfId="0" applyBorder="1"/>
    <xf numFmtId="0" fontId="0" fillId="0" borderId="44" xfId="0" applyBorder="1" applyAlignment="1">
      <alignment horizontal="center" vertical="center"/>
    </xf>
    <xf numFmtId="167" fontId="0" fillId="0" borderId="11" xfId="0" applyNumberFormat="1" applyBorder="1" applyAlignment="1">
      <alignment horizontal="center" vertical="center"/>
    </xf>
    <xf numFmtId="167" fontId="0" fillId="0" borderId="21" xfId="0" applyNumberFormat="1" applyBorder="1" applyAlignment="1">
      <alignment horizontal="center" vertical="center"/>
    </xf>
    <xf numFmtId="49" fontId="7" fillId="0" borderId="25" xfId="0" applyNumberFormat="1" applyFont="1" applyBorder="1" applyAlignment="1">
      <alignment horizontal="center"/>
    </xf>
    <xf numFmtId="49" fontId="6" fillId="0" borderId="39" xfId="0" applyNumberFormat="1" applyFont="1" applyBorder="1" applyAlignment="1">
      <alignment horizontal="center" vertical="center" wrapText="1"/>
    </xf>
    <xf numFmtId="167" fontId="6" fillId="0" borderId="20" xfId="0" applyNumberFormat="1" applyFont="1" applyBorder="1" applyAlignment="1">
      <alignment horizontal="center" vertical="center" wrapText="1"/>
    </xf>
    <xf numFmtId="167" fontId="6" fillId="0" borderId="21" xfId="0" applyNumberFormat="1" applyFont="1" applyBorder="1" applyAlignment="1">
      <alignment horizontal="center" vertical="center" wrapText="1"/>
    </xf>
    <xf numFmtId="167" fontId="6" fillId="0" borderId="11" xfId="0" applyNumberFormat="1" applyFont="1" applyBorder="1" applyAlignment="1">
      <alignment horizontal="center" vertical="center" wrapText="1"/>
    </xf>
    <xf numFmtId="167" fontId="0" fillId="0" borderId="15" xfId="0" applyNumberFormat="1" applyBorder="1" applyAlignment="1">
      <alignment horizontal="center"/>
    </xf>
    <xf numFmtId="167" fontId="0" fillId="0" borderId="15" xfId="0" applyNumberFormat="1" applyBorder="1" applyAlignment="1">
      <alignment horizontal="center" vertical="center"/>
    </xf>
    <xf numFmtId="3" fontId="5" fillId="0" borderId="20" xfId="0" applyNumberFormat="1" applyFont="1" applyBorder="1" applyAlignment="1">
      <alignment horizontal="center" vertical="center"/>
    </xf>
    <xf numFmtId="3" fontId="5" fillId="0" borderId="34" xfId="0" applyNumberFormat="1" applyFont="1" applyBorder="1" applyAlignment="1">
      <alignment horizontal="center" vertical="center"/>
    </xf>
    <xf numFmtId="167" fontId="0" fillId="0" borderId="30" xfId="0" applyNumberFormat="1" applyBorder="1" applyAlignment="1">
      <alignment horizontal="center" vertical="center"/>
    </xf>
    <xf numFmtId="0" fontId="0" fillId="0" borderId="31" xfId="0" applyBorder="1" applyAlignment="1">
      <alignment horizontal="left" vertical="center" wrapText="1"/>
    </xf>
    <xf numFmtId="0" fontId="0" fillId="0" borderId="51" xfId="0" applyBorder="1" applyAlignment="1">
      <alignment horizontal="left" vertical="center" wrapText="1"/>
    </xf>
    <xf numFmtId="167" fontId="6" fillId="0" borderId="22" xfId="0" applyNumberFormat="1" applyFont="1" applyBorder="1" applyAlignment="1">
      <alignment horizontal="center" vertical="center" wrapText="1"/>
    </xf>
    <xf numFmtId="167" fontId="6" fillId="0" borderId="23" xfId="0" applyNumberFormat="1" applyFont="1" applyBorder="1" applyAlignment="1">
      <alignment horizontal="center" vertical="center" wrapText="1"/>
    </xf>
    <xf numFmtId="167" fontId="6" fillId="0" borderId="16" xfId="0" applyNumberFormat="1" applyFont="1" applyBorder="1" applyAlignment="1">
      <alignment horizontal="center" vertical="center" wrapText="1"/>
    </xf>
    <xf numFmtId="167" fontId="0" fillId="0" borderId="31" xfId="0" applyNumberFormat="1" applyBorder="1" applyAlignment="1">
      <alignment horizontal="center" vertical="center"/>
    </xf>
    <xf numFmtId="3" fontId="5" fillId="0" borderId="52" xfId="0" applyNumberFormat="1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3" fontId="5" fillId="0" borderId="22" xfId="0" applyNumberFormat="1" applyFont="1" applyBorder="1" applyAlignment="1">
      <alignment horizontal="center" vertical="center"/>
    </xf>
    <xf numFmtId="0" fontId="5" fillId="0" borderId="53" xfId="0" applyFont="1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/>
    </xf>
    <xf numFmtId="0" fontId="5" fillId="0" borderId="30" xfId="0" applyFont="1" applyBorder="1" applyAlignment="1">
      <alignment horizontal="center" vertical="center" textRotation="90" wrapText="1"/>
    </xf>
    <xf numFmtId="0" fontId="5" fillId="0" borderId="32" xfId="0" applyFont="1" applyBorder="1" applyAlignment="1">
      <alignment horizontal="center" vertical="center" textRotation="90" wrapText="1"/>
    </xf>
    <xf numFmtId="4" fontId="8" fillId="0" borderId="30" xfId="0" applyNumberFormat="1" applyFont="1" applyBorder="1" applyAlignment="1">
      <alignment horizontal="center" vertical="center"/>
    </xf>
    <xf numFmtId="4" fontId="9" fillId="0" borderId="30" xfId="0" applyNumberFormat="1" applyFont="1" applyBorder="1" applyAlignment="1">
      <alignment horizontal="center" vertical="center"/>
    </xf>
    <xf numFmtId="4" fontId="10" fillId="0" borderId="30" xfId="0" applyNumberFormat="1" applyFont="1" applyBorder="1" applyAlignment="1" applyProtection="1">
      <alignment horizontal="center" vertical="center"/>
      <protection locked="0"/>
    </xf>
    <xf numFmtId="4" fontId="10" fillId="0" borderId="30" xfId="0" applyNumberFormat="1" applyFont="1" applyBorder="1" applyAlignment="1">
      <alignment horizontal="center" vertical="center"/>
    </xf>
    <xf numFmtId="4" fontId="11" fillId="0" borderId="30" xfId="0" applyNumberFormat="1" applyFont="1" applyBorder="1" applyAlignment="1">
      <alignment horizontal="center" vertical="center"/>
    </xf>
    <xf numFmtId="0" fontId="5" fillId="0" borderId="4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9" fontId="7" fillId="0" borderId="54" xfId="0" applyNumberFormat="1" applyFont="1" applyBorder="1" applyAlignment="1">
      <alignment horizontal="center"/>
    </xf>
    <xf numFmtId="0" fontId="0" fillId="0" borderId="34" xfId="0" applyBorder="1"/>
    <xf numFmtId="0" fontId="0" fillId="0" borderId="43" xfId="0" applyBorder="1"/>
    <xf numFmtId="0" fontId="0" fillId="0" borderId="52" xfId="0" applyBorder="1"/>
    <xf numFmtId="165" fontId="4" fillId="0" borderId="11" xfId="0" applyNumberFormat="1" applyFont="1" applyBorder="1" applyAlignment="1">
      <alignment horizontal="center" vertical="center"/>
    </xf>
    <xf numFmtId="165" fontId="4" fillId="0" borderId="30" xfId="0" applyNumberFormat="1" applyFont="1" applyBorder="1" applyAlignment="1">
      <alignment horizontal="center" vertical="center"/>
    </xf>
    <xf numFmtId="165" fontId="4" fillId="0" borderId="21" xfId="0" applyNumberFormat="1" applyFont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4" fontId="4" fillId="0" borderId="11" xfId="0" applyNumberFormat="1" applyFont="1" applyBorder="1" applyAlignment="1">
      <alignment horizontal="center" vertical="center"/>
    </xf>
    <xf numFmtId="167" fontId="0" fillId="0" borderId="8" xfId="0" applyNumberForma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21" xfId="0" applyBorder="1" applyAlignment="1">
      <alignment horizontal="center"/>
    </xf>
    <xf numFmtId="2" fontId="0" fillId="0" borderId="15" xfId="0" applyNumberFormat="1" applyBorder="1"/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 vertical="center" textRotation="90" wrapText="1"/>
    </xf>
    <xf numFmtId="2" fontId="0" fillId="0" borderId="0" xfId="0" applyNumberFormat="1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0" fillId="0" borderId="0" xfId="0" applyAlignment="1">
      <alignment horizontal="center" vertical="center"/>
    </xf>
    <xf numFmtId="49" fontId="6" fillId="0" borderId="21" xfId="0" applyNumberFormat="1" applyFont="1" applyBorder="1" applyAlignment="1">
      <alignment horizontal="center" vertical="center" wrapText="1"/>
    </xf>
    <xf numFmtId="165" fontId="8" fillId="2" borderId="11" xfId="0" applyNumberFormat="1" applyFont="1" applyFill="1" applyBorder="1" applyAlignment="1">
      <alignment horizontal="center" vertical="center"/>
    </xf>
    <xf numFmtId="165" fontId="10" fillId="2" borderId="11" xfId="0" applyNumberFormat="1" applyFont="1" applyFill="1" applyBorder="1" applyAlignment="1">
      <alignment horizontal="center" vertical="center"/>
    </xf>
    <xf numFmtId="165" fontId="10" fillId="2" borderId="30" xfId="0" applyNumberFormat="1" applyFont="1" applyFill="1" applyBorder="1" applyAlignment="1">
      <alignment horizontal="center" vertical="center"/>
    </xf>
    <xf numFmtId="0" fontId="0" fillId="2" borderId="11" xfId="0" applyFill="1" applyBorder="1"/>
    <xf numFmtId="49" fontId="8" fillId="2" borderId="11" xfId="0" applyNumberFormat="1" applyFont="1" applyFill="1" applyBorder="1" applyAlignment="1">
      <alignment horizontal="right" vertical="center"/>
    </xf>
    <xf numFmtId="165" fontId="4" fillId="2" borderId="11" xfId="0" applyNumberFormat="1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4" fontId="8" fillId="2" borderId="11" xfId="0" applyNumberFormat="1" applyFont="1" applyFill="1" applyBorder="1" applyAlignment="1">
      <alignment horizontal="center" vertical="center"/>
    </xf>
    <xf numFmtId="166" fontId="8" fillId="2" borderId="11" xfId="0" applyNumberFormat="1" applyFont="1" applyFill="1" applyBorder="1" applyAlignment="1">
      <alignment horizontal="center" vertical="center"/>
    </xf>
    <xf numFmtId="4" fontId="8" fillId="2" borderId="30" xfId="0" applyNumberFormat="1" applyFont="1" applyFill="1" applyBorder="1" applyAlignment="1">
      <alignment horizontal="center" vertical="center"/>
    </xf>
    <xf numFmtId="166" fontId="10" fillId="2" borderId="11" xfId="0" applyNumberFormat="1" applyFont="1" applyFill="1" applyBorder="1" applyAlignment="1">
      <alignment horizontal="center" vertical="center"/>
    </xf>
    <xf numFmtId="4" fontId="10" fillId="2" borderId="11" xfId="0" applyNumberFormat="1" applyFont="1" applyFill="1" applyBorder="1" applyAlignment="1" applyProtection="1">
      <alignment horizontal="center" vertical="center"/>
      <protection locked="0"/>
    </xf>
    <xf numFmtId="4" fontId="10" fillId="2" borderId="11" xfId="0" applyNumberFormat="1" applyFont="1" applyFill="1" applyBorder="1" applyAlignment="1">
      <alignment horizontal="center" vertical="center"/>
    </xf>
    <xf numFmtId="166" fontId="4" fillId="2" borderId="11" xfId="0" applyNumberFormat="1" applyFont="1" applyFill="1" applyBorder="1" applyAlignment="1">
      <alignment horizontal="center" vertical="center"/>
    </xf>
    <xf numFmtId="4" fontId="4" fillId="2" borderId="11" xfId="0" applyNumberFormat="1" applyFont="1" applyFill="1" applyBorder="1" applyAlignment="1">
      <alignment horizontal="center" vertical="center"/>
    </xf>
    <xf numFmtId="4" fontId="0" fillId="0" borderId="30" xfId="0" applyNumberFormat="1" applyBorder="1"/>
    <xf numFmtId="0" fontId="0" fillId="2" borderId="28" xfId="0" applyFill="1" applyBorder="1" applyAlignment="1">
      <alignment horizontal="center"/>
    </xf>
    <xf numFmtId="0" fontId="10" fillId="2" borderId="11" xfId="0" applyFont="1" applyFill="1" applyBorder="1" applyAlignment="1">
      <alignment horizontal="right" vertical="center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/>
    <xf numFmtId="0" fontId="0" fillId="2" borderId="15" xfId="0" applyFill="1" applyBorder="1"/>
    <xf numFmtId="49" fontId="10" fillId="2" borderId="11" xfId="0" applyNumberFormat="1" applyFont="1" applyFill="1" applyBorder="1" applyAlignment="1">
      <alignment horizontal="right" vertical="center"/>
    </xf>
    <xf numFmtId="0" fontId="10" fillId="2" borderId="11" xfId="0" applyFont="1" applyFill="1" applyBorder="1" applyAlignment="1">
      <alignment horizontal="center" vertical="center"/>
    </xf>
    <xf numFmtId="0" fontId="4" fillId="0" borderId="15" xfId="0" applyFont="1" applyBorder="1"/>
    <xf numFmtId="0" fontId="4" fillId="0" borderId="20" xfId="0" applyFont="1" applyBorder="1"/>
    <xf numFmtId="0" fontId="4" fillId="0" borderId="8" xfId="0" applyFont="1" applyBorder="1"/>
    <xf numFmtId="0" fontId="4" fillId="0" borderId="21" xfId="0" applyFont="1" applyBorder="1"/>
    <xf numFmtId="167" fontId="0" fillId="2" borderId="21" xfId="0" applyNumberFormat="1" applyFill="1" applyBorder="1" applyAlignment="1">
      <alignment horizontal="center" vertical="center"/>
    </xf>
    <xf numFmtId="14" fontId="2" fillId="0" borderId="8" xfId="0" applyNumberFormat="1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167" fontId="6" fillId="0" borderId="20" xfId="0" applyNumberFormat="1" applyFont="1" applyBorder="1" applyAlignment="1">
      <alignment horizontal="center" vertical="center" wrapText="1"/>
    </xf>
    <xf numFmtId="167" fontId="6" fillId="0" borderId="21" xfId="0" applyNumberFormat="1" applyFont="1" applyBorder="1" applyAlignment="1">
      <alignment horizontal="center" vertical="center" wrapText="1"/>
    </xf>
    <xf numFmtId="0" fontId="0" fillId="0" borderId="30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49" fontId="6" fillId="0" borderId="28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0" fontId="0" fillId="0" borderId="3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5" fillId="0" borderId="29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40" xfId="0" applyFont="1" applyBorder="1" applyAlignment="1">
      <alignment horizontal="center" wrapText="1"/>
    </xf>
    <xf numFmtId="0" fontId="5" fillId="0" borderId="43" xfId="0" applyFont="1" applyBorder="1" applyAlignment="1">
      <alignment horizontal="center" wrapText="1"/>
    </xf>
    <xf numFmtId="0" fontId="5" fillId="0" borderId="4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3" fontId="5" fillId="0" borderId="20" xfId="0" applyNumberFormat="1" applyFont="1" applyBorder="1" applyAlignment="1">
      <alignment horizontal="center" vertical="center"/>
    </xf>
    <xf numFmtId="3" fontId="5" fillId="0" borderId="34" xfId="0" applyNumberFormat="1" applyFont="1" applyBorder="1" applyAlignment="1">
      <alignment horizontal="center" vertical="center"/>
    </xf>
    <xf numFmtId="0" fontId="2" fillId="0" borderId="0" xfId="0" applyFont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0" fontId="0" fillId="0" borderId="4" xfId="0" applyBorder="1" applyAlignment="1">
      <alignment vertical="top" wrapText="1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left"/>
      <protection locked="0"/>
    </xf>
    <xf numFmtId="49" fontId="6" fillId="0" borderId="20" xfId="0" applyNumberFormat="1" applyFont="1" applyBorder="1" applyAlignment="1">
      <alignment horizontal="center" vertical="center" wrapText="1"/>
    </xf>
    <xf numFmtId="49" fontId="6" fillId="0" borderId="21" xfId="0" applyNumberFormat="1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165" fontId="4" fillId="2" borderId="30" xfId="0" applyNumberFormat="1" applyFont="1" applyFill="1" applyBorder="1" applyAlignment="1">
      <alignment horizontal="center" vertical="center"/>
    </xf>
    <xf numFmtId="165" fontId="4" fillId="2" borderId="21" xfId="0" applyNumberFormat="1" applyFont="1" applyFill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34" xfId="0" applyNumberFormat="1" applyFont="1" applyBorder="1" applyAlignment="1">
      <alignment horizontal="center" vertical="center" wrapText="1"/>
    </xf>
    <xf numFmtId="165" fontId="8" fillId="2" borderId="30" xfId="0" applyNumberFormat="1" applyFont="1" applyFill="1" applyBorder="1" applyAlignment="1">
      <alignment horizontal="center" vertical="center"/>
    </xf>
    <xf numFmtId="165" fontId="8" fillId="2" borderId="21" xfId="0" applyNumberFormat="1" applyFont="1" applyFill="1" applyBorder="1" applyAlignment="1">
      <alignment horizontal="center" vertical="center"/>
    </xf>
    <xf numFmtId="165" fontId="10" fillId="2" borderId="30" xfId="0" applyNumberFormat="1" applyFont="1" applyFill="1" applyBorder="1" applyAlignment="1">
      <alignment horizontal="center" vertical="center"/>
    </xf>
    <xf numFmtId="165" fontId="10" fillId="2" borderId="21" xfId="0" applyNumberFormat="1" applyFont="1" applyFill="1" applyBorder="1" applyAlignment="1">
      <alignment horizontal="center" vertical="center"/>
    </xf>
    <xf numFmtId="164" fontId="5" fillId="0" borderId="11" xfId="0" applyNumberFormat="1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14" fillId="2" borderId="15" xfId="1" applyFont="1" applyFill="1" applyBorder="1" applyAlignment="1">
      <alignment horizontal="center" vertical="center"/>
    </xf>
    <xf numFmtId="0" fontId="14" fillId="2" borderId="37" xfId="1" applyFont="1" applyFill="1" applyBorder="1" applyAlignment="1">
      <alignment horizontal="center" vertical="center"/>
    </xf>
    <xf numFmtId="0" fontId="14" fillId="2" borderId="20" xfId="1" applyFont="1" applyFill="1" applyBorder="1" applyAlignment="1">
      <alignment horizontal="center" vertical="center"/>
    </xf>
    <xf numFmtId="168" fontId="14" fillId="2" borderId="20" xfId="1" applyNumberFormat="1" applyFont="1" applyFill="1" applyBorder="1" applyAlignment="1">
      <alignment horizontal="center" vertical="center"/>
    </xf>
    <xf numFmtId="0" fontId="14" fillId="2" borderId="55" xfId="1" applyFont="1" applyFill="1" applyBorder="1" applyAlignment="1">
      <alignment horizontal="center" vertical="center"/>
    </xf>
    <xf numFmtId="1" fontId="14" fillId="2" borderId="37" xfId="1" applyNumberFormat="1" applyFont="1" applyFill="1" applyBorder="1" applyAlignment="1">
      <alignment horizontal="center" vertical="center"/>
    </xf>
    <xf numFmtId="0" fontId="5" fillId="0" borderId="28" xfId="0" applyFont="1" applyBorder="1" applyAlignment="1"/>
    <xf numFmtId="0" fontId="5" fillId="0" borderId="11" xfId="0" applyFont="1" applyBorder="1" applyAlignment="1"/>
    <xf numFmtId="164" fontId="5" fillId="0" borderId="11" xfId="0" applyNumberFormat="1" applyFont="1" applyBorder="1" applyAlignment="1" applyProtection="1">
      <alignment vertical="center"/>
      <protection locked="0"/>
    </xf>
    <xf numFmtId="164" fontId="5" fillId="0" borderId="30" xfId="0" applyNumberFormat="1" applyFont="1" applyBorder="1" applyAlignment="1" applyProtection="1">
      <alignment horizontal="center" vertical="center"/>
      <protection locked="0"/>
    </xf>
    <xf numFmtId="164" fontId="5" fillId="0" borderId="21" xfId="0" applyNumberFormat="1" applyFont="1" applyBorder="1" applyAlignment="1" applyProtection="1">
      <alignment horizontal="center" vertical="center"/>
      <protection locked="0"/>
    </xf>
    <xf numFmtId="168" fontId="14" fillId="2" borderId="56" xfId="1" applyNumberFormat="1" applyFont="1" applyFill="1" applyBorder="1" applyAlignment="1">
      <alignment horizontal="center" vertical="center"/>
    </xf>
    <xf numFmtId="0" fontId="0" fillId="0" borderId="28" xfId="0" applyFill="1" applyBorder="1" applyAlignment="1">
      <alignment horizontal="center"/>
    </xf>
    <xf numFmtId="0" fontId="14" fillId="0" borderId="15" xfId="1" applyFont="1" applyFill="1" applyBorder="1" applyAlignment="1">
      <alignment horizontal="center" vertical="center"/>
    </xf>
    <xf numFmtId="0" fontId="14" fillId="0" borderId="37" xfId="1" applyFont="1" applyFill="1" applyBorder="1" applyAlignment="1">
      <alignment horizontal="center" vertical="center"/>
    </xf>
    <xf numFmtId="0" fontId="14" fillId="0" borderId="20" xfId="1" applyFont="1" applyFill="1" applyBorder="1" applyAlignment="1">
      <alignment horizontal="center" vertical="center"/>
    </xf>
    <xf numFmtId="168" fontId="14" fillId="0" borderId="20" xfId="1" applyNumberFormat="1" applyFont="1" applyFill="1" applyBorder="1" applyAlignment="1">
      <alignment horizontal="center" vertical="center"/>
    </xf>
    <xf numFmtId="0" fontId="16" fillId="0" borderId="37" xfId="1" applyFont="1" applyFill="1" applyBorder="1" applyAlignment="1">
      <alignment horizontal="center" vertical="center"/>
    </xf>
    <xf numFmtId="1" fontId="16" fillId="0" borderId="37" xfId="1" applyNumberFormat="1" applyFont="1" applyFill="1" applyBorder="1" applyAlignment="1">
      <alignment horizontal="center" vertical="center"/>
    </xf>
    <xf numFmtId="4" fontId="11" fillId="0" borderId="30" xfId="0" applyNumberFormat="1" applyFont="1" applyFill="1" applyBorder="1" applyAlignment="1">
      <alignment horizontal="center" vertical="center"/>
    </xf>
    <xf numFmtId="0" fontId="0" fillId="0" borderId="15" xfId="0" applyFill="1" applyBorder="1"/>
    <xf numFmtId="0" fontId="0" fillId="0" borderId="0" xfId="0" applyFill="1"/>
    <xf numFmtId="1" fontId="14" fillId="0" borderId="37" xfId="1" applyNumberFormat="1" applyFont="1" applyFill="1" applyBorder="1" applyAlignment="1">
      <alignment horizontal="center" vertical="center"/>
    </xf>
    <xf numFmtId="168" fontId="14" fillId="0" borderId="56" xfId="1" applyNumberFormat="1" applyFont="1" applyFill="1" applyBorder="1" applyAlignment="1">
      <alignment horizontal="center" vertical="center"/>
    </xf>
    <xf numFmtId="0" fontId="14" fillId="0" borderId="55" xfId="1" applyFont="1" applyFill="1" applyBorder="1" applyAlignment="1">
      <alignment horizontal="center" vertical="center"/>
    </xf>
    <xf numFmtId="0" fontId="0" fillId="0" borderId="8" xfId="0" applyFill="1" applyBorder="1"/>
    <xf numFmtId="0" fontId="0" fillId="0" borderId="30" xfId="0" applyFill="1" applyBorder="1"/>
    <xf numFmtId="164" fontId="5" fillId="2" borderId="11" xfId="0" applyNumberFormat="1" applyFont="1" applyFill="1" applyBorder="1" applyAlignment="1" applyProtection="1">
      <alignment horizontal="center" vertical="center"/>
      <protection locked="0"/>
    </xf>
    <xf numFmtId="167" fontId="0" fillId="0" borderId="21" xfId="0" applyNumberFormat="1" applyFill="1" applyBorder="1" applyAlignment="1">
      <alignment horizontal="center" vertical="center"/>
    </xf>
    <xf numFmtId="1" fontId="14" fillId="0" borderId="37" xfId="1" applyNumberFormat="1" applyFont="1" applyBorder="1" applyAlignment="1">
      <alignment horizontal="center" vertical="center"/>
    </xf>
    <xf numFmtId="0" fontId="0" fillId="0" borderId="1" xfId="0" applyFill="1" applyBorder="1"/>
    <xf numFmtId="0" fontId="0" fillId="0" borderId="4" xfId="0" applyFill="1" applyBorder="1"/>
    <xf numFmtId="0" fontId="0" fillId="0" borderId="32" xfId="0" applyFill="1" applyBorder="1"/>
    <xf numFmtId="0" fontId="0" fillId="0" borderId="32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 vertical="center" textRotation="90" wrapText="1"/>
    </xf>
    <xf numFmtId="0" fontId="5" fillId="0" borderId="43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49" fontId="7" fillId="0" borderId="54" xfId="0" applyNumberFormat="1" applyFont="1" applyFill="1" applyBorder="1" applyAlignment="1">
      <alignment horizontal="center"/>
    </xf>
    <xf numFmtId="49" fontId="7" fillId="0" borderId="39" xfId="0" applyNumberFormat="1" applyFont="1" applyFill="1" applyBorder="1" applyAlignment="1">
      <alignment horizontal="center"/>
    </xf>
    <xf numFmtId="167" fontId="0" fillId="2" borderId="8" xfId="0" applyNumberForma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center" vertical="center"/>
    </xf>
    <xf numFmtId="0" fontId="0" fillId="2" borderId="34" xfId="0" applyFill="1" applyBorder="1"/>
  </cellXfs>
  <cellStyles count="2">
    <cellStyle name="Normal" xfId="0" builtinId="0"/>
    <cellStyle name="Normal 2" xfId="1" xr:uid="{DB483929-54BC-4D85-8A16-279126CBFA3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152400</xdr:colOff>
      <xdr:row>4</xdr:row>
      <xdr:rowOff>104775</xdr:rowOff>
    </xdr:from>
    <xdr:to>
      <xdr:col>10</xdr:col>
      <xdr:colOff>274320</xdr:colOff>
      <xdr:row>7</xdr:row>
      <xdr:rowOff>112395</xdr:rowOff>
    </xdr:to>
    <xdr:pic>
      <xdr:nvPicPr>
        <xdr:cNvPr id="2" name="Picture 1" descr="A blue and orange logo&#10;&#10;Description automatically generated">
          <a:extLst>
            <a:ext uri="{FF2B5EF4-FFF2-40B4-BE49-F238E27FC236}">
              <a16:creationId xmlns:a16="http://schemas.microsoft.com/office/drawing/2014/main" id="{036CF8BF-C192-41B3-B26E-5E6B401E8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3425" y="752475"/>
          <a:ext cx="1455420" cy="4933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142875</xdr:colOff>
      <xdr:row>4</xdr:row>
      <xdr:rowOff>95250</xdr:rowOff>
    </xdr:from>
    <xdr:to>
      <xdr:col>9</xdr:col>
      <xdr:colOff>300779</xdr:colOff>
      <xdr:row>7</xdr:row>
      <xdr:rowOff>112395</xdr:rowOff>
    </xdr:to>
    <xdr:pic>
      <xdr:nvPicPr>
        <xdr:cNvPr id="2" name="Picture 1" descr="A blue and orange logo&#10;&#10;Description automatically generated">
          <a:extLst>
            <a:ext uri="{FF2B5EF4-FFF2-40B4-BE49-F238E27FC236}">
              <a16:creationId xmlns:a16="http://schemas.microsoft.com/office/drawing/2014/main" id="{48E55167-F869-7437-2B5F-A7C78D7AA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3900" y="742950"/>
          <a:ext cx="1455420" cy="4933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123825</xdr:colOff>
      <xdr:row>4</xdr:row>
      <xdr:rowOff>85725</xdr:rowOff>
    </xdr:from>
    <xdr:to>
      <xdr:col>9</xdr:col>
      <xdr:colOff>398145</xdr:colOff>
      <xdr:row>7</xdr:row>
      <xdr:rowOff>93345</xdr:rowOff>
    </xdr:to>
    <xdr:pic>
      <xdr:nvPicPr>
        <xdr:cNvPr id="2" name="Picture 1" descr="A blue and orange logo&#10;&#10;Description automatically generated">
          <a:extLst>
            <a:ext uri="{FF2B5EF4-FFF2-40B4-BE49-F238E27FC236}">
              <a16:creationId xmlns:a16="http://schemas.microsoft.com/office/drawing/2014/main" id="{B17E461F-0869-4507-AC1F-E281C2130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5" y="733425"/>
          <a:ext cx="1455420" cy="4933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104775</xdr:colOff>
      <xdr:row>4</xdr:row>
      <xdr:rowOff>104775</xdr:rowOff>
    </xdr:from>
    <xdr:to>
      <xdr:col>10</xdr:col>
      <xdr:colOff>379095</xdr:colOff>
      <xdr:row>7</xdr:row>
      <xdr:rowOff>112395</xdr:rowOff>
    </xdr:to>
    <xdr:pic>
      <xdr:nvPicPr>
        <xdr:cNvPr id="2" name="Picture 1" descr="A blue and orange logo&#10;&#10;Description automatically generated">
          <a:extLst>
            <a:ext uri="{FF2B5EF4-FFF2-40B4-BE49-F238E27FC236}">
              <a16:creationId xmlns:a16="http://schemas.microsoft.com/office/drawing/2014/main" id="{A98C49B2-1048-4200-861A-A53FD2B9C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0" y="752475"/>
          <a:ext cx="1455420" cy="4933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ansystems\pw_local\transyscorp-pw1\rjgreve\d1232915\110570_GENSU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Info"/>
      <sheetName val="General Summary"/>
      <sheetName val="DGNClip"/>
      <sheetName val="SimpleForm"/>
      <sheetName val="Data"/>
      <sheetName val="Info"/>
      <sheetName val="XMLschema"/>
      <sheetName val="QryItem"/>
      <sheetName val="Estimate"/>
      <sheetName val="Lists"/>
      <sheetName val="Store"/>
      <sheetName val="StoreProject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FCE46-BD23-4FC5-9032-E4915423E2D3}">
  <dimension ref="A1:AN108"/>
  <sheetViews>
    <sheetView topLeftCell="A70" zoomScale="90" zoomScaleNormal="90" workbookViewId="0">
      <selection activeCell="A101" sqref="A101:G101"/>
    </sheetView>
  </sheetViews>
  <sheetFormatPr defaultRowHeight="12.5"/>
  <cols>
    <col min="1" max="1" width="5.54296875" style="56" customWidth="1"/>
    <col min="2" max="2" width="14" customWidth="1"/>
    <col min="3" max="3" width="7.7265625" customWidth="1"/>
    <col min="4" max="4" width="11.26953125" customWidth="1"/>
    <col min="5" max="6" width="5.81640625" customWidth="1"/>
    <col min="7" max="7" width="8.81640625" customWidth="1"/>
    <col min="8" max="8" width="9.54296875" customWidth="1"/>
    <col min="9" max="9" width="8.81640625" customWidth="1"/>
    <col min="10" max="39" width="11.1796875" customWidth="1"/>
    <col min="40" max="40" width="8.81640625" customWidth="1"/>
  </cols>
  <sheetData>
    <row r="1" spans="1:40">
      <c r="A1" s="59"/>
      <c r="B1" s="12"/>
      <c r="C1" s="12"/>
      <c r="D1" s="12"/>
      <c r="E1" s="12"/>
      <c r="F1" s="12"/>
      <c r="G1" s="12"/>
      <c r="H1" s="12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5"/>
    </row>
    <row r="2" spans="1:40">
      <c r="A2" s="17"/>
      <c r="B2" s="2" t="s">
        <v>0</v>
      </c>
      <c r="C2" s="218" t="s">
        <v>8</v>
      </c>
      <c r="D2" s="218"/>
      <c r="E2" s="65"/>
      <c r="F2" s="2" t="s">
        <v>7</v>
      </c>
      <c r="G2" s="15">
        <v>115790</v>
      </c>
      <c r="H2" s="16"/>
      <c r="AN2" s="6"/>
    </row>
    <row r="3" spans="1:40">
      <c r="A3" s="17"/>
      <c r="B3" s="3" t="s">
        <v>4</v>
      </c>
      <c r="C3" s="182">
        <v>1</v>
      </c>
      <c r="D3" s="182"/>
      <c r="E3" s="66"/>
      <c r="F3" s="2" t="s">
        <v>5</v>
      </c>
      <c r="G3" s="182">
        <v>4</v>
      </c>
      <c r="H3" s="182"/>
      <c r="AN3" s="6"/>
    </row>
    <row r="4" spans="1:40">
      <c r="A4" s="17"/>
      <c r="B4" s="2" t="s">
        <v>1</v>
      </c>
      <c r="C4" s="182" t="s">
        <v>48</v>
      </c>
      <c r="D4" s="182"/>
      <c r="E4" s="66"/>
      <c r="F4" s="2" t="s">
        <v>6</v>
      </c>
      <c r="G4" s="181">
        <v>46100</v>
      </c>
      <c r="H4" s="181"/>
      <c r="AN4" s="6"/>
    </row>
    <row r="5" spans="1:40">
      <c r="A5" s="17"/>
      <c r="B5" s="2" t="s">
        <v>2</v>
      </c>
      <c r="C5" s="182" t="s">
        <v>49</v>
      </c>
      <c r="D5" s="182"/>
      <c r="E5" s="66"/>
      <c r="F5" s="2" t="s">
        <v>6</v>
      </c>
      <c r="G5" s="181">
        <v>46100</v>
      </c>
      <c r="H5" s="181"/>
      <c r="AN5" s="6"/>
    </row>
    <row r="6" spans="1:40">
      <c r="A6" s="17"/>
      <c r="B6" s="1"/>
      <c r="C6" s="13"/>
      <c r="D6" s="13"/>
      <c r="E6" s="13"/>
      <c r="F6" s="1"/>
      <c r="G6" s="14"/>
      <c r="H6" s="14"/>
      <c r="AN6" s="6"/>
    </row>
    <row r="7" spans="1:40">
      <c r="A7" s="17"/>
      <c r="B7" s="2" t="s">
        <v>3</v>
      </c>
      <c r="C7" s="207" t="s">
        <v>69</v>
      </c>
      <c r="D7" s="208"/>
      <c r="E7" s="208"/>
      <c r="F7" s="208"/>
      <c r="G7" s="208"/>
      <c r="H7" s="208"/>
      <c r="AN7" s="6"/>
    </row>
    <row r="8" spans="1:40" ht="13" thickBot="1">
      <c r="A8" s="17"/>
      <c r="B8" s="9"/>
      <c r="C8" s="209"/>
      <c r="D8" s="209"/>
      <c r="E8" s="209"/>
      <c r="F8" s="209"/>
      <c r="G8" s="209"/>
      <c r="H8" s="20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8"/>
    </row>
    <row r="9" spans="1:40">
      <c r="A9" s="42"/>
      <c r="B9" s="57"/>
      <c r="C9" s="43"/>
      <c r="D9" s="30"/>
      <c r="E9" s="74"/>
      <c r="F9" s="43"/>
      <c r="G9" s="30"/>
      <c r="H9" s="30"/>
      <c r="I9" s="30"/>
      <c r="J9" s="30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31"/>
    </row>
    <row r="10" spans="1:40" ht="13">
      <c r="A10" s="44"/>
      <c r="B10" s="58"/>
      <c r="C10" s="45"/>
      <c r="D10" s="50"/>
      <c r="E10" s="75"/>
      <c r="F10" s="76" t="s">
        <v>19</v>
      </c>
      <c r="G10" s="54"/>
      <c r="H10" s="90" t="s">
        <v>15</v>
      </c>
      <c r="I10" s="91" t="s">
        <v>16</v>
      </c>
      <c r="J10" s="91"/>
      <c r="K10" s="91" t="s">
        <v>44</v>
      </c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33"/>
    </row>
    <row r="11" spans="1:40" ht="79.5" customHeight="1" thickBot="1">
      <c r="A11" s="44"/>
      <c r="B11" s="58"/>
      <c r="C11" s="45"/>
      <c r="D11" s="32"/>
      <c r="E11" s="77"/>
      <c r="F11" s="45"/>
      <c r="G11" s="53" t="s">
        <v>13</v>
      </c>
      <c r="H11" s="53" t="s">
        <v>17</v>
      </c>
      <c r="I11" s="53" t="s">
        <v>18</v>
      </c>
      <c r="J11" s="53" t="s">
        <v>14</v>
      </c>
      <c r="K11" s="124" t="s">
        <v>52</v>
      </c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33"/>
    </row>
    <row r="12" spans="1:40">
      <c r="A12" s="29"/>
      <c r="B12" s="30"/>
      <c r="C12" s="30"/>
      <c r="D12" s="30"/>
      <c r="E12" s="74"/>
      <c r="F12" s="43"/>
      <c r="G12" s="52"/>
      <c r="H12" s="52"/>
      <c r="I12" s="52"/>
      <c r="J12" s="52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31"/>
    </row>
    <row r="13" spans="1:40" ht="12.75" customHeight="1">
      <c r="A13" s="198" t="s">
        <v>9</v>
      </c>
      <c r="B13" s="199"/>
      <c r="C13" s="199"/>
      <c r="D13" s="234" t="s">
        <v>50</v>
      </c>
      <c r="E13" s="234"/>
      <c r="F13" s="234"/>
      <c r="G13" s="34"/>
      <c r="H13" s="34"/>
      <c r="I13" s="34"/>
      <c r="J13" s="34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33"/>
    </row>
    <row r="14" spans="1:40" ht="13">
      <c r="A14" s="61"/>
      <c r="B14" s="51"/>
      <c r="C14" s="51"/>
      <c r="D14" s="60"/>
      <c r="E14" s="69"/>
      <c r="F14" s="70"/>
      <c r="G14" s="34"/>
      <c r="H14" s="34"/>
      <c r="I14" s="34"/>
      <c r="J14" s="34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33"/>
    </row>
    <row r="15" spans="1:40">
      <c r="A15" s="61">
        <v>1</v>
      </c>
      <c r="B15" s="156"/>
      <c r="C15" s="157" t="s">
        <v>10</v>
      </c>
      <c r="D15" s="153">
        <v>94200</v>
      </c>
      <c r="E15" s="230">
        <v>94590.3</v>
      </c>
      <c r="F15" s="231"/>
      <c r="G15" s="159" t="s">
        <v>51</v>
      </c>
      <c r="H15" s="160">
        <f>E15-D15</f>
        <v>390.30000000000291</v>
      </c>
      <c r="I15" s="161">
        <v>76</v>
      </c>
      <c r="J15" s="160">
        <v>29836.560000000001</v>
      </c>
      <c r="K15" s="162">
        <f>H15*I15</f>
        <v>29662.800000000221</v>
      </c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33"/>
    </row>
    <row r="16" spans="1:40">
      <c r="A16" s="61"/>
      <c r="B16" s="34"/>
      <c r="C16" s="36"/>
      <c r="D16" s="18"/>
      <c r="E16" s="71"/>
      <c r="F16" s="72"/>
      <c r="G16" s="19"/>
      <c r="H16" s="22"/>
      <c r="I16" s="24"/>
      <c r="J16" s="23"/>
      <c r="K16" s="126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33"/>
    </row>
    <row r="17" spans="1:40">
      <c r="A17" s="61">
        <v>2</v>
      </c>
      <c r="B17" s="156"/>
      <c r="C17" s="157" t="s">
        <v>10</v>
      </c>
      <c r="D17" s="154">
        <v>94590.3</v>
      </c>
      <c r="E17" s="232">
        <v>94743.86</v>
      </c>
      <c r="F17" s="233"/>
      <c r="G17" s="159" t="s">
        <v>51</v>
      </c>
      <c r="H17" s="160">
        <f t="shared" ref="H17:H59" si="0">E17-D17</f>
        <v>153.55999999999767</v>
      </c>
      <c r="I17" s="163">
        <v>73</v>
      </c>
      <c r="J17" s="164">
        <v>11424.43</v>
      </c>
      <c r="K17" s="162">
        <f t="shared" ref="K17:K73" si="1">H17*I17</f>
        <v>11209.87999999983</v>
      </c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33"/>
    </row>
    <row r="18" spans="1:40">
      <c r="A18" s="61"/>
      <c r="B18" s="34"/>
      <c r="C18" s="37"/>
      <c r="D18" s="19"/>
      <c r="E18" s="73"/>
      <c r="F18" s="72"/>
      <c r="G18" s="27"/>
      <c r="H18" s="25"/>
      <c r="I18" s="26"/>
      <c r="J18" s="25"/>
      <c r="K18" s="126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33"/>
    </row>
    <row r="19" spans="1:40">
      <c r="A19" s="61">
        <v>3</v>
      </c>
      <c r="B19" s="156"/>
      <c r="C19" s="157" t="s">
        <v>10</v>
      </c>
      <c r="D19" s="154">
        <v>94743.86</v>
      </c>
      <c r="E19" s="232">
        <v>95914.77</v>
      </c>
      <c r="F19" s="233"/>
      <c r="G19" s="159" t="s">
        <v>51</v>
      </c>
      <c r="H19" s="160">
        <f t="shared" si="0"/>
        <v>1170.9100000000035</v>
      </c>
      <c r="I19" s="163">
        <v>73</v>
      </c>
      <c r="J19" s="164">
        <v>85230.45</v>
      </c>
      <c r="K19" s="162">
        <f t="shared" si="1"/>
        <v>85476.430000000255</v>
      </c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33"/>
    </row>
    <row r="20" spans="1:40">
      <c r="A20" s="61"/>
      <c r="B20" s="34"/>
      <c r="C20" s="37"/>
      <c r="D20" s="19"/>
      <c r="E20" s="73"/>
      <c r="F20" s="72"/>
      <c r="G20" s="27"/>
      <c r="H20" s="25"/>
      <c r="I20" s="26"/>
      <c r="J20" s="25"/>
      <c r="K20" s="126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33"/>
    </row>
    <row r="21" spans="1:40">
      <c r="A21" s="61">
        <v>4</v>
      </c>
      <c r="B21" s="156"/>
      <c r="C21" s="157" t="s">
        <v>10</v>
      </c>
      <c r="D21" s="154">
        <v>95914.77</v>
      </c>
      <c r="E21" s="232">
        <v>96131.29</v>
      </c>
      <c r="F21" s="233"/>
      <c r="G21" s="159" t="s">
        <v>51</v>
      </c>
      <c r="H21" s="160">
        <f t="shared" si="0"/>
        <v>216.51999999998952</v>
      </c>
      <c r="I21" s="163">
        <v>56.5</v>
      </c>
      <c r="J21" s="165">
        <f>12443.53-232</f>
        <v>12211.53</v>
      </c>
      <c r="K21" s="162">
        <f t="shared" si="1"/>
        <v>12233.379999999408</v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33"/>
    </row>
    <row r="22" spans="1:40">
      <c r="A22" s="61"/>
      <c r="B22" s="34"/>
      <c r="C22" s="37"/>
      <c r="D22" s="19"/>
      <c r="E22" s="73"/>
      <c r="F22" s="72"/>
      <c r="G22" s="25"/>
      <c r="H22" s="25"/>
      <c r="I22" s="26"/>
      <c r="J22" s="25"/>
      <c r="K22" s="126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33"/>
    </row>
    <row r="23" spans="1:40">
      <c r="A23" s="61">
        <v>5</v>
      </c>
      <c r="B23" s="156"/>
      <c r="C23" s="157" t="s">
        <v>10</v>
      </c>
      <c r="D23" s="158">
        <v>96131.29</v>
      </c>
      <c r="E23" s="224">
        <v>96404.84</v>
      </c>
      <c r="F23" s="225"/>
      <c r="G23" s="159" t="s">
        <v>51</v>
      </c>
      <c r="H23" s="160">
        <f t="shared" si="0"/>
        <v>273.55000000000291</v>
      </c>
      <c r="I23" s="166">
        <v>56</v>
      </c>
      <c r="J23" s="167">
        <v>18643.47</v>
      </c>
      <c r="K23" s="162">
        <f t="shared" si="1"/>
        <v>15318.800000000163</v>
      </c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33"/>
    </row>
    <row r="24" spans="1:40">
      <c r="A24" s="61"/>
      <c r="B24" s="34"/>
      <c r="C24" s="34"/>
      <c r="D24" s="137"/>
      <c r="E24" s="67"/>
      <c r="F24" s="47"/>
      <c r="G24" s="34"/>
      <c r="H24" s="34"/>
      <c r="I24" s="34"/>
      <c r="J24" s="141"/>
      <c r="K24" s="126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33"/>
    </row>
    <row r="25" spans="1:40">
      <c r="A25" s="61">
        <v>6</v>
      </c>
      <c r="B25" s="156"/>
      <c r="C25" s="157" t="s">
        <v>10</v>
      </c>
      <c r="D25" s="158">
        <v>96404.84</v>
      </c>
      <c r="E25" s="224">
        <v>97125.27</v>
      </c>
      <c r="F25" s="225"/>
      <c r="G25" s="159" t="s">
        <v>51</v>
      </c>
      <c r="H25" s="160">
        <f t="shared" si="0"/>
        <v>720.43000000000757</v>
      </c>
      <c r="I25" s="166">
        <v>40</v>
      </c>
      <c r="J25" s="167">
        <f>41366.38-386.1</f>
        <v>40980.28</v>
      </c>
      <c r="K25" s="162">
        <f t="shared" si="1"/>
        <v>28817.200000000303</v>
      </c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33"/>
    </row>
    <row r="26" spans="1:40">
      <c r="A26" s="61"/>
      <c r="B26" s="34"/>
      <c r="C26" s="34"/>
      <c r="D26" s="137"/>
      <c r="E26" s="67"/>
      <c r="F26" s="47"/>
      <c r="G26" s="34"/>
      <c r="H26" s="34"/>
      <c r="I26" s="34"/>
      <c r="J26" s="141"/>
      <c r="K26" s="126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33"/>
    </row>
    <row r="27" spans="1:40">
      <c r="A27" s="61">
        <v>7</v>
      </c>
      <c r="B27" s="156"/>
      <c r="C27" s="157" t="s">
        <v>10</v>
      </c>
      <c r="D27" s="158">
        <v>97125.27</v>
      </c>
      <c r="E27" s="224">
        <v>98148.07</v>
      </c>
      <c r="F27" s="225"/>
      <c r="G27" s="159" t="s">
        <v>51</v>
      </c>
      <c r="H27" s="160">
        <f t="shared" si="0"/>
        <v>1022.8000000000029</v>
      </c>
      <c r="I27" s="166">
        <v>41</v>
      </c>
      <c r="J27" s="167">
        <v>46907</v>
      </c>
      <c r="K27" s="162">
        <f t="shared" si="1"/>
        <v>41934.800000000119</v>
      </c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33"/>
    </row>
    <row r="28" spans="1:40">
      <c r="A28" s="61"/>
      <c r="B28" s="34"/>
      <c r="C28" s="35"/>
      <c r="D28" s="137"/>
      <c r="E28" s="138"/>
      <c r="F28" s="139"/>
      <c r="G28" s="21"/>
      <c r="H28" s="22"/>
      <c r="I28" s="140"/>
      <c r="J28" s="141"/>
      <c r="K28" s="126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33"/>
    </row>
    <row r="29" spans="1:40">
      <c r="A29" s="61">
        <v>8</v>
      </c>
      <c r="B29" s="156"/>
      <c r="C29" s="157" t="s">
        <v>10</v>
      </c>
      <c r="D29" s="158">
        <v>98148.07</v>
      </c>
      <c r="E29" s="224">
        <v>98450.02</v>
      </c>
      <c r="F29" s="225"/>
      <c r="G29" s="159" t="s">
        <v>51</v>
      </c>
      <c r="H29" s="160">
        <f t="shared" si="0"/>
        <v>301.94999999999709</v>
      </c>
      <c r="I29" s="166">
        <v>84</v>
      </c>
      <c r="J29" s="167">
        <v>25800.06</v>
      </c>
      <c r="K29" s="162">
        <f t="shared" si="1"/>
        <v>25363.799999999756</v>
      </c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33"/>
    </row>
    <row r="30" spans="1:40">
      <c r="A30" s="61"/>
      <c r="B30" s="34"/>
      <c r="C30" s="34"/>
      <c r="D30" s="137"/>
      <c r="E30" s="67"/>
      <c r="F30" s="47"/>
      <c r="G30" s="34"/>
      <c r="H30" s="34"/>
      <c r="I30" s="34"/>
      <c r="J30" s="141"/>
      <c r="K30" s="126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33"/>
    </row>
    <row r="31" spans="1:40">
      <c r="A31" s="61">
        <v>9</v>
      </c>
      <c r="B31" s="156"/>
      <c r="C31" s="157" t="s">
        <v>10</v>
      </c>
      <c r="D31" s="158">
        <v>98450.02</v>
      </c>
      <c r="E31" s="224">
        <v>98734.46</v>
      </c>
      <c r="F31" s="225"/>
      <c r="G31" s="159" t="s">
        <v>51</v>
      </c>
      <c r="H31" s="160">
        <f t="shared" si="0"/>
        <v>284.44000000000233</v>
      </c>
      <c r="I31" s="166">
        <v>84</v>
      </c>
      <c r="J31" s="167">
        <v>23863.25</v>
      </c>
      <c r="K31" s="162">
        <f t="shared" si="1"/>
        <v>23892.960000000196</v>
      </c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33"/>
    </row>
    <row r="32" spans="1:40">
      <c r="A32" s="61"/>
      <c r="B32" s="34"/>
      <c r="C32" s="34"/>
      <c r="D32" s="137"/>
      <c r="E32" s="67"/>
      <c r="F32" s="47"/>
      <c r="G32" s="34"/>
      <c r="H32" s="34"/>
      <c r="I32" s="140"/>
      <c r="J32" s="141"/>
      <c r="K32" s="126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33"/>
    </row>
    <row r="33" spans="1:40">
      <c r="A33" s="61">
        <v>10</v>
      </c>
      <c r="B33" s="156"/>
      <c r="C33" s="157" t="s">
        <v>10</v>
      </c>
      <c r="D33" s="158">
        <v>98734.46</v>
      </c>
      <c r="E33" s="224">
        <v>98755.02</v>
      </c>
      <c r="F33" s="225"/>
      <c r="G33" s="159" t="s">
        <v>51</v>
      </c>
      <c r="H33" s="160">
        <f t="shared" si="0"/>
        <v>20.559999999997672</v>
      </c>
      <c r="I33" s="166">
        <v>84</v>
      </c>
      <c r="J33" s="167">
        <v>1725.74</v>
      </c>
      <c r="K33" s="162">
        <f t="shared" si="1"/>
        <v>1727.0399999998044</v>
      </c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33"/>
    </row>
    <row r="34" spans="1:40">
      <c r="A34" s="61"/>
      <c r="B34" s="34"/>
      <c r="C34" s="34"/>
      <c r="D34" s="137"/>
      <c r="E34" s="67"/>
      <c r="F34" s="47"/>
      <c r="G34" s="34"/>
      <c r="H34" s="34"/>
      <c r="I34" s="140"/>
      <c r="J34" s="141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33"/>
    </row>
    <row r="35" spans="1:40">
      <c r="A35" s="61">
        <v>11</v>
      </c>
      <c r="B35" s="156"/>
      <c r="C35" s="157" t="s">
        <v>10</v>
      </c>
      <c r="D35" s="158">
        <v>98755.02</v>
      </c>
      <c r="E35" s="224">
        <v>98947.01</v>
      </c>
      <c r="F35" s="225"/>
      <c r="G35" s="159" t="s">
        <v>51</v>
      </c>
      <c r="H35" s="160">
        <f t="shared" si="0"/>
        <v>191.98999999999069</v>
      </c>
      <c r="I35" s="166">
        <v>84</v>
      </c>
      <c r="J35" s="167">
        <v>16127.66</v>
      </c>
      <c r="K35" s="162">
        <f t="shared" si="1"/>
        <v>16127.159999999218</v>
      </c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33"/>
    </row>
    <row r="36" spans="1:40">
      <c r="A36" s="61"/>
      <c r="B36" s="34"/>
      <c r="C36" s="34"/>
      <c r="D36" s="137"/>
      <c r="E36" s="67"/>
      <c r="F36" s="47"/>
      <c r="G36" s="34"/>
      <c r="H36" s="34"/>
      <c r="I36" s="140"/>
      <c r="J36" s="141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33"/>
    </row>
    <row r="37" spans="1:40">
      <c r="A37" s="61">
        <v>12</v>
      </c>
      <c r="B37" s="156"/>
      <c r="C37" s="157" t="s">
        <v>10</v>
      </c>
      <c r="D37" s="158">
        <v>98947.01</v>
      </c>
      <c r="E37" s="224">
        <v>99006.45</v>
      </c>
      <c r="F37" s="225"/>
      <c r="G37" s="159" t="s">
        <v>51</v>
      </c>
      <c r="H37" s="160">
        <f t="shared" si="0"/>
        <v>59.440000000002328</v>
      </c>
      <c r="I37" s="166">
        <v>84</v>
      </c>
      <c r="J37" s="167">
        <v>5454.93</v>
      </c>
      <c r="K37" s="162">
        <f t="shared" si="1"/>
        <v>4992.9600000001956</v>
      </c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33"/>
    </row>
    <row r="38" spans="1:40">
      <c r="A38" s="61"/>
      <c r="B38" s="34"/>
      <c r="C38" s="35"/>
      <c r="D38" s="137"/>
      <c r="E38" s="138"/>
      <c r="F38" s="139"/>
      <c r="G38" s="21"/>
      <c r="H38" s="22"/>
      <c r="I38" s="140"/>
      <c r="J38" s="141"/>
      <c r="K38" s="126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33"/>
    </row>
    <row r="39" spans="1:40">
      <c r="A39" s="61">
        <v>13</v>
      </c>
      <c r="B39" s="156"/>
      <c r="C39" s="157" t="s">
        <v>10</v>
      </c>
      <c r="D39" s="158">
        <v>99006.45</v>
      </c>
      <c r="E39" s="224">
        <v>99052.02</v>
      </c>
      <c r="F39" s="225"/>
      <c r="G39" s="159" t="s">
        <v>51</v>
      </c>
      <c r="H39" s="160">
        <f t="shared" si="0"/>
        <v>45.570000000006985</v>
      </c>
      <c r="I39" s="166">
        <v>84</v>
      </c>
      <c r="J39" s="167">
        <v>4273.75</v>
      </c>
      <c r="K39" s="162">
        <f t="shared" si="1"/>
        <v>3827.8800000005867</v>
      </c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33"/>
    </row>
    <row r="40" spans="1:40">
      <c r="A40" s="61"/>
      <c r="B40" s="34"/>
      <c r="C40" s="35"/>
      <c r="D40" s="137"/>
      <c r="E40" s="138"/>
      <c r="F40" s="139"/>
      <c r="G40" s="21"/>
      <c r="H40" s="22"/>
      <c r="I40" s="140"/>
      <c r="J40" s="141"/>
      <c r="K40" s="126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33"/>
    </row>
    <row r="41" spans="1:40">
      <c r="A41" s="61">
        <v>14</v>
      </c>
      <c r="B41" s="156"/>
      <c r="C41" s="157" t="s">
        <v>10</v>
      </c>
      <c r="D41" s="158">
        <v>99052.02</v>
      </c>
      <c r="E41" s="224">
        <v>99548.5</v>
      </c>
      <c r="F41" s="225"/>
      <c r="G41" s="159" t="s">
        <v>51</v>
      </c>
      <c r="H41" s="160">
        <f t="shared" si="0"/>
        <v>496.47999999999593</v>
      </c>
      <c r="I41" s="166">
        <v>84</v>
      </c>
      <c r="J41" s="167">
        <v>42182.45</v>
      </c>
      <c r="K41" s="162">
        <f t="shared" si="1"/>
        <v>41704.319999999658</v>
      </c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33"/>
    </row>
    <row r="42" spans="1:40">
      <c r="A42" s="61"/>
      <c r="B42" s="34"/>
      <c r="C42" s="35"/>
      <c r="D42" s="137"/>
      <c r="E42" s="138"/>
      <c r="F42" s="139"/>
      <c r="G42" s="21"/>
      <c r="H42" s="22"/>
      <c r="I42" s="140"/>
      <c r="J42" s="141"/>
      <c r="K42" s="126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33"/>
    </row>
    <row r="43" spans="1:40">
      <c r="A43" s="61">
        <v>15</v>
      </c>
      <c r="B43" s="156"/>
      <c r="C43" s="157" t="s">
        <v>10</v>
      </c>
      <c r="D43" s="158">
        <v>99548.5</v>
      </c>
      <c r="E43" s="224">
        <v>99753.1</v>
      </c>
      <c r="F43" s="225"/>
      <c r="G43" s="159" t="s">
        <v>51</v>
      </c>
      <c r="H43" s="160">
        <f t="shared" si="0"/>
        <v>204.60000000000582</v>
      </c>
      <c r="I43" s="166">
        <v>84</v>
      </c>
      <c r="J43" s="167">
        <v>17161.169999999998</v>
      </c>
      <c r="K43" s="162">
        <f t="shared" si="1"/>
        <v>17186.400000000489</v>
      </c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33"/>
    </row>
    <row r="44" spans="1:40">
      <c r="A44" s="61"/>
      <c r="B44" s="34"/>
      <c r="C44" s="35"/>
      <c r="D44" s="137"/>
      <c r="E44" s="138"/>
      <c r="F44" s="139"/>
      <c r="G44" s="21"/>
      <c r="H44" s="22"/>
      <c r="I44" s="140"/>
      <c r="J44" s="141"/>
      <c r="K44" s="126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33"/>
    </row>
    <row r="45" spans="1:40">
      <c r="A45" s="61">
        <v>16</v>
      </c>
      <c r="B45" s="156"/>
      <c r="C45" s="157" t="s">
        <v>10</v>
      </c>
      <c r="D45" s="158">
        <v>99753.1</v>
      </c>
      <c r="E45" s="224">
        <v>100107.32</v>
      </c>
      <c r="F45" s="225"/>
      <c r="G45" s="159" t="s">
        <v>51</v>
      </c>
      <c r="H45" s="160">
        <f t="shared" si="0"/>
        <v>354.22000000000116</v>
      </c>
      <c r="I45" s="166">
        <v>74</v>
      </c>
      <c r="J45" s="167">
        <v>26365</v>
      </c>
      <c r="K45" s="162">
        <f t="shared" si="1"/>
        <v>26212.280000000086</v>
      </c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33"/>
    </row>
    <row r="46" spans="1:40">
      <c r="A46" s="61"/>
      <c r="B46" s="34"/>
      <c r="C46" s="35"/>
      <c r="D46" s="137"/>
      <c r="E46" s="138"/>
      <c r="F46" s="139"/>
      <c r="G46" s="21"/>
      <c r="H46" s="22"/>
      <c r="I46" s="140"/>
      <c r="J46" s="141"/>
      <c r="K46" s="126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33"/>
    </row>
    <row r="47" spans="1:40">
      <c r="A47" s="61">
        <v>17</v>
      </c>
      <c r="B47" s="156"/>
      <c r="C47" s="157" t="s">
        <v>10</v>
      </c>
      <c r="D47" s="158">
        <v>100107.32</v>
      </c>
      <c r="E47" s="224">
        <v>100430</v>
      </c>
      <c r="F47" s="225"/>
      <c r="G47" s="159" t="s">
        <v>51</v>
      </c>
      <c r="H47" s="160">
        <f t="shared" si="0"/>
        <v>322.67999999999302</v>
      </c>
      <c r="I47" s="166">
        <v>84</v>
      </c>
      <c r="J47" s="167">
        <v>26952.13</v>
      </c>
      <c r="K47" s="162">
        <f t="shared" si="1"/>
        <v>27105.119999999413</v>
      </c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33"/>
    </row>
    <row r="48" spans="1:40">
      <c r="A48" s="61"/>
      <c r="B48" s="34"/>
      <c r="C48" s="35"/>
      <c r="D48" s="137"/>
      <c r="E48" s="138"/>
      <c r="F48" s="139"/>
      <c r="G48" s="21"/>
      <c r="H48" s="22"/>
      <c r="I48" s="140"/>
      <c r="J48" s="141"/>
      <c r="K48" s="126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33"/>
    </row>
    <row r="49" spans="1:40">
      <c r="A49" s="61">
        <v>18</v>
      </c>
      <c r="B49" s="156"/>
      <c r="C49" s="157" t="s">
        <v>10</v>
      </c>
      <c r="D49" s="158">
        <v>100430</v>
      </c>
      <c r="E49" s="224">
        <v>101257.85</v>
      </c>
      <c r="F49" s="225"/>
      <c r="G49" s="159" t="s">
        <v>51</v>
      </c>
      <c r="H49" s="160">
        <f t="shared" si="0"/>
        <v>827.85000000000582</v>
      </c>
      <c r="I49" s="166">
        <v>74</v>
      </c>
      <c r="J49" s="167">
        <v>61625.3</v>
      </c>
      <c r="K49" s="162">
        <f t="shared" si="1"/>
        <v>61260.900000000431</v>
      </c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33"/>
    </row>
    <row r="50" spans="1:40">
      <c r="A50" s="61"/>
      <c r="B50" s="34"/>
      <c r="C50" s="35"/>
      <c r="D50" s="137"/>
      <c r="E50" s="138"/>
      <c r="F50" s="139"/>
      <c r="G50" s="21"/>
      <c r="H50" s="22"/>
      <c r="I50" s="140"/>
      <c r="J50" s="141"/>
      <c r="K50" s="126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33"/>
    </row>
    <row r="51" spans="1:40">
      <c r="A51" s="61">
        <v>19</v>
      </c>
      <c r="B51" s="156"/>
      <c r="C51" s="157" t="s">
        <v>10</v>
      </c>
      <c r="D51" s="158">
        <v>101257.85</v>
      </c>
      <c r="E51" s="224">
        <v>101280.5</v>
      </c>
      <c r="F51" s="225"/>
      <c r="G51" s="159" t="s">
        <v>51</v>
      </c>
      <c r="H51" s="160">
        <f t="shared" si="0"/>
        <v>22.649999999994179</v>
      </c>
      <c r="I51" s="166">
        <v>84</v>
      </c>
      <c r="J51" s="167">
        <v>2380.85</v>
      </c>
      <c r="K51" s="162">
        <f t="shared" si="1"/>
        <v>1902.5999999995111</v>
      </c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33"/>
    </row>
    <row r="52" spans="1:40">
      <c r="A52" s="61"/>
      <c r="B52" s="34"/>
      <c r="C52" s="35"/>
      <c r="D52" s="137"/>
      <c r="E52" s="138"/>
      <c r="F52" s="139"/>
      <c r="G52" s="21"/>
      <c r="H52" s="22"/>
      <c r="I52" s="140"/>
      <c r="J52" s="141"/>
      <c r="K52" s="126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33"/>
    </row>
    <row r="53" spans="1:40">
      <c r="A53" s="61">
        <v>20</v>
      </c>
      <c r="B53" s="156"/>
      <c r="C53" s="157" t="s">
        <v>10</v>
      </c>
      <c r="D53" s="158">
        <v>101280.5</v>
      </c>
      <c r="E53" s="224">
        <v>101803.39</v>
      </c>
      <c r="F53" s="225"/>
      <c r="G53" s="159" t="s">
        <v>51</v>
      </c>
      <c r="H53" s="160">
        <f t="shared" si="0"/>
        <v>522.88999999999942</v>
      </c>
      <c r="I53" s="166">
        <v>67</v>
      </c>
      <c r="J53" s="167">
        <f>37365.29-1047.2</f>
        <v>36318.090000000004</v>
      </c>
      <c r="K53" s="162">
        <f t="shared" si="1"/>
        <v>35033.629999999961</v>
      </c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33"/>
    </row>
    <row r="54" spans="1:40">
      <c r="A54" s="61"/>
      <c r="B54" s="34"/>
      <c r="C54" s="35"/>
      <c r="D54" s="137"/>
      <c r="E54" s="138"/>
      <c r="F54" s="139"/>
      <c r="G54" s="21"/>
      <c r="H54" s="22"/>
      <c r="I54" s="140"/>
      <c r="J54" s="141"/>
      <c r="K54" s="126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33"/>
    </row>
    <row r="55" spans="1:40">
      <c r="A55" s="61">
        <v>21</v>
      </c>
      <c r="B55" s="156"/>
      <c r="C55" s="157" t="s">
        <v>10</v>
      </c>
      <c r="D55" s="158">
        <v>101803.39</v>
      </c>
      <c r="E55" s="224">
        <v>101994.9</v>
      </c>
      <c r="F55" s="225"/>
      <c r="G55" s="159" t="s">
        <v>51</v>
      </c>
      <c r="H55" s="160">
        <f t="shared" si="0"/>
        <v>191.50999999999476</v>
      </c>
      <c r="I55" s="166">
        <v>67</v>
      </c>
      <c r="J55" s="167">
        <v>22744.25</v>
      </c>
      <c r="K55" s="162">
        <f t="shared" si="1"/>
        <v>12831.169999999649</v>
      </c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33"/>
    </row>
    <row r="56" spans="1:40">
      <c r="A56" s="61"/>
      <c r="B56" s="34"/>
      <c r="C56" s="35"/>
      <c r="D56" s="137"/>
      <c r="E56" s="138"/>
      <c r="F56" s="139"/>
      <c r="G56" s="21"/>
      <c r="H56" s="22"/>
      <c r="I56" s="140"/>
      <c r="J56" s="141"/>
      <c r="K56" s="126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33"/>
    </row>
    <row r="57" spans="1:40">
      <c r="A57" s="61">
        <v>22</v>
      </c>
      <c r="B57" s="156"/>
      <c r="C57" s="157" t="s">
        <v>10</v>
      </c>
      <c r="D57" s="158">
        <v>101994.9</v>
      </c>
      <c r="E57" s="224">
        <v>102378.97</v>
      </c>
      <c r="F57" s="225"/>
      <c r="G57" s="159" t="s">
        <v>51</v>
      </c>
      <c r="H57" s="160">
        <f t="shared" si="0"/>
        <v>384.07000000000698</v>
      </c>
      <c r="I57" s="166">
        <v>63</v>
      </c>
      <c r="J57" s="167">
        <v>23853.15</v>
      </c>
      <c r="K57" s="162">
        <f t="shared" si="1"/>
        <v>24196.41000000044</v>
      </c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33"/>
    </row>
    <row r="58" spans="1:40">
      <c r="A58" s="61"/>
      <c r="B58" s="34"/>
      <c r="C58" s="35"/>
      <c r="D58" s="137"/>
      <c r="E58" s="138"/>
      <c r="F58" s="139"/>
      <c r="G58" s="21"/>
      <c r="H58" s="22"/>
      <c r="I58" s="140"/>
      <c r="J58" s="141"/>
      <c r="K58" s="126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33"/>
    </row>
    <row r="59" spans="1:40">
      <c r="A59" s="61">
        <v>23</v>
      </c>
      <c r="B59" s="156"/>
      <c r="C59" s="157" t="s">
        <v>10</v>
      </c>
      <c r="D59" s="158">
        <v>102378.97</v>
      </c>
      <c r="E59" s="224">
        <v>103200</v>
      </c>
      <c r="F59" s="225"/>
      <c r="G59" s="159" t="s">
        <v>51</v>
      </c>
      <c r="H59" s="160">
        <f t="shared" si="0"/>
        <v>821.02999999999884</v>
      </c>
      <c r="I59" s="166">
        <v>68</v>
      </c>
      <c r="J59" s="167">
        <v>56076.59</v>
      </c>
      <c r="K59" s="162">
        <f t="shared" si="1"/>
        <v>55830.039999999921</v>
      </c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33"/>
    </row>
    <row r="60" spans="1:40">
      <c r="A60" s="61"/>
      <c r="B60" s="34"/>
      <c r="C60" s="35"/>
      <c r="D60" s="137"/>
      <c r="E60" s="138"/>
      <c r="F60" s="139"/>
      <c r="G60" s="21"/>
      <c r="H60" s="22"/>
      <c r="I60" s="140"/>
      <c r="J60" s="141"/>
      <c r="K60" s="126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33"/>
    </row>
    <row r="61" spans="1:40" ht="13">
      <c r="A61" s="61"/>
      <c r="B61" s="34"/>
      <c r="C61" s="35"/>
      <c r="D61" s="234" t="s">
        <v>53</v>
      </c>
      <c r="E61" s="234"/>
      <c r="F61" s="234"/>
      <c r="G61" s="21"/>
      <c r="H61" s="22"/>
      <c r="I61" s="140"/>
      <c r="J61" s="141"/>
      <c r="K61" s="126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33"/>
    </row>
    <row r="62" spans="1:40">
      <c r="A62" s="61"/>
      <c r="B62" s="34"/>
      <c r="C62" s="35"/>
      <c r="D62" s="137"/>
      <c r="E62" s="138"/>
      <c r="F62" s="139"/>
      <c r="G62" s="21"/>
      <c r="H62" s="22"/>
      <c r="I62" s="140"/>
      <c r="J62" s="141"/>
      <c r="K62" s="126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33"/>
    </row>
    <row r="63" spans="1:40">
      <c r="A63" s="61">
        <v>24</v>
      </c>
      <c r="B63" s="156"/>
      <c r="C63" s="157" t="s">
        <v>10</v>
      </c>
      <c r="D63" s="158">
        <v>909.1</v>
      </c>
      <c r="E63" s="224">
        <v>950.95</v>
      </c>
      <c r="F63" s="225"/>
      <c r="G63" s="159" t="s">
        <v>51</v>
      </c>
      <c r="H63" s="160">
        <f t="shared" ref="H63" si="2">E63-D63</f>
        <v>41.850000000000023</v>
      </c>
      <c r="I63" s="166">
        <v>60</v>
      </c>
      <c r="J63" s="167">
        <v>2516.2199999999998</v>
      </c>
      <c r="K63" s="162">
        <f t="shared" si="1"/>
        <v>2511.0000000000014</v>
      </c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33"/>
    </row>
    <row r="64" spans="1:40">
      <c r="A64" s="61"/>
      <c r="B64" s="34"/>
      <c r="C64" s="35"/>
      <c r="D64" s="137"/>
      <c r="E64" s="138"/>
      <c r="F64" s="139"/>
      <c r="G64" s="21"/>
      <c r="H64" s="22"/>
      <c r="I64" s="140"/>
      <c r="J64" s="141"/>
      <c r="K64" s="126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33"/>
    </row>
    <row r="65" spans="1:40" ht="13">
      <c r="A65" s="61"/>
      <c r="B65" s="34"/>
      <c r="C65" s="35"/>
      <c r="D65" s="234" t="s">
        <v>54</v>
      </c>
      <c r="E65" s="234"/>
      <c r="F65" s="234"/>
      <c r="G65" s="21"/>
      <c r="H65" s="22"/>
      <c r="I65" s="140"/>
      <c r="J65" s="141"/>
      <c r="K65" s="126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33"/>
    </row>
    <row r="66" spans="1:40">
      <c r="A66" s="61"/>
      <c r="B66" s="34"/>
      <c r="C66" s="35"/>
      <c r="D66" s="137"/>
      <c r="E66" s="138"/>
      <c r="F66" s="139"/>
      <c r="G66" s="21"/>
      <c r="H66" s="22"/>
      <c r="I66" s="140"/>
      <c r="J66" s="141"/>
      <c r="K66" s="126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33"/>
    </row>
    <row r="67" spans="1:40">
      <c r="A67" s="61">
        <v>25</v>
      </c>
      <c r="B67" s="156"/>
      <c r="C67" s="157" t="s">
        <v>10</v>
      </c>
      <c r="D67" s="158">
        <v>855.05</v>
      </c>
      <c r="E67" s="224">
        <v>958.15</v>
      </c>
      <c r="F67" s="225"/>
      <c r="G67" s="159" t="s">
        <v>51</v>
      </c>
      <c r="H67" s="160">
        <f t="shared" ref="H67" si="3">E67-D67</f>
        <v>103.10000000000002</v>
      </c>
      <c r="I67" s="166">
        <v>40</v>
      </c>
      <c r="J67" s="167">
        <v>4873.1899999999996</v>
      </c>
      <c r="K67" s="162">
        <f t="shared" si="1"/>
        <v>4124.0000000000009</v>
      </c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33"/>
    </row>
    <row r="68" spans="1:40">
      <c r="A68" s="61"/>
      <c r="B68" s="34"/>
      <c r="C68" s="35"/>
      <c r="D68" s="137"/>
      <c r="E68" s="138"/>
      <c r="F68" s="139"/>
      <c r="G68" s="21"/>
      <c r="H68" s="22"/>
      <c r="I68" s="140"/>
      <c r="J68" s="141"/>
      <c r="K68" s="126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33"/>
    </row>
    <row r="69" spans="1:40" ht="13">
      <c r="A69" s="61"/>
      <c r="B69" s="34"/>
      <c r="C69" s="35"/>
      <c r="D69" s="234" t="s">
        <v>55</v>
      </c>
      <c r="E69" s="234"/>
      <c r="F69" s="234"/>
      <c r="G69" s="21"/>
      <c r="H69" s="22"/>
      <c r="I69" s="140"/>
      <c r="J69" s="141"/>
      <c r="K69" s="126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33"/>
    </row>
    <row r="70" spans="1:40">
      <c r="A70" s="61"/>
      <c r="B70" s="34"/>
      <c r="C70" s="35"/>
      <c r="D70" s="137"/>
      <c r="E70" s="138"/>
      <c r="F70" s="139"/>
      <c r="G70" s="21"/>
      <c r="H70" s="22"/>
      <c r="I70" s="140"/>
      <c r="J70" s="141"/>
      <c r="K70" s="126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33"/>
    </row>
    <row r="71" spans="1:40">
      <c r="A71" s="61">
        <v>26</v>
      </c>
      <c r="B71" s="156"/>
      <c r="C71" s="157" t="s">
        <v>10</v>
      </c>
      <c r="D71" s="158">
        <v>5144.22</v>
      </c>
      <c r="E71" s="224">
        <v>5862.45</v>
      </c>
      <c r="F71" s="225"/>
      <c r="G71" s="159" t="s">
        <v>51</v>
      </c>
      <c r="H71" s="160">
        <f t="shared" ref="H71:H73" si="4">E71-D71</f>
        <v>718.22999999999956</v>
      </c>
      <c r="I71" s="166">
        <v>35</v>
      </c>
      <c r="J71" s="167">
        <v>24299.3</v>
      </c>
      <c r="K71" s="162">
        <f t="shared" si="1"/>
        <v>25138.049999999985</v>
      </c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33"/>
    </row>
    <row r="72" spans="1:40">
      <c r="A72" s="61"/>
      <c r="B72" s="34"/>
      <c r="C72" s="35"/>
      <c r="D72" s="137"/>
      <c r="E72" s="138"/>
      <c r="F72" s="139"/>
      <c r="G72" s="21"/>
      <c r="H72" s="22"/>
      <c r="I72" s="140"/>
      <c r="J72" s="141"/>
      <c r="K72" s="126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33"/>
    </row>
    <row r="73" spans="1:40">
      <c r="A73" s="61">
        <v>27</v>
      </c>
      <c r="B73" s="156"/>
      <c r="C73" s="157" t="s">
        <v>10</v>
      </c>
      <c r="D73" s="158">
        <v>6017.32</v>
      </c>
      <c r="E73" s="224">
        <v>6539.27</v>
      </c>
      <c r="F73" s="225"/>
      <c r="G73" s="159" t="s">
        <v>51</v>
      </c>
      <c r="H73" s="160">
        <f t="shared" si="4"/>
        <v>521.95000000000073</v>
      </c>
      <c r="I73" s="166">
        <v>23</v>
      </c>
      <c r="J73" s="167">
        <v>12277.7</v>
      </c>
      <c r="K73" s="162">
        <f t="shared" si="1"/>
        <v>12004.850000000017</v>
      </c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33"/>
    </row>
    <row r="74" spans="1:40">
      <c r="A74" s="61"/>
      <c r="B74" s="34"/>
      <c r="C74" s="35"/>
      <c r="D74" s="137"/>
      <c r="E74" s="138"/>
      <c r="F74" s="139"/>
      <c r="G74" s="21"/>
      <c r="H74" s="22"/>
      <c r="I74" s="140"/>
      <c r="J74" s="141"/>
      <c r="K74" s="126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33"/>
    </row>
    <row r="75" spans="1:40" ht="13">
      <c r="A75" s="61"/>
      <c r="B75" s="34"/>
      <c r="C75" s="35"/>
      <c r="D75" s="234" t="s">
        <v>56</v>
      </c>
      <c r="E75" s="234"/>
      <c r="F75" s="234"/>
      <c r="G75" s="21"/>
      <c r="H75" s="22"/>
      <c r="I75" s="140"/>
      <c r="J75" s="141"/>
      <c r="K75" s="126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33"/>
    </row>
    <row r="76" spans="1:40">
      <c r="A76" s="61"/>
      <c r="B76" s="34"/>
      <c r="C76" s="35"/>
      <c r="D76" s="137"/>
      <c r="E76" s="138"/>
      <c r="F76" s="139"/>
      <c r="G76" s="21"/>
      <c r="H76" s="22"/>
      <c r="I76" s="140"/>
      <c r="J76" s="141"/>
      <c r="K76" s="126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33"/>
    </row>
    <row r="77" spans="1:40">
      <c r="A77" s="61">
        <v>28</v>
      </c>
      <c r="B77" s="156"/>
      <c r="C77" s="157" t="s">
        <v>10</v>
      </c>
      <c r="D77" s="158">
        <v>5041.99</v>
      </c>
      <c r="E77" s="224">
        <v>5071.99</v>
      </c>
      <c r="F77" s="225"/>
      <c r="G77" s="159" t="s">
        <v>51</v>
      </c>
      <c r="H77" s="160">
        <f t="shared" ref="H77" si="5">E77-D77</f>
        <v>30</v>
      </c>
      <c r="I77" s="166">
        <v>24</v>
      </c>
      <c r="J77" s="167">
        <v>828</v>
      </c>
      <c r="K77" s="162">
        <f t="shared" ref="K77" si="6">H77*I77</f>
        <v>720</v>
      </c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33"/>
    </row>
    <row r="78" spans="1:40">
      <c r="A78" s="61"/>
      <c r="B78" s="34"/>
      <c r="C78" s="35"/>
      <c r="D78" s="137"/>
      <c r="E78" s="138"/>
      <c r="F78" s="139"/>
      <c r="G78" s="21"/>
      <c r="H78" s="22"/>
      <c r="I78" s="140"/>
      <c r="J78" s="141"/>
      <c r="K78" s="126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33"/>
    </row>
    <row r="79" spans="1:40" ht="13">
      <c r="A79" s="61"/>
      <c r="B79" s="34"/>
      <c r="C79" s="35"/>
      <c r="D79" s="234" t="s">
        <v>57</v>
      </c>
      <c r="E79" s="234"/>
      <c r="F79" s="234"/>
      <c r="G79" s="21"/>
      <c r="H79" s="22"/>
      <c r="I79" s="140"/>
      <c r="J79" s="141"/>
      <c r="K79" s="126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33"/>
    </row>
    <row r="80" spans="1:40">
      <c r="A80" s="61"/>
      <c r="B80" s="34"/>
      <c r="C80" s="35"/>
      <c r="D80" s="137"/>
      <c r="E80" s="138"/>
      <c r="F80" s="139"/>
      <c r="G80" s="21"/>
      <c r="H80" s="22"/>
      <c r="I80" s="140"/>
      <c r="J80" s="141"/>
      <c r="K80" s="126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33"/>
    </row>
    <row r="81" spans="1:40">
      <c r="A81" s="61">
        <v>29</v>
      </c>
      <c r="B81" s="156"/>
      <c r="C81" s="157" t="s">
        <v>10</v>
      </c>
      <c r="D81" s="158">
        <v>6044.15</v>
      </c>
      <c r="E81" s="224">
        <v>6090.2</v>
      </c>
      <c r="F81" s="225"/>
      <c r="G81" s="159" t="s">
        <v>51</v>
      </c>
      <c r="H81" s="160">
        <f t="shared" ref="H81" si="7">E81-D81</f>
        <v>46.050000000000182</v>
      </c>
      <c r="I81" s="166">
        <v>31</v>
      </c>
      <c r="J81" s="167">
        <v>1684.46</v>
      </c>
      <c r="K81" s="162">
        <f t="shared" ref="K81" si="8">H81*I81</f>
        <v>1427.5500000000056</v>
      </c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33"/>
    </row>
    <row r="82" spans="1:40">
      <c r="A82" s="61"/>
      <c r="B82" s="34"/>
      <c r="C82" s="35"/>
      <c r="D82" s="137"/>
      <c r="E82" s="138"/>
      <c r="F82" s="139"/>
      <c r="G82" s="21"/>
      <c r="H82" s="22"/>
      <c r="I82" s="140"/>
      <c r="J82" s="141"/>
      <c r="K82" s="126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33"/>
    </row>
    <row r="83" spans="1:40" ht="13">
      <c r="A83" s="143"/>
      <c r="B83" s="34"/>
      <c r="C83" s="35"/>
      <c r="D83" s="234" t="s">
        <v>58</v>
      </c>
      <c r="E83" s="234"/>
      <c r="F83" s="234"/>
      <c r="G83" s="21"/>
      <c r="H83" s="22"/>
      <c r="I83" s="140"/>
      <c r="J83" s="141"/>
      <c r="K83" s="126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33"/>
    </row>
    <row r="84" spans="1:40">
      <c r="A84" s="143"/>
      <c r="B84" s="34"/>
      <c r="C84" s="35"/>
      <c r="D84" s="137"/>
      <c r="E84" s="138"/>
      <c r="F84" s="139"/>
      <c r="G84" s="21"/>
      <c r="H84" s="22"/>
      <c r="I84" s="140"/>
      <c r="J84" s="141"/>
      <c r="K84" s="126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33"/>
    </row>
    <row r="85" spans="1:40">
      <c r="A85" s="143">
        <v>30</v>
      </c>
      <c r="B85" s="156"/>
      <c r="C85" s="157" t="s">
        <v>10</v>
      </c>
      <c r="D85" s="158">
        <v>20566.03</v>
      </c>
      <c r="E85" s="224">
        <v>20896.36</v>
      </c>
      <c r="F85" s="225"/>
      <c r="G85" s="159" t="s">
        <v>51</v>
      </c>
      <c r="H85" s="160">
        <f t="shared" ref="H85:H87" si="9">E85-D85</f>
        <v>330.33000000000175</v>
      </c>
      <c r="I85" s="166">
        <v>28</v>
      </c>
      <c r="J85" s="167">
        <v>9317.6</v>
      </c>
      <c r="K85" s="162">
        <f t="shared" ref="K85:K87" si="10">H85*I85</f>
        <v>9249.2400000000489</v>
      </c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33"/>
    </row>
    <row r="86" spans="1:40">
      <c r="A86" s="143"/>
      <c r="B86" s="34"/>
      <c r="C86" s="35"/>
      <c r="D86" s="137"/>
      <c r="E86" s="138"/>
      <c r="F86" s="139"/>
      <c r="G86" s="21"/>
      <c r="H86" s="22"/>
      <c r="I86" s="140"/>
      <c r="J86" s="141"/>
      <c r="K86" s="126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33"/>
    </row>
    <row r="87" spans="1:40">
      <c r="A87" s="143">
        <v>31</v>
      </c>
      <c r="B87" s="156"/>
      <c r="C87" s="157" t="s">
        <v>10</v>
      </c>
      <c r="D87" s="158">
        <v>21094.13</v>
      </c>
      <c r="E87" s="224">
        <v>21137.86</v>
      </c>
      <c r="F87" s="225"/>
      <c r="G87" s="159" t="s">
        <v>51</v>
      </c>
      <c r="H87" s="160">
        <f t="shared" si="9"/>
        <v>43.729999999999563</v>
      </c>
      <c r="I87" s="166">
        <v>56</v>
      </c>
      <c r="J87" s="167">
        <v>2206.42</v>
      </c>
      <c r="K87" s="162">
        <f t="shared" si="10"/>
        <v>2448.8799999999756</v>
      </c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33"/>
    </row>
    <row r="88" spans="1:40">
      <c r="A88" s="144"/>
      <c r="B88" s="34"/>
      <c r="C88" s="35"/>
      <c r="D88" s="137"/>
      <c r="E88" s="138"/>
      <c r="F88" s="139"/>
      <c r="G88" s="21"/>
      <c r="H88" s="22"/>
      <c r="I88" s="140"/>
      <c r="J88" s="141"/>
      <c r="K88" s="126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33"/>
    </row>
    <row r="89" spans="1:40" ht="13">
      <c r="A89" s="144"/>
      <c r="B89" s="34"/>
      <c r="C89" s="35"/>
      <c r="D89" s="234" t="s">
        <v>59</v>
      </c>
      <c r="E89" s="234"/>
      <c r="F89" s="234"/>
      <c r="G89" s="21"/>
      <c r="H89" s="22"/>
      <c r="I89" s="140"/>
      <c r="J89" s="141"/>
      <c r="K89" s="126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33"/>
    </row>
    <row r="90" spans="1:40">
      <c r="A90" s="144"/>
      <c r="B90" s="34"/>
      <c r="C90" s="35"/>
      <c r="D90" s="137"/>
      <c r="E90" s="138"/>
      <c r="F90" s="139"/>
      <c r="G90" s="21"/>
      <c r="H90" s="22"/>
      <c r="I90" s="140"/>
      <c r="J90" s="141"/>
      <c r="K90" s="126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7"/>
      <c r="AM90" s="67"/>
      <c r="AN90" s="33"/>
    </row>
    <row r="91" spans="1:40">
      <c r="A91" s="144">
        <v>32</v>
      </c>
      <c r="B91" s="156"/>
      <c r="C91" s="157" t="s">
        <v>10</v>
      </c>
      <c r="D91" s="158">
        <v>1162.96</v>
      </c>
      <c r="E91" s="224">
        <v>1462</v>
      </c>
      <c r="F91" s="225"/>
      <c r="G91" s="159" t="s">
        <v>51</v>
      </c>
      <c r="H91" s="160">
        <f t="shared" ref="H91" si="11">E91-D91</f>
        <v>299.03999999999996</v>
      </c>
      <c r="I91" s="166">
        <v>36</v>
      </c>
      <c r="J91" s="167">
        <v>11012.58</v>
      </c>
      <c r="K91" s="162">
        <f t="shared" ref="K91" si="12">H91*I91</f>
        <v>10765.439999999999</v>
      </c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  <c r="AM91" s="67"/>
      <c r="AN91" s="33"/>
    </row>
    <row r="92" spans="1:40">
      <c r="A92" s="61"/>
      <c r="B92" s="34"/>
      <c r="C92" s="35"/>
      <c r="D92" s="137"/>
      <c r="E92" s="138"/>
      <c r="F92" s="139"/>
      <c r="G92" s="21"/>
      <c r="H92" s="22"/>
      <c r="I92" s="140"/>
      <c r="J92" s="141"/>
      <c r="K92" s="126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/>
      <c r="AK92" s="67"/>
      <c r="AL92" s="67"/>
      <c r="AM92" s="67"/>
      <c r="AN92" s="33"/>
    </row>
    <row r="93" spans="1:40">
      <c r="A93" s="61"/>
      <c r="B93" s="34"/>
      <c r="C93" s="34"/>
      <c r="D93" s="34"/>
      <c r="E93" s="67"/>
      <c r="F93" s="47"/>
      <c r="G93" s="34"/>
      <c r="H93" s="34"/>
      <c r="I93" s="140"/>
      <c r="J93" s="168"/>
      <c r="K93" s="168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  <c r="AK93" s="67"/>
      <c r="AL93" s="67"/>
      <c r="AM93" s="67"/>
      <c r="AN93" s="33"/>
    </row>
    <row r="94" spans="1:40" ht="13">
      <c r="A94" s="210" t="s">
        <v>33</v>
      </c>
      <c r="B94" s="212" t="s">
        <v>34</v>
      </c>
      <c r="C94" s="213"/>
      <c r="D94" s="214"/>
      <c r="E94" s="226" t="s">
        <v>36</v>
      </c>
      <c r="F94" s="213"/>
      <c r="G94" s="214"/>
      <c r="H94" s="221" t="s">
        <v>35</v>
      </c>
      <c r="I94" s="222"/>
      <c r="J94" s="222"/>
      <c r="K94" s="223"/>
      <c r="L94" s="131"/>
      <c r="M94" s="131"/>
      <c r="N94" s="131"/>
      <c r="O94" s="131"/>
      <c r="P94" s="131"/>
      <c r="Q94" s="131"/>
      <c r="R94" s="131"/>
      <c r="S94" s="131"/>
      <c r="T94" s="131"/>
      <c r="U94" s="131"/>
      <c r="V94" s="131"/>
      <c r="W94" s="131"/>
      <c r="X94" s="131"/>
      <c r="Y94" s="131"/>
      <c r="Z94" s="131"/>
      <c r="AA94" s="131"/>
      <c r="AB94" s="131"/>
      <c r="AC94" s="131"/>
      <c r="AD94" s="131"/>
      <c r="AE94" s="131"/>
      <c r="AF94" s="131"/>
      <c r="AG94" s="131"/>
      <c r="AH94" s="131"/>
      <c r="AI94" s="131"/>
      <c r="AJ94" s="131"/>
      <c r="AK94" s="131"/>
      <c r="AL94" s="131"/>
      <c r="AM94" s="131"/>
      <c r="AN94" s="187" t="s">
        <v>37</v>
      </c>
    </row>
    <row r="95" spans="1:40" ht="13.5" thickBot="1">
      <c r="A95" s="211"/>
      <c r="B95" s="215"/>
      <c r="C95" s="216"/>
      <c r="D95" s="217"/>
      <c r="E95" s="227"/>
      <c r="F95" s="216"/>
      <c r="G95" s="217"/>
      <c r="H95" s="78">
        <v>1</v>
      </c>
      <c r="I95" s="78">
        <v>2</v>
      </c>
      <c r="J95" s="79">
        <v>3</v>
      </c>
      <c r="K95" s="132">
        <v>4</v>
      </c>
      <c r="L95" s="132">
        <v>5</v>
      </c>
      <c r="M95" s="132">
        <v>6</v>
      </c>
      <c r="N95" s="132">
        <v>7</v>
      </c>
      <c r="O95" s="132">
        <v>8</v>
      </c>
      <c r="P95" s="132">
        <v>9</v>
      </c>
      <c r="Q95" s="132">
        <v>10</v>
      </c>
      <c r="R95" s="132">
        <v>11</v>
      </c>
      <c r="S95" s="132">
        <v>12</v>
      </c>
      <c r="T95" s="132">
        <v>13</v>
      </c>
      <c r="U95" s="132">
        <v>14</v>
      </c>
      <c r="V95" s="132">
        <v>15</v>
      </c>
      <c r="W95" s="132">
        <v>16</v>
      </c>
      <c r="X95" s="132">
        <v>17</v>
      </c>
      <c r="Y95" s="132">
        <v>18</v>
      </c>
      <c r="Z95" s="132">
        <v>19</v>
      </c>
      <c r="AA95" s="132">
        <v>20</v>
      </c>
      <c r="AB95" s="132">
        <v>21</v>
      </c>
      <c r="AC95" s="132">
        <v>22</v>
      </c>
      <c r="AD95" s="132">
        <v>23</v>
      </c>
      <c r="AE95" s="132">
        <v>24</v>
      </c>
      <c r="AF95" s="132">
        <v>25</v>
      </c>
      <c r="AG95" s="132">
        <v>26</v>
      </c>
      <c r="AH95" s="132">
        <v>27</v>
      </c>
      <c r="AI95" s="132">
        <v>28</v>
      </c>
      <c r="AJ95" s="132">
        <v>29</v>
      </c>
      <c r="AK95" s="132">
        <v>30</v>
      </c>
      <c r="AL95" s="132">
        <v>31</v>
      </c>
      <c r="AM95" s="132">
        <v>32</v>
      </c>
      <c r="AN95" s="188"/>
    </row>
    <row r="96" spans="1:40" ht="12.75" customHeight="1">
      <c r="A96" s="55"/>
      <c r="B96" s="189"/>
      <c r="C96" s="190"/>
      <c r="D96" s="191"/>
      <c r="E96" s="219"/>
      <c r="F96" s="220"/>
      <c r="G96" s="89"/>
      <c r="H96" s="88"/>
      <c r="I96" s="84"/>
      <c r="J96" s="85"/>
      <c r="K96" s="133"/>
      <c r="L96" s="133"/>
      <c r="M96" s="133"/>
      <c r="N96" s="133"/>
      <c r="O96" s="133"/>
      <c r="P96" s="133"/>
      <c r="Q96" s="133"/>
      <c r="R96" s="133"/>
      <c r="S96" s="133"/>
      <c r="T96" s="133"/>
      <c r="U96" s="133"/>
      <c r="V96" s="133"/>
      <c r="W96" s="133"/>
      <c r="X96" s="133"/>
      <c r="Y96" s="133"/>
      <c r="Z96" s="133"/>
      <c r="AA96" s="133"/>
      <c r="AB96" s="133"/>
      <c r="AC96" s="133"/>
      <c r="AD96" s="133"/>
      <c r="AE96" s="133"/>
      <c r="AF96" s="133"/>
      <c r="AG96" s="133"/>
      <c r="AH96" s="133"/>
      <c r="AI96" s="133"/>
      <c r="AJ96" s="133"/>
      <c r="AK96" s="133"/>
      <c r="AL96" s="133"/>
      <c r="AM96" s="133"/>
      <c r="AN96" s="81"/>
    </row>
    <row r="97" spans="1:40" ht="25.5" customHeight="1">
      <c r="A97" s="80"/>
      <c r="B97" s="194"/>
      <c r="C97" s="195"/>
      <c r="D97" s="195"/>
      <c r="E97" s="219"/>
      <c r="F97" s="228"/>
      <c r="G97" s="229"/>
      <c r="H97" s="47"/>
      <c r="I97" s="34"/>
      <c r="J97" s="33"/>
      <c r="K97" s="134"/>
      <c r="L97" s="134"/>
      <c r="M97" s="134"/>
      <c r="N97" s="134"/>
      <c r="O97" s="134"/>
      <c r="P97" s="134"/>
      <c r="Q97" s="134"/>
      <c r="R97" s="134"/>
      <c r="S97" s="134"/>
      <c r="T97" s="134"/>
      <c r="U97" s="134"/>
      <c r="V97" s="134"/>
      <c r="W97" s="134"/>
      <c r="X97" s="134"/>
      <c r="Y97" s="134"/>
      <c r="Z97" s="134"/>
      <c r="AA97" s="134"/>
      <c r="AB97" s="134"/>
      <c r="AC97" s="134"/>
      <c r="AD97" s="134"/>
      <c r="AE97" s="134"/>
      <c r="AF97" s="134"/>
      <c r="AG97" s="134"/>
      <c r="AH97" s="134"/>
      <c r="AI97" s="134"/>
      <c r="AJ97" s="134"/>
      <c r="AK97" s="134"/>
      <c r="AL97" s="134"/>
      <c r="AM97" s="134"/>
      <c r="AN97" s="82"/>
    </row>
    <row r="98" spans="1:40" ht="34.5" customHeight="1">
      <c r="A98" s="80" t="s">
        <v>26</v>
      </c>
      <c r="B98" s="194" t="s">
        <v>60</v>
      </c>
      <c r="C98" s="195"/>
      <c r="D98" s="195"/>
      <c r="E98" s="219" t="s">
        <v>38</v>
      </c>
      <c r="F98" s="228"/>
      <c r="G98" s="229"/>
      <c r="H98" s="98">
        <f>$J$15/9</f>
        <v>3315.1733333333336</v>
      </c>
      <c r="I98" s="98">
        <f>$J$17/9</f>
        <v>1269.3811111111111</v>
      </c>
      <c r="J98" s="98">
        <f>$J$19/9</f>
        <v>9470.0499999999993</v>
      </c>
      <c r="K98" s="98">
        <f>$J$21/9</f>
        <v>1356.8366666666668</v>
      </c>
      <c r="L98" s="98">
        <f>$J$23/9</f>
        <v>2071.4966666666669</v>
      </c>
      <c r="M98" s="98">
        <f>$J$25/9</f>
        <v>4553.3644444444444</v>
      </c>
      <c r="N98" s="98">
        <f>$J$27/9</f>
        <v>5211.8888888888887</v>
      </c>
      <c r="O98" s="98">
        <f>$J$29/9</f>
        <v>2866.6733333333336</v>
      </c>
      <c r="P98" s="98">
        <f>$J$31/9</f>
        <v>2651.4722222222222</v>
      </c>
      <c r="Q98" s="98">
        <f>$J$33/9</f>
        <v>191.7488888888889</v>
      </c>
      <c r="R98" s="98">
        <f>$J$35/9</f>
        <v>1791.9622222222222</v>
      </c>
      <c r="S98" s="98">
        <f>$J$37/9</f>
        <v>606.10333333333335</v>
      </c>
      <c r="T98" s="98">
        <f>$J$39/9</f>
        <v>474.86111111111109</v>
      </c>
      <c r="U98" s="98">
        <f>$J$41/9</f>
        <v>4686.9388888888889</v>
      </c>
      <c r="V98" s="98">
        <f>$J$43/9</f>
        <v>1906.7966666666664</v>
      </c>
      <c r="W98" s="98">
        <f>$J$45/9</f>
        <v>2929.4444444444443</v>
      </c>
      <c r="X98" s="98">
        <f>$J$47/9</f>
        <v>2994.681111111111</v>
      </c>
      <c r="Y98" s="98">
        <f>$J$49/9</f>
        <v>6847.2555555555555</v>
      </c>
      <c r="Z98" s="98">
        <f>$J$51/9</f>
        <v>264.53888888888889</v>
      </c>
      <c r="AA98" s="98">
        <f>$J$53/9</f>
        <v>4035.3433333333337</v>
      </c>
      <c r="AB98" s="98">
        <f>$J$55/9</f>
        <v>2527.1388888888887</v>
      </c>
      <c r="AC98" s="98">
        <f>$J$57/9</f>
        <v>2650.3500000000004</v>
      </c>
      <c r="AD98" s="98">
        <f>$J$59/9</f>
        <v>6230.7322222222219</v>
      </c>
      <c r="AE98" s="142"/>
      <c r="AF98" s="142"/>
      <c r="AG98" s="142"/>
      <c r="AH98" s="142"/>
      <c r="AI98" s="142"/>
      <c r="AJ98" s="142"/>
      <c r="AK98" s="142"/>
      <c r="AL98" s="142"/>
      <c r="AM98" s="142"/>
      <c r="AN98" s="82" t="s">
        <v>24</v>
      </c>
    </row>
    <row r="99" spans="1:40" ht="25.5" customHeight="1">
      <c r="A99" s="80">
        <v>254</v>
      </c>
      <c r="B99" s="194" t="s">
        <v>31</v>
      </c>
      <c r="C99" s="195"/>
      <c r="D99" s="195"/>
      <c r="E99" s="219" t="s">
        <v>38</v>
      </c>
      <c r="F99" s="228"/>
      <c r="G99" s="229"/>
      <c r="H99" s="47"/>
      <c r="I99" s="34"/>
      <c r="J99" s="33"/>
      <c r="K99" s="134"/>
      <c r="L99" s="134"/>
      <c r="M99" s="134"/>
      <c r="N99" s="134"/>
      <c r="O99" s="134"/>
      <c r="P99" s="134"/>
      <c r="Q99" s="134"/>
      <c r="R99" s="134"/>
      <c r="S99" s="134"/>
      <c r="T99" s="134"/>
      <c r="U99" s="134"/>
      <c r="V99" s="134"/>
      <c r="W99" s="134"/>
      <c r="X99" s="134"/>
      <c r="Y99" s="134"/>
      <c r="Z99" s="134"/>
      <c r="AA99" s="134"/>
      <c r="AB99" s="134"/>
      <c r="AC99" s="134"/>
      <c r="AD99" s="134"/>
      <c r="AE99" s="98">
        <f>$J$63/9</f>
        <v>279.58</v>
      </c>
      <c r="AF99" s="98">
        <f>$J$67/9</f>
        <v>541.46555555555551</v>
      </c>
      <c r="AG99" s="98">
        <f>$J$71/9</f>
        <v>2699.922222222222</v>
      </c>
      <c r="AH99" s="98">
        <f>$J$73/9</f>
        <v>1364.1888888888889</v>
      </c>
      <c r="AI99" s="98">
        <f>$J$77/9</f>
        <v>92</v>
      </c>
      <c r="AJ99" s="98">
        <f>$J$81/9</f>
        <v>187.16222222222223</v>
      </c>
      <c r="AK99" s="98">
        <f>$J$85/9</f>
        <v>1035.288888888889</v>
      </c>
      <c r="AL99" s="98">
        <f>$J$87/9</f>
        <v>245.1577777777778</v>
      </c>
      <c r="AM99" s="98">
        <f>$J$91/9</f>
        <v>1223.6199999999999</v>
      </c>
      <c r="AN99" s="82" t="s">
        <v>24</v>
      </c>
    </row>
    <row r="100" spans="1:40" ht="25.5" customHeight="1">
      <c r="A100" s="80"/>
      <c r="B100" s="194"/>
      <c r="C100" s="195"/>
      <c r="D100" s="195"/>
      <c r="E100" s="219"/>
      <c r="F100" s="228"/>
      <c r="G100" s="229"/>
      <c r="H100" s="47"/>
      <c r="I100" s="34"/>
      <c r="J100" s="33"/>
      <c r="K100" s="134"/>
      <c r="L100" s="134"/>
      <c r="M100" s="134"/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  <c r="X100" s="134"/>
      <c r="Y100" s="134"/>
      <c r="Z100" s="134"/>
      <c r="AA100" s="134"/>
      <c r="AB100" s="134"/>
      <c r="AC100" s="134"/>
      <c r="AD100" s="134"/>
      <c r="AE100" s="134"/>
      <c r="AF100" s="134"/>
      <c r="AG100" s="134"/>
      <c r="AH100" s="134"/>
      <c r="AI100" s="134"/>
      <c r="AJ100" s="134"/>
      <c r="AK100" s="134"/>
      <c r="AL100" s="134"/>
      <c r="AM100" s="134"/>
      <c r="AN100" s="82"/>
    </row>
    <row r="101" spans="1:40" ht="25.5" customHeight="1">
      <c r="A101" s="80" t="s">
        <v>20</v>
      </c>
      <c r="B101" s="235" t="s">
        <v>22</v>
      </c>
      <c r="C101" s="195"/>
      <c r="D101" s="195"/>
      <c r="E101" s="219" t="s">
        <v>43</v>
      </c>
      <c r="F101" s="228"/>
      <c r="G101" s="229"/>
      <c r="H101" s="98">
        <f>$J$15/9*0.09</f>
        <v>298.36560000000003</v>
      </c>
      <c r="I101" s="98">
        <f>$J$17/9*0.09</f>
        <v>114.2443</v>
      </c>
      <c r="J101" s="98">
        <f>$J$19/9*0.09</f>
        <v>852.30449999999985</v>
      </c>
      <c r="K101" s="98">
        <f>$J$21/9*0.09</f>
        <v>122.1153</v>
      </c>
      <c r="L101" s="98">
        <f>$J$23/9*0.09</f>
        <v>186.43470000000002</v>
      </c>
      <c r="M101" s="98">
        <f>$J$25/9*0.09</f>
        <v>409.80279999999999</v>
      </c>
      <c r="N101" s="98">
        <f>$J$27/9*0.09</f>
        <v>469.06999999999994</v>
      </c>
      <c r="O101" s="98">
        <f>$J$29/9*0.09</f>
        <v>258.00060000000002</v>
      </c>
      <c r="P101" s="98">
        <f>$J$31/9*0.09</f>
        <v>238.63249999999999</v>
      </c>
      <c r="Q101" s="98">
        <f>$J$33/9*0.09</f>
        <v>17.257400000000001</v>
      </c>
      <c r="R101" s="98">
        <f>$J$35/9*0.09</f>
        <v>161.2766</v>
      </c>
      <c r="S101" s="98">
        <f>$J$37/9*0.09</f>
        <v>54.549300000000002</v>
      </c>
      <c r="T101" s="98">
        <f>$J$39/9*0.09</f>
        <v>42.737499999999997</v>
      </c>
      <c r="U101" s="98">
        <f>$J$41/9*0.09</f>
        <v>421.8245</v>
      </c>
      <c r="V101" s="98">
        <f>$J$43/9*0.09</f>
        <v>171.61169999999996</v>
      </c>
      <c r="W101" s="98">
        <f>$J$45/9*0.09</f>
        <v>263.64999999999998</v>
      </c>
      <c r="X101" s="98">
        <f>$J$47/9*0.09</f>
        <v>269.5213</v>
      </c>
      <c r="Y101" s="98">
        <f>$J$49/9*0.09</f>
        <v>616.25299999999993</v>
      </c>
      <c r="Z101" s="98">
        <f>$J$51/9*0.09</f>
        <v>23.808499999999999</v>
      </c>
      <c r="AA101" s="98">
        <f>$J$53/9*0.09</f>
        <v>363.18090000000001</v>
      </c>
      <c r="AB101" s="98">
        <f>$J$55/9*0.09</f>
        <v>227.44249999999997</v>
      </c>
      <c r="AC101" s="98">
        <f>$J$57/9*0.09</f>
        <v>238.53150000000002</v>
      </c>
      <c r="AD101" s="98">
        <f>$J$59/9*0.09</f>
        <v>560.76589999999999</v>
      </c>
      <c r="AE101" s="98">
        <f>$J$63/9*0.09</f>
        <v>25.162199999999999</v>
      </c>
      <c r="AF101" s="98">
        <f>$J$67/9*0.09</f>
        <v>48.731899999999996</v>
      </c>
      <c r="AG101" s="98">
        <f>$J$71/9*0.09</f>
        <v>242.99299999999997</v>
      </c>
      <c r="AH101" s="98">
        <f>$J$73/9*0.09</f>
        <v>122.77699999999999</v>
      </c>
      <c r="AI101" s="98">
        <f>$J$77/9*0.09</f>
        <v>8.2799999999999994</v>
      </c>
      <c r="AJ101" s="98">
        <f>$J$81/9*0.09</f>
        <v>16.8446</v>
      </c>
      <c r="AK101" s="98">
        <f>$J$85/9*0.09</f>
        <v>93.176000000000002</v>
      </c>
      <c r="AL101" s="98">
        <f>$J$87/9*0.09</f>
        <v>22.0642</v>
      </c>
      <c r="AM101" s="98">
        <f>$J$91/9*0.09</f>
        <v>110.12579999999998</v>
      </c>
      <c r="AN101" s="82" t="s">
        <v>32</v>
      </c>
    </row>
    <row r="102" spans="1:40" ht="25.5" customHeight="1">
      <c r="A102" s="80" t="s">
        <v>29</v>
      </c>
      <c r="B102" s="194" t="s">
        <v>61</v>
      </c>
      <c r="C102" s="195"/>
      <c r="D102" s="195"/>
      <c r="E102" s="219" t="s">
        <v>41</v>
      </c>
      <c r="F102" s="228"/>
      <c r="G102" s="229"/>
      <c r="H102" s="98">
        <f>$J$15*1.25/12/27</f>
        <v>115.1101851851852</v>
      </c>
      <c r="I102" s="98">
        <f>$J$17*1.25/12/27</f>
        <v>44.07573302469136</v>
      </c>
      <c r="J102" s="98">
        <f>$J$19*1.25/12/27</f>
        <v>328.82118055555554</v>
      </c>
      <c r="K102" s="98">
        <f>$J$21*1.25/12/27</f>
        <v>47.112384259259258</v>
      </c>
      <c r="L102" s="98">
        <f>$J$23*1.25/12/27</f>
        <v>71.92696759259259</v>
      </c>
      <c r="M102" s="98">
        <f>$J$25*1.25/12/27</f>
        <v>158.10293209876542</v>
      </c>
      <c r="N102" s="98">
        <f>$J$27*1.25/12/27</f>
        <v>180.96836419753086</v>
      </c>
      <c r="O102" s="98">
        <f>$J$29*1.25/12/27</f>
        <v>99.537268518518516</v>
      </c>
      <c r="P102" s="98">
        <f>$J$31*1.25/12/27</f>
        <v>92.065007716049394</v>
      </c>
      <c r="Q102" s="98">
        <f>$J$33*1.25/12/27</f>
        <v>6.657947530864198</v>
      </c>
      <c r="R102" s="98">
        <f>$J$35*1.25/12/27</f>
        <v>62.220910493827162</v>
      </c>
      <c r="S102" s="98">
        <f>$J$37*1.25/12/27</f>
        <v>21.045254629629632</v>
      </c>
      <c r="T102" s="98">
        <f>$J$39*1.25/12/27</f>
        <v>16.488233024691358</v>
      </c>
      <c r="U102" s="98">
        <f>$J$41*1.25/12/27</f>
        <v>162.74093364197529</v>
      </c>
      <c r="V102" s="98">
        <f>$J$43*1.25/12/27</f>
        <v>66.20821759259259</v>
      </c>
      <c r="W102" s="98">
        <f>$J$45*1.25/12/27</f>
        <v>101.71682098765432</v>
      </c>
      <c r="X102" s="98">
        <f>$J$47*1.25/12/27</f>
        <v>103.98198302469136</v>
      </c>
      <c r="Y102" s="98">
        <f>$J$49*1.25/12/27</f>
        <v>237.75192901234567</v>
      </c>
      <c r="Z102" s="98">
        <f>$J$51*1.25/12/27</f>
        <v>9.1853780864197532</v>
      </c>
      <c r="AA102" s="98">
        <f>$J$53*1.25/12/27</f>
        <v>140.11608796296298</v>
      </c>
      <c r="AB102" s="98">
        <f>$J$55*1.25/12/27</f>
        <v>87.74787808641976</v>
      </c>
      <c r="AC102" s="98">
        <f>$J$57*1.25/12/27</f>
        <v>92.026041666666671</v>
      </c>
      <c r="AD102" s="98">
        <f>$J$59*1.25/12/27</f>
        <v>216.34486882716047</v>
      </c>
      <c r="AE102" s="142"/>
      <c r="AF102" s="142"/>
      <c r="AG102" s="142"/>
      <c r="AH102" s="142"/>
      <c r="AI102" s="142"/>
      <c r="AJ102" s="142"/>
      <c r="AK102" s="142"/>
      <c r="AL102" s="142"/>
      <c r="AM102" s="142"/>
      <c r="AN102" s="82" t="s">
        <v>23</v>
      </c>
    </row>
    <row r="103" spans="1:40" ht="41.25" customHeight="1">
      <c r="A103" s="80">
        <v>442</v>
      </c>
      <c r="B103" s="185" t="s">
        <v>62</v>
      </c>
      <c r="C103" s="186"/>
      <c r="D103" s="186"/>
      <c r="E103" s="219" t="s">
        <v>63</v>
      </c>
      <c r="F103" s="228"/>
      <c r="G103" s="229"/>
      <c r="H103" s="47"/>
      <c r="I103" s="34"/>
      <c r="J103" s="33"/>
      <c r="K103" s="134"/>
      <c r="L103" s="134"/>
      <c r="M103" s="134"/>
      <c r="N103" s="134"/>
      <c r="O103" s="134"/>
      <c r="P103" s="134"/>
      <c r="Q103" s="134"/>
      <c r="R103" s="134"/>
      <c r="S103" s="134"/>
      <c r="T103" s="134"/>
      <c r="U103" s="134"/>
      <c r="V103" s="134"/>
      <c r="W103" s="134"/>
      <c r="X103" s="134"/>
      <c r="Y103" s="134"/>
      <c r="Z103" s="134"/>
      <c r="AA103" s="134"/>
      <c r="AB103" s="134"/>
      <c r="AC103" s="134"/>
      <c r="AD103" s="134"/>
      <c r="AE103" s="98">
        <f>$J$63*1.5/12/27</f>
        <v>11.649166666666666</v>
      </c>
      <c r="AF103" s="98">
        <f>$J$67*1.5/12/27</f>
        <v>22.561064814814813</v>
      </c>
      <c r="AG103" s="98">
        <f>$J$71*1.5/12/27</f>
        <v>112.49675925925925</v>
      </c>
      <c r="AH103" s="98">
        <f>$J$73*1.5/12/27</f>
        <v>56.841203703703712</v>
      </c>
      <c r="AI103" s="98">
        <f>$J$77*1.5/12/27</f>
        <v>3.8333333333333335</v>
      </c>
      <c r="AJ103" s="98">
        <f>$J$81*1.5/12/27</f>
        <v>7.7984259259259261</v>
      </c>
      <c r="AK103" s="98">
        <f>$J$85*1.5/12/27</f>
        <v>43.13703703703704</v>
      </c>
      <c r="AL103" s="98">
        <f>$J$87*1.5/12/27</f>
        <v>10.214907407407408</v>
      </c>
      <c r="AM103" s="98">
        <f>$J$91*1.5/12/27</f>
        <v>50.984166666666667</v>
      </c>
      <c r="AN103" s="82" t="s">
        <v>23</v>
      </c>
    </row>
    <row r="104" spans="1:40" ht="25.5" customHeight="1">
      <c r="A104" s="80"/>
      <c r="B104" s="194"/>
      <c r="C104" s="195"/>
      <c r="D104" s="195"/>
      <c r="E104" s="219"/>
      <c r="F104" s="228"/>
      <c r="G104" s="229"/>
      <c r="H104" s="47"/>
      <c r="I104" s="34"/>
      <c r="J104" s="33"/>
      <c r="K104" s="134"/>
      <c r="L104" s="134"/>
      <c r="M104" s="134"/>
      <c r="N104" s="134"/>
      <c r="O104" s="134"/>
      <c r="P104" s="134"/>
      <c r="Q104" s="134"/>
      <c r="R104" s="134"/>
      <c r="S104" s="134"/>
      <c r="T104" s="134"/>
      <c r="U104" s="134"/>
      <c r="V104" s="134"/>
      <c r="W104" s="134"/>
      <c r="X104" s="134"/>
      <c r="Y104" s="134"/>
      <c r="Z104" s="134"/>
      <c r="AA104" s="134"/>
      <c r="AB104" s="134"/>
      <c r="AC104" s="134"/>
      <c r="AD104" s="134"/>
      <c r="AE104" s="134"/>
      <c r="AF104" s="134"/>
      <c r="AG104" s="134"/>
      <c r="AH104" s="134"/>
      <c r="AI104" s="134"/>
      <c r="AJ104" s="134"/>
      <c r="AK104" s="134"/>
      <c r="AL104" s="134"/>
      <c r="AM104" s="134"/>
      <c r="AN104" s="82"/>
    </row>
    <row r="105" spans="1:40">
      <c r="A105" s="61"/>
      <c r="B105" s="34"/>
      <c r="C105" s="34"/>
      <c r="D105" s="67"/>
      <c r="E105" s="46"/>
      <c r="F105" s="47"/>
      <c r="G105" s="33"/>
      <c r="H105" s="47"/>
      <c r="I105" s="34"/>
      <c r="J105" s="33"/>
      <c r="K105" s="134"/>
      <c r="L105" s="134"/>
      <c r="M105" s="134"/>
      <c r="N105" s="134"/>
      <c r="O105" s="134"/>
      <c r="P105" s="134"/>
      <c r="Q105" s="134"/>
      <c r="R105" s="134"/>
      <c r="S105" s="134"/>
      <c r="T105" s="134"/>
      <c r="U105" s="134"/>
      <c r="V105" s="134"/>
      <c r="W105" s="134"/>
      <c r="X105" s="134"/>
      <c r="Y105" s="134"/>
      <c r="Z105" s="134"/>
      <c r="AA105" s="134"/>
      <c r="AB105" s="134"/>
      <c r="AC105" s="134"/>
      <c r="AD105" s="134"/>
      <c r="AE105" s="134"/>
      <c r="AF105" s="134"/>
      <c r="AG105" s="134"/>
      <c r="AH105" s="134"/>
      <c r="AI105" s="134"/>
      <c r="AJ105" s="134"/>
      <c r="AK105" s="134"/>
      <c r="AL105" s="134"/>
      <c r="AM105" s="134"/>
      <c r="AN105" s="82"/>
    </row>
    <row r="106" spans="1:40">
      <c r="A106" s="93"/>
      <c r="B106" s="94"/>
      <c r="C106" s="94"/>
      <c r="D106" s="10"/>
      <c r="E106" s="95"/>
      <c r="F106" s="11"/>
      <c r="G106" s="96"/>
      <c r="H106" s="11"/>
      <c r="I106" s="94"/>
      <c r="J106" s="96"/>
      <c r="K106" s="135"/>
      <c r="L106" s="135"/>
      <c r="M106" s="135"/>
      <c r="N106" s="135"/>
      <c r="O106" s="135"/>
      <c r="P106" s="135"/>
      <c r="Q106" s="135"/>
      <c r="R106" s="135"/>
      <c r="S106" s="135"/>
      <c r="T106" s="135"/>
      <c r="U106" s="135"/>
      <c r="V106" s="135"/>
      <c r="W106" s="135"/>
      <c r="X106" s="135"/>
      <c r="Y106" s="135"/>
      <c r="Z106" s="135"/>
      <c r="AA106" s="135"/>
      <c r="AB106" s="135"/>
      <c r="AC106" s="135"/>
      <c r="AD106" s="135"/>
      <c r="AE106" s="135"/>
      <c r="AF106" s="135"/>
      <c r="AG106" s="135"/>
      <c r="AH106" s="135"/>
      <c r="AI106" s="135"/>
      <c r="AJ106" s="135"/>
      <c r="AK106" s="135"/>
      <c r="AL106" s="135"/>
      <c r="AM106" s="135"/>
      <c r="AN106" s="97"/>
    </row>
    <row r="107" spans="1:40">
      <c r="A107" s="93"/>
      <c r="B107" s="94"/>
      <c r="C107" s="94"/>
      <c r="D107" s="10"/>
      <c r="E107" s="95"/>
      <c r="F107" s="11"/>
      <c r="G107" s="96"/>
      <c r="H107" s="11"/>
      <c r="I107" s="94"/>
      <c r="J107" s="96"/>
      <c r="K107" s="135"/>
      <c r="L107" s="135"/>
      <c r="M107" s="135"/>
      <c r="N107" s="135"/>
      <c r="O107" s="135"/>
      <c r="P107" s="135"/>
      <c r="Q107" s="135"/>
      <c r="R107" s="135"/>
      <c r="S107" s="135"/>
      <c r="T107" s="135"/>
      <c r="U107" s="135"/>
      <c r="V107" s="135"/>
      <c r="W107" s="135"/>
      <c r="X107" s="135"/>
      <c r="Y107" s="135"/>
      <c r="Z107" s="135"/>
      <c r="AA107" s="135"/>
      <c r="AB107" s="135"/>
      <c r="AC107" s="135"/>
      <c r="AD107" s="135"/>
      <c r="AE107" s="135"/>
      <c r="AF107" s="135"/>
      <c r="AG107" s="135"/>
      <c r="AH107" s="135"/>
      <c r="AI107" s="135"/>
      <c r="AJ107" s="135"/>
      <c r="AK107" s="135"/>
      <c r="AL107" s="135"/>
      <c r="AM107" s="135"/>
      <c r="AN107" s="97"/>
    </row>
    <row r="108" spans="1:40" ht="13" thickBot="1">
      <c r="A108" s="62"/>
      <c r="B108" s="40"/>
      <c r="C108" s="40"/>
      <c r="D108" s="68"/>
      <c r="E108" s="48"/>
      <c r="F108" s="49"/>
      <c r="G108" s="41"/>
      <c r="H108" s="49"/>
      <c r="I108" s="40"/>
      <c r="J108" s="41"/>
      <c r="K108" s="136"/>
      <c r="L108" s="136"/>
      <c r="M108" s="136"/>
      <c r="N108" s="136"/>
      <c r="O108" s="136"/>
      <c r="P108" s="136"/>
      <c r="Q108" s="136"/>
      <c r="R108" s="136"/>
      <c r="S108" s="136"/>
      <c r="T108" s="136"/>
      <c r="U108" s="136"/>
      <c r="V108" s="136"/>
      <c r="W108" s="136"/>
      <c r="X108" s="136"/>
      <c r="Y108" s="136"/>
      <c r="Z108" s="136"/>
      <c r="AA108" s="136"/>
      <c r="AB108" s="136"/>
      <c r="AC108" s="136"/>
      <c r="AD108" s="136"/>
      <c r="AE108" s="136"/>
      <c r="AF108" s="136"/>
      <c r="AG108" s="136"/>
      <c r="AH108" s="136"/>
      <c r="AI108" s="136"/>
      <c r="AJ108" s="136"/>
      <c r="AK108" s="136"/>
      <c r="AL108" s="136"/>
      <c r="AM108" s="136"/>
      <c r="AN108" s="83"/>
    </row>
  </sheetData>
  <mergeCells count="72">
    <mergeCell ref="E91:F91"/>
    <mergeCell ref="E81:F81"/>
    <mergeCell ref="D83:F83"/>
    <mergeCell ref="E85:F85"/>
    <mergeCell ref="E87:F87"/>
    <mergeCell ref="D89:F89"/>
    <mergeCell ref="E71:F71"/>
    <mergeCell ref="E73:F73"/>
    <mergeCell ref="D75:F75"/>
    <mergeCell ref="E77:F77"/>
    <mergeCell ref="D79:F79"/>
    <mergeCell ref="C5:D5"/>
    <mergeCell ref="G5:H5"/>
    <mergeCell ref="C7:H8"/>
    <mergeCell ref="C2:D2"/>
    <mergeCell ref="D13:F13"/>
    <mergeCell ref="A13:C13"/>
    <mergeCell ref="C3:D3"/>
    <mergeCell ref="G3:H3"/>
    <mergeCell ref="C4:D4"/>
    <mergeCell ref="G4:H4"/>
    <mergeCell ref="B101:D101"/>
    <mergeCell ref="B104:D104"/>
    <mergeCell ref="E100:G100"/>
    <mergeCell ref="B103:D103"/>
    <mergeCell ref="E101:G101"/>
    <mergeCell ref="E104:G104"/>
    <mergeCell ref="E103:G103"/>
    <mergeCell ref="E102:G102"/>
    <mergeCell ref="B102:D102"/>
    <mergeCell ref="E47:F47"/>
    <mergeCell ref="B97:D97"/>
    <mergeCell ref="B98:D98"/>
    <mergeCell ref="B99:D99"/>
    <mergeCell ref="B100:D100"/>
    <mergeCell ref="E49:F49"/>
    <mergeCell ref="E51:F51"/>
    <mergeCell ref="E53:F53"/>
    <mergeCell ref="E55:F55"/>
    <mergeCell ref="E57:F57"/>
    <mergeCell ref="E59:F59"/>
    <mergeCell ref="D61:F61"/>
    <mergeCell ref="E63:F63"/>
    <mergeCell ref="D65:F65"/>
    <mergeCell ref="E67:F67"/>
    <mergeCell ref="D69:F69"/>
    <mergeCell ref="E15:F15"/>
    <mergeCell ref="E17:F17"/>
    <mergeCell ref="E23:F23"/>
    <mergeCell ref="E21:F21"/>
    <mergeCell ref="E19:F19"/>
    <mergeCell ref="AN94:AN95"/>
    <mergeCell ref="B94:D95"/>
    <mergeCell ref="E99:G99"/>
    <mergeCell ref="E98:G98"/>
    <mergeCell ref="E97:G97"/>
    <mergeCell ref="A94:A95"/>
    <mergeCell ref="E96:F96"/>
    <mergeCell ref="H94:K94"/>
    <mergeCell ref="E25:F25"/>
    <mergeCell ref="E27:F27"/>
    <mergeCell ref="E29:F29"/>
    <mergeCell ref="E31:F31"/>
    <mergeCell ref="E33:F33"/>
    <mergeCell ref="E35:F35"/>
    <mergeCell ref="E37:F37"/>
    <mergeCell ref="E39:F39"/>
    <mergeCell ref="E41:F41"/>
    <mergeCell ref="E43:F43"/>
    <mergeCell ref="E45:F45"/>
    <mergeCell ref="B96:D96"/>
    <mergeCell ref="E94:G95"/>
  </mergeCells>
  <phoneticPr fontId="13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6E88C-F885-4224-B402-88DDA1CE388B}">
  <dimension ref="A1:CD194"/>
  <sheetViews>
    <sheetView topLeftCell="BA164" zoomScale="90" zoomScaleNormal="90" workbookViewId="0">
      <selection activeCell="BE192" sqref="BE192"/>
    </sheetView>
  </sheetViews>
  <sheetFormatPr defaultRowHeight="12.5"/>
  <cols>
    <col min="1" max="1" width="5.54296875" style="56" customWidth="1"/>
    <col min="2" max="2" width="14" customWidth="1"/>
    <col min="3" max="3" width="9" customWidth="1"/>
    <col min="4" max="4" width="11.26953125" customWidth="1"/>
    <col min="5" max="5" width="11.54296875" customWidth="1"/>
    <col min="6" max="8" width="8.81640625" customWidth="1"/>
    <col min="9" max="9" width="10.54296875" customWidth="1"/>
    <col min="10" max="10" width="12.1796875" customWidth="1"/>
    <col min="11" max="54" width="8.81640625" customWidth="1"/>
    <col min="55" max="56" width="8.81640625" hidden="1" customWidth="1"/>
    <col min="57" max="82" width="8.81640625" customWidth="1"/>
  </cols>
  <sheetData>
    <row r="1" spans="1:82">
      <c r="A1" s="59"/>
      <c r="B1" s="12"/>
      <c r="C1" s="12"/>
      <c r="D1" s="12"/>
      <c r="E1" s="12"/>
      <c r="F1" s="12"/>
      <c r="G1" s="12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5"/>
    </row>
    <row r="2" spans="1:82">
      <c r="A2" s="17"/>
      <c r="B2" s="2" t="s">
        <v>0</v>
      </c>
      <c r="C2" s="218" t="s">
        <v>8</v>
      </c>
      <c r="D2" s="218"/>
      <c r="E2" s="65"/>
      <c r="F2" s="15">
        <v>115790</v>
      </c>
      <c r="G2" s="16"/>
      <c r="CC2" s="6"/>
    </row>
    <row r="3" spans="1:82">
      <c r="A3" s="17"/>
      <c r="B3" s="3" t="s">
        <v>4</v>
      </c>
      <c r="C3" s="182">
        <v>2</v>
      </c>
      <c r="D3" s="182"/>
      <c r="E3" s="66"/>
      <c r="F3" s="182">
        <v>4</v>
      </c>
      <c r="G3" s="182"/>
      <c r="CC3" s="6"/>
    </row>
    <row r="4" spans="1:82">
      <c r="A4" s="17"/>
      <c r="B4" s="2" t="s">
        <v>1</v>
      </c>
      <c r="C4" s="182" t="s">
        <v>48</v>
      </c>
      <c r="D4" s="182"/>
      <c r="E4" s="66"/>
      <c r="F4" s="181">
        <v>46100</v>
      </c>
      <c r="G4" s="181"/>
      <c r="CC4" s="6"/>
    </row>
    <row r="5" spans="1:82">
      <c r="A5" s="17"/>
      <c r="B5" s="2" t="s">
        <v>2</v>
      </c>
      <c r="C5" s="182" t="s">
        <v>49</v>
      </c>
      <c r="D5" s="182"/>
      <c r="E5" s="66"/>
      <c r="F5" s="181">
        <v>46100</v>
      </c>
      <c r="G5" s="181"/>
      <c r="CC5" s="6"/>
    </row>
    <row r="6" spans="1:82">
      <c r="A6" s="17"/>
      <c r="B6" s="1"/>
      <c r="C6" s="13"/>
      <c r="D6" s="13"/>
      <c r="E6" s="13"/>
      <c r="F6" s="14"/>
      <c r="G6" s="14"/>
      <c r="CC6" s="6"/>
    </row>
    <row r="7" spans="1:82">
      <c r="A7" s="17"/>
      <c r="B7" s="2" t="s">
        <v>3</v>
      </c>
      <c r="C7" s="207" t="s">
        <v>69</v>
      </c>
      <c r="D7" s="208"/>
      <c r="E7" s="208"/>
      <c r="F7" s="208"/>
      <c r="G7" s="208"/>
      <c r="CC7" s="6"/>
    </row>
    <row r="8" spans="1:82" ht="13" thickBot="1">
      <c r="A8" s="17"/>
      <c r="B8" s="9"/>
      <c r="C8" s="209"/>
      <c r="D8" s="209"/>
      <c r="E8" s="209"/>
      <c r="F8" s="209"/>
      <c r="G8" s="209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8"/>
    </row>
    <row r="9" spans="1:82">
      <c r="A9" s="42"/>
      <c r="B9" s="57"/>
      <c r="C9" s="43"/>
      <c r="D9" s="30"/>
      <c r="E9" s="74"/>
      <c r="F9" s="30"/>
      <c r="G9" s="30"/>
      <c r="H9" s="30"/>
      <c r="I9" s="30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31"/>
    </row>
    <row r="10" spans="1:82" ht="13">
      <c r="A10" s="44"/>
      <c r="B10" s="58"/>
      <c r="C10" s="45"/>
      <c r="D10" s="50"/>
      <c r="E10" s="75"/>
      <c r="F10" s="54"/>
      <c r="G10" s="90" t="s">
        <v>15</v>
      </c>
      <c r="H10" s="91" t="s">
        <v>16</v>
      </c>
      <c r="I10" s="91"/>
      <c r="J10" s="91" t="s">
        <v>44</v>
      </c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146"/>
    </row>
    <row r="11" spans="1:82" ht="79.5" customHeight="1" thickBot="1">
      <c r="A11" s="44"/>
      <c r="B11" s="58"/>
      <c r="C11" s="45"/>
      <c r="D11" s="32"/>
      <c r="E11" s="77"/>
      <c r="F11" s="53" t="s">
        <v>13</v>
      </c>
      <c r="G11" s="53" t="s">
        <v>17</v>
      </c>
      <c r="H11" s="53" t="s">
        <v>18</v>
      </c>
      <c r="I11" s="53" t="s">
        <v>14</v>
      </c>
      <c r="J11" s="53" t="s">
        <v>64</v>
      </c>
      <c r="K11" s="53" t="s">
        <v>78</v>
      </c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147"/>
    </row>
    <row r="12" spans="1:82">
      <c r="A12" s="29"/>
      <c r="B12" s="30"/>
      <c r="C12" s="30"/>
      <c r="D12" s="30"/>
      <c r="E12" s="74"/>
      <c r="F12" s="52"/>
      <c r="G12" s="52"/>
      <c r="H12" s="52"/>
      <c r="I12" s="52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</row>
    <row r="13" spans="1:82" ht="12.5" customHeight="1">
      <c r="A13" s="198" t="s">
        <v>9</v>
      </c>
      <c r="B13" s="199"/>
      <c r="C13" s="199"/>
      <c r="D13" s="234" t="s">
        <v>50</v>
      </c>
      <c r="E13" s="234"/>
      <c r="F13" s="34"/>
      <c r="G13" s="34"/>
      <c r="H13" s="34"/>
      <c r="I13" s="34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</row>
    <row r="14" spans="1:82" ht="13" customHeight="1">
      <c r="A14" s="177"/>
      <c r="B14" s="178"/>
      <c r="C14" s="178"/>
      <c r="D14" s="178"/>
      <c r="E14" s="178"/>
      <c r="F14" s="178"/>
      <c r="G14" s="179"/>
      <c r="H14" s="34"/>
      <c r="I14" s="34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</row>
    <row r="15" spans="1:82">
      <c r="A15" s="169">
        <v>33</v>
      </c>
      <c r="B15" s="156"/>
      <c r="C15" s="170" t="s">
        <v>11</v>
      </c>
      <c r="D15" s="154">
        <v>94195.44</v>
      </c>
      <c r="E15" s="155">
        <v>94307.85</v>
      </c>
      <c r="F15" s="171" t="s">
        <v>12</v>
      </c>
      <c r="G15" s="165">
        <f>E15-D15</f>
        <v>112.41000000000349</v>
      </c>
      <c r="H15" s="163">
        <v>9</v>
      </c>
      <c r="I15" s="164">
        <v>1011.69</v>
      </c>
      <c r="J15" s="173">
        <f>G15*H15</f>
        <v>1011.6900000000314</v>
      </c>
      <c r="K15" s="176">
        <f>I15+3*G15</f>
        <v>1348.9200000000105</v>
      </c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</row>
    <row r="16" spans="1:82">
      <c r="A16" s="61"/>
      <c r="B16" s="34"/>
      <c r="C16" s="37"/>
      <c r="D16" s="19"/>
      <c r="E16" s="73"/>
      <c r="F16" s="27"/>
      <c r="G16" s="25"/>
      <c r="H16" s="26"/>
      <c r="I16" s="25"/>
      <c r="J16" s="33"/>
      <c r="K16" s="176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</row>
    <row r="17" spans="1:82">
      <c r="A17" s="169">
        <v>34</v>
      </c>
      <c r="B17" s="156"/>
      <c r="C17" s="170" t="s">
        <v>11</v>
      </c>
      <c r="D17" s="154">
        <v>95152.47</v>
      </c>
      <c r="E17" s="155">
        <v>95231.09</v>
      </c>
      <c r="F17" s="171" t="s">
        <v>12</v>
      </c>
      <c r="G17" s="165">
        <f>E17-D17</f>
        <v>78.619999999995343</v>
      </c>
      <c r="H17" s="163">
        <v>2</v>
      </c>
      <c r="I17" s="164">
        <v>157.24</v>
      </c>
      <c r="J17" s="173">
        <f>G17*H17</f>
        <v>157.23999999999069</v>
      </c>
      <c r="K17" s="176">
        <f t="shared" ref="K17:K79" si="0">I17+3*G17</f>
        <v>393.09999999998604</v>
      </c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5"/>
      <c r="BA17" s="145"/>
      <c r="BB17" s="145"/>
      <c r="BC17" s="145"/>
      <c r="BD17" s="145"/>
      <c r="BE17" s="145"/>
      <c r="BF17" s="145"/>
      <c r="BG17" s="145"/>
      <c r="BH17" s="145"/>
      <c r="BI17" s="145"/>
      <c r="BJ17" s="145"/>
      <c r="BK17" s="145"/>
      <c r="BL17" s="145"/>
      <c r="BM17" s="145"/>
      <c r="BN17" s="145"/>
      <c r="BO17" s="145"/>
      <c r="BP17" s="145"/>
      <c r="BQ17" s="145"/>
      <c r="BR17" s="145"/>
      <c r="BS17" s="145"/>
      <c r="BT17" s="145"/>
      <c r="BU17" s="145"/>
      <c r="BV17" s="145"/>
      <c r="BW17" s="145"/>
      <c r="BX17" s="145"/>
      <c r="BY17" s="145"/>
      <c r="BZ17" s="145"/>
      <c r="CA17" s="145"/>
      <c r="CB17" s="145"/>
      <c r="CC17" s="145"/>
      <c r="CD17" s="148"/>
    </row>
    <row r="18" spans="1:82">
      <c r="A18" s="61"/>
      <c r="B18" s="34"/>
      <c r="C18" s="37"/>
      <c r="D18" s="19"/>
      <c r="E18" s="73"/>
      <c r="F18" s="27"/>
      <c r="G18" s="25"/>
      <c r="H18" s="26"/>
      <c r="I18" s="25"/>
      <c r="J18" s="33"/>
      <c r="K18" s="176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5"/>
      <c r="BA18" s="145"/>
      <c r="BB18" s="145"/>
      <c r="BC18" s="145"/>
      <c r="BD18" s="145"/>
      <c r="BE18" s="145"/>
      <c r="BF18" s="145"/>
      <c r="BG18" s="145"/>
      <c r="BH18" s="145"/>
      <c r="BI18" s="145"/>
      <c r="BJ18" s="145"/>
      <c r="BK18" s="145"/>
      <c r="BL18" s="145"/>
      <c r="BM18" s="145"/>
      <c r="BN18" s="145"/>
      <c r="BO18" s="145"/>
      <c r="BP18" s="145"/>
      <c r="BQ18" s="145"/>
      <c r="BR18" s="145"/>
      <c r="BS18" s="145"/>
      <c r="BT18" s="145"/>
      <c r="BU18" s="145"/>
      <c r="BV18" s="145"/>
      <c r="BW18" s="145"/>
      <c r="BX18" s="145"/>
      <c r="BY18" s="145"/>
      <c r="BZ18" s="145"/>
      <c r="CA18" s="145"/>
      <c r="CB18" s="145"/>
      <c r="CC18" s="145"/>
      <c r="CD18" s="148"/>
    </row>
    <row r="19" spans="1:82">
      <c r="A19" s="169">
        <v>35</v>
      </c>
      <c r="B19" s="156"/>
      <c r="C19" s="170" t="s">
        <v>11</v>
      </c>
      <c r="D19" s="154">
        <v>95260.08</v>
      </c>
      <c r="E19" s="155">
        <v>95306.09</v>
      </c>
      <c r="F19" s="171" t="s">
        <v>12</v>
      </c>
      <c r="G19" s="165">
        <f>E19-D19</f>
        <v>46.009999999994761</v>
      </c>
      <c r="H19" s="163">
        <v>2</v>
      </c>
      <c r="I19" s="164">
        <v>92</v>
      </c>
      <c r="J19" s="172">
        <f>G19*H19</f>
        <v>92.019999999989523</v>
      </c>
      <c r="K19" s="176">
        <f t="shared" si="0"/>
        <v>230.02999999998428</v>
      </c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5"/>
      <c r="BA19" s="145"/>
      <c r="BB19" s="145"/>
      <c r="BC19" s="145"/>
      <c r="BD19" s="145"/>
      <c r="BE19" s="145"/>
      <c r="BF19" s="145"/>
      <c r="BG19" s="145"/>
      <c r="BH19" s="145"/>
      <c r="BI19" s="145"/>
      <c r="BJ19" s="145"/>
      <c r="BK19" s="145"/>
      <c r="BL19" s="145"/>
      <c r="BM19" s="145"/>
      <c r="BN19" s="145"/>
      <c r="BO19" s="145"/>
      <c r="BP19" s="145"/>
      <c r="BQ19" s="145"/>
      <c r="BR19" s="145"/>
      <c r="BS19" s="145"/>
      <c r="BT19" s="145"/>
      <c r="BU19" s="145"/>
      <c r="BV19" s="145"/>
      <c r="BW19" s="145"/>
      <c r="BX19" s="145"/>
      <c r="BY19" s="145"/>
      <c r="BZ19" s="145"/>
      <c r="CA19" s="145"/>
      <c r="CB19" s="145"/>
      <c r="CC19" s="145"/>
      <c r="CD19" s="148"/>
    </row>
    <row r="20" spans="1:82">
      <c r="A20" s="61"/>
      <c r="B20" s="34"/>
      <c r="C20" s="37"/>
      <c r="D20" s="19"/>
      <c r="E20" s="73"/>
      <c r="F20" s="27"/>
      <c r="G20" s="25"/>
      <c r="H20" s="26"/>
      <c r="I20" s="25"/>
      <c r="J20" s="145"/>
      <c r="K20" s="176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  <c r="BF20" s="145"/>
      <c r="BG20" s="145"/>
      <c r="BH20" s="145"/>
      <c r="BI20" s="145"/>
      <c r="BJ20" s="145"/>
      <c r="BK20" s="145"/>
      <c r="BL20" s="145"/>
      <c r="BM20" s="145"/>
      <c r="BN20" s="145"/>
      <c r="BO20" s="145"/>
      <c r="BP20" s="145"/>
      <c r="BQ20" s="145"/>
      <c r="BR20" s="145"/>
      <c r="BS20" s="145"/>
      <c r="BT20" s="145"/>
      <c r="BU20" s="145"/>
      <c r="BV20" s="145"/>
      <c r="BW20" s="145"/>
      <c r="BX20" s="145"/>
      <c r="BY20" s="145"/>
      <c r="BZ20" s="145"/>
      <c r="CA20" s="145"/>
      <c r="CB20" s="145"/>
      <c r="CC20" s="145"/>
      <c r="CD20" s="148"/>
    </row>
    <row r="21" spans="1:82">
      <c r="A21" s="169">
        <v>36</v>
      </c>
      <c r="B21" s="156"/>
      <c r="C21" s="174" t="s">
        <v>11</v>
      </c>
      <c r="D21" s="154">
        <v>95339.05</v>
      </c>
      <c r="E21" s="155">
        <v>95376.05</v>
      </c>
      <c r="F21" s="175" t="s">
        <v>12</v>
      </c>
      <c r="G21" s="165">
        <f>E21-D21</f>
        <v>37</v>
      </c>
      <c r="H21" s="163">
        <v>2</v>
      </c>
      <c r="I21" s="165">
        <v>74</v>
      </c>
      <c r="J21" s="172">
        <f>G21*H21</f>
        <v>74</v>
      </c>
      <c r="K21" s="176">
        <f t="shared" si="0"/>
        <v>185</v>
      </c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145"/>
      <c r="BE21" s="145"/>
      <c r="BF21" s="145"/>
      <c r="BG21" s="145"/>
      <c r="BH21" s="145"/>
      <c r="BI21" s="145"/>
      <c r="BJ21" s="145"/>
      <c r="BK21" s="145"/>
      <c r="BL21" s="145"/>
      <c r="BM21" s="145"/>
      <c r="BN21" s="145"/>
      <c r="BO21" s="145"/>
      <c r="BP21" s="145"/>
      <c r="BQ21" s="145"/>
      <c r="BR21" s="145"/>
      <c r="BS21" s="145"/>
      <c r="BT21" s="145"/>
      <c r="BU21" s="145"/>
      <c r="BV21" s="145"/>
      <c r="BW21" s="145"/>
      <c r="BX21" s="145"/>
      <c r="BY21" s="145"/>
      <c r="BZ21" s="145"/>
      <c r="CA21" s="145"/>
      <c r="CB21" s="145"/>
      <c r="CC21" s="145"/>
      <c r="CD21" s="148"/>
    </row>
    <row r="22" spans="1:82">
      <c r="A22" s="61"/>
      <c r="B22" s="34"/>
      <c r="C22" s="37"/>
      <c r="D22" s="19"/>
      <c r="E22" s="73"/>
      <c r="F22" s="27"/>
      <c r="G22" s="25"/>
      <c r="H22" s="26"/>
      <c r="I22" s="25"/>
      <c r="J22" s="145"/>
      <c r="K22" s="176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5"/>
      <c r="BA22" s="145"/>
      <c r="BB22" s="145"/>
      <c r="BC22" s="145"/>
      <c r="BD22" s="145"/>
      <c r="BE22" s="145"/>
      <c r="BF22" s="145"/>
      <c r="BG22" s="145"/>
      <c r="BH22" s="145"/>
      <c r="BI22" s="145"/>
      <c r="BJ22" s="145"/>
      <c r="BK22" s="145"/>
      <c r="BL22" s="145"/>
      <c r="BM22" s="145"/>
      <c r="BN22" s="145"/>
      <c r="BO22" s="145"/>
      <c r="BP22" s="145"/>
      <c r="BQ22" s="145"/>
      <c r="BR22" s="145"/>
      <c r="BS22" s="145"/>
      <c r="BT22" s="145"/>
      <c r="BU22" s="145"/>
      <c r="BV22" s="145"/>
      <c r="BW22" s="145"/>
      <c r="BX22" s="145"/>
      <c r="BY22" s="145"/>
      <c r="BZ22" s="145"/>
      <c r="CA22" s="145"/>
      <c r="CB22" s="145"/>
      <c r="CC22" s="145"/>
      <c r="CD22" s="148"/>
    </row>
    <row r="23" spans="1:82">
      <c r="A23" s="169">
        <v>37</v>
      </c>
      <c r="B23" s="156"/>
      <c r="C23" s="174" t="s">
        <v>11</v>
      </c>
      <c r="D23" s="154">
        <v>95437.77</v>
      </c>
      <c r="E23" s="155">
        <v>95487.42</v>
      </c>
      <c r="F23" s="175" t="s">
        <v>12</v>
      </c>
      <c r="G23" s="165">
        <f>E23-D23</f>
        <v>49.649999999994179</v>
      </c>
      <c r="H23" s="163">
        <v>2</v>
      </c>
      <c r="I23" s="165">
        <v>99.32</v>
      </c>
      <c r="J23" s="172">
        <f>G23*H23</f>
        <v>99.299999999988358</v>
      </c>
      <c r="K23" s="176">
        <f t="shared" si="0"/>
        <v>248.26999999998253</v>
      </c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  <c r="AR23" s="145"/>
      <c r="AS23" s="145"/>
      <c r="AT23" s="145"/>
      <c r="AU23" s="145"/>
      <c r="AV23" s="145"/>
      <c r="AW23" s="145"/>
      <c r="AX23" s="145"/>
      <c r="AY23" s="145"/>
      <c r="AZ23" s="145"/>
      <c r="BA23" s="145"/>
      <c r="BB23" s="145"/>
      <c r="BC23" s="145"/>
      <c r="BD23" s="145"/>
      <c r="BE23" s="145"/>
      <c r="BF23" s="145"/>
      <c r="BG23" s="145"/>
      <c r="BH23" s="145"/>
      <c r="BI23" s="145"/>
      <c r="BJ23" s="145"/>
      <c r="BK23" s="145"/>
      <c r="BL23" s="145"/>
      <c r="BM23" s="145"/>
      <c r="BN23" s="145"/>
      <c r="BO23" s="145"/>
      <c r="BP23" s="145"/>
      <c r="BQ23" s="145"/>
      <c r="BR23" s="145"/>
      <c r="BS23" s="145"/>
      <c r="BT23" s="145"/>
      <c r="BU23" s="145"/>
      <c r="BV23" s="145"/>
      <c r="BW23" s="145"/>
      <c r="BX23" s="145"/>
      <c r="BY23" s="145"/>
      <c r="BZ23" s="145"/>
      <c r="CA23" s="145"/>
      <c r="CB23" s="145"/>
      <c r="CC23" s="145"/>
      <c r="CD23" s="148"/>
    </row>
    <row r="24" spans="1:82">
      <c r="A24" s="61"/>
      <c r="B24" s="34"/>
      <c r="C24" s="37"/>
      <c r="D24" s="19"/>
      <c r="E24" s="73"/>
      <c r="F24" s="27"/>
      <c r="G24" s="25"/>
      <c r="H24" s="26"/>
      <c r="I24" s="25"/>
      <c r="J24" s="145"/>
      <c r="K24" s="176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  <c r="AY24" s="145"/>
      <c r="AZ24" s="145"/>
      <c r="BA24" s="145"/>
      <c r="BB24" s="145"/>
      <c r="BC24" s="145"/>
      <c r="BD24" s="145"/>
      <c r="BE24" s="145"/>
      <c r="BF24" s="145"/>
      <c r="BG24" s="145"/>
      <c r="BH24" s="145"/>
      <c r="BI24" s="145"/>
      <c r="BJ24" s="145"/>
      <c r="BK24" s="145"/>
      <c r="BL24" s="145"/>
      <c r="BM24" s="145"/>
      <c r="BN24" s="145"/>
      <c r="BO24" s="145"/>
      <c r="BP24" s="145"/>
      <c r="BQ24" s="145"/>
      <c r="BR24" s="145"/>
      <c r="BS24" s="145"/>
      <c r="BT24" s="145"/>
      <c r="BU24" s="145"/>
      <c r="BV24" s="145"/>
      <c r="BW24" s="145"/>
      <c r="BX24" s="145"/>
      <c r="BY24" s="145"/>
      <c r="BZ24" s="145"/>
      <c r="CA24" s="145"/>
      <c r="CB24" s="145"/>
      <c r="CC24" s="145"/>
      <c r="CD24" s="148"/>
    </row>
    <row r="25" spans="1:82">
      <c r="A25" s="169">
        <v>38</v>
      </c>
      <c r="B25" s="156"/>
      <c r="C25" s="174" t="s">
        <v>11</v>
      </c>
      <c r="D25" s="154">
        <v>95655.66</v>
      </c>
      <c r="E25" s="155">
        <v>95789.77</v>
      </c>
      <c r="F25" s="175" t="s">
        <v>12</v>
      </c>
      <c r="G25" s="165">
        <f>E25-D25</f>
        <v>134.11000000000058</v>
      </c>
      <c r="H25" s="163">
        <v>2</v>
      </c>
      <c r="I25" s="165">
        <v>261.60000000000002</v>
      </c>
      <c r="J25" s="172">
        <f>G25*H25</f>
        <v>268.22000000000116</v>
      </c>
      <c r="K25" s="176">
        <f t="shared" si="0"/>
        <v>663.93000000000177</v>
      </c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5"/>
      <c r="AT25" s="145"/>
      <c r="AU25" s="145"/>
      <c r="AV25" s="145"/>
      <c r="AW25" s="145"/>
      <c r="AX25" s="145"/>
      <c r="AY25" s="145"/>
      <c r="AZ25" s="145"/>
      <c r="BA25" s="145"/>
      <c r="BB25" s="145"/>
      <c r="BC25" s="145"/>
      <c r="BD25" s="145"/>
      <c r="BE25" s="145"/>
      <c r="BF25" s="145"/>
      <c r="BG25" s="145"/>
      <c r="BH25" s="145"/>
      <c r="BI25" s="145"/>
      <c r="BJ25" s="145"/>
      <c r="BK25" s="145"/>
      <c r="BL25" s="145"/>
      <c r="BM25" s="145"/>
      <c r="BN25" s="145"/>
      <c r="BO25" s="145"/>
      <c r="BP25" s="145"/>
      <c r="BQ25" s="145"/>
      <c r="BR25" s="145"/>
      <c r="BS25" s="145"/>
      <c r="BT25" s="145"/>
      <c r="BU25" s="145"/>
      <c r="BV25" s="145"/>
      <c r="BW25" s="145"/>
      <c r="BX25" s="145"/>
      <c r="BY25" s="145"/>
      <c r="BZ25" s="145"/>
      <c r="CA25" s="145"/>
      <c r="CB25" s="145"/>
      <c r="CC25" s="145"/>
      <c r="CD25" s="148"/>
    </row>
    <row r="26" spans="1:82">
      <c r="A26" s="61"/>
      <c r="B26" s="34"/>
      <c r="C26" s="37"/>
      <c r="D26" s="19"/>
      <c r="E26" s="73"/>
      <c r="F26" s="27"/>
      <c r="G26" s="25"/>
      <c r="H26" s="26"/>
      <c r="I26" s="25"/>
      <c r="J26" s="145"/>
      <c r="K26" s="176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5"/>
      <c r="BC26" s="145"/>
      <c r="BD26" s="145"/>
      <c r="BE26" s="145"/>
      <c r="BF26" s="145"/>
      <c r="BG26" s="145"/>
      <c r="BH26" s="145"/>
      <c r="BI26" s="145"/>
      <c r="BJ26" s="145"/>
      <c r="BK26" s="145"/>
      <c r="BL26" s="145"/>
      <c r="BM26" s="145"/>
      <c r="BN26" s="145"/>
      <c r="BO26" s="145"/>
      <c r="BP26" s="145"/>
      <c r="BQ26" s="145"/>
      <c r="BR26" s="145"/>
      <c r="BS26" s="145"/>
      <c r="BT26" s="145"/>
      <c r="BU26" s="145"/>
      <c r="BV26" s="145"/>
      <c r="BW26" s="145"/>
      <c r="BX26" s="145"/>
      <c r="BY26" s="145"/>
      <c r="BZ26" s="145"/>
      <c r="CA26" s="145"/>
      <c r="CB26" s="145"/>
      <c r="CC26" s="145"/>
      <c r="CD26" s="148"/>
    </row>
    <row r="27" spans="1:82">
      <c r="A27" s="169">
        <v>39</v>
      </c>
      <c r="B27" s="156"/>
      <c r="C27" s="174" t="s">
        <v>11</v>
      </c>
      <c r="D27" s="154">
        <v>95700</v>
      </c>
      <c r="E27" s="155">
        <v>95782.21</v>
      </c>
      <c r="F27" s="175" t="s">
        <v>68</v>
      </c>
      <c r="G27" s="165">
        <f>E27-D27</f>
        <v>82.210000000006403</v>
      </c>
      <c r="H27" s="163">
        <v>2</v>
      </c>
      <c r="I27" s="165">
        <v>167.083</v>
      </c>
      <c r="J27" s="172">
        <f>G27*H27</f>
        <v>164.42000000001281</v>
      </c>
      <c r="K27" s="176">
        <f t="shared" si="0"/>
        <v>413.71300000001918</v>
      </c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  <c r="BI27" s="145"/>
      <c r="BJ27" s="145"/>
      <c r="BK27" s="145"/>
      <c r="BL27" s="145"/>
      <c r="BM27" s="145"/>
      <c r="BN27" s="145"/>
      <c r="BO27" s="145"/>
      <c r="BP27" s="145"/>
      <c r="BQ27" s="145"/>
      <c r="BR27" s="145"/>
      <c r="BS27" s="145"/>
      <c r="BT27" s="145"/>
      <c r="BU27" s="145"/>
      <c r="BV27" s="145"/>
      <c r="BW27" s="145"/>
      <c r="BX27" s="145"/>
      <c r="BY27" s="145"/>
      <c r="BZ27" s="145"/>
      <c r="CA27" s="145"/>
      <c r="CB27" s="145"/>
      <c r="CC27" s="145"/>
      <c r="CD27" s="148"/>
    </row>
    <row r="28" spans="1:82">
      <c r="A28" s="61"/>
      <c r="B28" s="34"/>
      <c r="C28" s="37"/>
      <c r="D28" s="19"/>
      <c r="E28" s="73"/>
      <c r="F28" s="27"/>
      <c r="G28" s="25"/>
      <c r="H28" s="26"/>
      <c r="I28" s="25"/>
      <c r="J28" s="145"/>
      <c r="K28" s="176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5"/>
      <c r="AY28" s="145"/>
      <c r="AZ28" s="145"/>
      <c r="BA28" s="145"/>
      <c r="BB28" s="145"/>
      <c r="BC28" s="145"/>
      <c r="BD28" s="145"/>
      <c r="BE28" s="145"/>
      <c r="BF28" s="145"/>
      <c r="BG28" s="145"/>
      <c r="BH28" s="145"/>
      <c r="BI28" s="145"/>
      <c r="BJ28" s="145"/>
      <c r="BK28" s="145"/>
      <c r="BL28" s="145"/>
      <c r="BM28" s="145"/>
      <c r="BN28" s="145"/>
      <c r="BO28" s="145"/>
      <c r="BP28" s="145"/>
      <c r="BQ28" s="145"/>
      <c r="BR28" s="145"/>
      <c r="BS28" s="145"/>
      <c r="BT28" s="145"/>
      <c r="BU28" s="145"/>
      <c r="BV28" s="145"/>
      <c r="BW28" s="145"/>
      <c r="BX28" s="145"/>
      <c r="BY28" s="145"/>
      <c r="BZ28" s="145"/>
      <c r="CA28" s="145"/>
      <c r="CB28" s="145"/>
      <c r="CC28" s="145"/>
      <c r="CD28" s="148"/>
    </row>
    <row r="29" spans="1:82">
      <c r="A29" s="169">
        <v>40</v>
      </c>
      <c r="B29" s="156"/>
      <c r="C29" s="174" t="s">
        <v>11</v>
      </c>
      <c r="D29" s="154">
        <v>95878.42</v>
      </c>
      <c r="E29" s="155">
        <v>95914.77</v>
      </c>
      <c r="F29" s="175" t="s">
        <v>68</v>
      </c>
      <c r="G29" s="165">
        <f>E29-D29</f>
        <v>36.350000000005821</v>
      </c>
      <c r="H29" s="163">
        <v>10</v>
      </c>
      <c r="I29" s="165">
        <v>346</v>
      </c>
      <c r="J29" s="172">
        <f>G29*H29</f>
        <v>363.50000000005821</v>
      </c>
      <c r="K29" s="176">
        <f t="shared" si="0"/>
        <v>455.05000000001746</v>
      </c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  <c r="BI29" s="145"/>
      <c r="BJ29" s="145"/>
      <c r="BK29" s="145"/>
      <c r="BL29" s="145"/>
      <c r="BM29" s="145"/>
      <c r="BN29" s="145"/>
      <c r="BO29" s="145"/>
      <c r="BP29" s="145"/>
      <c r="BQ29" s="145"/>
      <c r="BR29" s="145"/>
      <c r="BS29" s="145"/>
      <c r="BT29" s="145"/>
      <c r="BU29" s="145"/>
      <c r="BV29" s="145"/>
      <c r="BW29" s="145"/>
      <c r="BX29" s="145"/>
      <c r="BY29" s="145"/>
      <c r="BZ29" s="145"/>
      <c r="CA29" s="145"/>
      <c r="CB29" s="145"/>
      <c r="CC29" s="145"/>
      <c r="CD29" s="148"/>
    </row>
    <row r="30" spans="1:82">
      <c r="A30" s="61"/>
      <c r="B30" s="34"/>
      <c r="C30" s="37"/>
      <c r="D30" s="19"/>
      <c r="E30" s="73"/>
      <c r="F30" s="27"/>
      <c r="G30" s="25"/>
      <c r="I30" s="25"/>
      <c r="J30" s="145"/>
      <c r="K30" s="176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145"/>
      <c r="AZ30" s="145"/>
      <c r="BA30" s="145"/>
      <c r="BB30" s="145"/>
      <c r="BC30" s="145"/>
      <c r="BD30" s="145"/>
      <c r="BE30" s="145"/>
      <c r="BF30" s="145"/>
      <c r="BG30" s="145"/>
      <c r="BH30" s="145"/>
      <c r="BI30" s="145"/>
      <c r="BJ30" s="145"/>
      <c r="BK30" s="145"/>
      <c r="BL30" s="145"/>
      <c r="BM30" s="145"/>
      <c r="BN30" s="145"/>
      <c r="BO30" s="145"/>
      <c r="BP30" s="145"/>
      <c r="BQ30" s="145"/>
      <c r="BR30" s="145"/>
      <c r="BS30" s="145"/>
      <c r="BT30" s="145"/>
      <c r="BU30" s="145"/>
      <c r="BV30" s="145"/>
      <c r="BW30" s="145"/>
      <c r="BX30" s="145"/>
      <c r="BY30" s="145"/>
      <c r="BZ30" s="145"/>
      <c r="CA30" s="145"/>
      <c r="CB30" s="145"/>
      <c r="CC30" s="145"/>
      <c r="CD30" s="148"/>
    </row>
    <row r="31" spans="1:82">
      <c r="A31" s="169">
        <v>41</v>
      </c>
      <c r="B31" s="156"/>
      <c r="C31" s="174" t="s">
        <v>11</v>
      </c>
      <c r="D31" s="155">
        <v>95914.77</v>
      </c>
      <c r="E31" s="155">
        <v>96139.88</v>
      </c>
      <c r="F31" s="175" t="s">
        <v>68</v>
      </c>
      <c r="G31" s="165">
        <f>E31-D31</f>
        <v>225.11000000000058</v>
      </c>
      <c r="H31" s="163">
        <v>11</v>
      </c>
      <c r="I31" s="165">
        <v>2459.75</v>
      </c>
      <c r="J31" s="172">
        <f>G31*H31</f>
        <v>2476.2100000000064</v>
      </c>
      <c r="K31" s="176">
        <f t="shared" si="0"/>
        <v>3135.0800000000017</v>
      </c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5"/>
      <c r="BC31" s="145"/>
      <c r="BD31" s="145"/>
      <c r="BE31" s="145"/>
      <c r="BF31" s="145"/>
      <c r="BG31" s="145"/>
      <c r="BH31" s="145"/>
      <c r="BI31" s="145"/>
      <c r="BJ31" s="145"/>
      <c r="BK31" s="145"/>
      <c r="BL31" s="145"/>
      <c r="BM31" s="145"/>
      <c r="BN31" s="145"/>
      <c r="BO31" s="145"/>
      <c r="BP31" s="145"/>
      <c r="BQ31" s="145"/>
      <c r="BR31" s="145"/>
      <c r="BS31" s="145"/>
      <c r="BT31" s="145"/>
      <c r="BU31" s="145"/>
      <c r="BV31" s="145"/>
      <c r="BW31" s="145"/>
      <c r="BX31" s="145"/>
      <c r="BY31" s="145"/>
      <c r="BZ31" s="145"/>
      <c r="CA31" s="145"/>
      <c r="CB31" s="145"/>
      <c r="CC31" s="145"/>
      <c r="CD31" s="148"/>
    </row>
    <row r="32" spans="1:82">
      <c r="A32" s="61"/>
      <c r="B32" s="34"/>
      <c r="C32" s="37"/>
      <c r="D32" s="19"/>
      <c r="E32" s="73"/>
      <c r="F32" s="27"/>
      <c r="G32" s="25"/>
      <c r="H32" s="26"/>
      <c r="I32" s="25"/>
      <c r="J32" s="145"/>
      <c r="K32" s="176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  <c r="AS32" s="145"/>
      <c r="AT32" s="145"/>
      <c r="AU32" s="145"/>
      <c r="AV32" s="145"/>
      <c r="AW32" s="145"/>
      <c r="AX32" s="145"/>
      <c r="AY32" s="145"/>
      <c r="AZ32" s="145"/>
      <c r="BA32" s="145"/>
      <c r="BB32" s="145"/>
      <c r="BC32" s="145"/>
      <c r="BD32" s="145"/>
      <c r="BE32" s="145"/>
      <c r="BF32" s="145"/>
      <c r="BG32" s="145"/>
      <c r="BH32" s="145"/>
      <c r="BI32" s="145"/>
      <c r="BJ32" s="145"/>
      <c r="BK32" s="145"/>
      <c r="BL32" s="145"/>
      <c r="BM32" s="145"/>
      <c r="BN32" s="145"/>
      <c r="BO32" s="145"/>
      <c r="BP32" s="145"/>
      <c r="BQ32" s="145"/>
      <c r="BR32" s="145"/>
      <c r="BS32" s="145"/>
      <c r="BT32" s="145"/>
      <c r="BU32" s="145"/>
      <c r="BV32" s="145"/>
      <c r="BW32" s="145"/>
      <c r="BX32" s="145"/>
      <c r="BY32" s="145"/>
      <c r="BZ32" s="145"/>
      <c r="CA32" s="145"/>
      <c r="CB32" s="145"/>
      <c r="CC32" s="145"/>
      <c r="CD32" s="148"/>
    </row>
    <row r="33" spans="1:82">
      <c r="A33" s="169">
        <v>42</v>
      </c>
      <c r="B33" s="156"/>
      <c r="C33" s="174" t="s">
        <v>11</v>
      </c>
      <c r="D33" s="154">
        <v>96065.19</v>
      </c>
      <c r="E33" s="155">
        <v>96072.25</v>
      </c>
      <c r="F33" s="175" t="s">
        <v>12</v>
      </c>
      <c r="G33" s="165">
        <f>E33-D33</f>
        <v>7.0599999999976717</v>
      </c>
      <c r="H33" s="163">
        <v>2</v>
      </c>
      <c r="I33" s="165">
        <v>14.06</v>
      </c>
      <c r="J33" s="172">
        <f>G33*H33</f>
        <v>14.119999999995343</v>
      </c>
      <c r="K33" s="176">
        <f t="shared" si="0"/>
        <v>35.239999999993017</v>
      </c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  <c r="AX33" s="145"/>
      <c r="AY33" s="145"/>
      <c r="AZ33" s="145"/>
      <c r="BA33" s="145"/>
      <c r="BB33" s="145"/>
      <c r="BC33" s="145"/>
      <c r="BD33" s="145"/>
      <c r="BE33" s="145"/>
      <c r="BF33" s="145"/>
      <c r="BG33" s="145"/>
      <c r="BH33" s="145"/>
      <c r="BI33" s="145"/>
      <c r="BJ33" s="145"/>
      <c r="BK33" s="145"/>
      <c r="BL33" s="145"/>
      <c r="BM33" s="145"/>
      <c r="BN33" s="145"/>
      <c r="BO33" s="145"/>
      <c r="BP33" s="145"/>
      <c r="BQ33" s="145"/>
      <c r="BR33" s="145"/>
      <c r="BS33" s="145"/>
      <c r="BT33" s="145"/>
      <c r="BU33" s="145"/>
      <c r="BV33" s="145"/>
      <c r="BW33" s="145"/>
      <c r="BX33" s="145"/>
      <c r="BY33" s="145"/>
      <c r="BZ33" s="145"/>
      <c r="CA33" s="145"/>
      <c r="CB33" s="145"/>
      <c r="CC33" s="145"/>
      <c r="CD33" s="148"/>
    </row>
    <row r="34" spans="1:82">
      <c r="A34" s="61"/>
      <c r="B34" s="34"/>
      <c r="C34" s="37"/>
      <c r="D34" s="19"/>
      <c r="E34" s="73"/>
      <c r="F34" s="27"/>
      <c r="G34" s="25"/>
      <c r="H34" s="26"/>
      <c r="I34" s="25"/>
      <c r="J34" s="145"/>
      <c r="K34" s="176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5"/>
      <c r="BC34" s="145"/>
      <c r="BD34" s="145"/>
      <c r="BE34" s="145"/>
      <c r="BF34" s="145"/>
      <c r="BG34" s="145"/>
      <c r="BH34" s="145"/>
      <c r="BI34" s="145"/>
      <c r="BJ34" s="145"/>
      <c r="BK34" s="145"/>
      <c r="BL34" s="145"/>
      <c r="BM34" s="145"/>
      <c r="BN34" s="145"/>
      <c r="BO34" s="145"/>
      <c r="BP34" s="145"/>
      <c r="BQ34" s="145"/>
      <c r="BR34" s="145"/>
      <c r="BS34" s="145"/>
      <c r="BT34" s="145"/>
      <c r="BU34" s="145"/>
      <c r="BV34" s="145"/>
      <c r="BW34" s="145"/>
      <c r="BX34" s="145"/>
      <c r="BY34" s="145"/>
      <c r="BZ34" s="145"/>
      <c r="CA34" s="145"/>
      <c r="CB34" s="145"/>
      <c r="CC34" s="145"/>
      <c r="CD34" s="148"/>
    </row>
    <row r="35" spans="1:82">
      <c r="A35" s="169">
        <v>43</v>
      </c>
      <c r="B35" s="156"/>
      <c r="C35" s="174" t="s">
        <v>11</v>
      </c>
      <c r="D35" s="155">
        <v>96072.25</v>
      </c>
      <c r="E35" s="155">
        <v>96123.05</v>
      </c>
      <c r="F35" s="175" t="s">
        <v>12</v>
      </c>
      <c r="G35" s="165">
        <f>E35-D35</f>
        <v>50.80000000000291</v>
      </c>
      <c r="H35" s="163">
        <v>4.7</v>
      </c>
      <c r="I35" s="165">
        <v>239.82</v>
      </c>
      <c r="J35" s="172">
        <f>G35*H35</f>
        <v>238.76000000001369</v>
      </c>
      <c r="K35" s="176">
        <f t="shared" si="0"/>
        <v>392.22000000000872</v>
      </c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5"/>
      <c r="AY35" s="145"/>
      <c r="AZ35" s="145"/>
      <c r="BA35" s="145"/>
      <c r="BB35" s="145"/>
      <c r="BC35" s="145"/>
      <c r="BD35" s="145"/>
      <c r="BE35" s="145"/>
      <c r="BF35" s="145"/>
      <c r="BG35" s="145"/>
      <c r="BH35" s="145"/>
      <c r="BI35" s="145"/>
      <c r="BJ35" s="145"/>
      <c r="BK35" s="145"/>
      <c r="BL35" s="145"/>
      <c r="BM35" s="145"/>
      <c r="BN35" s="145"/>
      <c r="BO35" s="145"/>
      <c r="BP35" s="145"/>
      <c r="BQ35" s="145"/>
      <c r="BR35" s="145"/>
      <c r="BS35" s="145"/>
      <c r="BT35" s="145"/>
      <c r="BU35" s="145"/>
      <c r="BV35" s="145"/>
      <c r="BW35" s="145"/>
      <c r="BX35" s="145"/>
      <c r="BY35" s="145"/>
      <c r="BZ35" s="145"/>
      <c r="CA35" s="145"/>
      <c r="CB35" s="145"/>
      <c r="CC35" s="145"/>
      <c r="CD35" s="148"/>
    </row>
    <row r="36" spans="1:82">
      <c r="A36" s="61"/>
      <c r="B36" s="34"/>
      <c r="C36" s="37"/>
      <c r="D36" s="19"/>
      <c r="E36" s="73"/>
      <c r="F36" s="27"/>
      <c r="G36" s="25"/>
      <c r="H36" s="26"/>
      <c r="I36" s="25"/>
      <c r="J36" s="145"/>
      <c r="K36" s="176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45"/>
      <c r="AM36" s="145"/>
      <c r="AN36" s="145"/>
      <c r="AO36" s="145"/>
      <c r="AP36" s="145"/>
      <c r="AQ36" s="145"/>
      <c r="AR36" s="145"/>
      <c r="AS36" s="145"/>
      <c r="AT36" s="145"/>
      <c r="AU36" s="145"/>
      <c r="AV36" s="145"/>
      <c r="AW36" s="145"/>
      <c r="AX36" s="145"/>
      <c r="AY36" s="145"/>
      <c r="AZ36" s="145"/>
      <c r="BA36" s="145"/>
      <c r="BB36" s="145"/>
      <c r="BC36" s="145"/>
      <c r="BD36" s="145"/>
      <c r="BE36" s="145"/>
      <c r="BF36" s="145"/>
      <c r="BG36" s="145"/>
      <c r="BH36" s="145"/>
      <c r="BI36" s="145"/>
      <c r="BJ36" s="145"/>
      <c r="BK36" s="145"/>
      <c r="BL36" s="145"/>
      <c r="BM36" s="145"/>
      <c r="BN36" s="145"/>
      <c r="BO36" s="145"/>
      <c r="BP36" s="145"/>
      <c r="BQ36" s="145"/>
      <c r="BR36" s="145"/>
      <c r="BS36" s="145"/>
      <c r="BT36" s="145"/>
      <c r="BU36" s="145"/>
      <c r="BV36" s="145"/>
      <c r="BW36" s="145"/>
      <c r="BX36" s="145"/>
      <c r="BY36" s="145"/>
      <c r="BZ36" s="145"/>
      <c r="CA36" s="145"/>
      <c r="CB36" s="145"/>
      <c r="CC36" s="145"/>
      <c r="CD36" s="148"/>
    </row>
    <row r="37" spans="1:82">
      <c r="A37" s="169">
        <v>44</v>
      </c>
      <c r="B37" s="156"/>
      <c r="C37" s="174" t="s">
        <v>11</v>
      </c>
      <c r="D37" s="155">
        <v>96123.05</v>
      </c>
      <c r="E37" s="155">
        <v>96131.29</v>
      </c>
      <c r="F37" s="175" t="s">
        <v>12</v>
      </c>
      <c r="G37" s="165">
        <f>E37-D37</f>
        <v>8.2399999999906868</v>
      </c>
      <c r="H37" s="163">
        <v>4</v>
      </c>
      <c r="I37" s="165">
        <v>324.67</v>
      </c>
      <c r="J37" s="172">
        <f>G37*H37</f>
        <v>32.959999999962747</v>
      </c>
      <c r="K37" s="176">
        <f t="shared" si="0"/>
        <v>349.38999999997208</v>
      </c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  <c r="AM37" s="145"/>
      <c r="AN37" s="145"/>
      <c r="AO37" s="145"/>
      <c r="AP37" s="145"/>
      <c r="AQ37" s="145"/>
      <c r="AR37" s="145"/>
      <c r="AS37" s="145"/>
      <c r="AT37" s="145"/>
      <c r="AU37" s="145"/>
      <c r="AV37" s="145"/>
      <c r="AW37" s="145"/>
      <c r="AX37" s="145"/>
      <c r="AY37" s="145"/>
      <c r="AZ37" s="145"/>
      <c r="BA37" s="145"/>
      <c r="BB37" s="145"/>
      <c r="BC37" s="145"/>
      <c r="BD37" s="145"/>
      <c r="BE37" s="145"/>
      <c r="BF37" s="145"/>
      <c r="BG37" s="145"/>
      <c r="BH37" s="145"/>
      <c r="BI37" s="145"/>
      <c r="BJ37" s="145"/>
      <c r="BK37" s="145"/>
      <c r="BL37" s="145"/>
      <c r="BM37" s="145"/>
      <c r="BN37" s="145"/>
      <c r="BO37" s="145"/>
      <c r="BP37" s="145"/>
      <c r="BQ37" s="145"/>
      <c r="BR37" s="145"/>
      <c r="BS37" s="145"/>
      <c r="BT37" s="145"/>
      <c r="BU37" s="145"/>
      <c r="BV37" s="145"/>
      <c r="BW37" s="145"/>
      <c r="BX37" s="145"/>
      <c r="BY37" s="145"/>
      <c r="BZ37" s="145"/>
      <c r="CA37" s="145"/>
      <c r="CB37" s="145"/>
      <c r="CC37" s="145"/>
      <c r="CD37" s="148"/>
    </row>
    <row r="38" spans="1:82">
      <c r="A38" s="61"/>
      <c r="B38" s="34"/>
      <c r="C38" s="37"/>
      <c r="D38" s="19"/>
      <c r="E38" s="73"/>
      <c r="F38" s="27"/>
      <c r="G38" s="25"/>
      <c r="H38" s="26"/>
      <c r="I38" s="25"/>
      <c r="J38" s="145"/>
      <c r="K38" s="176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145"/>
      <c r="AM38" s="145"/>
      <c r="AN38" s="145"/>
      <c r="AO38" s="145"/>
      <c r="AP38" s="145"/>
      <c r="AQ38" s="145"/>
      <c r="AR38" s="145"/>
      <c r="AS38" s="145"/>
      <c r="AT38" s="145"/>
      <c r="AU38" s="145"/>
      <c r="AV38" s="145"/>
      <c r="AW38" s="145"/>
      <c r="AX38" s="145"/>
      <c r="AY38" s="145"/>
      <c r="AZ38" s="145"/>
      <c r="BA38" s="145"/>
      <c r="BB38" s="145"/>
      <c r="BC38" s="145"/>
      <c r="BD38" s="145"/>
      <c r="BE38" s="145"/>
      <c r="BF38" s="145"/>
      <c r="BG38" s="145"/>
      <c r="BH38" s="145"/>
      <c r="BI38" s="145"/>
      <c r="BJ38" s="145"/>
      <c r="BK38" s="145"/>
      <c r="BL38" s="145"/>
      <c r="BM38" s="145"/>
      <c r="BN38" s="145"/>
      <c r="BO38" s="145"/>
      <c r="BP38" s="145"/>
      <c r="BQ38" s="145"/>
      <c r="BR38" s="145"/>
      <c r="BS38" s="145"/>
      <c r="BT38" s="145"/>
      <c r="BU38" s="145"/>
      <c r="BV38" s="145"/>
      <c r="BW38" s="145"/>
      <c r="BX38" s="145"/>
      <c r="BY38" s="145"/>
      <c r="BZ38" s="145"/>
      <c r="CA38" s="145"/>
      <c r="CB38" s="145"/>
      <c r="CC38" s="145"/>
      <c r="CD38" s="148"/>
    </row>
    <row r="39" spans="1:82">
      <c r="A39" s="169">
        <v>45</v>
      </c>
      <c r="B39" s="156"/>
      <c r="C39" s="174" t="s">
        <v>11</v>
      </c>
      <c r="D39" s="154">
        <v>96182.1</v>
      </c>
      <c r="E39" s="155">
        <v>96224.57</v>
      </c>
      <c r="F39" s="175" t="s">
        <v>12</v>
      </c>
      <c r="G39" s="165">
        <f>E39-D39</f>
        <v>42.470000000001164</v>
      </c>
      <c r="H39" s="163">
        <v>3</v>
      </c>
      <c r="I39" s="165">
        <v>205.46</v>
      </c>
      <c r="J39" s="172">
        <f>G39*H39</f>
        <v>127.41000000000349</v>
      </c>
      <c r="K39" s="176">
        <f t="shared" si="0"/>
        <v>332.87000000000353</v>
      </c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45"/>
      <c r="AM39" s="145"/>
      <c r="AN39" s="145"/>
      <c r="AO39" s="145"/>
      <c r="AP39" s="145"/>
      <c r="AQ39" s="145"/>
      <c r="AR39" s="145"/>
      <c r="AS39" s="145"/>
      <c r="AT39" s="145"/>
      <c r="AU39" s="145"/>
      <c r="AV39" s="145"/>
      <c r="AW39" s="145"/>
      <c r="AX39" s="145"/>
      <c r="AY39" s="145"/>
      <c r="AZ39" s="145"/>
      <c r="BA39" s="145"/>
      <c r="BB39" s="145"/>
      <c r="BC39" s="145"/>
      <c r="BD39" s="145"/>
      <c r="BE39" s="145"/>
      <c r="BF39" s="145"/>
      <c r="BG39" s="145"/>
      <c r="BH39" s="145"/>
      <c r="BI39" s="145"/>
      <c r="BJ39" s="145"/>
      <c r="BK39" s="145"/>
      <c r="BL39" s="145"/>
      <c r="BM39" s="145"/>
      <c r="BN39" s="145"/>
      <c r="BO39" s="145"/>
      <c r="BP39" s="145"/>
      <c r="BQ39" s="145"/>
      <c r="BR39" s="145"/>
      <c r="BS39" s="145"/>
      <c r="BT39" s="145"/>
      <c r="BU39" s="145"/>
      <c r="BV39" s="145"/>
      <c r="BW39" s="145"/>
      <c r="BX39" s="145"/>
      <c r="BY39" s="145"/>
      <c r="BZ39" s="145"/>
      <c r="CA39" s="145"/>
      <c r="CB39" s="145"/>
      <c r="CC39" s="145"/>
      <c r="CD39" s="148"/>
    </row>
    <row r="40" spans="1:82">
      <c r="A40" s="61"/>
      <c r="B40" s="34"/>
      <c r="C40" s="37"/>
      <c r="D40" s="19"/>
      <c r="E40" s="73"/>
      <c r="F40" s="27"/>
      <c r="G40" s="25"/>
      <c r="H40" s="26"/>
      <c r="I40" s="25"/>
      <c r="J40" s="145"/>
      <c r="K40" s="176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5"/>
      <c r="AK40" s="145"/>
      <c r="AL40" s="145"/>
      <c r="AM40" s="145"/>
      <c r="AN40" s="145"/>
      <c r="AO40" s="145"/>
      <c r="AP40" s="145"/>
      <c r="AQ40" s="145"/>
      <c r="AR40" s="145"/>
      <c r="AS40" s="145"/>
      <c r="AT40" s="145"/>
      <c r="AU40" s="145"/>
      <c r="AV40" s="145"/>
      <c r="AW40" s="145"/>
      <c r="AX40" s="145"/>
      <c r="AY40" s="145"/>
      <c r="AZ40" s="145"/>
      <c r="BA40" s="145"/>
      <c r="BB40" s="145"/>
      <c r="BC40" s="145"/>
      <c r="BD40" s="145"/>
      <c r="BE40" s="145"/>
      <c r="BF40" s="145"/>
      <c r="BG40" s="145"/>
      <c r="BH40" s="145"/>
      <c r="BI40" s="145"/>
      <c r="BJ40" s="145"/>
      <c r="BK40" s="145"/>
      <c r="BL40" s="145"/>
      <c r="BM40" s="145"/>
      <c r="BN40" s="145"/>
      <c r="BO40" s="145"/>
      <c r="BP40" s="145"/>
      <c r="BQ40" s="145"/>
      <c r="BR40" s="145"/>
      <c r="BS40" s="145"/>
      <c r="BT40" s="145"/>
      <c r="BU40" s="145"/>
      <c r="BV40" s="145"/>
      <c r="BW40" s="145"/>
      <c r="BX40" s="145"/>
      <c r="BY40" s="145"/>
      <c r="BZ40" s="145"/>
      <c r="CA40" s="145"/>
      <c r="CB40" s="145"/>
      <c r="CC40" s="145"/>
      <c r="CD40" s="148"/>
    </row>
    <row r="41" spans="1:82">
      <c r="A41" s="169">
        <v>46</v>
      </c>
      <c r="B41" s="156"/>
      <c r="C41" s="174" t="s">
        <v>11</v>
      </c>
      <c r="D41" s="154">
        <v>96204.74</v>
      </c>
      <c r="E41" s="155">
        <v>96242.23</v>
      </c>
      <c r="F41" s="175" t="s">
        <v>68</v>
      </c>
      <c r="G41" s="165">
        <f>E41-D41</f>
        <v>37.489999999990687</v>
      </c>
      <c r="H41" s="163">
        <v>30</v>
      </c>
      <c r="I41" s="165">
        <f>763.46+369.38</f>
        <v>1132.8400000000001</v>
      </c>
      <c r="J41" s="172">
        <f>G41*H41</f>
        <v>1124.6999999997206</v>
      </c>
      <c r="K41" s="176">
        <f t="shared" si="0"/>
        <v>1245.3099999999722</v>
      </c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145"/>
      <c r="AJ41" s="145"/>
      <c r="AK41" s="145"/>
      <c r="AL41" s="145"/>
      <c r="AM41" s="145"/>
      <c r="AN41" s="145"/>
      <c r="AO41" s="145"/>
      <c r="AP41" s="145"/>
      <c r="AQ41" s="145"/>
      <c r="AR41" s="145"/>
      <c r="AS41" s="145"/>
      <c r="AT41" s="145"/>
      <c r="AU41" s="145"/>
      <c r="AV41" s="145"/>
      <c r="AW41" s="145"/>
      <c r="AX41" s="145"/>
      <c r="AY41" s="145"/>
      <c r="AZ41" s="145"/>
      <c r="BA41" s="145"/>
      <c r="BB41" s="145"/>
      <c r="BC41" s="145"/>
      <c r="BD41" s="145"/>
      <c r="BE41" s="145"/>
      <c r="BF41" s="145"/>
      <c r="BG41" s="145"/>
      <c r="BH41" s="145"/>
      <c r="BI41" s="145"/>
      <c r="BJ41" s="145"/>
      <c r="BK41" s="145"/>
      <c r="BL41" s="145"/>
      <c r="BM41" s="145"/>
      <c r="BN41" s="145"/>
      <c r="BO41" s="145"/>
      <c r="BP41" s="145"/>
      <c r="BQ41" s="145"/>
      <c r="BR41" s="145"/>
      <c r="BS41" s="145"/>
      <c r="BT41" s="145"/>
      <c r="BU41" s="145"/>
      <c r="BV41" s="145"/>
      <c r="BW41" s="145"/>
      <c r="BX41" s="145"/>
      <c r="BY41" s="145"/>
      <c r="BZ41" s="145"/>
      <c r="CA41" s="145"/>
      <c r="CB41" s="145"/>
      <c r="CC41" s="145"/>
      <c r="CD41" s="148"/>
    </row>
    <row r="42" spans="1:82">
      <c r="A42" s="61"/>
      <c r="B42" s="34"/>
      <c r="C42" s="37"/>
      <c r="D42" s="19"/>
      <c r="E42" s="73"/>
      <c r="F42" s="27"/>
      <c r="G42" s="25"/>
      <c r="H42" s="26"/>
      <c r="I42" s="25"/>
      <c r="J42" s="145"/>
      <c r="K42" s="176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145"/>
      <c r="AJ42" s="145"/>
      <c r="AK42" s="145"/>
      <c r="AL42" s="145"/>
      <c r="AM42" s="145"/>
      <c r="AN42" s="145"/>
      <c r="AO42" s="145"/>
      <c r="AP42" s="145"/>
      <c r="AQ42" s="145"/>
      <c r="AR42" s="145"/>
      <c r="AS42" s="145"/>
      <c r="AT42" s="145"/>
      <c r="AU42" s="145"/>
      <c r="AV42" s="145"/>
      <c r="AW42" s="145"/>
      <c r="AX42" s="145"/>
      <c r="AY42" s="145"/>
      <c r="AZ42" s="145"/>
      <c r="BA42" s="145"/>
      <c r="BB42" s="145"/>
      <c r="BC42" s="145"/>
      <c r="BD42" s="145"/>
      <c r="BE42" s="145"/>
      <c r="BF42" s="145"/>
      <c r="BG42" s="145"/>
      <c r="BH42" s="145"/>
      <c r="BI42" s="145"/>
      <c r="BJ42" s="145"/>
      <c r="BK42" s="145"/>
      <c r="BL42" s="145"/>
      <c r="BM42" s="145"/>
      <c r="BN42" s="145"/>
      <c r="BO42" s="145"/>
      <c r="BP42" s="145"/>
      <c r="BQ42" s="145"/>
      <c r="BR42" s="145"/>
      <c r="BS42" s="145"/>
      <c r="BT42" s="145"/>
      <c r="BU42" s="145"/>
      <c r="BV42" s="145"/>
      <c r="BW42" s="145"/>
      <c r="BX42" s="145"/>
      <c r="BY42" s="145"/>
      <c r="BZ42" s="145"/>
      <c r="CA42" s="145"/>
      <c r="CB42" s="145"/>
      <c r="CC42" s="145"/>
      <c r="CD42" s="148"/>
    </row>
    <row r="43" spans="1:82">
      <c r="A43" s="169">
        <v>47</v>
      </c>
      <c r="B43" s="156"/>
      <c r="C43" s="174" t="s">
        <v>11</v>
      </c>
      <c r="D43" s="154">
        <v>96231.679999999993</v>
      </c>
      <c r="E43" s="155">
        <v>96400</v>
      </c>
      <c r="F43" s="175" t="s">
        <v>12</v>
      </c>
      <c r="G43" s="165">
        <f>E43-D43</f>
        <v>168.32000000000698</v>
      </c>
      <c r="H43" s="163">
        <v>16.5</v>
      </c>
      <c r="I43" s="165">
        <v>2777.13</v>
      </c>
      <c r="J43" s="172">
        <f>G43*H43</f>
        <v>2777.2800000001153</v>
      </c>
      <c r="K43" s="176">
        <f t="shared" si="0"/>
        <v>3282.0900000000211</v>
      </c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145"/>
      <c r="AJ43" s="145"/>
      <c r="AK43" s="145"/>
      <c r="AL43" s="145"/>
      <c r="AM43" s="145"/>
      <c r="AN43" s="145"/>
      <c r="AO43" s="145"/>
      <c r="AP43" s="145"/>
      <c r="AQ43" s="145"/>
      <c r="AR43" s="145"/>
      <c r="AS43" s="145"/>
      <c r="AT43" s="145"/>
      <c r="AU43" s="145"/>
      <c r="AV43" s="145"/>
      <c r="AW43" s="145"/>
      <c r="AX43" s="145"/>
      <c r="AY43" s="145"/>
      <c r="AZ43" s="145"/>
      <c r="BA43" s="145"/>
      <c r="BB43" s="145"/>
      <c r="BC43" s="145"/>
      <c r="BD43" s="145"/>
      <c r="BE43" s="145"/>
      <c r="BF43" s="145"/>
      <c r="BG43" s="145"/>
      <c r="BH43" s="145"/>
      <c r="BI43" s="145"/>
      <c r="BJ43" s="145"/>
      <c r="BK43" s="145"/>
      <c r="BL43" s="145"/>
      <c r="BM43" s="145"/>
      <c r="BN43" s="145"/>
      <c r="BO43" s="145"/>
      <c r="BP43" s="145"/>
      <c r="BQ43" s="145"/>
      <c r="BR43" s="145"/>
      <c r="BS43" s="145"/>
      <c r="BT43" s="145"/>
      <c r="BU43" s="145"/>
      <c r="BV43" s="145"/>
      <c r="BW43" s="145"/>
      <c r="BX43" s="145"/>
      <c r="BY43" s="145"/>
      <c r="BZ43" s="145"/>
      <c r="CA43" s="145"/>
      <c r="CB43" s="145"/>
      <c r="CC43" s="145"/>
      <c r="CD43" s="148"/>
    </row>
    <row r="44" spans="1:82">
      <c r="A44" s="61"/>
      <c r="B44" s="34"/>
      <c r="C44" s="37"/>
      <c r="D44" s="19"/>
      <c r="E44" s="73"/>
      <c r="F44" s="27"/>
      <c r="G44" s="25"/>
      <c r="H44" s="26"/>
      <c r="I44" s="25"/>
      <c r="J44" s="145"/>
      <c r="K44" s="176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5"/>
      <c r="AK44" s="145"/>
      <c r="AL44" s="145"/>
      <c r="AM44" s="145"/>
      <c r="AN44" s="145"/>
      <c r="AO44" s="145"/>
      <c r="AP44" s="145"/>
      <c r="AQ44" s="145"/>
      <c r="AR44" s="145"/>
      <c r="AS44" s="145"/>
      <c r="AT44" s="145"/>
      <c r="AU44" s="145"/>
      <c r="AV44" s="145"/>
      <c r="AW44" s="145"/>
      <c r="AX44" s="145"/>
      <c r="AY44" s="145"/>
      <c r="AZ44" s="145"/>
      <c r="BA44" s="145"/>
      <c r="BB44" s="145"/>
      <c r="BC44" s="145"/>
      <c r="BD44" s="145"/>
      <c r="BE44" s="145"/>
      <c r="BF44" s="145"/>
      <c r="BG44" s="145"/>
      <c r="BH44" s="145"/>
      <c r="BI44" s="145"/>
      <c r="BJ44" s="145"/>
      <c r="BK44" s="145"/>
      <c r="BL44" s="145"/>
      <c r="BM44" s="145"/>
      <c r="BN44" s="145"/>
      <c r="BO44" s="145"/>
      <c r="BP44" s="145"/>
      <c r="BQ44" s="145"/>
      <c r="BR44" s="145"/>
      <c r="BS44" s="145"/>
      <c r="BT44" s="145"/>
      <c r="BU44" s="145"/>
      <c r="BV44" s="145"/>
      <c r="BW44" s="145"/>
      <c r="BX44" s="145"/>
      <c r="BY44" s="145"/>
      <c r="BZ44" s="145"/>
      <c r="CA44" s="145"/>
      <c r="CB44" s="145"/>
      <c r="CC44" s="145"/>
      <c r="CD44" s="148"/>
    </row>
    <row r="45" spans="1:82">
      <c r="A45" s="169">
        <v>48</v>
      </c>
      <c r="B45" s="156"/>
      <c r="C45" s="174" t="s">
        <v>11</v>
      </c>
      <c r="D45" s="154">
        <v>96247</v>
      </c>
      <c r="E45" s="155">
        <v>96274.19</v>
      </c>
      <c r="F45" s="175" t="s">
        <v>68</v>
      </c>
      <c r="G45" s="165">
        <f>E45-D45</f>
        <v>27.190000000002328</v>
      </c>
      <c r="H45" s="163">
        <v>10</v>
      </c>
      <c r="I45" s="165">
        <v>270.05</v>
      </c>
      <c r="J45" s="172">
        <f>G45*H45</f>
        <v>271.90000000002328</v>
      </c>
      <c r="K45" s="176">
        <f t="shared" si="0"/>
        <v>351.620000000007</v>
      </c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5"/>
      <c r="AI45" s="145"/>
      <c r="AJ45" s="145"/>
      <c r="AK45" s="145"/>
      <c r="AL45" s="145"/>
      <c r="AM45" s="145"/>
      <c r="AN45" s="145"/>
      <c r="AO45" s="145"/>
      <c r="AP45" s="145"/>
      <c r="AQ45" s="145"/>
      <c r="AR45" s="145"/>
      <c r="AS45" s="145"/>
      <c r="AT45" s="145"/>
      <c r="AU45" s="145"/>
      <c r="AV45" s="145"/>
      <c r="AW45" s="145"/>
      <c r="AX45" s="145"/>
      <c r="AY45" s="145"/>
      <c r="AZ45" s="145"/>
      <c r="BA45" s="145"/>
      <c r="BB45" s="145"/>
      <c r="BC45" s="145"/>
      <c r="BD45" s="145"/>
      <c r="BE45" s="145"/>
      <c r="BF45" s="145"/>
      <c r="BG45" s="145"/>
      <c r="BH45" s="145"/>
      <c r="BI45" s="145"/>
      <c r="BJ45" s="145"/>
      <c r="BK45" s="145"/>
      <c r="BL45" s="145"/>
      <c r="BM45" s="145"/>
      <c r="BN45" s="145"/>
      <c r="BO45" s="145"/>
      <c r="BP45" s="145"/>
      <c r="BQ45" s="145"/>
      <c r="BR45" s="145"/>
      <c r="BS45" s="145"/>
      <c r="BT45" s="145"/>
      <c r="BU45" s="145"/>
      <c r="BV45" s="145"/>
      <c r="BW45" s="145"/>
      <c r="BX45" s="145"/>
      <c r="BY45" s="145"/>
      <c r="BZ45" s="145"/>
      <c r="CA45" s="145"/>
      <c r="CB45" s="145"/>
      <c r="CC45" s="145"/>
      <c r="CD45" s="148"/>
    </row>
    <row r="46" spans="1:82">
      <c r="A46" s="61"/>
      <c r="B46" s="34"/>
      <c r="C46" s="37"/>
      <c r="D46" s="19"/>
      <c r="E46" s="73"/>
      <c r="F46" s="27"/>
      <c r="G46" s="25"/>
      <c r="H46" s="26"/>
      <c r="I46" s="25"/>
      <c r="J46" s="145"/>
      <c r="K46" s="176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5"/>
      <c r="AI46" s="145"/>
      <c r="AJ46" s="145"/>
      <c r="AK46" s="145"/>
      <c r="AL46" s="145"/>
      <c r="AM46" s="145"/>
      <c r="AN46" s="145"/>
      <c r="AO46" s="145"/>
      <c r="AP46" s="145"/>
      <c r="AQ46" s="145"/>
      <c r="AR46" s="145"/>
      <c r="AS46" s="145"/>
      <c r="AT46" s="145"/>
      <c r="AU46" s="145"/>
      <c r="AV46" s="145"/>
      <c r="AW46" s="145"/>
      <c r="AX46" s="145"/>
      <c r="AY46" s="145"/>
      <c r="AZ46" s="145"/>
      <c r="BA46" s="145"/>
      <c r="BB46" s="145"/>
      <c r="BC46" s="145"/>
      <c r="BD46" s="145"/>
      <c r="BE46" s="145"/>
      <c r="BF46" s="145"/>
      <c r="BG46" s="145"/>
      <c r="BH46" s="145"/>
      <c r="BI46" s="145"/>
      <c r="BJ46" s="145"/>
      <c r="BK46" s="145"/>
      <c r="BL46" s="145"/>
      <c r="BM46" s="145"/>
      <c r="BN46" s="145"/>
      <c r="BO46" s="145"/>
      <c r="BP46" s="145"/>
      <c r="BQ46" s="145"/>
      <c r="BR46" s="145"/>
      <c r="BS46" s="145"/>
      <c r="BT46" s="145"/>
      <c r="BU46" s="145"/>
      <c r="BV46" s="145"/>
      <c r="BW46" s="145"/>
      <c r="BX46" s="145"/>
      <c r="BY46" s="145"/>
      <c r="BZ46" s="145"/>
      <c r="CA46" s="145"/>
      <c r="CB46" s="145"/>
      <c r="CC46" s="145"/>
      <c r="CD46" s="148"/>
    </row>
    <row r="47" spans="1:82">
      <c r="A47" s="169">
        <v>49</v>
      </c>
      <c r="B47" s="156"/>
      <c r="C47" s="174" t="s">
        <v>11</v>
      </c>
      <c r="D47" s="155">
        <v>96274.19</v>
      </c>
      <c r="E47" s="155">
        <v>96908.01</v>
      </c>
      <c r="F47" s="175" t="s">
        <v>68</v>
      </c>
      <c r="G47" s="165">
        <f>E47-D47</f>
        <v>633.81999999999243</v>
      </c>
      <c r="H47" s="163">
        <v>10.5</v>
      </c>
      <c r="I47" s="165">
        <v>6612.32</v>
      </c>
      <c r="J47" s="172">
        <f>G47*H47</f>
        <v>6655.1099999999205</v>
      </c>
      <c r="K47" s="176">
        <f t="shared" si="0"/>
        <v>8513.779999999977</v>
      </c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  <c r="AJ47" s="145"/>
      <c r="AK47" s="145"/>
      <c r="AL47" s="145"/>
      <c r="AM47" s="145"/>
      <c r="AN47" s="145"/>
      <c r="AO47" s="145"/>
      <c r="AP47" s="145"/>
      <c r="AQ47" s="145"/>
      <c r="AR47" s="145"/>
      <c r="AS47" s="145"/>
      <c r="AT47" s="145"/>
      <c r="AU47" s="145"/>
      <c r="AV47" s="145"/>
      <c r="AW47" s="145"/>
      <c r="AX47" s="145"/>
      <c r="AY47" s="145"/>
      <c r="AZ47" s="145"/>
      <c r="BA47" s="145"/>
      <c r="BB47" s="145"/>
      <c r="BC47" s="145"/>
      <c r="BD47" s="145"/>
      <c r="BE47" s="145"/>
      <c r="BF47" s="145"/>
      <c r="BG47" s="145"/>
      <c r="BH47" s="145"/>
      <c r="BI47" s="145"/>
      <c r="BJ47" s="145"/>
      <c r="BK47" s="145"/>
      <c r="BL47" s="145"/>
      <c r="BM47" s="145"/>
      <c r="BN47" s="145"/>
      <c r="BO47" s="145"/>
      <c r="BP47" s="145"/>
      <c r="BQ47" s="145"/>
      <c r="BR47" s="145"/>
      <c r="BS47" s="145"/>
      <c r="BT47" s="145"/>
      <c r="BU47" s="145"/>
      <c r="BV47" s="145"/>
      <c r="BW47" s="145"/>
      <c r="BX47" s="145"/>
      <c r="BY47" s="145"/>
      <c r="BZ47" s="145"/>
      <c r="CA47" s="145"/>
      <c r="CB47" s="145"/>
      <c r="CC47" s="145"/>
      <c r="CD47" s="148"/>
    </row>
    <row r="48" spans="1:82">
      <c r="A48" s="61"/>
      <c r="B48" s="34"/>
      <c r="C48" s="37"/>
      <c r="D48" s="19"/>
      <c r="E48" s="73"/>
      <c r="F48" s="27"/>
      <c r="G48" s="25"/>
      <c r="H48" s="26"/>
      <c r="I48" s="25"/>
      <c r="J48" s="145"/>
      <c r="K48" s="176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5"/>
      <c r="AL48" s="145"/>
      <c r="AM48" s="145"/>
      <c r="AN48" s="145"/>
      <c r="AO48" s="145"/>
      <c r="AP48" s="145"/>
      <c r="AQ48" s="145"/>
      <c r="AR48" s="145"/>
      <c r="AS48" s="145"/>
      <c r="AT48" s="145"/>
      <c r="AU48" s="145"/>
      <c r="AV48" s="145"/>
      <c r="AW48" s="145"/>
      <c r="AX48" s="145"/>
      <c r="AY48" s="145"/>
      <c r="AZ48" s="145"/>
      <c r="BA48" s="145"/>
      <c r="BB48" s="145"/>
      <c r="BC48" s="145"/>
      <c r="BD48" s="145"/>
      <c r="BE48" s="145"/>
      <c r="BF48" s="145"/>
      <c r="BG48" s="145"/>
      <c r="BH48" s="145"/>
      <c r="BI48" s="145"/>
      <c r="BJ48" s="145"/>
      <c r="BK48" s="145"/>
      <c r="BL48" s="145"/>
      <c r="BM48" s="145"/>
      <c r="BN48" s="145"/>
      <c r="BO48" s="145"/>
      <c r="BP48" s="145"/>
      <c r="BQ48" s="145"/>
      <c r="BR48" s="145"/>
      <c r="BS48" s="145"/>
      <c r="BT48" s="145"/>
      <c r="BU48" s="145"/>
      <c r="BV48" s="145"/>
      <c r="BW48" s="145"/>
      <c r="BX48" s="145"/>
      <c r="BY48" s="145"/>
      <c r="BZ48" s="145"/>
      <c r="CA48" s="145"/>
      <c r="CB48" s="145"/>
      <c r="CC48" s="145"/>
      <c r="CD48" s="148"/>
    </row>
    <row r="49" spans="1:82">
      <c r="A49" s="169">
        <v>50</v>
      </c>
      <c r="B49" s="156"/>
      <c r="C49" s="174" t="s">
        <v>11</v>
      </c>
      <c r="D49" s="155">
        <v>96400</v>
      </c>
      <c r="E49" s="155">
        <v>96620</v>
      </c>
      <c r="F49" s="175" t="s">
        <v>12</v>
      </c>
      <c r="G49" s="165">
        <f>E49-D49</f>
        <v>220</v>
      </c>
      <c r="H49" s="163">
        <v>13.5</v>
      </c>
      <c r="I49" s="165">
        <v>2970</v>
      </c>
      <c r="J49" s="172">
        <f>G49*H49</f>
        <v>2970</v>
      </c>
      <c r="K49" s="176">
        <f t="shared" si="0"/>
        <v>3630</v>
      </c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5"/>
      <c r="AK49" s="145"/>
      <c r="AL49" s="145"/>
      <c r="AM49" s="145"/>
      <c r="AN49" s="145"/>
      <c r="AO49" s="145"/>
      <c r="AP49" s="145"/>
      <c r="AQ49" s="145"/>
      <c r="AR49" s="145"/>
      <c r="AS49" s="145"/>
      <c r="AT49" s="145"/>
      <c r="AU49" s="145"/>
      <c r="AV49" s="145"/>
      <c r="AW49" s="145"/>
      <c r="AX49" s="145"/>
      <c r="AY49" s="145"/>
      <c r="AZ49" s="145"/>
      <c r="BA49" s="145"/>
      <c r="BB49" s="145"/>
      <c r="BC49" s="145"/>
      <c r="BD49" s="145"/>
      <c r="BE49" s="145"/>
      <c r="BF49" s="145"/>
      <c r="BG49" s="145"/>
      <c r="BH49" s="145"/>
      <c r="BI49" s="145"/>
      <c r="BJ49" s="145"/>
      <c r="BK49" s="145"/>
      <c r="BL49" s="145"/>
      <c r="BM49" s="145"/>
      <c r="BN49" s="145"/>
      <c r="BO49" s="145"/>
      <c r="BP49" s="145"/>
      <c r="BQ49" s="145"/>
      <c r="BR49" s="145"/>
      <c r="BS49" s="145"/>
      <c r="BT49" s="145"/>
      <c r="BU49" s="145"/>
      <c r="BV49" s="145"/>
      <c r="BW49" s="145"/>
      <c r="BX49" s="145"/>
      <c r="BY49" s="145"/>
      <c r="BZ49" s="145"/>
      <c r="CA49" s="145"/>
      <c r="CB49" s="145"/>
      <c r="CC49" s="145"/>
      <c r="CD49" s="148"/>
    </row>
    <row r="50" spans="1:82">
      <c r="A50" s="61"/>
      <c r="B50" s="34"/>
      <c r="C50" s="37"/>
      <c r="D50" s="19"/>
      <c r="E50" s="73"/>
      <c r="F50" s="27"/>
      <c r="G50" s="25"/>
      <c r="H50" s="26"/>
      <c r="I50" s="25"/>
      <c r="J50" s="145"/>
      <c r="K50" s="176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  <c r="AJ50" s="145"/>
      <c r="AK50" s="145"/>
      <c r="AL50" s="145"/>
      <c r="AM50" s="145"/>
      <c r="AN50" s="145"/>
      <c r="AO50" s="145"/>
      <c r="AP50" s="145"/>
      <c r="AQ50" s="145"/>
      <c r="AR50" s="145"/>
      <c r="AS50" s="145"/>
      <c r="AT50" s="145"/>
      <c r="AU50" s="145"/>
      <c r="AV50" s="145"/>
      <c r="AW50" s="145"/>
      <c r="AX50" s="145"/>
      <c r="AY50" s="145"/>
      <c r="AZ50" s="145"/>
      <c r="BA50" s="145"/>
      <c r="BB50" s="145"/>
      <c r="BC50" s="145"/>
      <c r="BD50" s="145"/>
      <c r="BE50" s="145"/>
      <c r="BF50" s="145"/>
      <c r="BG50" s="145"/>
      <c r="BH50" s="145"/>
      <c r="BI50" s="145"/>
      <c r="BJ50" s="145"/>
      <c r="BK50" s="145"/>
      <c r="BL50" s="145"/>
      <c r="BM50" s="145"/>
      <c r="BN50" s="145"/>
      <c r="BO50" s="145"/>
      <c r="BP50" s="145"/>
      <c r="BQ50" s="145"/>
      <c r="BR50" s="145"/>
      <c r="BS50" s="145"/>
      <c r="BT50" s="145"/>
      <c r="BU50" s="145"/>
      <c r="BV50" s="145"/>
      <c r="BW50" s="145"/>
      <c r="BX50" s="145"/>
      <c r="BY50" s="145"/>
      <c r="BZ50" s="145"/>
      <c r="CA50" s="145"/>
      <c r="CB50" s="145"/>
      <c r="CC50" s="145"/>
      <c r="CD50" s="148"/>
    </row>
    <row r="51" spans="1:82">
      <c r="A51" s="169">
        <v>51</v>
      </c>
      <c r="B51" s="156"/>
      <c r="C51" s="174" t="s">
        <v>11</v>
      </c>
      <c r="D51" s="155">
        <v>96620</v>
      </c>
      <c r="E51" s="155">
        <v>96680.39</v>
      </c>
      <c r="F51" s="175" t="s">
        <v>12</v>
      </c>
      <c r="G51" s="165">
        <f>E51-D51</f>
        <v>60.389999999999418</v>
      </c>
      <c r="H51" s="163">
        <v>10.5</v>
      </c>
      <c r="I51" s="165">
        <v>634.04</v>
      </c>
      <c r="J51" s="172">
        <f>G51*H51</f>
        <v>634.09499999999389</v>
      </c>
      <c r="K51" s="176">
        <f t="shared" si="0"/>
        <v>815.20999999999822</v>
      </c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5"/>
      <c r="AB51" s="145"/>
      <c r="AC51" s="145"/>
      <c r="AD51" s="145"/>
      <c r="AE51" s="145"/>
      <c r="AF51" s="145"/>
      <c r="AG51" s="145"/>
      <c r="AH51" s="145"/>
      <c r="AI51" s="145"/>
      <c r="AJ51" s="145"/>
      <c r="AK51" s="145"/>
      <c r="AL51" s="145"/>
      <c r="AM51" s="145"/>
      <c r="AN51" s="145"/>
      <c r="AO51" s="145"/>
      <c r="AP51" s="145"/>
      <c r="AQ51" s="145"/>
      <c r="AR51" s="145"/>
      <c r="AS51" s="145"/>
      <c r="AT51" s="145"/>
      <c r="AU51" s="145"/>
      <c r="AV51" s="145"/>
      <c r="AW51" s="145"/>
      <c r="AX51" s="145"/>
      <c r="AY51" s="145"/>
      <c r="AZ51" s="145"/>
      <c r="BA51" s="145"/>
      <c r="BB51" s="145"/>
      <c r="BC51" s="145"/>
      <c r="BD51" s="145"/>
      <c r="BE51" s="145"/>
      <c r="BF51" s="145"/>
      <c r="BG51" s="145"/>
      <c r="BH51" s="145"/>
      <c r="BI51" s="145"/>
      <c r="BJ51" s="145"/>
      <c r="BK51" s="145"/>
      <c r="BL51" s="145"/>
      <c r="BM51" s="145"/>
      <c r="BN51" s="145"/>
      <c r="BO51" s="145"/>
      <c r="BP51" s="145"/>
      <c r="BQ51" s="145"/>
      <c r="BR51" s="145"/>
      <c r="BS51" s="145"/>
      <c r="BT51" s="145"/>
      <c r="BU51" s="145"/>
      <c r="BV51" s="145"/>
      <c r="BW51" s="145"/>
      <c r="BX51" s="145"/>
      <c r="BY51" s="145"/>
      <c r="BZ51" s="145"/>
      <c r="CA51" s="145"/>
      <c r="CB51" s="145"/>
      <c r="CC51" s="145"/>
      <c r="CD51" s="148"/>
    </row>
    <row r="52" spans="1:82">
      <c r="A52" s="61"/>
      <c r="B52" s="34"/>
      <c r="C52" s="37"/>
      <c r="D52" s="19"/>
      <c r="E52" s="73"/>
      <c r="F52" s="27"/>
      <c r="G52" s="25"/>
      <c r="H52" s="26"/>
      <c r="I52" s="25"/>
      <c r="J52" s="145"/>
      <c r="K52" s="176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  <c r="AA52" s="145"/>
      <c r="AB52" s="145"/>
      <c r="AC52" s="145"/>
      <c r="AD52" s="145"/>
      <c r="AE52" s="145"/>
      <c r="AF52" s="145"/>
      <c r="AG52" s="145"/>
      <c r="AH52" s="145"/>
      <c r="AI52" s="145"/>
      <c r="AJ52" s="145"/>
      <c r="AK52" s="145"/>
      <c r="AL52" s="145"/>
      <c r="AM52" s="145"/>
      <c r="AN52" s="145"/>
      <c r="AO52" s="145"/>
      <c r="AP52" s="145"/>
      <c r="AQ52" s="145"/>
      <c r="AR52" s="145"/>
      <c r="AS52" s="145"/>
      <c r="AT52" s="145"/>
      <c r="AU52" s="145"/>
      <c r="AV52" s="145"/>
      <c r="AW52" s="145"/>
      <c r="AX52" s="145"/>
      <c r="AY52" s="145"/>
      <c r="AZ52" s="145"/>
      <c r="BA52" s="145"/>
      <c r="BB52" s="145"/>
      <c r="BC52" s="145"/>
      <c r="BD52" s="145"/>
      <c r="BE52" s="145"/>
      <c r="BF52" s="145"/>
      <c r="BG52" s="145"/>
      <c r="BH52" s="145"/>
      <c r="BI52" s="145"/>
      <c r="BJ52" s="145"/>
      <c r="BK52" s="145"/>
      <c r="BL52" s="145"/>
      <c r="BM52" s="145"/>
      <c r="BN52" s="145"/>
      <c r="BO52" s="145"/>
      <c r="BP52" s="145"/>
      <c r="BQ52" s="145"/>
      <c r="BR52" s="145"/>
      <c r="BS52" s="145"/>
      <c r="BT52" s="145"/>
      <c r="BU52" s="145"/>
      <c r="BV52" s="145"/>
      <c r="BW52" s="145"/>
      <c r="BX52" s="145"/>
      <c r="BY52" s="145"/>
      <c r="BZ52" s="145"/>
      <c r="CA52" s="145"/>
      <c r="CB52" s="145"/>
      <c r="CC52" s="145"/>
      <c r="CD52" s="148"/>
    </row>
    <row r="53" spans="1:82">
      <c r="A53" s="169">
        <v>52</v>
      </c>
      <c r="B53" s="156"/>
      <c r="C53" s="174" t="s">
        <v>11</v>
      </c>
      <c r="D53" s="155">
        <v>96680.39</v>
      </c>
      <c r="E53" s="155">
        <v>96715.68</v>
      </c>
      <c r="F53" s="175" t="s">
        <v>12</v>
      </c>
      <c r="G53" s="165">
        <f>E53-D53</f>
        <v>35.289999999993597</v>
      </c>
      <c r="H53" s="163">
        <v>8</v>
      </c>
      <c r="I53" s="165">
        <v>288.94</v>
      </c>
      <c r="J53" s="172">
        <f>G53*H53</f>
        <v>282.31999999994878</v>
      </c>
      <c r="K53" s="176">
        <f t="shared" si="0"/>
        <v>394.80999999998079</v>
      </c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5"/>
      <c r="AA53" s="145"/>
      <c r="AB53" s="145"/>
      <c r="AC53" s="145"/>
      <c r="AD53" s="145"/>
      <c r="AE53" s="145"/>
      <c r="AF53" s="145"/>
      <c r="AG53" s="145"/>
      <c r="AH53" s="145"/>
      <c r="AI53" s="145"/>
      <c r="AJ53" s="145"/>
      <c r="AK53" s="145"/>
      <c r="AL53" s="145"/>
      <c r="AM53" s="145"/>
      <c r="AN53" s="145"/>
      <c r="AO53" s="145"/>
      <c r="AP53" s="145"/>
      <c r="AQ53" s="145"/>
      <c r="AR53" s="145"/>
      <c r="AS53" s="145"/>
      <c r="AT53" s="145"/>
      <c r="AU53" s="145"/>
      <c r="AV53" s="145"/>
      <c r="AW53" s="145"/>
      <c r="AX53" s="145"/>
      <c r="AY53" s="145"/>
      <c r="AZ53" s="145"/>
      <c r="BA53" s="145"/>
      <c r="BB53" s="145"/>
      <c r="BC53" s="145"/>
      <c r="BD53" s="145"/>
      <c r="BE53" s="145"/>
      <c r="BF53" s="145"/>
      <c r="BG53" s="145"/>
      <c r="BH53" s="145"/>
      <c r="BI53" s="145"/>
      <c r="BJ53" s="145"/>
      <c r="BK53" s="145"/>
      <c r="BL53" s="145"/>
      <c r="BM53" s="145"/>
      <c r="BN53" s="145"/>
      <c r="BO53" s="145"/>
      <c r="BP53" s="145"/>
      <c r="BQ53" s="145"/>
      <c r="BR53" s="145"/>
      <c r="BS53" s="145"/>
      <c r="BT53" s="145"/>
      <c r="BU53" s="145"/>
      <c r="BV53" s="145"/>
      <c r="BW53" s="145"/>
      <c r="BX53" s="145"/>
      <c r="BY53" s="145"/>
      <c r="BZ53" s="145"/>
      <c r="CA53" s="145"/>
      <c r="CB53" s="145"/>
      <c r="CC53" s="145"/>
      <c r="CD53" s="148"/>
    </row>
    <row r="54" spans="1:82">
      <c r="A54" s="61"/>
      <c r="B54" s="34"/>
      <c r="C54" s="37"/>
      <c r="D54" s="19"/>
      <c r="E54" s="73"/>
      <c r="F54" s="27"/>
      <c r="G54" s="25"/>
      <c r="H54" s="26"/>
      <c r="I54" s="25"/>
      <c r="J54" s="145"/>
      <c r="K54" s="176"/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  <c r="W54" s="145"/>
      <c r="X54" s="145"/>
      <c r="Y54" s="145"/>
      <c r="Z54" s="145"/>
      <c r="AA54" s="145"/>
      <c r="AB54" s="145"/>
      <c r="AC54" s="145"/>
      <c r="AD54" s="145"/>
      <c r="AE54" s="145"/>
      <c r="AF54" s="145"/>
      <c r="AG54" s="145"/>
      <c r="AH54" s="145"/>
      <c r="AI54" s="145"/>
      <c r="AJ54" s="145"/>
      <c r="AK54" s="145"/>
      <c r="AL54" s="145"/>
      <c r="AM54" s="145"/>
      <c r="AN54" s="145"/>
      <c r="AO54" s="145"/>
      <c r="AP54" s="145"/>
      <c r="AQ54" s="145"/>
      <c r="AR54" s="145"/>
      <c r="AS54" s="145"/>
      <c r="AT54" s="145"/>
      <c r="AU54" s="145"/>
      <c r="AV54" s="145"/>
      <c r="AW54" s="145"/>
      <c r="AX54" s="145"/>
      <c r="AY54" s="145"/>
      <c r="AZ54" s="145"/>
      <c r="BA54" s="145"/>
      <c r="BB54" s="145"/>
      <c r="BC54" s="145"/>
      <c r="BD54" s="145"/>
      <c r="BE54" s="145"/>
      <c r="BF54" s="145"/>
      <c r="BG54" s="145"/>
      <c r="BH54" s="145"/>
      <c r="BI54" s="145"/>
      <c r="BJ54" s="145"/>
      <c r="BK54" s="145"/>
      <c r="BL54" s="145"/>
      <c r="BM54" s="145"/>
      <c r="BN54" s="145"/>
      <c r="BO54" s="145"/>
      <c r="BP54" s="145"/>
      <c r="BQ54" s="145"/>
      <c r="BR54" s="145"/>
      <c r="BS54" s="145"/>
      <c r="BT54" s="145"/>
      <c r="BU54" s="145"/>
      <c r="BV54" s="145"/>
      <c r="BW54" s="145"/>
      <c r="BX54" s="145"/>
      <c r="BY54" s="145"/>
      <c r="BZ54" s="145"/>
      <c r="CA54" s="145"/>
      <c r="CB54" s="145"/>
      <c r="CC54" s="145"/>
      <c r="CD54" s="148"/>
    </row>
    <row r="55" spans="1:82">
      <c r="A55" s="169">
        <v>53</v>
      </c>
      <c r="B55" s="156"/>
      <c r="C55" s="174" t="s">
        <v>11</v>
      </c>
      <c r="D55" s="154">
        <v>96752.6</v>
      </c>
      <c r="E55" s="155">
        <v>96781.88</v>
      </c>
      <c r="F55" s="175" t="s">
        <v>12</v>
      </c>
      <c r="G55" s="165">
        <f>E55-D55</f>
        <v>29.279999999998836</v>
      </c>
      <c r="H55" s="163">
        <v>7</v>
      </c>
      <c r="I55" s="165">
        <v>207.45</v>
      </c>
      <c r="J55" s="172">
        <f>G55*H55</f>
        <v>204.95999999999185</v>
      </c>
      <c r="K55" s="176">
        <f t="shared" si="0"/>
        <v>295.2899999999965</v>
      </c>
      <c r="L55" s="145"/>
      <c r="M55" s="145"/>
      <c r="N55" s="145"/>
      <c r="O55" s="145"/>
      <c r="P55" s="145"/>
      <c r="Q55" s="145"/>
      <c r="R55" s="145"/>
      <c r="S55" s="145"/>
      <c r="T55" s="145"/>
      <c r="U55" s="145"/>
      <c r="V55" s="145"/>
      <c r="W55" s="145"/>
      <c r="X55" s="145"/>
      <c r="Y55" s="145"/>
      <c r="Z55" s="145"/>
      <c r="AA55" s="145"/>
      <c r="AB55" s="145"/>
      <c r="AC55" s="145"/>
      <c r="AD55" s="145"/>
      <c r="AE55" s="145"/>
      <c r="AF55" s="145"/>
      <c r="AG55" s="145"/>
      <c r="AH55" s="145"/>
      <c r="AI55" s="145"/>
      <c r="AJ55" s="145"/>
      <c r="AK55" s="145"/>
      <c r="AL55" s="145"/>
      <c r="AM55" s="145"/>
      <c r="AN55" s="145"/>
      <c r="AO55" s="145"/>
      <c r="AP55" s="145"/>
      <c r="AQ55" s="145"/>
      <c r="AR55" s="145"/>
      <c r="AS55" s="145"/>
      <c r="AT55" s="145"/>
      <c r="AU55" s="145"/>
      <c r="AV55" s="145"/>
      <c r="AW55" s="145"/>
      <c r="AX55" s="145"/>
      <c r="AY55" s="145"/>
      <c r="AZ55" s="145"/>
      <c r="BA55" s="145"/>
      <c r="BB55" s="145"/>
      <c r="BC55" s="145"/>
      <c r="BD55" s="145"/>
      <c r="BE55" s="145"/>
      <c r="BF55" s="145"/>
      <c r="BG55" s="145"/>
      <c r="BH55" s="145"/>
      <c r="BI55" s="145"/>
      <c r="BJ55" s="145"/>
      <c r="BK55" s="145"/>
      <c r="BL55" s="145"/>
      <c r="BM55" s="145"/>
      <c r="BN55" s="145"/>
      <c r="BO55" s="145"/>
      <c r="BP55" s="145"/>
      <c r="BQ55" s="145"/>
      <c r="BR55" s="145"/>
      <c r="BS55" s="145"/>
      <c r="BT55" s="145"/>
      <c r="BU55" s="145"/>
      <c r="BV55" s="145"/>
      <c r="BW55" s="145"/>
      <c r="BX55" s="145"/>
      <c r="BY55" s="145"/>
      <c r="BZ55" s="145"/>
      <c r="CA55" s="145"/>
      <c r="CB55" s="145"/>
      <c r="CC55" s="145"/>
      <c r="CD55" s="148"/>
    </row>
    <row r="56" spans="1:82">
      <c r="A56" s="61"/>
      <c r="B56" s="34"/>
      <c r="C56" s="37"/>
      <c r="D56" s="19"/>
      <c r="E56" s="73"/>
      <c r="F56" s="27"/>
      <c r="G56" s="25"/>
      <c r="H56" s="26"/>
      <c r="I56" s="25"/>
      <c r="J56" s="145"/>
      <c r="K56" s="176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5"/>
      <c r="AA56" s="145"/>
      <c r="AB56" s="145"/>
      <c r="AC56" s="145"/>
      <c r="AD56" s="145"/>
      <c r="AE56" s="145"/>
      <c r="AF56" s="145"/>
      <c r="AG56" s="145"/>
      <c r="AH56" s="145"/>
      <c r="AI56" s="145"/>
      <c r="AJ56" s="145"/>
      <c r="AK56" s="145"/>
      <c r="AL56" s="145"/>
      <c r="AM56" s="145"/>
      <c r="AN56" s="145"/>
      <c r="AO56" s="145"/>
      <c r="AP56" s="145"/>
      <c r="AQ56" s="145"/>
      <c r="AR56" s="145"/>
      <c r="AS56" s="145"/>
      <c r="AT56" s="145"/>
      <c r="AU56" s="145"/>
      <c r="AV56" s="145"/>
      <c r="AW56" s="145"/>
      <c r="AX56" s="145"/>
      <c r="AY56" s="145"/>
      <c r="AZ56" s="145"/>
      <c r="BA56" s="145"/>
      <c r="BB56" s="145"/>
      <c r="BC56" s="145"/>
      <c r="BD56" s="145"/>
      <c r="BE56" s="145"/>
      <c r="BF56" s="145"/>
      <c r="BG56" s="145"/>
      <c r="BH56" s="145"/>
      <c r="BI56" s="145"/>
      <c r="BJ56" s="145"/>
      <c r="BK56" s="145"/>
      <c r="BL56" s="145"/>
      <c r="BM56" s="145"/>
      <c r="BN56" s="145"/>
      <c r="BO56" s="145"/>
      <c r="BP56" s="145"/>
      <c r="BQ56" s="145"/>
      <c r="BR56" s="145"/>
      <c r="BS56" s="145"/>
      <c r="BT56" s="145"/>
      <c r="BU56" s="145"/>
      <c r="BV56" s="145"/>
      <c r="BW56" s="145"/>
      <c r="BX56" s="145"/>
      <c r="BY56" s="145"/>
      <c r="BZ56" s="145"/>
      <c r="CA56" s="145"/>
      <c r="CB56" s="145"/>
      <c r="CC56" s="145"/>
      <c r="CD56" s="148"/>
    </row>
    <row r="57" spans="1:82">
      <c r="A57" s="169">
        <v>54</v>
      </c>
      <c r="B57" s="156"/>
      <c r="C57" s="174" t="s">
        <v>11</v>
      </c>
      <c r="D57" s="155">
        <v>96781.88</v>
      </c>
      <c r="E57" s="155">
        <v>96883.38</v>
      </c>
      <c r="F57" s="175" t="s">
        <v>12</v>
      </c>
      <c r="G57" s="165">
        <f>E57-D57</f>
        <v>101.5</v>
      </c>
      <c r="H57" s="163">
        <v>10.5</v>
      </c>
      <c r="I57" s="165">
        <v>1556.77</v>
      </c>
      <c r="J57" s="172">
        <f>G57*H57</f>
        <v>1065.75</v>
      </c>
      <c r="K57" s="176">
        <f t="shared" si="0"/>
        <v>1861.27</v>
      </c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5"/>
      <c r="Z57" s="145"/>
      <c r="AA57" s="145"/>
      <c r="AB57" s="145"/>
      <c r="AC57" s="145"/>
      <c r="AD57" s="145"/>
      <c r="AE57" s="145"/>
      <c r="AF57" s="145"/>
      <c r="AG57" s="145"/>
      <c r="AH57" s="145"/>
      <c r="AI57" s="145"/>
      <c r="AJ57" s="145"/>
      <c r="AK57" s="145"/>
      <c r="AL57" s="145"/>
      <c r="AM57" s="145"/>
      <c r="AN57" s="145"/>
      <c r="AO57" s="145"/>
      <c r="AP57" s="145"/>
      <c r="AQ57" s="145"/>
      <c r="AR57" s="145"/>
      <c r="AS57" s="145"/>
      <c r="AT57" s="145"/>
      <c r="AU57" s="145"/>
      <c r="AV57" s="145"/>
      <c r="AW57" s="145"/>
      <c r="AX57" s="145"/>
      <c r="AY57" s="145"/>
      <c r="AZ57" s="145"/>
      <c r="BA57" s="145"/>
      <c r="BB57" s="145"/>
      <c r="BC57" s="145"/>
      <c r="BD57" s="145"/>
      <c r="BE57" s="145"/>
      <c r="BF57" s="145"/>
      <c r="BG57" s="145"/>
      <c r="BH57" s="145"/>
      <c r="BI57" s="145"/>
      <c r="BJ57" s="145"/>
      <c r="BK57" s="145"/>
      <c r="BL57" s="145"/>
      <c r="BM57" s="145"/>
      <c r="BN57" s="145"/>
      <c r="BO57" s="145"/>
      <c r="BP57" s="145"/>
      <c r="BQ57" s="145"/>
      <c r="BR57" s="145"/>
      <c r="BS57" s="145"/>
      <c r="BT57" s="145"/>
      <c r="BU57" s="145"/>
      <c r="BV57" s="145"/>
      <c r="BW57" s="145"/>
      <c r="BX57" s="145"/>
      <c r="BY57" s="145"/>
      <c r="BZ57" s="145"/>
      <c r="CA57" s="145"/>
      <c r="CB57" s="145"/>
      <c r="CC57" s="145"/>
      <c r="CD57" s="148"/>
    </row>
    <row r="58" spans="1:82">
      <c r="A58" s="61"/>
      <c r="B58" s="34"/>
      <c r="C58" s="37"/>
      <c r="D58" s="19"/>
      <c r="E58" s="73"/>
      <c r="F58" s="27"/>
      <c r="G58" s="25"/>
      <c r="H58" s="26"/>
      <c r="I58" s="25"/>
      <c r="J58" s="145"/>
      <c r="K58" s="176"/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5"/>
      <c r="Y58" s="145"/>
      <c r="Z58" s="145"/>
      <c r="AA58" s="145"/>
      <c r="AB58" s="145"/>
      <c r="AC58" s="145"/>
      <c r="AD58" s="145"/>
      <c r="AE58" s="145"/>
      <c r="AF58" s="145"/>
      <c r="AG58" s="145"/>
      <c r="AH58" s="145"/>
      <c r="AI58" s="145"/>
      <c r="AJ58" s="145"/>
      <c r="AK58" s="145"/>
      <c r="AL58" s="145"/>
      <c r="AM58" s="145"/>
      <c r="AN58" s="145"/>
      <c r="AO58" s="145"/>
      <c r="AP58" s="145"/>
      <c r="AQ58" s="145"/>
      <c r="AR58" s="145"/>
      <c r="AS58" s="145"/>
      <c r="AT58" s="145"/>
      <c r="AU58" s="145"/>
      <c r="AV58" s="145"/>
      <c r="AW58" s="145"/>
      <c r="AX58" s="145"/>
      <c r="AY58" s="145"/>
      <c r="AZ58" s="145"/>
      <c r="BA58" s="145"/>
      <c r="BB58" s="145"/>
      <c r="BC58" s="145"/>
      <c r="BD58" s="145"/>
      <c r="BE58" s="145"/>
      <c r="BF58" s="145"/>
      <c r="BG58" s="145"/>
      <c r="BH58" s="145"/>
      <c r="BI58" s="145"/>
      <c r="BJ58" s="145"/>
      <c r="BK58" s="145"/>
      <c r="BL58" s="145"/>
      <c r="BM58" s="145"/>
      <c r="BN58" s="145"/>
      <c r="BO58" s="145"/>
      <c r="BP58" s="145"/>
      <c r="BQ58" s="145"/>
      <c r="BR58" s="145"/>
      <c r="BS58" s="145"/>
      <c r="BT58" s="145"/>
      <c r="BU58" s="145"/>
      <c r="BV58" s="145"/>
      <c r="BW58" s="145"/>
      <c r="BX58" s="145"/>
      <c r="BY58" s="145"/>
      <c r="BZ58" s="145"/>
      <c r="CA58" s="145"/>
      <c r="CB58" s="145"/>
      <c r="CC58" s="145"/>
      <c r="CD58" s="148"/>
    </row>
    <row r="59" spans="1:82">
      <c r="A59" s="169">
        <v>55</v>
      </c>
      <c r="B59" s="156"/>
      <c r="C59" s="174" t="s">
        <v>11</v>
      </c>
      <c r="D59" s="155">
        <v>96883.38</v>
      </c>
      <c r="E59" s="155">
        <v>96922.51</v>
      </c>
      <c r="F59" s="175" t="s">
        <v>12</v>
      </c>
      <c r="G59" s="165">
        <f>E59-D59</f>
        <v>39.129999999990105</v>
      </c>
      <c r="H59" s="163">
        <v>10</v>
      </c>
      <c r="I59" s="165">
        <v>340.55</v>
      </c>
      <c r="J59" s="172">
        <f>G59*H59</f>
        <v>391.29999999990105</v>
      </c>
      <c r="K59" s="176">
        <f t="shared" si="0"/>
        <v>457.93999999997033</v>
      </c>
      <c r="L59" s="145"/>
      <c r="M59" s="145"/>
      <c r="N59" s="145"/>
      <c r="O59" s="145"/>
      <c r="P59" s="145"/>
      <c r="Q59" s="145"/>
      <c r="R59" s="145"/>
      <c r="S59" s="145"/>
      <c r="T59" s="145"/>
      <c r="U59" s="145"/>
      <c r="V59" s="145"/>
      <c r="W59" s="145"/>
      <c r="X59" s="145"/>
      <c r="Y59" s="145"/>
      <c r="Z59" s="145"/>
      <c r="AA59" s="145"/>
      <c r="AB59" s="145"/>
      <c r="AC59" s="145"/>
      <c r="AD59" s="145"/>
      <c r="AE59" s="145"/>
      <c r="AF59" s="145"/>
      <c r="AG59" s="145"/>
      <c r="AH59" s="145"/>
      <c r="AI59" s="145"/>
      <c r="AJ59" s="145"/>
      <c r="AK59" s="145"/>
      <c r="AL59" s="145"/>
      <c r="AM59" s="145"/>
      <c r="AN59" s="145"/>
      <c r="AO59" s="145"/>
      <c r="AP59" s="145"/>
      <c r="AQ59" s="145"/>
      <c r="AR59" s="145"/>
      <c r="AS59" s="145"/>
      <c r="AT59" s="145"/>
      <c r="AU59" s="145"/>
      <c r="AV59" s="145"/>
      <c r="AW59" s="145"/>
      <c r="AX59" s="145"/>
      <c r="AY59" s="145"/>
      <c r="AZ59" s="145"/>
      <c r="BA59" s="145"/>
      <c r="BB59" s="145"/>
      <c r="BC59" s="145"/>
      <c r="BD59" s="145"/>
      <c r="BE59" s="145"/>
      <c r="BF59" s="145"/>
      <c r="BG59" s="145"/>
      <c r="BH59" s="145"/>
      <c r="BI59" s="145"/>
      <c r="BJ59" s="145"/>
      <c r="BK59" s="145"/>
      <c r="BL59" s="145"/>
      <c r="BM59" s="145"/>
      <c r="BN59" s="145"/>
      <c r="BO59" s="145"/>
      <c r="BP59" s="145"/>
      <c r="BQ59" s="145"/>
      <c r="BR59" s="145"/>
      <c r="BS59" s="145"/>
      <c r="BT59" s="145"/>
      <c r="BU59" s="145"/>
      <c r="BV59" s="145"/>
      <c r="BW59" s="145"/>
      <c r="BX59" s="145"/>
      <c r="BY59" s="145"/>
      <c r="BZ59" s="145"/>
      <c r="CA59" s="145"/>
      <c r="CB59" s="145"/>
      <c r="CC59" s="145"/>
      <c r="CD59" s="148"/>
    </row>
    <row r="60" spans="1:82">
      <c r="A60" s="61"/>
      <c r="B60" s="34"/>
      <c r="C60" s="37"/>
      <c r="D60" s="19"/>
      <c r="E60" s="73"/>
      <c r="F60" s="27"/>
      <c r="G60" s="25"/>
      <c r="H60" s="26"/>
      <c r="I60" s="25"/>
      <c r="J60" s="145"/>
      <c r="K60" s="176"/>
      <c r="L60" s="145"/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145"/>
      <c r="Z60" s="145"/>
      <c r="AA60" s="145"/>
      <c r="AB60" s="145"/>
      <c r="AC60" s="145"/>
      <c r="AD60" s="145"/>
      <c r="AE60" s="145"/>
      <c r="AF60" s="145"/>
      <c r="AG60" s="145"/>
      <c r="AH60" s="145"/>
      <c r="AI60" s="145"/>
      <c r="AJ60" s="145"/>
      <c r="AK60" s="145"/>
      <c r="AL60" s="145"/>
      <c r="AM60" s="145"/>
      <c r="AN60" s="145"/>
      <c r="AO60" s="145"/>
      <c r="AP60" s="145"/>
      <c r="AQ60" s="145"/>
      <c r="AR60" s="145"/>
      <c r="AS60" s="145"/>
      <c r="AT60" s="145"/>
      <c r="AU60" s="145"/>
      <c r="AV60" s="145"/>
      <c r="AW60" s="145"/>
      <c r="AX60" s="145"/>
      <c r="AY60" s="145"/>
      <c r="AZ60" s="145"/>
      <c r="BA60" s="145"/>
      <c r="BB60" s="145"/>
      <c r="BC60" s="145"/>
      <c r="BD60" s="145"/>
      <c r="BE60" s="145"/>
      <c r="BF60" s="145"/>
      <c r="BG60" s="145"/>
      <c r="BH60" s="145"/>
      <c r="BI60" s="145"/>
      <c r="BJ60" s="145"/>
      <c r="BK60" s="145"/>
      <c r="BL60" s="145"/>
      <c r="BM60" s="145"/>
      <c r="BN60" s="145"/>
      <c r="BO60" s="145"/>
      <c r="BP60" s="145"/>
      <c r="BQ60" s="145"/>
      <c r="BR60" s="145"/>
      <c r="BS60" s="145"/>
      <c r="BT60" s="145"/>
      <c r="BU60" s="145"/>
      <c r="BV60" s="145"/>
      <c r="BW60" s="145"/>
      <c r="BX60" s="145"/>
      <c r="BY60" s="145"/>
      <c r="BZ60" s="145"/>
      <c r="CA60" s="145"/>
      <c r="CB60" s="145"/>
      <c r="CC60" s="145"/>
      <c r="CD60" s="148"/>
    </row>
    <row r="61" spans="1:82">
      <c r="A61" s="169">
        <v>56</v>
      </c>
      <c r="B61" s="156"/>
      <c r="C61" s="174" t="s">
        <v>11</v>
      </c>
      <c r="D61" s="155">
        <v>96908.01</v>
      </c>
      <c r="E61" s="155">
        <v>97044.65</v>
      </c>
      <c r="F61" s="175" t="s">
        <v>68</v>
      </c>
      <c r="G61" s="165">
        <f>E61-D61</f>
        <v>136.63999999999942</v>
      </c>
      <c r="H61" s="163">
        <v>9.5</v>
      </c>
      <c r="I61" s="165">
        <v>1252.72</v>
      </c>
      <c r="J61" s="172">
        <f>G61*H61</f>
        <v>1298.0799999999945</v>
      </c>
      <c r="K61" s="176">
        <f t="shared" si="0"/>
        <v>1662.6399999999983</v>
      </c>
      <c r="L61" s="145"/>
      <c r="M61" s="145"/>
      <c r="N61" s="145"/>
      <c r="O61" s="145"/>
      <c r="P61" s="145"/>
      <c r="Q61" s="145"/>
      <c r="R61" s="145"/>
      <c r="S61" s="145"/>
      <c r="T61" s="145"/>
      <c r="U61" s="145"/>
      <c r="V61" s="145"/>
      <c r="W61" s="145"/>
      <c r="X61" s="145"/>
      <c r="Y61" s="145"/>
      <c r="Z61" s="145"/>
      <c r="AA61" s="145"/>
      <c r="AB61" s="145"/>
      <c r="AC61" s="145"/>
      <c r="AD61" s="145"/>
      <c r="AE61" s="145"/>
      <c r="AF61" s="145"/>
      <c r="AG61" s="145"/>
      <c r="AH61" s="145"/>
      <c r="AI61" s="145"/>
      <c r="AJ61" s="145"/>
      <c r="AK61" s="145"/>
      <c r="AL61" s="145"/>
      <c r="AM61" s="145"/>
      <c r="AN61" s="145"/>
      <c r="AO61" s="145"/>
      <c r="AP61" s="145"/>
      <c r="AQ61" s="145"/>
      <c r="AR61" s="145"/>
      <c r="AS61" s="145"/>
      <c r="AT61" s="145"/>
      <c r="AU61" s="145"/>
      <c r="AV61" s="145"/>
      <c r="AW61" s="145"/>
      <c r="AX61" s="145"/>
      <c r="AY61" s="145"/>
      <c r="AZ61" s="145"/>
      <c r="BA61" s="145"/>
      <c r="BB61" s="145"/>
      <c r="BC61" s="145"/>
      <c r="BD61" s="145"/>
      <c r="BE61" s="145"/>
      <c r="BF61" s="145"/>
      <c r="BG61" s="145"/>
      <c r="BH61" s="145"/>
      <c r="BI61" s="145"/>
      <c r="BJ61" s="145"/>
      <c r="BK61" s="145"/>
      <c r="BL61" s="145"/>
      <c r="BM61" s="145"/>
      <c r="BN61" s="145"/>
      <c r="BO61" s="145"/>
      <c r="BP61" s="145"/>
      <c r="BQ61" s="145"/>
      <c r="BR61" s="145"/>
      <c r="BS61" s="145"/>
      <c r="BT61" s="145"/>
      <c r="BU61" s="145"/>
      <c r="BV61" s="145"/>
      <c r="BW61" s="145"/>
      <c r="BX61" s="145"/>
      <c r="BY61" s="145"/>
      <c r="BZ61" s="145"/>
      <c r="CA61" s="145"/>
      <c r="CB61" s="145"/>
      <c r="CC61" s="145"/>
      <c r="CD61" s="148"/>
    </row>
    <row r="62" spans="1:82">
      <c r="A62" s="61"/>
      <c r="B62" s="34"/>
      <c r="C62" s="37"/>
      <c r="D62" s="19"/>
      <c r="E62" s="73"/>
      <c r="F62" s="27"/>
      <c r="G62" s="25"/>
      <c r="H62" s="26"/>
      <c r="I62" s="25"/>
      <c r="J62" s="145"/>
      <c r="K62" s="176"/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5"/>
      <c r="Z62" s="145"/>
      <c r="AA62" s="145"/>
      <c r="AB62" s="145"/>
      <c r="AC62" s="145"/>
      <c r="AD62" s="145"/>
      <c r="AE62" s="145"/>
      <c r="AF62" s="145"/>
      <c r="AG62" s="145"/>
      <c r="AH62" s="145"/>
      <c r="AI62" s="145"/>
      <c r="AJ62" s="145"/>
      <c r="AK62" s="145"/>
      <c r="AL62" s="145"/>
      <c r="AM62" s="145"/>
      <c r="AN62" s="145"/>
      <c r="AO62" s="145"/>
      <c r="AP62" s="145"/>
      <c r="AQ62" s="145"/>
      <c r="AR62" s="145"/>
      <c r="AS62" s="145"/>
      <c r="AT62" s="145"/>
      <c r="AU62" s="145"/>
      <c r="AV62" s="145"/>
      <c r="AW62" s="145"/>
      <c r="AX62" s="145"/>
      <c r="AY62" s="145"/>
      <c r="AZ62" s="145"/>
      <c r="BA62" s="145"/>
      <c r="BB62" s="145"/>
      <c r="BC62" s="145"/>
      <c r="BD62" s="145"/>
      <c r="BE62" s="145"/>
      <c r="BF62" s="145"/>
      <c r="BG62" s="145"/>
      <c r="BH62" s="145"/>
      <c r="BI62" s="145"/>
      <c r="BJ62" s="145"/>
      <c r="BK62" s="145"/>
      <c r="BL62" s="145"/>
      <c r="BM62" s="145"/>
      <c r="BN62" s="145"/>
      <c r="BO62" s="145"/>
      <c r="BP62" s="145"/>
      <c r="BQ62" s="145"/>
      <c r="BR62" s="145"/>
      <c r="BS62" s="145"/>
      <c r="BT62" s="145"/>
      <c r="BU62" s="145"/>
      <c r="BV62" s="145"/>
      <c r="BW62" s="145"/>
      <c r="BX62" s="145"/>
      <c r="BY62" s="145"/>
      <c r="BZ62" s="145"/>
      <c r="CA62" s="145"/>
      <c r="CB62" s="145"/>
      <c r="CC62" s="145"/>
      <c r="CD62" s="148"/>
    </row>
    <row r="63" spans="1:82">
      <c r="A63" s="169">
        <v>57</v>
      </c>
      <c r="B63" s="156"/>
      <c r="C63" s="174" t="s">
        <v>11</v>
      </c>
      <c r="D63" s="154">
        <v>96979.97</v>
      </c>
      <c r="E63" s="155">
        <v>97155</v>
      </c>
      <c r="F63" s="175" t="s">
        <v>12</v>
      </c>
      <c r="G63" s="165">
        <f>E63-D63</f>
        <v>175.02999999999884</v>
      </c>
      <c r="H63" s="163">
        <v>24</v>
      </c>
      <c r="I63" s="165">
        <v>3965.96</v>
      </c>
      <c r="J63" s="172">
        <f>G63*H63</f>
        <v>4200.7199999999721</v>
      </c>
      <c r="K63" s="176">
        <f t="shared" si="0"/>
        <v>4491.0499999999965</v>
      </c>
      <c r="L63" s="145"/>
      <c r="M63" s="145"/>
      <c r="N63" s="145"/>
      <c r="O63" s="145"/>
      <c r="P63" s="145"/>
      <c r="Q63" s="145"/>
      <c r="R63" s="145"/>
      <c r="S63" s="145"/>
      <c r="T63" s="145"/>
      <c r="U63" s="145"/>
      <c r="V63" s="145"/>
      <c r="W63" s="145"/>
      <c r="X63" s="145"/>
      <c r="Y63" s="145"/>
      <c r="Z63" s="145"/>
      <c r="AA63" s="145"/>
      <c r="AB63" s="145"/>
      <c r="AC63" s="145"/>
      <c r="AD63" s="145"/>
      <c r="AE63" s="145"/>
      <c r="AF63" s="145"/>
      <c r="AG63" s="145"/>
      <c r="AH63" s="145"/>
      <c r="AI63" s="145"/>
      <c r="AJ63" s="145"/>
      <c r="AK63" s="145"/>
      <c r="AL63" s="145"/>
      <c r="AM63" s="145"/>
      <c r="AN63" s="145"/>
      <c r="AO63" s="145"/>
      <c r="AP63" s="145"/>
      <c r="AQ63" s="145"/>
      <c r="AR63" s="145"/>
      <c r="AS63" s="145"/>
      <c r="AT63" s="145"/>
      <c r="AU63" s="145"/>
      <c r="AV63" s="145"/>
      <c r="AW63" s="145"/>
      <c r="AX63" s="145"/>
      <c r="AY63" s="145"/>
      <c r="AZ63" s="145"/>
      <c r="BA63" s="145"/>
      <c r="BB63" s="145"/>
      <c r="BC63" s="145"/>
      <c r="BD63" s="145"/>
      <c r="BE63" s="145"/>
      <c r="BF63" s="145"/>
      <c r="BG63" s="145"/>
      <c r="BH63" s="145"/>
      <c r="BI63" s="145"/>
      <c r="BJ63" s="145"/>
      <c r="BK63" s="145"/>
      <c r="BL63" s="145"/>
      <c r="BM63" s="145"/>
      <c r="BN63" s="145"/>
      <c r="BO63" s="145"/>
      <c r="BP63" s="145"/>
      <c r="BQ63" s="145"/>
      <c r="BR63" s="145"/>
      <c r="BS63" s="145"/>
      <c r="BT63" s="145"/>
      <c r="BU63" s="145"/>
      <c r="BV63" s="145"/>
      <c r="BW63" s="145"/>
      <c r="BX63" s="145"/>
      <c r="BY63" s="145"/>
      <c r="BZ63" s="145"/>
      <c r="CA63" s="145"/>
      <c r="CB63" s="145"/>
      <c r="CC63" s="145"/>
      <c r="CD63" s="148"/>
    </row>
    <row r="64" spans="1:82">
      <c r="A64" s="61"/>
      <c r="B64" s="34"/>
      <c r="C64" s="37"/>
      <c r="D64" s="19"/>
      <c r="E64" s="73"/>
      <c r="F64" s="27"/>
      <c r="G64" s="25"/>
      <c r="H64" s="26"/>
      <c r="I64" s="25"/>
      <c r="J64" s="145"/>
      <c r="K64" s="176"/>
      <c r="L64" s="145"/>
      <c r="M64" s="145"/>
      <c r="N64" s="145"/>
      <c r="O64" s="145"/>
      <c r="P64" s="145"/>
      <c r="Q64" s="145"/>
      <c r="R64" s="145"/>
      <c r="S64" s="145"/>
      <c r="T64" s="145"/>
      <c r="U64" s="145"/>
      <c r="V64" s="145"/>
      <c r="W64" s="145"/>
      <c r="X64" s="145"/>
      <c r="Y64" s="145"/>
      <c r="Z64" s="145"/>
      <c r="AA64" s="145"/>
      <c r="AB64" s="145"/>
      <c r="AC64" s="145"/>
      <c r="AD64" s="145"/>
      <c r="AE64" s="145"/>
      <c r="AF64" s="145"/>
      <c r="AG64" s="145"/>
      <c r="AH64" s="145"/>
      <c r="AI64" s="145"/>
      <c r="AJ64" s="145"/>
      <c r="AK64" s="145"/>
      <c r="AL64" s="145"/>
      <c r="AM64" s="145"/>
      <c r="AN64" s="145"/>
      <c r="AO64" s="145"/>
      <c r="AP64" s="145"/>
      <c r="AQ64" s="145"/>
      <c r="AR64" s="145"/>
      <c r="AS64" s="145"/>
      <c r="AT64" s="145"/>
      <c r="AU64" s="145"/>
      <c r="AV64" s="145"/>
      <c r="AW64" s="145"/>
      <c r="AX64" s="145"/>
      <c r="AY64" s="145"/>
      <c r="AZ64" s="145"/>
      <c r="BA64" s="145"/>
      <c r="BB64" s="145"/>
      <c r="BC64" s="145"/>
      <c r="BD64" s="145"/>
      <c r="BE64" s="145"/>
      <c r="BF64" s="145"/>
      <c r="BG64" s="145"/>
      <c r="BH64" s="145"/>
      <c r="BI64" s="145"/>
      <c r="BJ64" s="145"/>
      <c r="BK64" s="145"/>
      <c r="BL64" s="145"/>
      <c r="BM64" s="145"/>
      <c r="BN64" s="145"/>
      <c r="BO64" s="145"/>
      <c r="BP64" s="145"/>
      <c r="BQ64" s="145"/>
      <c r="BR64" s="145"/>
      <c r="BS64" s="145"/>
      <c r="BT64" s="145"/>
      <c r="BU64" s="145"/>
      <c r="BV64" s="145"/>
      <c r="BW64" s="145"/>
      <c r="BX64" s="145"/>
      <c r="BY64" s="145"/>
      <c r="BZ64" s="145"/>
      <c r="CA64" s="145"/>
      <c r="CB64" s="145"/>
      <c r="CC64" s="145"/>
      <c r="CD64" s="148"/>
    </row>
    <row r="65" spans="1:82">
      <c r="A65" s="169">
        <v>58</v>
      </c>
      <c r="B65" s="156"/>
      <c r="C65" s="174" t="s">
        <v>11</v>
      </c>
      <c r="D65" s="155">
        <v>97044.65</v>
      </c>
      <c r="E65" s="155">
        <v>98230.5</v>
      </c>
      <c r="F65" s="175" t="s">
        <v>68</v>
      </c>
      <c r="G65" s="165">
        <f>E65-D65</f>
        <v>1185.8500000000058</v>
      </c>
      <c r="H65" s="163">
        <v>2</v>
      </c>
      <c r="I65" s="165">
        <v>2583.7199999999998</v>
      </c>
      <c r="J65" s="172">
        <f>G65*H65</f>
        <v>2371.7000000000116</v>
      </c>
      <c r="K65" s="176">
        <f t="shared" si="0"/>
        <v>6141.2700000000168</v>
      </c>
      <c r="L65" s="145"/>
      <c r="M65" s="145"/>
      <c r="N65" s="145"/>
      <c r="O65" s="145"/>
      <c r="P65" s="145"/>
      <c r="Q65" s="145"/>
      <c r="R65" s="145"/>
      <c r="S65" s="145"/>
      <c r="T65" s="145"/>
      <c r="U65" s="145"/>
      <c r="V65" s="145"/>
      <c r="W65" s="145"/>
      <c r="X65" s="145"/>
      <c r="Y65" s="145"/>
      <c r="Z65" s="145"/>
      <c r="AA65" s="145"/>
      <c r="AB65" s="145"/>
      <c r="AC65" s="145"/>
      <c r="AD65" s="145"/>
      <c r="AE65" s="145"/>
      <c r="AF65" s="145"/>
      <c r="AG65" s="145"/>
      <c r="AH65" s="145"/>
      <c r="AI65" s="145"/>
      <c r="AJ65" s="145"/>
      <c r="AK65" s="145"/>
      <c r="AL65" s="145"/>
      <c r="AM65" s="145"/>
      <c r="AN65" s="145"/>
      <c r="AO65" s="145"/>
      <c r="AP65" s="145"/>
      <c r="AQ65" s="145"/>
      <c r="AR65" s="145"/>
      <c r="AS65" s="145"/>
      <c r="AT65" s="145"/>
      <c r="AU65" s="145"/>
      <c r="AV65" s="145"/>
      <c r="AW65" s="145"/>
      <c r="AX65" s="145"/>
      <c r="AY65" s="145"/>
      <c r="AZ65" s="145"/>
      <c r="BA65" s="145"/>
      <c r="BB65" s="145"/>
      <c r="BC65" s="145"/>
      <c r="BD65" s="145"/>
      <c r="BE65" s="145"/>
      <c r="BF65" s="145"/>
      <c r="BG65" s="145"/>
      <c r="BH65" s="145"/>
      <c r="BI65" s="145"/>
      <c r="BJ65" s="145"/>
      <c r="BK65" s="145"/>
      <c r="BL65" s="145"/>
      <c r="BM65" s="145"/>
      <c r="BN65" s="145"/>
      <c r="BO65" s="145"/>
      <c r="BP65" s="145"/>
      <c r="BQ65" s="145"/>
      <c r="BR65" s="145"/>
      <c r="BS65" s="145"/>
      <c r="BT65" s="145"/>
      <c r="BU65" s="145"/>
      <c r="BV65" s="145"/>
      <c r="BW65" s="145"/>
      <c r="BX65" s="145"/>
      <c r="BY65" s="145"/>
      <c r="BZ65" s="145"/>
      <c r="CA65" s="145"/>
      <c r="CB65" s="145"/>
      <c r="CC65" s="145"/>
      <c r="CD65" s="148"/>
    </row>
    <row r="66" spans="1:82">
      <c r="A66" s="61"/>
      <c r="B66" s="34"/>
      <c r="C66" s="37"/>
      <c r="D66" s="19"/>
      <c r="E66" s="73"/>
      <c r="F66" s="27"/>
      <c r="G66" s="25"/>
      <c r="H66" s="26"/>
      <c r="I66" s="25"/>
      <c r="J66" s="145"/>
      <c r="K66" s="176"/>
      <c r="L66" s="145"/>
      <c r="M66" s="145"/>
      <c r="N66" s="145"/>
      <c r="O66" s="145"/>
      <c r="P66" s="145"/>
      <c r="Q66" s="145"/>
      <c r="R66" s="145"/>
      <c r="S66" s="145"/>
      <c r="T66" s="145"/>
      <c r="U66" s="145"/>
      <c r="V66" s="145"/>
      <c r="W66" s="145"/>
      <c r="X66" s="145"/>
      <c r="Y66" s="145"/>
      <c r="Z66" s="145"/>
      <c r="AA66" s="145"/>
      <c r="AB66" s="145"/>
      <c r="AC66" s="145"/>
      <c r="AD66" s="145"/>
      <c r="AE66" s="145"/>
      <c r="AF66" s="145"/>
      <c r="AG66" s="145"/>
      <c r="AH66" s="145"/>
      <c r="AI66" s="145"/>
      <c r="AJ66" s="145"/>
      <c r="AK66" s="145"/>
      <c r="AL66" s="145"/>
      <c r="AM66" s="145"/>
      <c r="AN66" s="145"/>
      <c r="AO66" s="145"/>
      <c r="AP66" s="145"/>
      <c r="AQ66" s="145"/>
      <c r="AR66" s="145"/>
      <c r="AS66" s="145"/>
      <c r="AT66" s="145"/>
      <c r="AU66" s="145"/>
      <c r="AV66" s="145"/>
      <c r="AW66" s="145"/>
      <c r="AX66" s="145"/>
      <c r="AY66" s="145"/>
      <c r="AZ66" s="145"/>
      <c r="BA66" s="145"/>
      <c r="BB66" s="145"/>
      <c r="BC66" s="145"/>
      <c r="BD66" s="145"/>
      <c r="BE66" s="145"/>
      <c r="BF66" s="145"/>
      <c r="BG66" s="145"/>
      <c r="BH66" s="145"/>
      <c r="BI66" s="145"/>
      <c r="BJ66" s="145"/>
      <c r="BK66" s="145"/>
      <c r="BL66" s="145"/>
      <c r="BM66" s="145"/>
      <c r="BN66" s="145"/>
      <c r="BO66" s="145"/>
      <c r="BP66" s="145"/>
      <c r="BQ66" s="145"/>
      <c r="BR66" s="145"/>
      <c r="BS66" s="145"/>
      <c r="BT66" s="145"/>
      <c r="BU66" s="145"/>
      <c r="BV66" s="145"/>
      <c r="BW66" s="145"/>
      <c r="BX66" s="145"/>
      <c r="BY66" s="145"/>
      <c r="BZ66" s="145"/>
      <c r="CA66" s="145"/>
      <c r="CB66" s="145"/>
      <c r="CC66" s="145"/>
      <c r="CD66" s="148"/>
    </row>
    <row r="67" spans="1:82">
      <c r="A67" s="169">
        <v>59</v>
      </c>
      <c r="B67" s="156"/>
      <c r="C67" s="174" t="s">
        <v>11</v>
      </c>
      <c r="D67" s="155">
        <v>97155</v>
      </c>
      <c r="E67" s="155">
        <v>97920</v>
      </c>
      <c r="F67" s="175" t="s">
        <v>12</v>
      </c>
      <c r="G67" s="165">
        <f>E67-D67</f>
        <v>765</v>
      </c>
      <c r="H67" s="163">
        <v>28.5</v>
      </c>
      <c r="I67" s="165">
        <v>21934.78</v>
      </c>
      <c r="J67" s="172">
        <f>G67*H67</f>
        <v>21802.5</v>
      </c>
      <c r="K67" s="176">
        <f t="shared" si="0"/>
        <v>24229.78</v>
      </c>
      <c r="L67" s="145"/>
      <c r="M67" s="145"/>
      <c r="N67" s="145"/>
      <c r="O67" s="145"/>
      <c r="P67" s="145"/>
      <c r="Q67" s="145"/>
      <c r="R67" s="145"/>
      <c r="S67" s="145"/>
      <c r="T67" s="145"/>
      <c r="U67" s="145"/>
      <c r="V67" s="145"/>
      <c r="W67" s="145"/>
      <c r="X67" s="145"/>
      <c r="Y67" s="145"/>
      <c r="Z67" s="145"/>
      <c r="AA67" s="145"/>
      <c r="AB67" s="145"/>
      <c r="AC67" s="145"/>
      <c r="AD67" s="145"/>
      <c r="AE67" s="145"/>
      <c r="AF67" s="145"/>
      <c r="AG67" s="145"/>
      <c r="AH67" s="145"/>
      <c r="AI67" s="145"/>
      <c r="AJ67" s="145"/>
      <c r="AK67" s="145"/>
      <c r="AL67" s="145"/>
      <c r="AM67" s="145"/>
      <c r="AN67" s="145"/>
      <c r="AO67" s="145"/>
      <c r="AP67" s="145"/>
      <c r="AQ67" s="145"/>
      <c r="AR67" s="145"/>
      <c r="AS67" s="145"/>
      <c r="AT67" s="145"/>
      <c r="AU67" s="145"/>
      <c r="AV67" s="145"/>
      <c r="AW67" s="145"/>
      <c r="AX67" s="145"/>
      <c r="AY67" s="145"/>
      <c r="AZ67" s="145"/>
      <c r="BA67" s="145"/>
      <c r="BB67" s="145"/>
      <c r="BC67" s="145"/>
      <c r="BD67" s="145"/>
      <c r="BE67" s="145"/>
      <c r="BF67" s="145"/>
      <c r="BG67" s="145"/>
      <c r="BH67" s="145"/>
      <c r="BI67" s="145"/>
      <c r="BJ67" s="145"/>
      <c r="BK67" s="145"/>
      <c r="BL67" s="145"/>
      <c r="BM67" s="145"/>
      <c r="BN67" s="145"/>
      <c r="BO67" s="145"/>
      <c r="BP67" s="145"/>
      <c r="BQ67" s="145"/>
      <c r="BR67" s="145"/>
      <c r="BS67" s="145"/>
      <c r="BT67" s="145"/>
      <c r="BU67" s="145"/>
      <c r="BV67" s="145"/>
      <c r="BW67" s="145"/>
      <c r="BX67" s="145"/>
      <c r="BY67" s="145"/>
      <c r="BZ67" s="145"/>
      <c r="CA67" s="145"/>
      <c r="CB67" s="145"/>
      <c r="CC67" s="145"/>
      <c r="CD67" s="148"/>
    </row>
    <row r="68" spans="1:82">
      <c r="A68" s="61"/>
      <c r="B68" s="34"/>
      <c r="C68" s="37"/>
      <c r="D68" s="19"/>
      <c r="E68" s="73"/>
      <c r="F68" s="27"/>
      <c r="G68" s="25"/>
      <c r="H68" s="26"/>
      <c r="I68" s="25"/>
      <c r="J68" s="145"/>
      <c r="K68" s="176"/>
      <c r="L68" s="145"/>
      <c r="M68" s="145"/>
      <c r="N68" s="145"/>
      <c r="O68" s="145"/>
      <c r="P68" s="145"/>
      <c r="Q68" s="145"/>
      <c r="R68" s="145"/>
      <c r="S68" s="145"/>
      <c r="T68" s="145"/>
      <c r="U68" s="145"/>
      <c r="V68" s="145"/>
      <c r="W68" s="145"/>
      <c r="X68" s="145"/>
      <c r="Y68" s="145"/>
      <c r="Z68" s="145"/>
      <c r="AA68" s="145"/>
      <c r="AB68" s="145"/>
      <c r="AC68" s="145"/>
      <c r="AD68" s="145"/>
      <c r="AE68" s="145"/>
      <c r="AF68" s="145"/>
      <c r="AG68" s="145"/>
      <c r="AH68" s="145"/>
      <c r="AI68" s="145"/>
      <c r="AJ68" s="145"/>
      <c r="AK68" s="145"/>
      <c r="AL68" s="145"/>
      <c r="AM68" s="145"/>
      <c r="AN68" s="145"/>
      <c r="AO68" s="145"/>
      <c r="AP68" s="145"/>
      <c r="AQ68" s="145"/>
      <c r="AR68" s="145"/>
      <c r="AS68" s="145"/>
      <c r="AT68" s="145"/>
      <c r="AU68" s="145"/>
      <c r="AV68" s="145"/>
      <c r="AW68" s="145"/>
      <c r="AX68" s="145"/>
      <c r="AY68" s="145"/>
      <c r="AZ68" s="145"/>
      <c r="BA68" s="145"/>
      <c r="BB68" s="145"/>
      <c r="BC68" s="145"/>
      <c r="BD68" s="145"/>
      <c r="BE68" s="145"/>
      <c r="BF68" s="145"/>
      <c r="BG68" s="145"/>
      <c r="BH68" s="145"/>
      <c r="BI68" s="145"/>
      <c r="BJ68" s="145"/>
      <c r="BK68" s="145"/>
      <c r="BL68" s="145"/>
      <c r="BM68" s="145"/>
      <c r="BN68" s="145"/>
      <c r="BO68" s="145"/>
      <c r="BP68" s="145"/>
      <c r="BQ68" s="145"/>
      <c r="BR68" s="145"/>
      <c r="BS68" s="145"/>
      <c r="BT68" s="145"/>
      <c r="BU68" s="145"/>
      <c r="BV68" s="145"/>
      <c r="BW68" s="145"/>
      <c r="BX68" s="145"/>
      <c r="BY68" s="145"/>
      <c r="BZ68" s="145"/>
      <c r="CA68" s="145"/>
      <c r="CB68" s="145"/>
      <c r="CC68" s="145"/>
      <c r="CD68" s="148"/>
    </row>
    <row r="69" spans="1:82">
      <c r="A69" s="169">
        <v>60</v>
      </c>
      <c r="B69" s="156"/>
      <c r="C69" s="174" t="s">
        <v>11</v>
      </c>
      <c r="D69" s="155">
        <v>97920</v>
      </c>
      <c r="E69" s="155">
        <v>98197</v>
      </c>
      <c r="F69" s="175" t="s">
        <v>12</v>
      </c>
      <c r="G69" s="165">
        <f>E69-D69</f>
        <v>277</v>
      </c>
      <c r="H69" s="163">
        <v>18.5</v>
      </c>
      <c r="I69" s="165">
        <v>5009.2700000000004</v>
      </c>
      <c r="J69" s="172">
        <f>G69*H69</f>
        <v>5124.5</v>
      </c>
      <c r="K69" s="176">
        <f t="shared" si="0"/>
        <v>5840.27</v>
      </c>
      <c r="L69" s="145"/>
      <c r="M69" s="145"/>
      <c r="N69" s="145"/>
      <c r="O69" s="145"/>
      <c r="P69" s="145"/>
      <c r="Q69" s="145"/>
      <c r="R69" s="145"/>
      <c r="S69" s="145"/>
      <c r="T69" s="145"/>
      <c r="U69" s="145"/>
      <c r="V69" s="145"/>
      <c r="W69" s="145"/>
      <c r="X69" s="145"/>
      <c r="Y69" s="145"/>
      <c r="Z69" s="145"/>
      <c r="AA69" s="145"/>
      <c r="AB69" s="145"/>
      <c r="AC69" s="145"/>
      <c r="AD69" s="145"/>
      <c r="AE69" s="145"/>
      <c r="AF69" s="145"/>
      <c r="AG69" s="145"/>
      <c r="AH69" s="145"/>
      <c r="AI69" s="145"/>
      <c r="AJ69" s="145"/>
      <c r="AK69" s="145"/>
      <c r="AL69" s="145"/>
      <c r="AM69" s="145"/>
      <c r="AN69" s="145"/>
      <c r="AO69" s="145"/>
      <c r="AP69" s="145"/>
      <c r="AQ69" s="145"/>
      <c r="AR69" s="145"/>
      <c r="AS69" s="145"/>
      <c r="AT69" s="145"/>
      <c r="AU69" s="145"/>
      <c r="AV69" s="145"/>
      <c r="AW69" s="145"/>
      <c r="AX69" s="145"/>
      <c r="AY69" s="145"/>
      <c r="AZ69" s="145"/>
      <c r="BA69" s="145"/>
      <c r="BB69" s="145"/>
      <c r="BC69" s="145"/>
      <c r="BD69" s="145"/>
      <c r="BE69" s="145"/>
      <c r="BF69" s="145"/>
      <c r="BG69" s="145"/>
      <c r="BH69" s="145"/>
      <c r="BI69" s="145"/>
      <c r="BJ69" s="145"/>
      <c r="BK69" s="145"/>
      <c r="BL69" s="145"/>
      <c r="BM69" s="145"/>
      <c r="BN69" s="145"/>
      <c r="BO69" s="145"/>
      <c r="BP69" s="145"/>
      <c r="BQ69" s="145"/>
      <c r="BR69" s="145"/>
      <c r="BS69" s="145"/>
      <c r="BT69" s="145"/>
      <c r="BU69" s="145"/>
      <c r="BV69" s="145"/>
      <c r="BW69" s="145"/>
      <c r="BX69" s="145"/>
      <c r="BY69" s="145"/>
      <c r="BZ69" s="145"/>
      <c r="CA69" s="145"/>
      <c r="CB69" s="145"/>
      <c r="CC69" s="145"/>
      <c r="CD69" s="148"/>
    </row>
    <row r="70" spans="1:82">
      <c r="A70" s="61"/>
      <c r="B70" s="34"/>
      <c r="C70" s="37"/>
      <c r="D70" s="19"/>
      <c r="E70" s="73"/>
      <c r="F70" s="27"/>
      <c r="G70" s="25"/>
      <c r="H70" s="26"/>
      <c r="I70" s="25"/>
      <c r="J70" s="145"/>
      <c r="K70" s="176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5"/>
      <c r="Z70" s="145"/>
      <c r="AA70" s="145"/>
      <c r="AB70" s="145"/>
      <c r="AC70" s="145"/>
      <c r="AD70" s="145"/>
      <c r="AE70" s="145"/>
      <c r="AF70" s="145"/>
      <c r="AG70" s="145"/>
      <c r="AH70" s="145"/>
      <c r="AI70" s="145"/>
      <c r="AJ70" s="145"/>
      <c r="AK70" s="145"/>
      <c r="AL70" s="145"/>
      <c r="AM70" s="145"/>
      <c r="AN70" s="145"/>
      <c r="AO70" s="145"/>
      <c r="AP70" s="145"/>
      <c r="AQ70" s="145"/>
      <c r="AR70" s="145"/>
      <c r="AS70" s="145"/>
      <c r="AT70" s="145"/>
      <c r="AU70" s="145"/>
      <c r="AV70" s="145"/>
      <c r="AW70" s="145"/>
      <c r="AX70" s="145"/>
      <c r="AY70" s="145"/>
      <c r="AZ70" s="145"/>
      <c r="BA70" s="145"/>
      <c r="BB70" s="145"/>
      <c r="BC70" s="145"/>
      <c r="BD70" s="145"/>
      <c r="BE70" s="145"/>
      <c r="BF70" s="145"/>
      <c r="BG70" s="145"/>
      <c r="BH70" s="145"/>
      <c r="BI70" s="145"/>
      <c r="BJ70" s="145"/>
      <c r="BK70" s="145"/>
      <c r="BL70" s="145"/>
      <c r="BM70" s="145"/>
      <c r="BN70" s="145"/>
      <c r="BO70" s="145"/>
      <c r="BP70" s="145"/>
      <c r="BQ70" s="145"/>
      <c r="BR70" s="145"/>
      <c r="BS70" s="145"/>
      <c r="BT70" s="145"/>
      <c r="BU70" s="145"/>
      <c r="BV70" s="145"/>
      <c r="BW70" s="145"/>
      <c r="BX70" s="145"/>
      <c r="BY70" s="145"/>
      <c r="BZ70" s="145"/>
      <c r="CA70" s="145"/>
      <c r="CB70" s="145"/>
      <c r="CC70" s="145"/>
      <c r="CD70" s="148"/>
    </row>
    <row r="71" spans="1:82">
      <c r="A71" s="169">
        <v>61</v>
      </c>
      <c r="B71" s="156"/>
      <c r="C71" s="174" t="s">
        <v>11</v>
      </c>
      <c r="D71" s="154">
        <v>98413.46</v>
      </c>
      <c r="E71" s="155">
        <v>98443.83</v>
      </c>
      <c r="F71" s="175" t="s">
        <v>68</v>
      </c>
      <c r="G71" s="165">
        <f>E71-D71</f>
        <v>30.369999999995343</v>
      </c>
      <c r="H71" s="163">
        <v>2</v>
      </c>
      <c r="I71" s="165">
        <v>77.16</v>
      </c>
      <c r="J71" s="172">
        <f>G71*H71</f>
        <v>60.739999999990687</v>
      </c>
      <c r="K71" s="176">
        <f t="shared" si="0"/>
        <v>168.26999999998603</v>
      </c>
      <c r="L71" s="145"/>
      <c r="M71" s="145"/>
      <c r="N71" s="145"/>
      <c r="O71" s="145"/>
      <c r="P71" s="145"/>
      <c r="Q71" s="145"/>
      <c r="R71" s="145"/>
      <c r="S71" s="145"/>
      <c r="T71" s="145"/>
      <c r="U71" s="145"/>
      <c r="V71" s="145"/>
      <c r="W71" s="145"/>
      <c r="X71" s="145"/>
      <c r="Y71" s="145"/>
      <c r="Z71" s="145"/>
      <c r="AA71" s="145"/>
      <c r="AB71" s="145"/>
      <c r="AC71" s="145"/>
      <c r="AD71" s="145"/>
      <c r="AE71" s="145"/>
      <c r="AF71" s="145"/>
      <c r="AG71" s="145"/>
      <c r="AH71" s="145"/>
      <c r="AI71" s="145"/>
      <c r="AJ71" s="145"/>
      <c r="AK71" s="145"/>
      <c r="AL71" s="145"/>
      <c r="AM71" s="145"/>
      <c r="AN71" s="145"/>
      <c r="AO71" s="145"/>
      <c r="AP71" s="145"/>
      <c r="AQ71" s="145"/>
      <c r="AR71" s="145"/>
      <c r="AS71" s="145"/>
      <c r="AT71" s="145"/>
      <c r="AU71" s="145"/>
      <c r="AV71" s="145"/>
      <c r="AW71" s="145"/>
      <c r="AX71" s="145"/>
      <c r="AY71" s="145"/>
      <c r="AZ71" s="145"/>
      <c r="BA71" s="145"/>
      <c r="BB71" s="145"/>
      <c r="BC71" s="145"/>
      <c r="BD71" s="145"/>
      <c r="BE71" s="145"/>
      <c r="BF71" s="145"/>
      <c r="BG71" s="145"/>
      <c r="BH71" s="145"/>
      <c r="BI71" s="145"/>
      <c r="BJ71" s="145"/>
      <c r="BK71" s="145"/>
      <c r="BL71" s="145"/>
      <c r="BM71" s="145"/>
      <c r="BN71" s="145"/>
      <c r="BO71" s="145"/>
      <c r="BP71" s="145"/>
      <c r="BQ71" s="145"/>
      <c r="BR71" s="145"/>
      <c r="BS71" s="145"/>
      <c r="BT71" s="145"/>
      <c r="BU71" s="145"/>
      <c r="BV71" s="145"/>
      <c r="BW71" s="145"/>
      <c r="BX71" s="145"/>
      <c r="BY71" s="145"/>
      <c r="BZ71" s="145"/>
      <c r="CA71" s="145"/>
      <c r="CB71" s="145"/>
      <c r="CC71" s="145"/>
      <c r="CD71" s="148"/>
    </row>
    <row r="72" spans="1:82">
      <c r="A72" s="61"/>
      <c r="B72" s="34"/>
      <c r="C72" s="37"/>
      <c r="D72" s="19"/>
      <c r="E72" s="73"/>
      <c r="F72" s="27"/>
      <c r="G72" s="25"/>
      <c r="H72" s="26"/>
      <c r="I72" s="25"/>
      <c r="J72" s="145"/>
      <c r="K72" s="176"/>
      <c r="L72" s="145"/>
      <c r="M72" s="145"/>
      <c r="N72" s="145"/>
      <c r="O72" s="145"/>
      <c r="P72" s="145"/>
      <c r="Q72" s="145"/>
      <c r="R72" s="145"/>
      <c r="S72" s="145"/>
      <c r="T72" s="145"/>
      <c r="U72" s="145"/>
      <c r="V72" s="145"/>
      <c r="W72" s="145"/>
      <c r="X72" s="145"/>
      <c r="Y72" s="145"/>
      <c r="Z72" s="145"/>
      <c r="AA72" s="145"/>
      <c r="AB72" s="145"/>
      <c r="AC72" s="145"/>
      <c r="AD72" s="145"/>
      <c r="AE72" s="145"/>
      <c r="AF72" s="145"/>
      <c r="AG72" s="145"/>
      <c r="AH72" s="145"/>
      <c r="AI72" s="145"/>
      <c r="AJ72" s="145"/>
      <c r="AK72" s="145"/>
      <c r="AL72" s="145"/>
      <c r="AM72" s="145"/>
      <c r="AN72" s="145"/>
      <c r="AO72" s="145"/>
      <c r="AP72" s="145"/>
      <c r="AQ72" s="145"/>
      <c r="AR72" s="145"/>
      <c r="AS72" s="145"/>
      <c r="AT72" s="145"/>
      <c r="AU72" s="145"/>
      <c r="AV72" s="145"/>
      <c r="AW72" s="145"/>
      <c r="AX72" s="145"/>
      <c r="AY72" s="145"/>
      <c r="AZ72" s="145"/>
      <c r="BA72" s="145"/>
      <c r="BB72" s="145"/>
      <c r="BC72" s="145"/>
      <c r="BD72" s="145"/>
      <c r="BE72" s="145"/>
      <c r="BF72" s="145"/>
      <c r="BG72" s="145"/>
      <c r="BH72" s="145"/>
      <c r="BI72" s="145"/>
      <c r="BJ72" s="145"/>
      <c r="BK72" s="145"/>
      <c r="BL72" s="145"/>
      <c r="BM72" s="145"/>
      <c r="BN72" s="145"/>
      <c r="BO72" s="145"/>
      <c r="BP72" s="145"/>
      <c r="BQ72" s="145"/>
      <c r="BR72" s="145"/>
      <c r="BS72" s="145"/>
      <c r="BT72" s="145"/>
      <c r="BU72" s="145"/>
      <c r="BV72" s="145"/>
      <c r="BW72" s="145"/>
      <c r="BX72" s="145"/>
      <c r="BY72" s="145"/>
      <c r="BZ72" s="145"/>
      <c r="CA72" s="145"/>
      <c r="CB72" s="145"/>
      <c r="CC72" s="145"/>
      <c r="CD72" s="148"/>
    </row>
    <row r="73" spans="1:82">
      <c r="A73" s="169">
        <v>62</v>
      </c>
      <c r="B73" s="156"/>
      <c r="C73" s="174" t="s">
        <v>11</v>
      </c>
      <c r="D73" s="154">
        <v>98952.33</v>
      </c>
      <c r="E73" s="155">
        <v>98982.17</v>
      </c>
      <c r="F73" s="175" t="s">
        <v>68</v>
      </c>
      <c r="G73" s="165">
        <f>E73-D73</f>
        <v>29.839999999996508</v>
      </c>
      <c r="H73" s="163">
        <v>2</v>
      </c>
      <c r="I73" s="165">
        <v>69.680000000000007</v>
      </c>
      <c r="J73" s="172">
        <f>G73*H73</f>
        <v>59.679999999993015</v>
      </c>
      <c r="K73" s="176">
        <f t="shared" si="0"/>
        <v>159.19999999998953</v>
      </c>
      <c r="L73" s="145"/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  <c r="X73" s="145"/>
      <c r="Y73" s="145"/>
      <c r="Z73" s="145"/>
      <c r="AA73" s="145"/>
      <c r="AB73" s="145"/>
      <c r="AC73" s="145"/>
      <c r="AD73" s="145"/>
      <c r="AE73" s="145"/>
      <c r="AF73" s="145"/>
      <c r="AG73" s="145"/>
      <c r="AH73" s="145"/>
      <c r="AI73" s="145"/>
      <c r="AJ73" s="145"/>
      <c r="AK73" s="145"/>
      <c r="AL73" s="145"/>
      <c r="AM73" s="145"/>
      <c r="AN73" s="145"/>
      <c r="AO73" s="145"/>
      <c r="AP73" s="145"/>
      <c r="AQ73" s="145"/>
      <c r="AR73" s="145"/>
      <c r="AS73" s="145"/>
      <c r="AT73" s="145"/>
      <c r="AU73" s="145"/>
      <c r="AV73" s="145"/>
      <c r="AW73" s="145"/>
      <c r="AX73" s="145"/>
      <c r="AY73" s="145"/>
      <c r="AZ73" s="145"/>
      <c r="BA73" s="145"/>
      <c r="BB73" s="145"/>
      <c r="BC73" s="145"/>
      <c r="BD73" s="145"/>
      <c r="BE73" s="145"/>
      <c r="BF73" s="145"/>
      <c r="BG73" s="145"/>
      <c r="BH73" s="145"/>
      <c r="BI73" s="145"/>
      <c r="BJ73" s="145"/>
      <c r="BK73" s="145"/>
      <c r="BL73" s="145"/>
      <c r="BM73" s="145"/>
      <c r="BN73" s="145"/>
      <c r="BO73" s="145"/>
      <c r="BP73" s="145"/>
      <c r="BQ73" s="145"/>
      <c r="BR73" s="145"/>
      <c r="BS73" s="145"/>
      <c r="BT73" s="145"/>
      <c r="BU73" s="145"/>
      <c r="BV73" s="145"/>
      <c r="BW73" s="145"/>
      <c r="BX73" s="145"/>
      <c r="BY73" s="145"/>
      <c r="BZ73" s="145"/>
      <c r="CA73" s="145"/>
      <c r="CB73" s="145"/>
      <c r="CC73" s="145"/>
      <c r="CD73" s="148"/>
    </row>
    <row r="74" spans="1:82">
      <c r="A74" s="61"/>
      <c r="B74" s="34"/>
      <c r="C74" s="37"/>
      <c r="D74" s="19"/>
      <c r="E74" s="73"/>
      <c r="F74" s="27"/>
      <c r="G74" s="25"/>
      <c r="H74" s="26"/>
      <c r="I74" s="25"/>
      <c r="J74" s="145"/>
      <c r="K74" s="176"/>
      <c r="L74" s="145"/>
      <c r="M74" s="145"/>
      <c r="N74" s="145"/>
      <c r="O74" s="145"/>
      <c r="P74" s="145"/>
      <c r="Q74" s="145"/>
      <c r="R74" s="145"/>
      <c r="S74" s="145"/>
      <c r="T74" s="145"/>
      <c r="U74" s="145"/>
      <c r="V74" s="145"/>
      <c r="W74" s="145"/>
      <c r="X74" s="145"/>
      <c r="Y74" s="145"/>
      <c r="Z74" s="145"/>
      <c r="AA74" s="145"/>
      <c r="AB74" s="145"/>
      <c r="AC74" s="145"/>
      <c r="AD74" s="145"/>
      <c r="AE74" s="145"/>
      <c r="AF74" s="145"/>
      <c r="AG74" s="145"/>
      <c r="AH74" s="145"/>
      <c r="AI74" s="145"/>
      <c r="AJ74" s="145"/>
      <c r="AK74" s="145"/>
      <c r="AL74" s="145"/>
      <c r="AM74" s="145"/>
      <c r="AN74" s="145"/>
      <c r="AO74" s="145"/>
      <c r="AP74" s="145"/>
      <c r="AQ74" s="145"/>
      <c r="AR74" s="145"/>
      <c r="AS74" s="145"/>
      <c r="AT74" s="145"/>
      <c r="AU74" s="145"/>
      <c r="AV74" s="145"/>
      <c r="AW74" s="145"/>
      <c r="AX74" s="145"/>
      <c r="AY74" s="145"/>
      <c r="AZ74" s="145"/>
      <c r="BA74" s="145"/>
      <c r="BB74" s="145"/>
      <c r="BC74" s="145"/>
      <c r="BD74" s="145"/>
      <c r="BE74" s="145"/>
      <c r="BF74" s="145"/>
      <c r="BG74" s="145"/>
      <c r="BH74" s="145"/>
      <c r="BI74" s="145"/>
      <c r="BJ74" s="145"/>
      <c r="BK74" s="145"/>
      <c r="BL74" s="145"/>
      <c r="BM74" s="145"/>
      <c r="BN74" s="145"/>
      <c r="BO74" s="145"/>
      <c r="BP74" s="145"/>
      <c r="BQ74" s="145"/>
      <c r="BR74" s="145"/>
      <c r="BS74" s="145"/>
      <c r="BT74" s="145"/>
      <c r="BU74" s="145"/>
      <c r="BV74" s="145"/>
      <c r="BW74" s="145"/>
      <c r="BX74" s="145"/>
      <c r="BY74" s="145"/>
      <c r="BZ74" s="145"/>
      <c r="CA74" s="145"/>
      <c r="CB74" s="145"/>
      <c r="CC74" s="145"/>
      <c r="CD74" s="148"/>
    </row>
    <row r="75" spans="1:82">
      <c r="A75" s="169">
        <v>63</v>
      </c>
      <c r="B75" s="156"/>
      <c r="C75" s="174" t="s">
        <v>11</v>
      </c>
      <c r="D75" s="154">
        <v>99031.62</v>
      </c>
      <c r="E75" s="155">
        <v>99052.92</v>
      </c>
      <c r="F75" s="175" t="s">
        <v>68</v>
      </c>
      <c r="G75" s="165">
        <f>E75-D75</f>
        <v>21.30000000000291</v>
      </c>
      <c r="H75" s="163">
        <v>2</v>
      </c>
      <c r="I75" s="165">
        <v>48.85</v>
      </c>
      <c r="J75" s="172">
        <f>G75*H75</f>
        <v>42.600000000005821</v>
      </c>
      <c r="K75" s="176">
        <f t="shared" si="0"/>
        <v>112.75000000000873</v>
      </c>
      <c r="L75" s="145"/>
      <c r="M75" s="145"/>
      <c r="N75" s="145"/>
      <c r="O75" s="145"/>
      <c r="P75" s="145"/>
      <c r="Q75" s="145"/>
      <c r="R75" s="145"/>
      <c r="S75" s="145"/>
      <c r="T75" s="145"/>
      <c r="U75" s="145"/>
      <c r="V75" s="145"/>
      <c r="W75" s="145"/>
      <c r="X75" s="145"/>
      <c r="Y75" s="145"/>
      <c r="Z75" s="145"/>
      <c r="AA75" s="145"/>
      <c r="AB75" s="145"/>
      <c r="AC75" s="145"/>
      <c r="AD75" s="145"/>
      <c r="AE75" s="145"/>
      <c r="AF75" s="145"/>
      <c r="AG75" s="145"/>
      <c r="AH75" s="145"/>
      <c r="AI75" s="145"/>
      <c r="AJ75" s="145"/>
      <c r="AK75" s="145"/>
      <c r="AL75" s="145"/>
      <c r="AM75" s="145"/>
      <c r="AN75" s="145"/>
      <c r="AO75" s="145"/>
      <c r="AP75" s="145"/>
      <c r="AQ75" s="145"/>
      <c r="AR75" s="145"/>
      <c r="AS75" s="145"/>
      <c r="AT75" s="145"/>
      <c r="AU75" s="145"/>
      <c r="AV75" s="145"/>
      <c r="AW75" s="145"/>
      <c r="AX75" s="145"/>
      <c r="AY75" s="145"/>
      <c r="AZ75" s="145"/>
      <c r="BA75" s="145"/>
      <c r="BB75" s="145"/>
      <c r="BC75" s="145"/>
      <c r="BD75" s="145"/>
      <c r="BE75" s="145"/>
      <c r="BF75" s="145"/>
      <c r="BG75" s="145"/>
      <c r="BH75" s="145"/>
      <c r="BI75" s="145"/>
      <c r="BJ75" s="145"/>
      <c r="BK75" s="145"/>
      <c r="BL75" s="145"/>
      <c r="BM75" s="145"/>
      <c r="BN75" s="145"/>
      <c r="BO75" s="145"/>
      <c r="BP75" s="145"/>
      <c r="BQ75" s="145"/>
      <c r="BR75" s="145"/>
      <c r="BS75" s="145"/>
      <c r="BT75" s="145"/>
      <c r="BU75" s="145"/>
      <c r="BV75" s="145"/>
      <c r="BW75" s="145"/>
      <c r="BX75" s="145"/>
      <c r="BY75" s="145"/>
      <c r="BZ75" s="145"/>
      <c r="CA75" s="145"/>
      <c r="CB75" s="145"/>
      <c r="CC75" s="145"/>
      <c r="CD75" s="148"/>
    </row>
    <row r="76" spans="1:82">
      <c r="A76" s="61"/>
      <c r="B76" s="34"/>
      <c r="C76" s="37"/>
      <c r="D76" s="19"/>
      <c r="E76" s="73"/>
      <c r="F76" s="27"/>
      <c r="G76" s="25"/>
      <c r="H76" s="26"/>
      <c r="I76" s="25"/>
      <c r="J76" s="145"/>
      <c r="K76" s="176"/>
      <c r="L76" s="145"/>
      <c r="M76" s="145"/>
      <c r="N76" s="145"/>
      <c r="O76" s="145"/>
      <c r="P76" s="145"/>
      <c r="Q76" s="145"/>
      <c r="R76" s="145"/>
      <c r="S76" s="145"/>
      <c r="T76" s="145"/>
      <c r="U76" s="145"/>
      <c r="V76" s="145"/>
      <c r="W76" s="145"/>
      <c r="X76" s="145"/>
      <c r="Y76" s="145"/>
      <c r="Z76" s="145"/>
      <c r="AA76" s="145"/>
      <c r="AB76" s="145"/>
      <c r="AC76" s="145"/>
      <c r="AD76" s="145"/>
      <c r="AE76" s="145"/>
      <c r="AF76" s="145"/>
      <c r="AG76" s="145"/>
      <c r="AH76" s="145"/>
      <c r="AI76" s="145"/>
      <c r="AJ76" s="145"/>
      <c r="AK76" s="145"/>
      <c r="AL76" s="145"/>
      <c r="AM76" s="145"/>
      <c r="AN76" s="145"/>
      <c r="AO76" s="145"/>
      <c r="AP76" s="145"/>
      <c r="AQ76" s="145"/>
      <c r="AR76" s="145"/>
      <c r="AS76" s="145"/>
      <c r="AT76" s="145"/>
      <c r="AU76" s="145"/>
      <c r="AV76" s="145"/>
      <c r="AW76" s="145"/>
      <c r="AX76" s="145"/>
      <c r="AY76" s="145"/>
      <c r="AZ76" s="145"/>
      <c r="BA76" s="145"/>
      <c r="BB76" s="145"/>
      <c r="BC76" s="145"/>
      <c r="BD76" s="145"/>
      <c r="BE76" s="145"/>
      <c r="BF76" s="145"/>
      <c r="BG76" s="145"/>
      <c r="BH76" s="145"/>
      <c r="BI76" s="145"/>
      <c r="BJ76" s="145"/>
      <c r="BK76" s="145"/>
      <c r="BL76" s="145"/>
      <c r="BM76" s="145"/>
      <c r="BN76" s="145"/>
      <c r="BO76" s="145"/>
      <c r="BP76" s="145"/>
      <c r="BQ76" s="145"/>
      <c r="BR76" s="145"/>
      <c r="BS76" s="145"/>
      <c r="BT76" s="145"/>
      <c r="BU76" s="145"/>
      <c r="BV76" s="145"/>
      <c r="BW76" s="145"/>
      <c r="BX76" s="145"/>
      <c r="BY76" s="145"/>
      <c r="BZ76" s="145"/>
      <c r="CA76" s="145"/>
      <c r="CB76" s="145"/>
      <c r="CC76" s="145"/>
      <c r="CD76" s="148"/>
    </row>
    <row r="77" spans="1:82">
      <c r="A77" s="169">
        <v>64</v>
      </c>
      <c r="B77" s="156"/>
      <c r="C77" s="174" t="s">
        <v>11</v>
      </c>
      <c r="D77" s="154">
        <v>99455.56</v>
      </c>
      <c r="E77" s="155">
        <v>99474.35</v>
      </c>
      <c r="F77" s="175" t="s">
        <v>68</v>
      </c>
      <c r="G77" s="165">
        <f>E77-D77</f>
        <v>18.790000000008149</v>
      </c>
      <c r="H77" s="163">
        <v>2</v>
      </c>
      <c r="I77" s="165">
        <v>41.54</v>
      </c>
      <c r="J77" s="172">
        <f>G77*H77</f>
        <v>37.580000000016298</v>
      </c>
      <c r="K77" s="176">
        <f t="shared" si="0"/>
        <v>97.910000000024439</v>
      </c>
      <c r="L77" s="145"/>
      <c r="M77" s="145"/>
      <c r="N77" s="145"/>
      <c r="O77" s="145"/>
      <c r="P77" s="145"/>
      <c r="Q77" s="145"/>
      <c r="R77" s="145"/>
      <c r="S77" s="145"/>
      <c r="T77" s="145"/>
      <c r="U77" s="145"/>
      <c r="V77" s="145"/>
      <c r="W77" s="145"/>
      <c r="X77" s="145"/>
      <c r="Y77" s="145"/>
      <c r="Z77" s="145"/>
      <c r="AA77" s="145"/>
      <c r="AB77" s="145"/>
      <c r="AC77" s="145"/>
      <c r="AD77" s="145"/>
      <c r="AE77" s="145"/>
      <c r="AF77" s="145"/>
      <c r="AG77" s="145"/>
      <c r="AH77" s="145"/>
      <c r="AI77" s="145"/>
      <c r="AJ77" s="145"/>
      <c r="AK77" s="145"/>
      <c r="AL77" s="145"/>
      <c r="AM77" s="145"/>
      <c r="AN77" s="145"/>
      <c r="AO77" s="145"/>
      <c r="AP77" s="145"/>
      <c r="AQ77" s="145"/>
      <c r="AR77" s="145"/>
      <c r="AS77" s="145"/>
      <c r="AT77" s="145"/>
      <c r="AU77" s="145"/>
      <c r="AV77" s="145"/>
      <c r="AW77" s="145"/>
      <c r="AX77" s="145"/>
      <c r="AY77" s="145"/>
      <c r="AZ77" s="145"/>
      <c r="BA77" s="145"/>
      <c r="BB77" s="145"/>
      <c r="BC77" s="145"/>
      <c r="BD77" s="145"/>
      <c r="BE77" s="145"/>
      <c r="BF77" s="145"/>
      <c r="BG77" s="145"/>
      <c r="BH77" s="145"/>
      <c r="BI77" s="145"/>
      <c r="BJ77" s="145"/>
      <c r="BK77" s="145"/>
      <c r="BL77" s="145"/>
      <c r="BM77" s="145"/>
      <c r="BN77" s="145"/>
      <c r="BO77" s="145"/>
      <c r="BP77" s="145"/>
      <c r="BQ77" s="145"/>
      <c r="BR77" s="145"/>
      <c r="BS77" s="145"/>
      <c r="BT77" s="145"/>
      <c r="BU77" s="145"/>
      <c r="BV77" s="145"/>
      <c r="BW77" s="145"/>
      <c r="BX77" s="145"/>
      <c r="BY77" s="145"/>
      <c r="BZ77" s="145"/>
      <c r="CA77" s="145"/>
      <c r="CB77" s="145"/>
      <c r="CC77" s="145"/>
      <c r="CD77" s="148"/>
    </row>
    <row r="78" spans="1:82">
      <c r="A78" s="61"/>
      <c r="B78" s="34"/>
      <c r="C78" s="37"/>
      <c r="D78" s="19"/>
      <c r="E78" s="73"/>
      <c r="F78" s="27"/>
      <c r="G78" s="25"/>
      <c r="H78" s="26"/>
      <c r="I78" s="25"/>
      <c r="J78" s="145"/>
      <c r="K78" s="176"/>
      <c r="L78" s="145"/>
      <c r="M78" s="145"/>
      <c r="N78" s="145"/>
      <c r="O78" s="145"/>
      <c r="P78" s="145"/>
      <c r="Q78" s="145"/>
      <c r="R78" s="145"/>
      <c r="S78" s="145"/>
      <c r="T78" s="145"/>
      <c r="U78" s="145"/>
      <c r="V78" s="145"/>
      <c r="W78" s="145"/>
      <c r="X78" s="145"/>
      <c r="Y78" s="145"/>
      <c r="Z78" s="145"/>
      <c r="AA78" s="145"/>
      <c r="AB78" s="145"/>
      <c r="AC78" s="145"/>
      <c r="AD78" s="145"/>
      <c r="AE78" s="145"/>
      <c r="AF78" s="145"/>
      <c r="AG78" s="145"/>
      <c r="AH78" s="145"/>
      <c r="AI78" s="145"/>
      <c r="AJ78" s="145"/>
      <c r="AK78" s="145"/>
      <c r="AL78" s="145"/>
      <c r="AM78" s="145"/>
      <c r="AN78" s="145"/>
      <c r="AO78" s="145"/>
      <c r="AP78" s="145"/>
      <c r="AQ78" s="145"/>
      <c r="AR78" s="145"/>
      <c r="AS78" s="145"/>
      <c r="AT78" s="145"/>
      <c r="AU78" s="145"/>
      <c r="AV78" s="145"/>
      <c r="AW78" s="145"/>
      <c r="AX78" s="145"/>
      <c r="AY78" s="145"/>
      <c r="AZ78" s="145"/>
      <c r="BA78" s="145"/>
      <c r="BB78" s="145"/>
      <c r="BC78" s="145"/>
      <c r="BD78" s="145"/>
      <c r="BE78" s="145"/>
      <c r="BF78" s="145"/>
      <c r="BG78" s="145"/>
      <c r="BH78" s="145"/>
      <c r="BI78" s="145"/>
      <c r="BJ78" s="145"/>
      <c r="BK78" s="145"/>
      <c r="BL78" s="145"/>
      <c r="BM78" s="145"/>
      <c r="BN78" s="145"/>
      <c r="BO78" s="145"/>
      <c r="BP78" s="145"/>
      <c r="BQ78" s="145"/>
      <c r="BR78" s="145"/>
      <c r="BS78" s="145"/>
      <c r="BT78" s="145"/>
      <c r="BU78" s="145"/>
      <c r="BV78" s="145"/>
      <c r="BW78" s="145"/>
      <c r="BX78" s="145"/>
      <c r="BY78" s="145"/>
      <c r="BZ78" s="145"/>
      <c r="CA78" s="145"/>
      <c r="CB78" s="145"/>
      <c r="CC78" s="145"/>
      <c r="CD78" s="148"/>
    </row>
    <row r="79" spans="1:82">
      <c r="A79" s="169">
        <v>65</v>
      </c>
      <c r="B79" s="156"/>
      <c r="C79" s="174" t="s">
        <v>11</v>
      </c>
      <c r="D79" s="154">
        <v>100230.42</v>
      </c>
      <c r="E79" s="155">
        <v>100245.13</v>
      </c>
      <c r="F79" s="175" t="s">
        <v>68</v>
      </c>
      <c r="G79" s="165">
        <f>E79-D79</f>
        <v>14.710000000006403</v>
      </c>
      <c r="H79" s="163">
        <v>2</v>
      </c>
      <c r="I79" s="165">
        <v>36.6</v>
      </c>
      <c r="J79" s="172">
        <f>G79*H79</f>
        <v>29.420000000012806</v>
      </c>
      <c r="K79" s="176">
        <f t="shared" si="0"/>
        <v>80.730000000019203</v>
      </c>
      <c r="L79" s="145"/>
      <c r="M79" s="145"/>
      <c r="N79" s="145"/>
      <c r="O79" s="145"/>
      <c r="P79" s="145"/>
      <c r="Q79" s="145"/>
      <c r="R79" s="145"/>
      <c r="S79" s="145"/>
      <c r="T79" s="145"/>
      <c r="U79" s="145"/>
      <c r="V79" s="145"/>
      <c r="W79" s="145"/>
      <c r="X79" s="145"/>
      <c r="Y79" s="145"/>
      <c r="Z79" s="145"/>
      <c r="AA79" s="145"/>
      <c r="AB79" s="145"/>
      <c r="AC79" s="145"/>
      <c r="AD79" s="145"/>
      <c r="AE79" s="145"/>
      <c r="AF79" s="145"/>
      <c r="AG79" s="145"/>
      <c r="AH79" s="145"/>
      <c r="AI79" s="145"/>
      <c r="AJ79" s="145"/>
      <c r="AK79" s="145"/>
      <c r="AL79" s="145"/>
      <c r="AM79" s="145"/>
      <c r="AN79" s="145"/>
      <c r="AO79" s="145"/>
      <c r="AP79" s="145"/>
      <c r="AQ79" s="145"/>
      <c r="AR79" s="145"/>
      <c r="AS79" s="145"/>
      <c r="AT79" s="145"/>
      <c r="AU79" s="145"/>
      <c r="AV79" s="145"/>
      <c r="AW79" s="145"/>
      <c r="AX79" s="145"/>
      <c r="AY79" s="145"/>
      <c r="AZ79" s="145"/>
      <c r="BA79" s="145"/>
      <c r="BB79" s="145"/>
      <c r="BC79" s="145"/>
      <c r="BD79" s="145"/>
      <c r="BE79" s="145"/>
      <c r="BF79" s="145"/>
      <c r="BG79" s="145"/>
      <c r="BH79" s="145"/>
      <c r="BI79" s="145"/>
      <c r="BJ79" s="145"/>
      <c r="BK79" s="145"/>
      <c r="BL79" s="145"/>
      <c r="BM79" s="145"/>
      <c r="BN79" s="145"/>
      <c r="BO79" s="145"/>
      <c r="BP79" s="145"/>
      <c r="BQ79" s="145"/>
      <c r="BR79" s="145"/>
      <c r="BS79" s="145"/>
      <c r="BT79" s="145"/>
      <c r="BU79" s="145"/>
      <c r="BV79" s="145"/>
      <c r="BW79" s="145"/>
      <c r="BX79" s="145"/>
      <c r="BY79" s="145"/>
      <c r="BZ79" s="145"/>
      <c r="CA79" s="145"/>
      <c r="CB79" s="145"/>
      <c r="CC79" s="145"/>
      <c r="CD79" s="148"/>
    </row>
    <row r="80" spans="1:82">
      <c r="A80" s="61"/>
      <c r="B80" s="34"/>
      <c r="C80" s="37"/>
      <c r="D80" s="19"/>
      <c r="E80" s="73"/>
      <c r="F80" s="27"/>
      <c r="G80" s="25"/>
      <c r="H80" s="26"/>
      <c r="I80" s="25"/>
      <c r="J80" s="145"/>
      <c r="K80" s="176"/>
      <c r="L80" s="145"/>
      <c r="M80" s="145"/>
      <c r="N80" s="145"/>
      <c r="O80" s="145"/>
      <c r="P80" s="145"/>
      <c r="Q80" s="145"/>
      <c r="R80" s="145"/>
      <c r="S80" s="145"/>
      <c r="T80" s="145"/>
      <c r="U80" s="145"/>
      <c r="V80" s="145"/>
      <c r="W80" s="145"/>
      <c r="X80" s="145"/>
      <c r="Y80" s="145"/>
      <c r="Z80" s="145"/>
      <c r="AA80" s="145"/>
      <c r="AB80" s="145"/>
      <c r="AC80" s="145"/>
      <c r="AD80" s="145"/>
      <c r="AE80" s="145"/>
      <c r="AF80" s="145"/>
      <c r="AG80" s="145"/>
      <c r="AH80" s="145"/>
      <c r="AI80" s="145"/>
      <c r="AJ80" s="145"/>
      <c r="AK80" s="145"/>
      <c r="AL80" s="145"/>
      <c r="AM80" s="145"/>
      <c r="AN80" s="145"/>
      <c r="AO80" s="145"/>
      <c r="AP80" s="145"/>
      <c r="AQ80" s="145"/>
      <c r="AR80" s="145"/>
      <c r="AS80" s="145"/>
      <c r="AT80" s="145"/>
      <c r="AU80" s="145"/>
      <c r="AV80" s="145"/>
      <c r="AW80" s="145"/>
      <c r="AX80" s="145"/>
      <c r="AY80" s="145"/>
      <c r="AZ80" s="145"/>
      <c r="BA80" s="145"/>
      <c r="BB80" s="145"/>
      <c r="BC80" s="145"/>
      <c r="BD80" s="145"/>
      <c r="BE80" s="145"/>
      <c r="BF80" s="145"/>
      <c r="BG80" s="145"/>
      <c r="BH80" s="145"/>
      <c r="BI80" s="145"/>
      <c r="BJ80" s="145"/>
      <c r="BK80" s="145"/>
      <c r="BL80" s="145"/>
      <c r="BM80" s="145"/>
      <c r="BN80" s="145"/>
      <c r="BO80" s="145"/>
      <c r="BP80" s="145"/>
      <c r="BQ80" s="145"/>
      <c r="BR80" s="145"/>
      <c r="BS80" s="145"/>
      <c r="BT80" s="145"/>
      <c r="BU80" s="145"/>
      <c r="BV80" s="145"/>
      <c r="BW80" s="145"/>
      <c r="BX80" s="145"/>
      <c r="BY80" s="145"/>
      <c r="BZ80" s="145"/>
      <c r="CA80" s="145"/>
      <c r="CB80" s="145"/>
      <c r="CC80" s="145"/>
      <c r="CD80" s="148"/>
    </row>
    <row r="81" spans="1:82">
      <c r="A81" s="169">
        <v>66</v>
      </c>
      <c r="B81" s="156"/>
      <c r="C81" s="174" t="s">
        <v>11</v>
      </c>
      <c r="D81" s="154">
        <v>100283.83</v>
      </c>
      <c r="E81" s="155">
        <v>100296.33</v>
      </c>
      <c r="F81" s="175" t="s">
        <v>68</v>
      </c>
      <c r="G81" s="165">
        <f>E81-D81</f>
        <v>12.5</v>
      </c>
      <c r="H81" s="163">
        <v>2</v>
      </c>
      <c r="I81" s="165">
        <v>32.92</v>
      </c>
      <c r="J81" s="172">
        <f>G81*H81</f>
        <v>25</v>
      </c>
      <c r="K81" s="176">
        <f t="shared" ref="K81:K109" si="1">I81+3*G81</f>
        <v>70.42</v>
      </c>
      <c r="L81" s="145"/>
      <c r="M81" s="145"/>
      <c r="N81" s="145"/>
      <c r="O81" s="145"/>
      <c r="P81" s="145"/>
      <c r="Q81" s="145"/>
      <c r="R81" s="145"/>
      <c r="S81" s="145"/>
      <c r="T81" s="145"/>
      <c r="U81" s="145"/>
      <c r="V81" s="145"/>
      <c r="W81" s="145"/>
      <c r="X81" s="145"/>
      <c r="Y81" s="145"/>
      <c r="Z81" s="145"/>
      <c r="AA81" s="145"/>
      <c r="AB81" s="145"/>
      <c r="AC81" s="145"/>
      <c r="AD81" s="145"/>
      <c r="AE81" s="145"/>
      <c r="AF81" s="145"/>
      <c r="AG81" s="145"/>
      <c r="AH81" s="145"/>
      <c r="AI81" s="145"/>
      <c r="AJ81" s="145"/>
      <c r="AK81" s="145"/>
      <c r="AL81" s="145"/>
      <c r="AM81" s="145"/>
      <c r="AN81" s="145"/>
      <c r="AO81" s="145"/>
      <c r="AP81" s="145"/>
      <c r="AQ81" s="145"/>
      <c r="AR81" s="145"/>
      <c r="AS81" s="145"/>
      <c r="AT81" s="145"/>
      <c r="AU81" s="145"/>
      <c r="AV81" s="145"/>
      <c r="AW81" s="145"/>
      <c r="AX81" s="145"/>
      <c r="AY81" s="145"/>
      <c r="AZ81" s="145"/>
      <c r="BA81" s="145"/>
      <c r="BB81" s="145"/>
      <c r="BC81" s="145"/>
      <c r="BD81" s="145"/>
      <c r="BE81" s="145"/>
      <c r="BF81" s="145"/>
      <c r="BG81" s="145"/>
      <c r="BH81" s="145"/>
      <c r="BI81" s="145"/>
      <c r="BJ81" s="145"/>
      <c r="BK81" s="145"/>
      <c r="BL81" s="145"/>
      <c r="BM81" s="145"/>
      <c r="BN81" s="145"/>
      <c r="BO81" s="145"/>
      <c r="BP81" s="145"/>
      <c r="BQ81" s="145"/>
      <c r="BR81" s="145"/>
      <c r="BS81" s="145"/>
      <c r="BT81" s="145"/>
      <c r="BU81" s="145"/>
      <c r="BV81" s="145"/>
      <c r="BW81" s="145"/>
      <c r="BX81" s="145"/>
      <c r="BY81" s="145"/>
      <c r="BZ81" s="145"/>
      <c r="CA81" s="145"/>
      <c r="CB81" s="145"/>
      <c r="CC81" s="145"/>
      <c r="CD81" s="148"/>
    </row>
    <row r="82" spans="1:82">
      <c r="A82" s="61"/>
      <c r="B82" s="34"/>
      <c r="C82" s="37"/>
      <c r="D82" s="19"/>
      <c r="E82" s="73"/>
      <c r="F82" s="27"/>
      <c r="G82" s="25"/>
      <c r="H82" s="26"/>
      <c r="I82" s="25"/>
      <c r="J82" s="145"/>
      <c r="K82" s="176"/>
      <c r="L82" s="145"/>
      <c r="M82" s="145"/>
      <c r="N82" s="145"/>
      <c r="O82" s="145"/>
      <c r="P82" s="145"/>
      <c r="Q82" s="145"/>
      <c r="R82" s="145"/>
      <c r="S82" s="145"/>
      <c r="T82" s="145"/>
      <c r="U82" s="145"/>
      <c r="V82" s="145"/>
      <c r="W82" s="145"/>
      <c r="X82" s="145"/>
      <c r="Y82" s="145"/>
      <c r="Z82" s="145"/>
      <c r="AA82" s="145"/>
      <c r="AB82" s="145"/>
      <c r="AC82" s="145"/>
      <c r="AD82" s="145"/>
      <c r="AE82" s="145"/>
      <c r="AF82" s="145"/>
      <c r="AG82" s="145"/>
      <c r="AH82" s="145"/>
      <c r="AI82" s="145"/>
      <c r="AJ82" s="145"/>
      <c r="AK82" s="145"/>
      <c r="AL82" s="145"/>
      <c r="AM82" s="145"/>
      <c r="AN82" s="145"/>
      <c r="AO82" s="145"/>
      <c r="AP82" s="145"/>
      <c r="AQ82" s="145"/>
      <c r="AR82" s="145"/>
      <c r="AS82" s="145"/>
      <c r="AT82" s="145"/>
      <c r="AU82" s="145"/>
      <c r="AV82" s="145"/>
      <c r="AW82" s="145"/>
      <c r="AX82" s="145"/>
      <c r="AY82" s="145"/>
      <c r="AZ82" s="145"/>
      <c r="BA82" s="145"/>
      <c r="BB82" s="145"/>
      <c r="BC82" s="145"/>
      <c r="BD82" s="145"/>
      <c r="BE82" s="145"/>
      <c r="BF82" s="145"/>
      <c r="BG82" s="145"/>
      <c r="BH82" s="145"/>
      <c r="BI82" s="145"/>
      <c r="BJ82" s="145"/>
      <c r="BK82" s="145"/>
      <c r="BL82" s="145"/>
      <c r="BM82" s="145"/>
      <c r="BN82" s="145"/>
      <c r="BO82" s="145"/>
      <c r="BP82" s="145"/>
      <c r="BQ82" s="145"/>
      <c r="BR82" s="145"/>
      <c r="BS82" s="145"/>
      <c r="BT82" s="145"/>
      <c r="BU82" s="145"/>
      <c r="BV82" s="145"/>
      <c r="BW82" s="145"/>
      <c r="BX82" s="145"/>
      <c r="BY82" s="145"/>
      <c r="BZ82" s="145"/>
      <c r="CA82" s="145"/>
      <c r="CB82" s="145"/>
      <c r="CC82" s="145"/>
      <c r="CD82" s="148"/>
    </row>
    <row r="83" spans="1:82">
      <c r="A83" s="169">
        <v>67</v>
      </c>
      <c r="B83" s="156"/>
      <c r="C83" s="174" t="s">
        <v>11</v>
      </c>
      <c r="D83" s="154">
        <v>100368.39</v>
      </c>
      <c r="E83" s="155">
        <v>100457.52</v>
      </c>
      <c r="F83" s="175" t="s">
        <v>12</v>
      </c>
      <c r="G83" s="165">
        <f>E83-D83</f>
        <v>89.130000000004657</v>
      </c>
      <c r="H83" s="163">
        <v>2</v>
      </c>
      <c r="I83" s="165">
        <v>178.98</v>
      </c>
      <c r="J83" s="172">
        <f>G83*H83</f>
        <v>178.26000000000931</v>
      </c>
      <c r="K83" s="176">
        <f t="shared" si="1"/>
        <v>446.37000000001399</v>
      </c>
      <c r="L83" s="145"/>
      <c r="M83" s="145"/>
      <c r="N83" s="145"/>
      <c r="O83" s="145"/>
      <c r="P83" s="145"/>
      <c r="Q83" s="145"/>
      <c r="R83" s="145"/>
      <c r="S83" s="145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D83" s="145"/>
      <c r="AE83" s="145"/>
      <c r="AF83" s="145"/>
      <c r="AG83" s="145"/>
      <c r="AH83" s="145"/>
      <c r="AI83" s="145"/>
      <c r="AJ83" s="145"/>
      <c r="AK83" s="145"/>
      <c r="AL83" s="145"/>
      <c r="AM83" s="145"/>
      <c r="AN83" s="145"/>
      <c r="AO83" s="145"/>
      <c r="AP83" s="145"/>
      <c r="AQ83" s="145"/>
      <c r="AR83" s="145"/>
      <c r="AS83" s="145"/>
      <c r="AT83" s="145"/>
      <c r="AU83" s="145"/>
      <c r="AV83" s="145"/>
      <c r="AW83" s="145"/>
      <c r="AX83" s="145"/>
      <c r="AY83" s="145"/>
      <c r="AZ83" s="145"/>
      <c r="BA83" s="145"/>
      <c r="BB83" s="145"/>
      <c r="BC83" s="145"/>
      <c r="BD83" s="145"/>
      <c r="BE83" s="145"/>
      <c r="BF83" s="145"/>
      <c r="BG83" s="145"/>
      <c r="BH83" s="145"/>
      <c r="BI83" s="145"/>
      <c r="BJ83" s="145"/>
      <c r="BK83" s="145"/>
      <c r="BL83" s="145"/>
      <c r="BM83" s="145"/>
      <c r="BN83" s="145"/>
      <c r="BO83" s="145"/>
      <c r="BP83" s="145"/>
      <c r="BQ83" s="145"/>
      <c r="BR83" s="145"/>
      <c r="BS83" s="145"/>
      <c r="BT83" s="145"/>
      <c r="BU83" s="145"/>
      <c r="BV83" s="145"/>
      <c r="BW83" s="145"/>
      <c r="BX83" s="145"/>
      <c r="BY83" s="145"/>
      <c r="BZ83" s="145"/>
      <c r="CA83" s="145"/>
      <c r="CB83" s="145"/>
      <c r="CC83" s="145"/>
      <c r="CD83" s="148"/>
    </row>
    <row r="84" spans="1:82">
      <c r="A84" s="61"/>
      <c r="B84" s="34"/>
      <c r="C84" s="37"/>
      <c r="D84" s="19"/>
      <c r="E84" s="73"/>
      <c r="F84" s="27"/>
      <c r="G84" s="25"/>
      <c r="H84" s="26"/>
      <c r="I84" s="25"/>
      <c r="J84" s="145"/>
      <c r="K84" s="176"/>
      <c r="L84" s="145"/>
      <c r="M84" s="145"/>
      <c r="N84" s="145"/>
      <c r="O84" s="145"/>
      <c r="P84" s="145"/>
      <c r="Q84" s="145"/>
      <c r="R84" s="145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45"/>
      <c r="AE84" s="145"/>
      <c r="AF84" s="145"/>
      <c r="AG84" s="145"/>
      <c r="AH84" s="145"/>
      <c r="AI84" s="145"/>
      <c r="AJ84" s="145"/>
      <c r="AK84" s="145"/>
      <c r="AL84" s="145"/>
      <c r="AM84" s="145"/>
      <c r="AN84" s="145"/>
      <c r="AO84" s="145"/>
      <c r="AP84" s="145"/>
      <c r="AQ84" s="145"/>
      <c r="AR84" s="145"/>
      <c r="AS84" s="145"/>
      <c r="AT84" s="145"/>
      <c r="AU84" s="145"/>
      <c r="AV84" s="145"/>
      <c r="AW84" s="145"/>
      <c r="AX84" s="145"/>
      <c r="AY84" s="145"/>
      <c r="AZ84" s="145"/>
      <c r="BA84" s="145"/>
      <c r="BB84" s="145"/>
      <c r="BC84" s="145"/>
      <c r="BD84" s="145"/>
      <c r="BE84" s="145"/>
      <c r="BF84" s="145"/>
      <c r="BG84" s="145"/>
      <c r="BH84" s="145"/>
      <c r="BI84" s="145"/>
      <c r="BJ84" s="145"/>
      <c r="BK84" s="145"/>
      <c r="BL84" s="145"/>
      <c r="BM84" s="145"/>
      <c r="BN84" s="145"/>
      <c r="BO84" s="145"/>
      <c r="BP84" s="145"/>
      <c r="BQ84" s="145"/>
      <c r="BR84" s="145"/>
      <c r="BS84" s="145"/>
      <c r="BT84" s="145"/>
      <c r="BU84" s="145"/>
      <c r="BV84" s="145"/>
      <c r="BW84" s="145"/>
      <c r="BX84" s="145"/>
      <c r="BY84" s="145"/>
      <c r="BZ84" s="145"/>
      <c r="CA84" s="145"/>
      <c r="CB84" s="145"/>
      <c r="CC84" s="145"/>
      <c r="CD84" s="148"/>
    </row>
    <row r="85" spans="1:82">
      <c r="A85" s="169">
        <v>68</v>
      </c>
      <c r="B85" s="156"/>
      <c r="C85" s="174" t="s">
        <v>11</v>
      </c>
      <c r="D85" s="154">
        <v>100745.14</v>
      </c>
      <c r="E85" s="155">
        <v>100820.48</v>
      </c>
      <c r="F85" s="175" t="s">
        <v>12</v>
      </c>
      <c r="G85" s="165">
        <f>E85-D85</f>
        <v>75.339999999996508</v>
      </c>
      <c r="H85" s="163">
        <v>1.5</v>
      </c>
      <c r="I85" s="165">
        <v>109.92</v>
      </c>
      <c r="J85" s="172">
        <f>G85*H85</f>
        <v>113.00999999999476</v>
      </c>
      <c r="K85" s="176">
        <f t="shared" si="1"/>
        <v>335.93999999998954</v>
      </c>
      <c r="L85" s="145"/>
      <c r="M85" s="145"/>
      <c r="N85" s="145"/>
      <c r="O85" s="145"/>
      <c r="P85" s="145"/>
      <c r="Q85" s="145"/>
      <c r="R85" s="145"/>
      <c r="S85" s="145"/>
      <c r="T85" s="145"/>
      <c r="U85" s="145"/>
      <c r="V85" s="145"/>
      <c r="W85" s="145"/>
      <c r="X85" s="145"/>
      <c r="Y85" s="145"/>
      <c r="Z85" s="145"/>
      <c r="AA85" s="145"/>
      <c r="AB85" s="145"/>
      <c r="AC85" s="145"/>
      <c r="AD85" s="145"/>
      <c r="AE85" s="145"/>
      <c r="AF85" s="145"/>
      <c r="AG85" s="145"/>
      <c r="AH85" s="145"/>
      <c r="AI85" s="145"/>
      <c r="AJ85" s="145"/>
      <c r="AK85" s="145"/>
      <c r="AL85" s="145"/>
      <c r="AM85" s="145"/>
      <c r="AN85" s="145"/>
      <c r="AO85" s="145"/>
      <c r="AP85" s="145"/>
      <c r="AQ85" s="145"/>
      <c r="AR85" s="145"/>
      <c r="AS85" s="145"/>
      <c r="AT85" s="145"/>
      <c r="AU85" s="145"/>
      <c r="AV85" s="145"/>
      <c r="AW85" s="145"/>
      <c r="AX85" s="145"/>
      <c r="AY85" s="145"/>
      <c r="AZ85" s="145"/>
      <c r="BA85" s="145"/>
      <c r="BB85" s="145"/>
      <c r="BC85" s="145"/>
      <c r="BD85" s="145"/>
      <c r="BE85" s="145"/>
      <c r="BF85" s="145"/>
      <c r="BG85" s="145"/>
      <c r="BH85" s="145"/>
      <c r="BI85" s="145"/>
      <c r="BJ85" s="145"/>
      <c r="BK85" s="145"/>
      <c r="BL85" s="145"/>
      <c r="BM85" s="145"/>
      <c r="BN85" s="145"/>
      <c r="BO85" s="145"/>
      <c r="BP85" s="145"/>
      <c r="BQ85" s="145"/>
      <c r="BR85" s="145"/>
      <c r="BS85" s="145"/>
      <c r="BT85" s="145"/>
      <c r="BU85" s="145"/>
      <c r="BV85" s="145"/>
      <c r="BW85" s="145"/>
      <c r="BX85" s="145"/>
      <c r="BY85" s="145"/>
      <c r="BZ85" s="145"/>
      <c r="CA85" s="145"/>
      <c r="CB85" s="145"/>
      <c r="CC85" s="145"/>
      <c r="CD85" s="148"/>
    </row>
    <row r="86" spans="1:82">
      <c r="A86" s="61"/>
      <c r="B86" s="34"/>
      <c r="C86" s="37"/>
      <c r="D86" s="19"/>
      <c r="E86" s="73"/>
      <c r="F86" s="27"/>
      <c r="G86" s="25"/>
      <c r="H86" s="26"/>
      <c r="I86" s="25"/>
      <c r="J86" s="145"/>
      <c r="K86" s="176"/>
      <c r="L86" s="145"/>
      <c r="M86" s="145"/>
      <c r="N86" s="145"/>
      <c r="O86" s="145"/>
      <c r="P86" s="145"/>
      <c r="Q86" s="145"/>
      <c r="R86" s="145"/>
      <c r="S86" s="145"/>
      <c r="T86" s="145"/>
      <c r="U86" s="145"/>
      <c r="V86" s="145"/>
      <c r="W86" s="145"/>
      <c r="X86" s="145"/>
      <c r="Y86" s="145"/>
      <c r="Z86" s="145"/>
      <c r="AA86" s="145"/>
      <c r="AB86" s="145"/>
      <c r="AC86" s="145"/>
      <c r="AD86" s="145"/>
      <c r="AE86" s="145"/>
      <c r="AF86" s="145"/>
      <c r="AG86" s="145"/>
      <c r="AH86" s="145"/>
      <c r="AI86" s="145"/>
      <c r="AJ86" s="145"/>
      <c r="AK86" s="145"/>
      <c r="AL86" s="145"/>
      <c r="AM86" s="145"/>
      <c r="AN86" s="145"/>
      <c r="AO86" s="145"/>
      <c r="AP86" s="145"/>
      <c r="AQ86" s="145"/>
      <c r="AR86" s="145"/>
      <c r="AS86" s="145"/>
      <c r="AT86" s="145"/>
      <c r="AU86" s="145"/>
      <c r="AV86" s="145"/>
      <c r="AW86" s="145"/>
      <c r="AX86" s="145"/>
      <c r="AY86" s="145"/>
      <c r="AZ86" s="145"/>
      <c r="BA86" s="145"/>
      <c r="BB86" s="145"/>
      <c r="BC86" s="145"/>
      <c r="BD86" s="145"/>
      <c r="BE86" s="145"/>
      <c r="BF86" s="145"/>
      <c r="BG86" s="145"/>
      <c r="BH86" s="145"/>
      <c r="BI86" s="145"/>
      <c r="BJ86" s="145"/>
      <c r="BK86" s="145"/>
      <c r="BL86" s="145"/>
      <c r="BM86" s="145"/>
      <c r="BN86" s="145"/>
      <c r="BO86" s="145"/>
      <c r="BP86" s="145"/>
      <c r="BQ86" s="145"/>
      <c r="BR86" s="145"/>
      <c r="BS86" s="145"/>
      <c r="BT86" s="145"/>
      <c r="BU86" s="145"/>
      <c r="BV86" s="145"/>
      <c r="BW86" s="145"/>
      <c r="BX86" s="145"/>
      <c r="BY86" s="145"/>
      <c r="BZ86" s="145"/>
      <c r="CA86" s="145"/>
      <c r="CB86" s="145"/>
      <c r="CC86" s="145"/>
      <c r="CD86" s="148"/>
    </row>
    <row r="87" spans="1:82">
      <c r="A87" s="169">
        <v>69</v>
      </c>
      <c r="B87" s="156"/>
      <c r="C87" s="174" t="s">
        <v>11</v>
      </c>
      <c r="D87" s="154">
        <v>101294.69</v>
      </c>
      <c r="E87" s="155">
        <v>101361.25</v>
      </c>
      <c r="F87" s="175" t="s">
        <v>12</v>
      </c>
      <c r="G87" s="165">
        <f>E87-D87</f>
        <v>66.559999999997672</v>
      </c>
      <c r="H87" s="163">
        <v>2</v>
      </c>
      <c r="I87" s="165">
        <v>133.15</v>
      </c>
      <c r="J87" s="172">
        <f>G87*H87</f>
        <v>133.11999999999534</v>
      </c>
      <c r="K87" s="176">
        <f t="shared" si="1"/>
        <v>332.82999999999299</v>
      </c>
      <c r="L87" s="145"/>
      <c r="M87" s="145"/>
      <c r="N87" s="145"/>
      <c r="O87" s="145"/>
      <c r="P87" s="145"/>
      <c r="Q87" s="145"/>
      <c r="R87" s="145"/>
      <c r="S87" s="145"/>
      <c r="T87" s="145"/>
      <c r="U87" s="145"/>
      <c r="V87" s="145"/>
      <c r="W87" s="145"/>
      <c r="X87" s="145"/>
      <c r="Y87" s="145"/>
      <c r="Z87" s="145"/>
      <c r="AA87" s="145"/>
      <c r="AB87" s="145"/>
      <c r="AC87" s="145"/>
      <c r="AD87" s="145"/>
      <c r="AE87" s="145"/>
      <c r="AF87" s="145"/>
      <c r="AG87" s="145"/>
      <c r="AH87" s="145"/>
      <c r="AI87" s="145"/>
      <c r="AJ87" s="145"/>
      <c r="AK87" s="145"/>
      <c r="AL87" s="145"/>
      <c r="AM87" s="145"/>
      <c r="AN87" s="145"/>
      <c r="AO87" s="145"/>
      <c r="AP87" s="145"/>
      <c r="AQ87" s="145"/>
      <c r="AR87" s="145"/>
      <c r="AS87" s="145"/>
      <c r="AT87" s="145"/>
      <c r="AU87" s="145"/>
      <c r="AV87" s="145"/>
      <c r="AW87" s="145"/>
      <c r="AX87" s="145"/>
      <c r="AY87" s="145"/>
      <c r="AZ87" s="145"/>
      <c r="BA87" s="145"/>
      <c r="BB87" s="145"/>
      <c r="BC87" s="145"/>
      <c r="BD87" s="145"/>
      <c r="BE87" s="145"/>
      <c r="BF87" s="145"/>
      <c r="BG87" s="145"/>
      <c r="BH87" s="145"/>
      <c r="BI87" s="145"/>
      <c r="BJ87" s="145"/>
      <c r="BK87" s="145"/>
      <c r="BL87" s="145"/>
      <c r="BM87" s="145"/>
      <c r="BN87" s="145"/>
      <c r="BO87" s="145"/>
      <c r="BP87" s="145"/>
      <c r="BQ87" s="145"/>
      <c r="BR87" s="145"/>
      <c r="BS87" s="145"/>
      <c r="BT87" s="145"/>
      <c r="BU87" s="145"/>
      <c r="BV87" s="145"/>
      <c r="BW87" s="145"/>
      <c r="BX87" s="145"/>
      <c r="BY87" s="145"/>
      <c r="BZ87" s="145"/>
      <c r="CA87" s="145"/>
      <c r="CB87" s="145"/>
      <c r="CC87" s="145"/>
      <c r="CD87" s="148"/>
    </row>
    <row r="88" spans="1:82">
      <c r="A88" s="61"/>
      <c r="B88" s="34"/>
      <c r="C88" s="37"/>
      <c r="D88" s="19"/>
      <c r="E88" s="73"/>
      <c r="F88" s="27"/>
      <c r="G88" s="25"/>
      <c r="H88" s="26"/>
      <c r="I88" s="25"/>
      <c r="J88" s="145"/>
      <c r="K88" s="176"/>
      <c r="L88" s="145"/>
      <c r="M88" s="145"/>
      <c r="N88" s="145"/>
      <c r="O88" s="145"/>
      <c r="P88" s="145"/>
      <c r="Q88" s="145"/>
      <c r="R88" s="145"/>
      <c r="S88" s="145"/>
      <c r="T88" s="145"/>
      <c r="U88" s="145"/>
      <c r="V88" s="145"/>
      <c r="W88" s="145"/>
      <c r="X88" s="145"/>
      <c r="Y88" s="145"/>
      <c r="Z88" s="145"/>
      <c r="AA88" s="145"/>
      <c r="AB88" s="145"/>
      <c r="AC88" s="145"/>
      <c r="AD88" s="145"/>
      <c r="AE88" s="145"/>
      <c r="AF88" s="145"/>
      <c r="AG88" s="145"/>
      <c r="AH88" s="145"/>
      <c r="AI88" s="145"/>
      <c r="AJ88" s="145"/>
      <c r="AK88" s="145"/>
      <c r="AL88" s="145"/>
      <c r="AM88" s="145"/>
      <c r="AN88" s="145"/>
      <c r="AO88" s="145"/>
      <c r="AP88" s="145"/>
      <c r="AQ88" s="145"/>
      <c r="AR88" s="145"/>
      <c r="AS88" s="145"/>
      <c r="AT88" s="145"/>
      <c r="AU88" s="145"/>
      <c r="AV88" s="145"/>
      <c r="AW88" s="145"/>
      <c r="AX88" s="145"/>
      <c r="AY88" s="145"/>
      <c r="AZ88" s="145"/>
      <c r="BA88" s="145"/>
      <c r="BB88" s="145"/>
      <c r="BC88" s="145"/>
      <c r="BD88" s="145"/>
      <c r="BE88" s="145"/>
      <c r="BF88" s="145"/>
      <c r="BG88" s="145"/>
      <c r="BH88" s="145"/>
      <c r="BI88" s="145"/>
      <c r="BJ88" s="145"/>
      <c r="BK88" s="145"/>
      <c r="BL88" s="145"/>
      <c r="BM88" s="145"/>
      <c r="BN88" s="145"/>
      <c r="BO88" s="145"/>
      <c r="BP88" s="145"/>
      <c r="BQ88" s="145"/>
      <c r="BR88" s="145"/>
      <c r="BS88" s="145"/>
      <c r="BT88" s="145"/>
      <c r="BU88" s="145"/>
      <c r="BV88" s="145"/>
      <c r="BW88" s="145"/>
      <c r="BX88" s="145"/>
      <c r="BY88" s="145"/>
      <c r="BZ88" s="145"/>
      <c r="CA88" s="145"/>
      <c r="CB88" s="145"/>
      <c r="CC88" s="145"/>
      <c r="CD88" s="148"/>
    </row>
    <row r="89" spans="1:82">
      <c r="A89" s="169">
        <v>70</v>
      </c>
      <c r="B89" s="156"/>
      <c r="C89" s="174" t="s">
        <v>11</v>
      </c>
      <c r="D89" s="154">
        <v>101300.73</v>
      </c>
      <c r="E89" s="155">
        <v>101335.65</v>
      </c>
      <c r="F89" s="175" t="s">
        <v>68</v>
      </c>
      <c r="G89" s="165">
        <f>E89-D89</f>
        <v>34.919999999998254</v>
      </c>
      <c r="H89" s="163">
        <v>15</v>
      </c>
      <c r="I89" s="165">
        <v>551.13</v>
      </c>
      <c r="J89" s="172">
        <f>G89*H89</f>
        <v>523.79999999997381</v>
      </c>
      <c r="K89" s="176">
        <f t="shared" si="1"/>
        <v>655.88999999999476</v>
      </c>
      <c r="L89" s="145"/>
      <c r="M89" s="145"/>
      <c r="N89" s="145"/>
      <c r="O89" s="145"/>
      <c r="P89" s="145"/>
      <c r="Q89" s="145"/>
      <c r="R89" s="145"/>
      <c r="S89" s="145"/>
      <c r="T89" s="145"/>
      <c r="U89" s="145"/>
      <c r="V89" s="145"/>
      <c r="W89" s="145"/>
      <c r="X89" s="145"/>
      <c r="Y89" s="145"/>
      <c r="Z89" s="145"/>
      <c r="AA89" s="145"/>
      <c r="AB89" s="145"/>
      <c r="AC89" s="145"/>
      <c r="AD89" s="145"/>
      <c r="AE89" s="145"/>
      <c r="AF89" s="145"/>
      <c r="AG89" s="145"/>
      <c r="AH89" s="145"/>
      <c r="AI89" s="145"/>
      <c r="AJ89" s="145"/>
      <c r="AK89" s="145"/>
      <c r="AL89" s="145"/>
      <c r="AM89" s="145"/>
      <c r="AN89" s="145"/>
      <c r="AO89" s="145"/>
      <c r="AP89" s="145"/>
      <c r="AQ89" s="145"/>
      <c r="AR89" s="145"/>
      <c r="AS89" s="145"/>
      <c r="AT89" s="145"/>
      <c r="AU89" s="145"/>
      <c r="AV89" s="145"/>
      <c r="AW89" s="145"/>
      <c r="AX89" s="145"/>
      <c r="AY89" s="145"/>
      <c r="AZ89" s="145"/>
      <c r="BA89" s="145"/>
      <c r="BB89" s="145"/>
      <c r="BC89" s="145"/>
      <c r="BD89" s="145"/>
      <c r="BE89" s="145"/>
      <c r="BF89" s="145"/>
      <c r="BG89" s="145"/>
      <c r="BH89" s="145"/>
      <c r="BI89" s="145"/>
      <c r="BJ89" s="145"/>
      <c r="BK89" s="145"/>
      <c r="BL89" s="145"/>
      <c r="BM89" s="145"/>
      <c r="BN89" s="145"/>
      <c r="BO89" s="145"/>
      <c r="BP89" s="145"/>
      <c r="BQ89" s="145"/>
      <c r="BR89" s="145"/>
      <c r="BS89" s="145"/>
      <c r="BT89" s="145"/>
      <c r="BU89" s="145"/>
      <c r="BV89" s="145"/>
      <c r="BW89" s="145"/>
      <c r="BX89" s="145"/>
      <c r="BY89" s="145"/>
      <c r="BZ89" s="145"/>
      <c r="CA89" s="145"/>
      <c r="CB89" s="145"/>
      <c r="CC89" s="145"/>
      <c r="CD89" s="148"/>
    </row>
    <row r="90" spans="1:82">
      <c r="A90" s="61"/>
      <c r="B90" s="34"/>
      <c r="C90" s="37"/>
      <c r="D90" s="19"/>
      <c r="E90" s="73"/>
      <c r="F90" s="27"/>
      <c r="G90" s="25"/>
      <c r="H90" s="26"/>
      <c r="I90" s="25"/>
      <c r="J90" s="145"/>
      <c r="K90" s="176"/>
      <c r="L90" s="145"/>
      <c r="M90" s="145"/>
      <c r="N90" s="145"/>
      <c r="O90" s="145"/>
      <c r="P90" s="145"/>
      <c r="Q90" s="145"/>
      <c r="R90" s="145"/>
      <c r="S90" s="145"/>
      <c r="T90" s="145"/>
      <c r="U90" s="145"/>
      <c r="V90" s="145"/>
      <c r="W90" s="145"/>
      <c r="X90" s="145"/>
      <c r="Y90" s="145"/>
      <c r="Z90" s="145"/>
      <c r="AA90" s="145"/>
      <c r="AB90" s="145"/>
      <c r="AC90" s="145"/>
      <c r="AD90" s="145"/>
      <c r="AE90" s="145"/>
      <c r="AF90" s="145"/>
      <c r="AG90" s="145"/>
      <c r="AH90" s="145"/>
      <c r="AI90" s="145"/>
      <c r="AJ90" s="145"/>
      <c r="AK90" s="145"/>
      <c r="AL90" s="145"/>
      <c r="AM90" s="145"/>
      <c r="AN90" s="145"/>
      <c r="AO90" s="145"/>
      <c r="AP90" s="145"/>
      <c r="AQ90" s="145"/>
      <c r="AR90" s="145"/>
      <c r="AS90" s="145"/>
      <c r="AT90" s="145"/>
      <c r="AU90" s="145"/>
      <c r="AV90" s="145"/>
      <c r="AW90" s="145"/>
      <c r="AX90" s="145"/>
      <c r="AY90" s="145"/>
      <c r="AZ90" s="145"/>
      <c r="BA90" s="145"/>
      <c r="BB90" s="145"/>
      <c r="BC90" s="145"/>
      <c r="BD90" s="145"/>
      <c r="BE90" s="145"/>
      <c r="BF90" s="145"/>
      <c r="BG90" s="145"/>
      <c r="BH90" s="145"/>
      <c r="BI90" s="145"/>
      <c r="BJ90" s="145"/>
      <c r="BK90" s="145"/>
      <c r="BL90" s="145"/>
      <c r="BM90" s="145"/>
      <c r="BN90" s="145"/>
      <c r="BO90" s="145"/>
      <c r="BP90" s="145"/>
      <c r="BQ90" s="145"/>
      <c r="BR90" s="145"/>
      <c r="BS90" s="145"/>
      <c r="BT90" s="145"/>
      <c r="BU90" s="145"/>
      <c r="BV90" s="145"/>
      <c r="BW90" s="145"/>
      <c r="BX90" s="145"/>
      <c r="BY90" s="145"/>
      <c r="BZ90" s="145"/>
      <c r="CA90" s="145"/>
      <c r="CB90" s="145"/>
      <c r="CC90" s="145"/>
      <c r="CD90" s="148"/>
    </row>
    <row r="91" spans="1:82">
      <c r="A91" s="169">
        <v>71</v>
      </c>
      <c r="B91" s="156"/>
      <c r="C91" s="174" t="s">
        <v>11</v>
      </c>
      <c r="D91" s="155">
        <v>101335.65</v>
      </c>
      <c r="E91" s="155">
        <v>101821.87</v>
      </c>
      <c r="F91" s="175" t="s">
        <v>68</v>
      </c>
      <c r="G91" s="165">
        <f>E91-D91</f>
        <v>486.22000000000116</v>
      </c>
      <c r="H91" s="163">
        <v>15.5</v>
      </c>
      <c r="I91" s="165">
        <v>7564.35</v>
      </c>
      <c r="J91" s="172">
        <f>G91*H91</f>
        <v>7536.410000000018</v>
      </c>
      <c r="K91" s="176">
        <f t="shared" si="1"/>
        <v>9023.0100000000039</v>
      </c>
      <c r="L91" s="145"/>
      <c r="M91" s="145"/>
      <c r="N91" s="145"/>
      <c r="O91" s="145"/>
      <c r="P91" s="145"/>
      <c r="Q91" s="145"/>
      <c r="R91" s="145"/>
      <c r="S91" s="145"/>
      <c r="T91" s="145"/>
      <c r="U91" s="145"/>
      <c r="V91" s="145"/>
      <c r="W91" s="145"/>
      <c r="X91" s="145"/>
      <c r="Y91" s="145"/>
      <c r="Z91" s="145"/>
      <c r="AA91" s="145"/>
      <c r="AB91" s="145"/>
      <c r="AC91" s="145"/>
      <c r="AD91" s="145"/>
      <c r="AE91" s="145"/>
      <c r="AF91" s="145"/>
      <c r="AG91" s="145"/>
      <c r="AH91" s="145"/>
      <c r="AI91" s="145"/>
      <c r="AJ91" s="145"/>
      <c r="AK91" s="145"/>
      <c r="AL91" s="145"/>
      <c r="AM91" s="145"/>
      <c r="AN91" s="145"/>
      <c r="AO91" s="145"/>
      <c r="AP91" s="145"/>
      <c r="AQ91" s="145"/>
      <c r="AR91" s="145"/>
      <c r="AS91" s="145"/>
      <c r="AT91" s="145"/>
      <c r="AU91" s="145"/>
      <c r="AV91" s="145"/>
      <c r="AW91" s="145"/>
      <c r="AX91" s="145"/>
      <c r="AY91" s="145"/>
      <c r="AZ91" s="145"/>
      <c r="BA91" s="145"/>
      <c r="BB91" s="145"/>
      <c r="BC91" s="145"/>
      <c r="BD91" s="145"/>
      <c r="BE91" s="145"/>
      <c r="BF91" s="145"/>
      <c r="BG91" s="145"/>
      <c r="BH91" s="145"/>
      <c r="BI91" s="145"/>
      <c r="BJ91" s="145"/>
      <c r="BK91" s="145"/>
      <c r="BL91" s="145"/>
      <c r="BM91" s="145"/>
      <c r="BN91" s="145"/>
      <c r="BO91" s="145"/>
      <c r="BP91" s="145"/>
      <c r="BQ91" s="145"/>
      <c r="BR91" s="145"/>
      <c r="BS91" s="145"/>
      <c r="BT91" s="145"/>
      <c r="BU91" s="145"/>
      <c r="BV91" s="145"/>
      <c r="BW91" s="145"/>
      <c r="BX91" s="145"/>
      <c r="BY91" s="145"/>
      <c r="BZ91" s="145"/>
      <c r="CA91" s="145"/>
      <c r="CB91" s="145"/>
      <c r="CC91" s="145"/>
      <c r="CD91" s="148"/>
    </row>
    <row r="92" spans="1:82">
      <c r="A92" s="61"/>
      <c r="B92" s="34"/>
      <c r="C92" s="37"/>
      <c r="D92" s="19"/>
      <c r="E92" s="73"/>
      <c r="F92" s="27"/>
      <c r="G92" s="25"/>
      <c r="H92" s="26"/>
      <c r="I92" s="25"/>
      <c r="J92" s="145"/>
      <c r="K92" s="176"/>
      <c r="L92" s="145"/>
      <c r="M92" s="145"/>
      <c r="N92" s="145"/>
      <c r="O92" s="145"/>
      <c r="P92" s="145"/>
      <c r="Q92" s="145"/>
      <c r="R92" s="145"/>
      <c r="S92" s="145"/>
      <c r="T92" s="145"/>
      <c r="U92" s="145"/>
      <c r="V92" s="145"/>
      <c r="W92" s="145"/>
      <c r="X92" s="145"/>
      <c r="Y92" s="145"/>
      <c r="Z92" s="145"/>
      <c r="AA92" s="145"/>
      <c r="AB92" s="145"/>
      <c r="AC92" s="145"/>
      <c r="AD92" s="145"/>
      <c r="AE92" s="145"/>
      <c r="AF92" s="145"/>
      <c r="AG92" s="145"/>
      <c r="AH92" s="145"/>
      <c r="AI92" s="145"/>
      <c r="AJ92" s="145"/>
      <c r="AK92" s="145"/>
      <c r="AL92" s="145"/>
      <c r="AM92" s="145"/>
      <c r="AN92" s="145"/>
      <c r="AO92" s="145"/>
      <c r="AP92" s="145"/>
      <c r="AQ92" s="145"/>
      <c r="AR92" s="145"/>
      <c r="AS92" s="145"/>
      <c r="AT92" s="145"/>
      <c r="AU92" s="145"/>
      <c r="AV92" s="145"/>
      <c r="AW92" s="145"/>
      <c r="AX92" s="145"/>
      <c r="AY92" s="145"/>
      <c r="AZ92" s="145"/>
      <c r="BA92" s="145"/>
      <c r="BB92" s="145"/>
      <c r="BC92" s="145"/>
      <c r="BD92" s="145"/>
      <c r="BE92" s="145"/>
      <c r="BF92" s="145"/>
      <c r="BG92" s="145"/>
      <c r="BH92" s="145"/>
      <c r="BI92" s="145"/>
      <c r="BJ92" s="145"/>
      <c r="BK92" s="145"/>
      <c r="BL92" s="145"/>
      <c r="BM92" s="145"/>
      <c r="BN92" s="145"/>
      <c r="BO92" s="145"/>
      <c r="BP92" s="145"/>
      <c r="BQ92" s="145"/>
      <c r="BR92" s="145"/>
      <c r="BS92" s="145"/>
      <c r="BT92" s="145"/>
      <c r="BU92" s="145"/>
      <c r="BV92" s="145"/>
      <c r="BW92" s="145"/>
      <c r="BX92" s="145"/>
      <c r="BY92" s="145"/>
      <c r="BZ92" s="145"/>
      <c r="CA92" s="145"/>
      <c r="CB92" s="145"/>
      <c r="CC92" s="145"/>
      <c r="CD92" s="148"/>
    </row>
    <row r="93" spans="1:82">
      <c r="A93" s="169">
        <v>72</v>
      </c>
      <c r="B93" s="156"/>
      <c r="C93" s="174" t="s">
        <v>11</v>
      </c>
      <c r="D93" s="154">
        <v>101361.25</v>
      </c>
      <c r="E93" s="155">
        <v>101825.71</v>
      </c>
      <c r="F93" s="175" t="s">
        <v>12</v>
      </c>
      <c r="G93" s="165">
        <f>E93-D93</f>
        <v>464.4600000000064</v>
      </c>
      <c r="H93" s="163">
        <v>14</v>
      </c>
      <c r="I93" s="165">
        <v>6544.19</v>
      </c>
      <c r="J93" s="172">
        <f>G93*H93</f>
        <v>6502.4400000000896</v>
      </c>
      <c r="K93" s="176">
        <f t="shared" si="1"/>
        <v>7937.5700000000188</v>
      </c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  <c r="Y93" s="145"/>
      <c r="Z93" s="145"/>
      <c r="AA93" s="145"/>
      <c r="AB93" s="145"/>
      <c r="AC93" s="145"/>
      <c r="AD93" s="145"/>
      <c r="AE93" s="145"/>
      <c r="AF93" s="145"/>
      <c r="AG93" s="145"/>
      <c r="AH93" s="145"/>
      <c r="AI93" s="145"/>
      <c r="AJ93" s="145"/>
      <c r="AK93" s="145"/>
      <c r="AL93" s="145"/>
      <c r="AM93" s="145"/>
      <c r="AN93" s="145"/>
      <c r="AO93" s="145"/>
      <c r="AP93" s="145"/>
      <c r="AQ93" s="145"/>
      <c r="AR93" s="145"/>
      <c r="AS93" s="145"/>
      <c r="AT93" s="145"/>
      <c r="AU93" s="145"/>
      <c r="AV93" s="145"/>
      <c r="AW93" s="145"/>
      <c r="AX93" s="145"/>
      <c r="AY93" s="145"/>
      <c r="AZ93" s="145"/>
      <c r="BA93" s="145"/>
      <c r="BB93" s="145"/>
      <c r="BC93" s="145"/>
      <c r="BD93" s="145"/>
      <c r="BE93" s="145"/>
      <c r="BF93" s="145"/>
      <c r="BG93" s="145"/>
      <c r="BH93" s="145"/>
      <c r="BI93" s="145"/>
      <c r="BJ93" s="145"/>
      <c r="BK93" s="145"/>
      <c r="BL93" s="145"/>
      <c r="BM93" s="145"/>
      <c r="BN93" s="145"/>
      <c r="BO93" s="145"/>
      <c r="BP93" s="145"/>
      <c r="BQ93" s="145"/>
      <c r="BR93" s="145"/>
      <c r="BS93" s="145"/>
      <c r="BT93" s="145"/>
      <c r="BU93" s="145"/>
      <c r="BV93" s="145"/>
      <c r="BW93" s="145"/>
      <c r="BX93" s="145"/>
      <c r="BY93" s="145"/>
      <c r="BZ93" s="145"/>
      <c r="CA93" s="145"/>
      <c r="CB93" s="145"/>
      <c r="CC93" s="145"/>
      <c r="CD93" s="148"/>
    </row>
    <row r="94" spans="1:82">
      <c r="A94" s="61"/>
      <c r="B94" s="34"/>
      <c r="C94" s="37"/>
      <c r="D94" s="19"/>
      <c r="E94" s="73"/>
      <c r="F94" s="27"/>
      <c r="G94" s="25"/>
      <c r="H94" s="26"/>
      <c r="I94" s="25"/>
      <c r="J94" s="145"/>
      <c r="K94" s="176"/>
      <c r="L94" s="145"/>
      <c r="M94" s="145"/>
      <c r="N94" s="145"/>
      <c r="O94" s="145"/>
      <c r="P94" s="145"/>
      <c r="Q94" s="145"/>
      <c r="R94" s="145"/>
      <c r="S94" s="145"/>
      <c r="T94" s="145"/>
      <c r="U94" s="145"/>
      <c r="V94" s="145"/>
      <c r="W94" s="145"/>
      <c r="X94" s="145"/>
      <c r="Y94" s="145"/>
      <c r="Z94" s="145"/>
      <c r="AA94" s="145"/>
      <c r="AB94" s="145"/>
      <c r="AC94" s="145"/>
      <c r="AD94" s="145"/>
      <c r="AE94" s="145"/>
      <c r="AF94" s="145"/>
      <c r="AG94" s="145"/>
      <c r="AH94" s="145"/>
      <c r="AI94" s="145"/>
      <c r="AJ94" s="145"/>
      <c r="AK94" s="145"/>
      <c r="AL94" s="145"/>
      <c r="AM94" s="145"/>
      <c r="AN94" s="145"/>
      <c r="AO94" s="145"/>
      <c r="AP94" s="145"/>
      <c r="AQ94" s="145"/>
      <c r="AR94" s="145"/>
      <c r="AS94" s="145"/>
      <c r="AT94" s="145"/>
      <c r="AU94" s="145"/>
      <c r="AV94" s="145"/>
      <c r="AW94" s="145"/>
      <c r="AX94" s="145"/>
      <c r="AY94" s="145"/>
      <c r="AZ94" s="145"/>
      <c r="BA94" s="145"/>
      <c r="BB94" s="145"/>
      <c r="BC94" s="145"/>
      <c r="BD94" s="145"/>
      <c r="BE94" s="145"/>
      <c r="BF94" s="145"/>
      <c r="BG94" s="145"/>
      <c r="BH94" s="145"/>
      <c r="BI94" s="145"/>
      <c r="BJ94" s="145"/>
      <c r="BK94" s="145"/>
      <c r="BL94" s="145"/>
      <c r="BM94" s="145"/>
      <c r="BN94" s="145"/>
      <c r="BO94" s="145"/>
      <c r="BP94" s="145"/>
      <c r="BQ94" s="145"/>
      <c r="BR94" s="145"/>
      <c r="BS94" s="145"/>
      <c r="BT94" s="145"/>
      <c r="BU94" s="145"/>
      <c r="BV94" s="145"/>
      <c r="BW94" s="145"/>
      <c r="BX94" s="145"/>
      <c r="BY94" s="145"/>
      <c r="BZ94" s="145"/>
      <c r="CA94" s="145"/>
      <c r="CB94" s="145"/>
      <c r="CC94" s="145"/>
      <c r="CD94" s="148"/>
    </row>
    <row r="95" spans="1:82">
      <c r="A95" s="169">
        <v>73</v>
      </c>
      <c r="B95" s="156"/>
      <c r="C95" s="174" t="s">
        <v>11</v>
      </c>
      <c r="D95" s="155">
        <v>101821.87</v>
      </c>
      <c r="E95" s="155">
        <v>101879.83</v>
      </c>
      <c r="F95" s="175" t="s">
        <v>68</v>
      </c>
      <c r="G95" s="165">
        <f>E95-D95</f>
        <v>57.960000000006403</v>
      </c>
      <c r="H95" s="163">
        <v>12.5</v>
      </c>
      <c r="I95" s="165">
        <v>718.41</v>
      </c>
      <c r="J95" s="172">
        <f>G95*H95</f>
        <v>724.50000000008004</v>
      </c>
      <c r="K95" s="176">
        <f t="shared" si="1"/>
        <v>892.29000000001918</v>
      </c>
      <c r="L95" s="145"/>
      <c r="M95" s="145"/>
      <c r="N95" s="145"/>
      <c r="O95" s="145"/>
      <c r="P95" s="145"/>
      <c r="Q95" s="145"/>
      <c r="R95" s="145"/>
      <c r="S95" s="145"/>
      <c r="T95" s="145"/>
      <c r="U95" s="145"/>
      <c r="V95" s="145"/>
      <c r="W95" s="145"/>
      <c r="X95" s="145"/>
      <c r="Y95" s="145"/>
      <c r="Z95" s="145"/>
      <c r="AA95" s="145"/>
      <c r="AB95" s="145"/>
      <c r="AC95" s="145"/>
      <c r="AD95" s="145"/>
      <c r="AE95" s="145"/>
      <c r="AF95" s="145"/>
      <c r="AG95" s="145"/>
      <c r="AH95" s="145"/>
      <c r="AI95" s="145"/>
      <c r="AJ95" s="145"/>
      <c r="AK95" s="145"/>
      <c r="AL95" s="145"/>
      <c r="AM95" s="145"/>
      <c r="AN95" s="145"/>
      <c r="AO95" s="145"/>
      <c r="AP95" s="145"/>
      <c r="AQ95" s="145"/>
      <c r="AR95" s="145"/>
      <c r="AS95" s="145"/>
      <c r="AT95" s="145"/>
      <c r="AU95" s="145"/>
      <c r="AV95" s="145"/>
      <c r="AW95" s="145"/>
      <c r="AX95" s="145"/>
      <c r="AY95" s="145"/>
      <c r="AZ95" s="145"/>
      <c r="BA95" s="145"/>
      <c r="BB95" s="145"/>
      <c r="BC95" s="145"/>
      <c r="BD95" s="145"/>
      <c r="BE95" s="145"/>
      <c r="BF95" s="145"/>
      <c r="BG95" s="145"/>
      <c r="BH95" s="145"/>
      <c r="BI95" s="145"/>
      <c r="BJ95" s="145"/>
      <c r="BK95" s="145"/>
      <c r="BL95" s="145"/>
      <c r="BM95" s="145"/>
      <c r="BN95" s="145"/>
      <c r="BO95" s="145"/>
      <c r="BP95" s="145"/>
      <c r="BQ95" s="145"/>
      <c r="BR95" s="145"/>
      <c r="BS95" s="145"/>
      <c r="BT95" s="145"/>
      <c r="BU95" s="145"/>
      <c r="BV95" s="145"/>
      <c r="BW95" s="145"/>
      <c r="BX95" s="145"/>
      <c r="BY95" s="145"/>
      <c r="BZ95" s="145"/>
      <c r="CA95" s="145"/>
      <c r="CB95" s="145"/>
      <c r="CC95" s="145"/>
      <c r="CD95" s="148"/>
    </row>
    <row r="96" spans="1:82">
      <c r="A96" s="61"/>
      <c r="B96" s="34"/>
      <c r="C96" s="37"/>
      <c r="D96" s="73"/>
      <c r="E96" s="73"/>
      <c r="F96" s="27"/>
      <c r="G96" s="25"/>
      <c r="H96" s="26"/>
      <c r="I96" s="25"/>
      <c r="J96" s="145"/>
      <c r="K96" s="176"/>
      <c r="L96" s="145"/>
      <c r="M96" s="145"/>
      <c r="N96" s="145"/>
      <c r="O96" s="145"/>
      <c r="P96" s="145"/>
      <c r="Q96" s="145"/>
      <c r="R96" s="145"/>
      <c r="S96" s="145"/>
      <c r="T96" s="145"/>
      <c r="U96" s="145"/>
      <c r="V96" s="145"/>
      <c r="W96" s="145"/>
      <c r="X96" s="145"/>
      <c r="Y96" s="145"/>
      <c r="Z96" s="145"/>
      <c r="AA96" s="145"/>
      <c r="AB96" s="145"/>
      <c r="AC96" s="145"/>
      <c r="AD96" s="145"/>
      <c r="AE96" s="145"/>
      <c r="AF96" s="145"/>
      <c r="AG96" s="145"/>
      <c r="AH96" s="145"/>
      <c r="AI96" s="145"/>
      <c r="AJ96" s="145"/>
      <c r="AK96" s="145"/>
      <c r="AL96" s="145"/>
      <c r="AM96" s="145"/>
      <c r="AN96" s="145"/>
      <c r="AO96" s="145"/>
      <c r="AP96" s="145"/>
      <c r="AQ96" s="145"/>
      <c r="AR96" s="145"/>
      <c r="AS96" s="145"/>
      <c r="AT96" s="145"/>
      <c r="AU96" s="145"/>
      <c r="AV96" s="145"/>
      <c r="AW96" s="145"/>
      <c r="AX96" s="145"/>
      <c r="AY96" s="145"/>
      <c r="AZ96" s="145"/>
      <c r="BA96" s="145"/>
      <c r="BB96" s="145"/>
      <c r="BC96" s="145"/>
      <c r="BD96" s="145"/>
      <c r="BE96" s="145"/>
      <c r="BF96" s="145"/>
      <c r="BG96" s="145"/>
      <c r="BH96" s="145"/>
      <c r="BI96" s="145"/>
      <c r="BJ96" s="145"/>
      <c r="BK96" s="145"/>
      <c r="BL96" s="145"/>
      <c r="BM96" s="145"/>
      <c r="BN96" s="145"/>
      <c r="BO96" s="145"/>
      <c r="BP96" s="145"/>
      <c r="BQ96" s="145"/>
      <c r="BR96" s="145"/>
      <c r="BS96" s="145"/>
      <c r="BT96" s="145"/>
      <c r="BU96" s="145"/>
      <c r="BV96" s="145"/>
      <c r="BW96" s="145"/>
      <c r="BX96" s="145"/>
      <c r="BY96" s="145"/>
      <c r="BZ96" s="145"/>
      <c r="CA96" s="145"/>
      <c r="CB96" s="145"/>
      <c r="CC96" s="145"/>
      <c r="CD96" s="148"/>
    </row>
    <row r="97" spans="1:82">
      <c r="A97" s="169">
        <v>74</v>
      </c>
      <c r="B97" s="156"/>
      <c r="C97" s="174" t="s">
        <v>11</v>
      </c>
      <c r="D97" s="155">
        <v>101825.71</v>
      </c>
      <c r="E97" s="155">
        <v>101882.55</v>
      </c>
      <c r="F97" s="175" t="s">
        <v>12</v>
      </c>
      <c r="G97" s="165">
        <f>E97-D97</f>
        <v>56.839999999996508</v>
      </c>
      <c r="H97" s="163">
        <v>11</v>
      </c>
      <c r="I97" s="165">
        <v>606.99</v>
      </c>
      <c r="J97" s="172">
        <f>G97*H97</f>
        <v>625.23999999996158</v>
      </c>
      <c r="K97" s="176">
        <f t="shared" si="1"/>
        <v>777.50999999998953</v>
      </c>
      <c r="L97" s="145"/>
      <c r="M97" s="145"/>
      <c r="N97" s="145"/>
      <c r="O97" s="145"/>
      <c r="P97" s="145"/>
      <c r="Q97" s="145"/>
      <c r="R97" s="145"/>
      <c r="S97" s="145"/>
      <c r="T97" s="145"/>
      <c r="U97" s="145"/>
      <c r="V97" s="145"/>
      <c r="W97" s="145"/>
      <c r="X97" s="145"/>
      <c r="Y97" s="145"/>
      <c r="Z97" s="145"/>
      <c r="AA97" s="145"/>
      <c r="AB97" s="145"/>
      <c r="AC97" s="145"/>
      <c r="AD97" s="145"/>
      <c r="AE97" s="145"/>
      <c r="AF97" s="145"/>
      <c r="AG97" s="145"/>
      <c r="AH97" s="145"/>
      <c r="AI97" s="145"/>
      <c r="AJ97" s="145"/>
      <c r="AK97" s="145"/>
      <c r="AL97" s="145"/>
      <c r="AM97" s="145"/>
      <c r="AN97" s="145"/>
      <c r="AO97" s="145"/>
      <c r="AP97" s="145"/>
      <c r="AQ97" s="145"/>
      <c r="AR97" s="145"/>
      <c r="AS97" s="145"/>
      <c r="AT97" s="145"/>
      <c r="AU97" s="145"/>
      <c r="AV97" s="145"/>
      <c r="AW97" s="145"/>
      <c r="AX97" s="145"/>
      <c r="AY97" s="145"/>
      <c r="AZ97" s="145"/>
      <c r="BA97" s="145"/>
      <c r="BB97" s="145"/>
      <c r="BC97" s="145"/>
      <c r="BD97" s="145"/>
      <c r="BE97" s="145"/>
      <c r="BF97" s="145"/>
      <c r="BG97" s="145"/>
      <c r="BH97" s="145"/>
      <c r="BI97" s="145"/>
      <c r="BJ97" s="145"/>
      <c r="BK97" s="145"/>
      <c r="BL97" s="145"/>
      <c r="BM97" s="145"/>
      <c r="BN97" s="145"/>
      <c r="BO97" s="145"/>
      <c r="BP97" s="145"/>
      <c r="BQ97" s="145"/>
      <c r="BR97" s="145"/>
      <c r="BS97" s="145"/>
      <c r="BT97" s="145"/>
      <c r="BU97" s="145"/>
      <c r="BV97" s="145"/>
      <c r="BW97" s="145"/>
      <c r="BX97" s="145"/>
      <c r="BY97" s="145"/>
      <c r="BZ97" s="145"/>
      <c r="CA97" s="145"/>
      <c r="CB97" s="145"/>
      <c r="CC97" s="145"/>
      <c r="CD97" s="148"/>
    </row>
    <row r="98" spans="1:82">
      <c r="A98" s="61"/>
      <c r="B98" s="34"/>
      <c r="C98" s="37"/>
      <c r="D98" s="73"/>
      <c r="E98" s="73"/>
      <c r="F98" s="27"/>
      <c r="G98" s="25"/>
      <c r="H98" s="26"/>
      <c r="I98" s="25"/>
      <c r="J98" s="145"/>
      <c r="K98" s="176"/>
      <c r="L98" s="145"/>
      <c r="M98" s="145"/>
      <c r="N98" s="145"/>
      <c r="O98" s="145"/>
      <c r="P98" s="145"/>
      <c r="Q98" s="145"/>
      <c r="R98" s="145"/>
      <c r="S98" s="145"/>
      <c r="T98" s="145"/>
      <c r="U98" s="145"/>
      <c r="V98" s="145"/>
      <c r="W98" s="145"/>
      <c r="X98" s="145"/>
      <c r="Y98" s="145"/>
      <c r="Z98" s="145"/>
      <c r="AA98" s="145"/>
      <c r="AB98" s="145"/>
      <c r="AC98" s="145"/>
      <c r="AD98" s="145"/>
      <c r="AE98" s="145"/>
      <c r="AF98" s="145"/>
      <c r="AG98" s="145"/>
      <c r="AH98" s="145"/>
      <c r="AI98" s="145"/>
      <c r="AJ98" s="145"/>
      <c r="AK98" s="145"/>
      <c r="AL98" s="145"/>
      <c r="AM98" s="145"/>
      <c r="AN98" s="145"/>
      <c r="AO98" s="145"/>
      <c r="AP98" s="145"/>
      <c r="AQ98" s="145"/>
      <c r="AR98" s="145"/>
      <c r="AS98" s="145"/>
      <c r="AT98" s="145"/>
      <c r="AU98" s="145"/>
      <c r="AV98" s="145"/>
      <c r="AW98" s="145"/>
      <c r="AX98" s="145"/>
      <c r="AY98" s="145"/>
      <c r="AZ98" s="145"/>
      <c r="BA98" s="145"/>
      <c r="BB98" s="145"/>
      <c r="BC98" s="145"/>
      <c r="BD98" s="145"/>
      <c r="BE98" s="145"/>
      <c r="BF98" s="145"/>
      <c r="BG98" s="145"/>
      <c r="BH98" s="145"/>
      <c r="BI98" s="145"/>
      <c r="BJ98" s="145"/>
      <c r="BK98" s="145"/>
      <c r="BL98" s="145"/>
      <c r="BM98" s="145"/>
      <c r="BN98" s="145"/>
      <c r="BO98" s="145"/>
      <c r="BP98" s="145"/>
      <c r="BQ98" s="145"/>
      <c r="BR98" s="145"/>
      <c r="BS98" s="145"/>
      <c r="BT98" s="145"/>
      <c r="BU98" s="145"/>
      <c r="BV98" s="145"/>
      <c r="BW98" s="145"/>
      <c r="BX98" s="145"/>
      <c r="BY98" s="145"/>
      <c r="BZ98" s="145"/>
      <c r="CA98" s="145"/>
      <c r="CB98" s="145"/>
      <c r="CC98" s="145"/>
      <c r="CD98" s="148"/>
    </row>
    <row r="99" spans="1:82">
      <c r="A99" s="169">
        <v>75</v>
      </c>
      <c r="B99" s="156"/>
      <c r="C99" s="174" t="s">
        <v>11</v>
      </c>
      <c r="D99" s="155">
        <v>101936.93</v>
      </c>
      <c r="E99" s="155">
        <v>101992.84</v>
      </c>
      <c r="F99" s="175" t="s">
        <v>12</v>
      </c>
      <c r="G99" s="165">
        <f>E99-D99</f>
        <v>55.910000000003492</v>
      </c>
      <c r="H99" s="163">
        <v>15</v>
      </c>
      <c r="I99" s="165">
        <v>854</v>
      </c>
      <c r="J99" s="172">
        <f>G99*H99</f>
        <v>838.65000000005239</v>
      </c>
      <c r="K99" s="176">
        <f t="shared" si="1"/>
        <v>1021.7300000000105</v>
      </c>
      <c r="L99" s="145"/>
      <c r="M99" s="145"/>
      <c r="N99" s="145"/>
      <c r="O99" s="145"/>
      <c r="P99" s="145"/>
      <c r="Q99" s="145"/>
      <c r="R99" s="145"/>
      <c r="S99" s="145"/>
      <c r="T99" s="145"/>
      <c r="U99" s="145"/>
      <c r="V99" s="145"/>
      <c r="W99" s="145"/>
      <c r="X99" s="145"/>
      <c r="Y99" s="145"/>
      <c r="Z99" s="145"/>
      <c r="AA99" s="145"/>
      <c r="AB99" s="145"/>
      <c r="AC99" s="145"/>
      <c r="AD99" s="145"/>
      <c r="AE99" s="145"/>
      <c r="AF99" s="145"/>
      <c r="AG99" s="145"/>
      <c r="AH99" s="145"/>
      <c r="AI99" s="145"/>
      <c r="AJ99" s="145"/>
      <c r="AK99" s="145"/>
      <c r="AL99" s="145"/>
      <c r="AM99" s="145"/>
      <c r="AN99" s="145"/>
      <c r="AO99" s="145"/>
      <c r="AP99" s="145"/>
      <c r="AQ99" s="145"/>
      <c r="AR99" s="145"/>
      <c r="AS99" s="145"/>
      <c r="AT99" s="145"/>
      <c r="AU99" s="145"/>
      <c r="AV99" s="145"/>
      <c r="AW99" s="145"/>
      <c r="AX99" s="145"/>
      <c r="AY99" s="145"/>
      <c r="AZ99" s="145"/>
      <c r="BA99" s="145"/>
      <c r="BB99" s="145"/>
      <c r="BC99" s="145"/>
      <c r="BD99" s="145"/>
      <c r="BE99" s="145"/>
      <c r="BF99" s="145"/>
      <c r="BG99" s="145"/>
      <c r="BH99" s="145"/>
      <c r="BI99" s="145"/>
      <c r="BJ99" s="145"/>
      <c r="BK99" s="145"/>
      <c r="BL99" s="145"/>
      <c r="BM99" s="145"/>
      <c r="BN99" s="145"/>
      <c r="BO99" s="145"/>
      <c r="BP99" s="145"/>
      <c r="BQ99" s="145"/>
      <c r="BR99" s="145"/>
      <c r="BS99" s="145"/>
      <c r="BT99" s="145"/>
      <c r="BU99" s="145"/>
      <c r="BV99" s="145"/>
      <c r="BW99" s="145"/>
      <c r="BX99" s="145"/>
      <c r="BY99" s="145"/>
      <c r="BZ99" s="145"/>
      <c r="CA99" s="145"/>
      <c r="CB99" s="145"/>
      <c r="CC99" s="145"/>
      <c r="CD99" s="148"/>
    </row>
    <row r="100" spans="1:82">
      <c r="A100" s="61"/>
      <c r="B100" s="34"/>
      <c r="C100" s="37"/>
      <c r="D100" s="73"/>
      <c r="E100" s="73"/>
      <c r="F100" s="27"/>
      <c r="G100" s="25"/>
      <c r="H100" s="26"/>
      <c r="I100" s="25"/>
      <c r="J100" s="145"/>
      <c r="K100" s="176"/>
      <c r="L100" s="145"/>
      <c r="M100" s="145"/>
      <c r="N100" s="145"/>
      <c r="O100" s="145"/>
      <c r="P100" s="145"/>
      <c r="Q100" s="145"/>
      <c r="R100" s="145"/>
      <c r="S100" s="145"/>
      <c r="T100" s="145"/>
      <c r="U100" s="145"/>
      <c r="V100" s="145"/>
      <c r="W100" s="145"/>
      <c r="X100" s="145"/>
      <c r="Y100" s="145"/>
      <c r="Z100" s="145"/>
      <c r="AA100" s="145"/>
      <c r="AB100" s="145"/>
      <c r="AC100" s="145"/>
      <c r="AD100" s="145"/>
      <c r="AE100" s="145"/>
      <c r="AF100" s="145"/>
      <c r="AG100" s="145"/>
      <c r="AH100" s="145"/>
      <c r="AI100" s="145"/>
      <c r="AJ100" s="145"/>
      <c r="AK100" s="145"/>
      <c r="AL100" s="145"/>
      <c r="AM100" s="145"/>
      <c r="AN100" s="145"/>
      <c r="AO100" s="145"/>
      <c r="AP100" s="145"/>
      <c r="AQ100" s="145"/>
      <c r="AR100" s="145"/>
      <c r="AS100" s="145"/>
      <c r="AT100" s="145"/>
      <c r="AU100" s="145"/>
      <c r="AV100" s="145"/>
      <c r="AW100" s="145"/>
      <c r="AX100" s="145"/>
      <c r="AY100" s="145"/>
      <c r="AZ100" s="145"/>
      <c r="BA100" s="145"/>
      <c r="BB100" s="145"/>
      <c r="BC100" s="145"/>
      <c r="BD100" s="145"/>
      <c r="BE100" s="145"/>
      <c r="BF100" s="145"/>
      <c r="BG100" s="145"/>
      <c r="BH100" s="145"/>
      <c r="BI100" s="145"/>
      <c r="BJ100" s="145"/>
      <c r="BK100" s="145"/>
      <c r="BL100" s="145"/>
      <c r="BM100" s="145"/>
      <c r="BN100" s="145"/>
      <c r="BO100" s="145"/>
      <c r="BP100" s="145"/>
      <c r="BQ100" s="145"/>
      <c r="BR100" s="145"/>
      <c r="BS100" s="145"/>
      <c r="BT100" s="145"/>
      <c r="BU100" s="145"/>
      <c r="BV100" s="145"/>
      <c r="BW100" s="145"/>
      <c r="BX100" s="145"/>
      <c r="BY100" s="145"/>
      <c r="BZ100" s="145"/>
      <c r="CA100" s="145"/>
      <c r="CB100" s="145"/>
      <c r="CC100" s="145"/>
      <c r="CD100" s="148"/>
    </row>
    <row r="101" spans="1:82">
      <c r="A101" s="169">
        <v>76</v>
      </c>
      <c r="B101" s="156"/>
      <c r="C101" s="174" t="s">
        <v>11</v>
      </c>
      <c r="D101" s="155">
        <v>101939.11</v>
      </c>
      <c r="E101" s="155">
        <v>101998.15</v>
      </c>
      <c r="F101" s="175" t="s">
        <v>68</v>
      </c>
      <c r="G101" s="165">
        <f>E101-D101</f>
        <v>59.039999999993597</v>
      </c>
      <c r="H101" s="163">
        <v>16</v>
      </c>
      <c r="I101" s="165">
        <v>939.57</v>
      </c>
      <c r="J101" s="172">
        <f>G101*H101</f>
        <v>944.63999999989755</v>
      </c>
      <c r="K101" s="176">
        <f t="shared" si="1"/>
        <v>1116.689999999981</v>
      </c>
      <c r="L101" s="145"/>
      <c r="M101" s="145"/>
      <c r="N101" s="145"/>
      <c r="O101" s="145"/>
      <c r="P101" s="145"/>
      <c r="Q101" s="145"/>
      <c r="R101" s="145"/>
      <c r="S101" s="145"/>
      <c r="T101" s="145"/>
      <c r="U101" s="145"/>
      <c r="V101" s="145"/>
      <c r="W101" s="145"/>
      <c r="X101" s="145"/>
      <c r="Y101" s="145"/>
      <c r="Z101" s="145"/>
      <c r="AA101" s="145"/>
      <c r="AB101" s="145"/>
      <c r="AC101" s="145"/>
      <c r="AD101" s="145"/>
      <c r="AE101" s="145"/>
      <c r="AF101" s="145"/>
      <c r="AG101" s="145"/>
      <c r="AH101" s="145"/>
      <c r="AI101" s="145"/>
      <c r="AJ101" s="145"/>
      <c r="AK101" s="145"/>
      <c r="AL101" s="145"/>
      <c r="AM101" s="145"/>
      <c r="AN101" s="145"/>
      <c r="AO101" s="145"/>
      <c r="AP101" s="145"/>
      <c r="AQ101" s="145"/>
      <c r="AR101" s="145"/>
      <c r="AS101" s="145"/>
      <c r="AT101" s="145"/>
      <c r="AU101" s="145"/>
      <c r="AV101" s="145"/>
      <c r="AW101" s="145"/>
      <c r="AX101" s="145"/>
      <c r="AY101" s="145"/>
      <c r="AZ101" s="145"/>
      <c r="BA101" s="145"/>
      <c r="BB101" s="145"/>
      <c r="BC101" s="145"/>
      <c r="BD101" s="145"/>
      <c r="BE101" s="145"/>
      <c r="BF101" s="145"/>
      <c r="BG101" s="145"/>
      <c r="BH101" s="145"/>
      <c r="BI101" s="145"/>
      <c r="BJ101" s="145"/>
      <c r="BK101" s="145"/>
      <c r="BL101" s="145"/>
      <c r="BM101" s="145"/>
      <c r="BN101" s="145"/>
      <c r="BO101" s="145"/>
      <c r="BP101" s="145"/>
      <c r="BQ101" s="145"/>
      <c r="BR101" s="145"/>
      <c r="BS101" s="145"/>
      <c r="BT101" s="145"/>
      <c r="BU101" s="145"/>
      <c r="BV101" s="145"/>
      <c r="BW101" s="145"/>
      <c r="BX101" s="145"/>
      <c r="BY101" s="145"/>
      <c r="BZ101" s="145"/>
      <c r="CA101" s="145"/>
      <c r="CB101" s="145"/>
      <c r="CC101" s="145"/>
      <c r="CD101" s="148"/>
    </row>
    <row r="102" spans="1:82">
      <c r="A102" s="61"/>
      <c r="B102" s="34"/>
      <c r="C102" s="37"/>
      <c r="D102" s="73"/>
      <c r="E102" s="73"/>
      <c r="F102" s="27"/>
      <c r="G102" s="25"/>
      <c r="H102" s="26"/>
      <c r="I102" s="25"/>
      <c r="J102" s="145"/>
      <c r="K102" s="176"/>
      <c r="L102" s="145"/>
      <c r="M102" s="145"/>
      <c r="N102" s="145"/>
      <c r="O102" s="145"/>
      <c r="P102" s="145"/>
      <c r="Q102" s="145"/>
      <c r="R102" s="145"/>
      <c r="S102" s="145"/>
      <c r="T102" s="145"/>
      <c r="U102" s="145"/>
      <c r="V102" s="145"/>
      <c r="W102" s="145"/>
      <c r="X102" s="145"/>
      <c r="Y102" s="145"/>
      <c r="Z102" s="145"/>
      <c r="AA102" s="145"/>
      <c r="AB102" s="145"/>
      <c r="AC102" s="145"/>
      <c r="AD102" s="145"/>
      <c r="AE102" s="145"/>
      <c r="AF102" s="145"/>
      <c r="AG102" s="145"/>
      <c r="AH102" s="145"/>
      <c r="AI102" s="145"/>
      <c r="AJ102" s="145"/>
      <c r="AK102" s="145"/>
      <c r="AL102" s="145"/>
      <c r="AM102" s="145"/>
      <c r="AN102" s="145"/>
      <c r="AO102" s="145"/>
      <c r="AP102" s="145"/>
      <c r="AQ102" s="145"/>
      <c r="AR102" s="145"/>
      <c r="AS102" s="145"/>
      <c r="AT102" s="145"/>
      <c r="AU102" s="145"/>
      <c r="AV102" s="145"/>
      <c r="AW102" s="145"/>
      <c r="AX102" s="145"/>
      <c r="AY102" s="145"/>
      <c r="AZ102" s="145"/>
      <c r="BA102" s="145"/>
      <c r="BB102" s="145"/>
      <c r="BC102" s="145"/>
      <c r="BD102" s="145"/>
      <c r="BE102" s="145"/>
      <c r="BF102" s="145"/>
      <c r="BG102" s="145"/>
      <c r="BH102" s="145"/>
      <c r="BI102" s="145"/>
      <c r="BJ102" s="145"/>
      <c r="BK102" s="145"/>
      <c r="BL102" s="145"/>
      <c r="BM102" s="145"/>
      <c r="BN102" s="145"/>
      <c r="BO102" s="145"/>
      <c r="BP102" s="145"/>
      <c r="BQ102" s="145"/>
      <c r="BR102" s="145"/>
      <c r="BS102" s="145"/>
      <c r="BT102" s="145"/>
      <c r="BU102" s="145"/>
      <c r="BV102" s="145"/>
      <c r="BW102" s="145"/>
      <c r="BX102" s="145"/>
      <c r="BY102" s="145"/>
      <c r="BZ102" s="145"/>
      <c r="CA102" s="145"/>
      <c r="CB102" s="145"/>
      <c r="CC102" s="145"/>
      <c r="CD102" s="148"/>
    </row>
    <row r="103" spans="1:82">
      <c r="A103" s="169">
        <v>77</v>
      </c>
      <c r="B103" s="156"/>
      <c r="C103" s="174" t="s">
        <v>11</v>
      </c>
      <c r="D103" s="155">
        <v>101992.84</v>
      </c>
      <c r="E103" s="155">
        <v>102050.16</v>
      </c>
      <c r="F103" s="175" t="s">
        <v>12</v>
      </c>
      <c r="G103" s="165">
        <f>E103-D103</f>
        <v>57.320000000006985</v>
      </c>
      <c r="H103" s="163">
        <v>17.5</v>
      </c>
      <c r="I103" s="165">
        <v>1003.18</v>
      </c>
      <c r="J103" s="172">
        <f>G103*H103</f>
        <v>1003.1000000001222</v>
      </c>
      <c r="K103" s="176">
        <f t="shared" si="1"/>
        <v>1175.1400000000208</v>
      </c>
      <c r="L103" s="145"/>
      <c r="M103" s="145"/>
      <c r="N103" s="145"/>
      <c r="O103" s="145"/>
      <c r="P103" s="145"/>
      <c r="Q103" s="145"/>
      <c r="R103" s="145"/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145"/>
      <c r="AD103" s="145"/>
      <c r="AE103" s="145"/>
      <c r="AF103" s="145"/>
      <c r="AG103" s="145"/>
      <c r="AH103" s="145"/>
      <c r="AI103" s="145"/>
      <c r="AJ103" s="145"/>
      <c r="AK103" s="145"/>
      <c r="AL103" s="145"/>
      <c r="AM103" s="145"/>
      <c r="AN103" s="145"/>
      <c r="AO103" s="145"/>
      <c r="AP103" s="145"/>
      <c r="AQ103" s="145"/>
      <c r="AR103" s="145"/>
      <c r="AS103" s="145"/>
      <c r="AT103" s="145"/>
      <c r="AU103" s="145"/>
      <c r="AV103" s="145"/>
      <c r="AW103" s="145"/>
      <c r="AX103" s="145"/>
      <c r="AY103" s="145"/>
      <c r="AZ103" s="145"/>
      <c r="BA103" s="145"/>
      <c r="BB103" s="145"/>
      <c r="BC103" s="145"/>
      <c r="BD103" s="145"/>
      <c r="BE103" s="145"/>
      <c r="BF103" s="145"/>
      <c r="BG103" s="145"/>
      <c r="BH103" s="145"/>
      <c r="BI103" s="145"/>
      <c r="BJ103" s="145"/>
      <c r="BK103" s="145"/>
      <c r="BL103" s="145"/>
      <c r="BM103" s="145"/>
      <c r="BN103" s="145"/>
      <c r="BO103" s="145"/>
      <c r="BP103" s="145"/>
      <c r="BQ103" s="145"/>
      <c r="BR103" s="145"/>
      <c r="BS103" s="145"/>
      <c r="BT103" s="145"/>
      <c r="BU103" s="145"/>
      <c r="BV103" s="145"/>
      <c r="BW103" s="145"/>
      <c r="BX103" s="145"/>
      <c r="BY103" s="145"/>
      <c r="BZ103" s="145"/>
      <c r="CA103" s="145"/>
      <c r="CB103" s="145"/>
      <c r="CC103" s="145"/>
      <c r="CD103" s="148"/>
    </row>
    <row r="104" spans="1:82">
      <c r="A104" s="61"/>
      <c r="B104" s="34"/>
      <c r="C104" s="37"/>
      <c r="D104" s="19"/>
      <c r="E104" s="73"/>
      <c r="F104" s="27"/>
      <c r="G104" s="25"/>
      <c r="H104" s="26"/>
      <c r="I104" s="25"/>
      <c r="J104" s="145"/>
      <c r="K104" s="176"/>
      <c r="L104" s="145"/>
      <c r="M104" s="145"/>
      <c r="N104" s="145"/>
      <c r="O104" s="145"/>
      <c r="P104" s="145"/>
      <c r="Q104" s="145"/>
      <c r="R104" s="145"/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D104" s="145"/>
      <c r="AE104" s="145"/>
      <c r="AF104" s="145"/>
      <c r="AG104" s="145"/>
      <c r="AH104" s="145"/>
      <c r="AI104" s="145"/>
      <c r="AJ104" s="145"/>
      <c r="AK104" s="145"/>
      <c r="AL104" s="145"/>
      <c r="AM104" s="145"/>
      <c r="AN104" s="145"/>
      <c r="AO104" s="145"/>
      <c r="AP104" s="145"/>
      <c r="AQ104" s="145"/>
      <c r="AR104" s="145"/>
      <c r="AS104" s="145"/>
      <c r="AT104" s="145"/>
      <c r="AU104" s="145"/>
      <c r="AV104" s="145"/>
      <c r="AW104" s="145"/>
      <c r="AX104" s="145"/>
      <c r="AY104" s="145"/>
      <c r="AZ104" s="145"/>
      <c r="BA104" s="145"/>
      <c r="BB104" s="145"/>
      <c r="BC104" s="145"/>
      <c r="BD104" s="145"/>
      <c r="BE104" s="145"/>
      <c r="BF104" s="145"/>
      <c r="BG104" s="145"/>
      <c r="BH104" s="145"/>
      <c r="BI104" s="145"/>
      <c r="BJ104" s="145"/>
      <c r="BK104" s="145"/>
      <c r="BL104" s="145"/>
      <c r="BM104" s="145"/>
      <c r="BN104" s="145"/>
      <c r="BO104" s="145"/>
      <c r="BP104" s="145"/>
      <c r="BQ104" s="145"/>
      <c r="BR104" s="145"/>
      <c r="BS104" s="145"/>
      <c r="BT104" s="145"/>
      <c r="BU104" s="145"/>
      <c r="BV104" s="145"/>
      <c r="BW104" s="145"/>
      <c r="BX104" s="145"/>
      <c r="BY104" s="145"/>
      <c r="BZ104" s="145"/>
      <c r="CA104" s="145"/>
      <c r="CB104" s="145"/>
      <c r="CC104" s="145"/>
      <c r="CD104" s="148"/>
    </row>
    <row r="105" spans="1:82">
      <c r="A105" s="169">
        <v>78</v>
      </c>
      <c r="B105" s="156"/>
      <c r="C105" s="174" t="str">
        <f>$C$103</f>
        <v>FULL DEPTH ASPHALT</v>
      </c>
      <c r="D105" s="155">
        <v>101998.15</v>
      </c>
      <c r="E105" s="155">
        <v>102098.34</v>
      </c>
      <c r="F105" s="175" t="s">
        <v>68</v>
      </c>
      <c r="G105" s="165">
        <f>E105-D105</f>
        <v>100.19000000000233</v>
      </c>
      <c r="H105" s="163">
        <v>13</v>
      </c>
      <c r="I105" s="165">
        <v>1360.47</v>
      </c>
      <c r="J105" s="172">
        <f>G105*H105</f>
        <v>1302.4700000000303</v>
      </c>
      <c r="K105" s="176">
        <f t="shared" si="1"/>
        <v>1661.040000000007</v>
      </c>
      <c r="L105" s="145"/>
      <c r="M105" s="145"/>
      <c r="N105" s="145"/>
      <c r="O105" s="145"/>
      <c r="P105" s="145"/>
      <c r="Q105" s="145"/>
      <c r="R105" s="145"/>
      <c r="S105" s="145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145"/>
      <c r="AD105" s="145"/>
      <c r="AE105" s="145"/>
      <c r="AF105" s="145"/>
      <c r="AG105" s="145"/>
      <c r="AH105" s="145"/>
      <c r="AI105" s="145"/>
      <c r="AJ105" s="145"/>
      <c r="AK105" s="145"/>
      <c r="AL105" s="145"/>
      <c r="AM105" s="145"/>
      <c r="AN105" s="145"/>
      <c r="AO105" s="145"/>
      <c r="AP105" s="145"/>
      <c r="AQ105" s="145"/>
      <c r="AR105" s="145"/>
      <c r="AS105" s="145"/>
      <c r="AT105" s="145"/>
      <c r="AU105" s="145"/>
      <c r="AV105" s="145"/>
      <c r="AW105" s="145"/>
      <c r="AX105" s="145"/>
      <c r="AY105" s="145"/>
      <c r="AZ105" s="145"/>
      <c r="BA105" s="145"/>
      <c r="BB105" s="145"/>
      <c r="BC105" s="145"/>
      <c r="BD105" s="145"/>
      <c r="BE105" s="145"/>
      <c r="BF105" s="145"/>
      <c r="BG105" s="145"/>
      <c r="BH105" s="145"/>
      <c r="BI105" s="145"/>
      <c r="BJ105" s="145"/>
      <c r="BK105" s="145"/>
      <c r="BL105" s="145"/>
      <c r="BM105" s="145"/>
      <c r="BN105" s="145"/>
      <c r="BO105" s="145"/>
      <c r="BP105" s="145"/>
      <c r="BQ105" s="145"/>
      <c r="BR105" s="145"/>
      <c r="BS105" s="145"/>
      <c r="BT105" s="145"/>
      <c r="BU105" s="145"/>
      <c r="BV105" s="145"/>
      <c r="BW105" s="145"/>
      <c r="BX105" s="145"/>
      <c r="BY105" s="145"/>
      <c r="BZ105" s="145"/>
      <c r="CA105" s="145"/>
      <c r="CB105" s="145"/>
      <c r="CC105" s="145"/>
      <c r="CD105" s="148"/>
    </row>
    <row r="106" spans="1:82">
      <c r="A106" s="61"/>
      <c r="B106" s="34"/>
      <c r="C106" s="37"/>
      <c r="D106" s="19"/>
      <c r="E106" s="73"/>
      <c r="F106" s="27"/>
      <c r="G106" s="25"/>
      <c r="H106" s="26"/>
      <c r="I106" s="25"/>
      <c r="J106" s="145"/>
      <c r="K106" s="176"/>
      <c r="L106" s="145"/>
      <c r="M106" s="145"/>
      <c r="N106" s="145"/>
      <c r="O106" s="145"/>
      <c r="P106" s="145"/>
      <c r="Q106" s="145"/>
      <c r="R106" s="145"/>
      <c r="S106" s="145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145"/>
      <c r="AD106" s="145"/>
      <c r="AE106" s="145"/>
      <c r="AF106" s="145"/>
      <c r="AG106" s="145"/>
      <c r="AH106" s="145"/>
      <c r="AI106" s="145"/>
      <c r="AJ106" s="145"/>
      <c r="AK106" s="145"/>
      <c r="AL106" s="145"/>
      <c r="AM106" s="145"/>
      <c r="AN106" s="145"/>
      <c r="AO106" s="145"/>
      <c r="AP106" s="145"/>
      <c r="AQ106" s="145"/>
      <c r="AR106" s="145"/>
      <c r="AS106" s="145"/>
      <c r="AT106" s="145"/>
      <c r="AU106" s="145"/>
      <c r="AV106" s="145"/>
      <c r="AW106" s="145"/>
      <c r="AX106" s="145"/>
      <c r="AY106" s="145"/>
      <c r="AZ106" s="145"/>
      <c r="BA106" s="145"/>
      <c r="BB106" s="145"/>
      <c r="BC106" s="145"/>
      <c r="BD106" s="145"/>
      <c r="BE106" s="145"/>
      <c r="BF106" s="145"/>
      <c r="BG106" s="145"/>
      <c r="BH106" s="145"/>
      <c r="BI106" s="145"/>
      <c r="BJ106" s="145"/>
      <c r="BK106" s="145"/>
      <c r="BL106" s="145"/>
      <c r="BM106" s="145"/>
      <c r="BN106" s="145"/>
      <c r="BO106" s="145"/>
      <c r="BP106" s="145"/>
      <c r="BQ106" s="145"/>
      <c r="BR106" s="145"/>
      <c r="BS106" s="145"/>
      <c r="BT106" s="145"/>
      <c r="BU106" s="145"/>
      <c r="BV106" s="145"/>
      <c r="BW106" s="145"/>
      <c r="BX106" s="145"/>
      <c r="BY106" s="145"/>
      <c r="BZ106" s="145"/>
      <c r="CA106" s="145"/>
      <c r="CB106" s="145"/>
      <c r="CC106" s="145"/>
      <c r="CD106" s="148"/>
    </row>
    <row r="107" spans="1:82">
      <c r="A107" s="169">
        <v>79</v>
      </c>
      <c r="B107" s="156"/>
      <c r="C107" s="174" t="str">
        <f>$C$103</f>
        <v>FULL DEPTH ASPHALT</v>
      </c>
      <c r="D107" s="155">
        <v>102050.16</v>
      </c>
      <c r="E107" s="155">
        <v>102330.25</v>
      </c>
      <c r="F107" s="175" t="s">
        <v>12</v>
      </c>
      <c r="G107" s="165">
        <f>E107-D107</f>
        <v>280.08999999999651</v>
      </c>
      <c r="H107" s="163">
        <v>13.5</v>
      </c>
      <c r="I107" s="165">
        <v>3779.71</v>
      </c>
      <c r="J107" s="172">
        <f>G107*H107</f>
        <v>3781.2149999999529</v>
      </c>
      <c r="K107" s="176">
        <f t="shared" si="1"/>
        <v>4619.9799999999896</v>
      </c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  <c r="W107" s="145"/>
      <c r="X107" s="145"/>
      <c r="Y107" s="145"/>
      <c r="Z107" s="145"/>
      <c r="AA107" s="145"/>
      <c r="AB107" s="145"/>
      <c r="AC107" s="145"/>
      <c r="AD107" s="145"/>
      <c r="AE107" s="145"/>
      <c r="AF107" s="145"/>
      <c r="AG107" s="145"/>
      <c r="AH107" s="145"/>
      <c r="AI107" s="145"/>
      <c r="AJ107" s="145"/>
      <c r="AK107" s="145"/>
      <c r="AL107" s="145"/>
      <c r="AM107" s="145"/>
      <c r="AN107" s="145"/>
      <c r="AO107" s="145"/>
      <c r="AP107" s="145"/>
      <c r="AQ107" s="145"/>
      <c r="AR107" s="145"/>
      <c r="AS107" s="145"/>
      <c r="AT107" s="145"/>
      <c r="AU107" s="145"/>
      <c r="AV107" s="145"/>
      <c r="AW107" s="145"/>
      <c r="AX107" s="145"/>
      <c r="AY107" s="145"/>
      <c r="AZ107" s="145"/>
      <c r="BA107" s="145"/>
      <c r="BB107" s="145"/>
      <c r="BC107" s="145"/>
      <c r="BD107" s="145"/>
      <c r="BE107" s="145"/>
      <c r="BF107" s="145"/>
      <c r="BG107" s="145"/>
      <c r="BH107" s="145"/>
      <c r="BI107" s="145"/>
      <c r="BJ107" s="145"/>
      <c r="BK107" s="145"/>
      <c r="BL107" s="145"/>
      <c r="BM107" s="145"/>
      <c r="BN107" s="145"/>
      <c r="BO107" s="145"/>
      <c r="BP107" s="145"/>
      <c r="BQ107" s="145"/>
      <c r="BR107" s="145"/>
      <c r="BS107" s="145"/>
      <c r="BT107" s="145"/>
      <c r="BU107" s="145"/>
      <c r="BV107" s="145"/>
      <c r="BW107" s="145"/>
      <c r="BX107" s="145"/>
      <c r="BY107" s="145"/>
      <c r="BZ107" s="145"/>
      <c r="CA107" s="145"/>
      <c r="CB107" s="145"/>
      <c r="CC107" s="145"/>
      <c r="CD107" s="148"/>
    </row>
    <row r="108" spans="1:82">
      <c r="A108" s="61"/>
      <c r="B108" s="34"/>
      <c r="C108" s="37"/>
      <c r="D108" s="19"/>
      <c r="E108" s="73"/>
      <c r="F108" s="27"/>
      <c r="G108" s="25"/>
      <c r="H108" s="26"/>
      <c r="I108" s="25"/>
      <c r="J108" s="145"/>
      <c r="K108" s="176"/>
      <c r="L108" s="145"/>
      <c r="M108" s="145"/>
      <c r="N108" s="145"/>
      <c r="O108" s="145"/>
      <c r="P108" s="145"/>
      <c r="Q108" s="145"/>
      <c r="R108" s="145"/>
      <c r="S108" s="145"/>
      <c r="T108" s="145"/>
      <c r="U108" s="145"/>
      <c r="V108" s="145"/>
      <c r="W108" s="145"/>
      <c r="X108" s="145"/>
      <c r="Y108" s="145"/>
      <c r="Z108" s="145"/>
      <c r="AA108" s="145"/>
      <c r="AB108" s="145"/>
      <c r="AC108" s="145"/>
      <c r="AD108" s="145"/>
      <c r="AE108" s="145"/>
      <c r="AF108" s="145"/>
      <c r="AG108" s="145"/>
      <c r="AH108" s="145"/>
      <c r="AI108" s="145"/>
      <c r="AJ108" s="145"/>
      <c r="AK108" s="145"/>
      <c r="AL108" s="145"/>
      <c r="AM108" s="145"/>
      <c r="AN108" s="145"/>
      <c r="AO108" s="145"/>
      <c r="AP108" s="145"/>
      <c r="AQ108" s="145"/>
      <c r="AR108" s="145"/>
      <c r="AS108" s="145"/>
      <c r="AT108" s="145"/>
      <c r="AU108" s="145"/>
      <c r="AV108" s="145"/>
      <c r="AW108" s="145"/>
      <c r="AX108" s="145"/>
      <c r="AY108" s="145"/>
      <c r="AZ108" s="145"/>
      <c r="BA108" s="145"/>
      <c r="BB108" s="145"/>
      <c r="BC108" s="145"/>
      <c r="BD108" s="145"/>
      <c r="BE108" s="145"/>
      <c r="BF108" s="145"/>
      <c r="BG108" s="145"/>
      <c r="BH108" s="145"/>
      <c r="BI108" s="145"/>
      <c r="BJ108" s="145"/>
      <c r="BK108" s="145"/>
      <c r="BL108" s="145"/>
      <c r="BM108" s="145"/>
      <c r="BN108" s="145"/>
      <c r="BO108" s="145"/>
      <c r="BP108" s="145"/>
      <c r="BQ108" s="145"/>
      <c r="BR108" s="145"/>
      <c r="BS108" s="145"/>
      <c r="BT108" s="145"/>
      <c r="BU108" s="145"/>
      <c r="BV108" s="145"/>
      <c r="BW108" s="145"/>
      <c r="BX108" s="145"/>
      <c r="BY108" s="145"/>
      <c r="BZ108" s="145"/>
      <c r="CA108" s="145"/>
      <c r="CB108" s="145"/>
      <c r="CC108" s="145"/>
      <c r="CD108" s="148"/>
    </row>
    <row r="109" spans="1:82">
      <c r="A109" s="169">
        <v>80</v>
      </c>
      <c r="B109" s="156"/>
      <c r="C109" s="174" t="str">
        <f>$C$103</f>
        <v>FULL DEPTH ASPHALT</v>
      </c>
      <c r="D109" s="155">
        <v>102330.25</v>
      </c>
      <c r="E109" s="155">
        <v>102378.97</v>
      </c>
      <c r="F109" s="175" t="s">
        <v>12</v>
      </c>
      <c r="G109" s="165">
        <f>E109-D109</f>
        <v>48.720000000001164</v>
      </c>
      <c r="H109" s="163">
        <v>8</v>
      </c>
      <c r="I109" s="165">
        <v>373.04</v>
      </c>
      <c r="J109" s="172">
        <f>0.5*11.7*G109+1.8*G109</f>
        <v>372.70800000000884</v>
      </c>
      <c r="K109" s="176">
        <f t="shared" si="1"/>
        <v>519.20000000000346</v>
      </c>
      <c r="L109" s="145"/>
      <c r="M109" s="145"/>
      <c r="N109" s="145"/>
      <c r="O109" s="145"/>
      <c r="P109" s="145"/>
      <c r="Q109" s="145"/>
      <c r="R109" s="145"/>
      <c r="S109" s="145"/>
      <c r="T109" s="145"/>
      <c r="U109" s="145"/>
      <c r="V109" s="145"/>
      <c r="W109" s="145"/>
      <c r="X109" s="145"/>
      <c r="Y109" s="145"/>
      <c r="Z109" s="145"/>
      <c r="AA109" s="145"/>
      <c r="AB109" s="145"/>
      <c r="AC109" s="145"/>
      <c r="AD109" s="145"/>
      <c r="AE109" s="145"/>
      <c r="AF109" s="145"/>
      <c r="AG109" s="145"/>
      <c r="AH109" s="145"/>
      <c r="AI109" s="145"/>
      <c r="AJ109" s="145"/>
      <c r="AK109" s="145"/>
      <c r="AL109" s="145"/>
      <c r="AM109" s="145"/>
      <c r="AN109" s="145"/>
      <c r="AO109" s="145"/>
      <c r="AP109" s="145"/>
      <c r="AQ109" s="145"/>
      <c r="AR109" s="145"/>
      <c r="AS109" s="145"/>
      <c r="AT109" s="145"/>
      <c r="AU109" s="145"/>
      <c r="AV109" s="145"/>
      <c r="AW109" s="145"/>
      <c r="AX109" s="145"/>
      <c r="AY109" s="145"/>
      <c r="AZ109" s="145"/>
      <c r="BA109" s="145"/>
      <c r="BB109" s="145"/>
      <c r="BC109" s="145"/>
      <c r="BD109" s="145"/>
      <c r="BE109" s="145"/>
      <c r="BF109" s="145"/>
      <c r="BG109" s="145"/>
      <c r="BH109" s="145"/>
      <c r="BI109" s="145"/>
      <c r="BJ109" s="145"/>
      <c r="BK109" s="145"/>
      <c r="BL109" s="145"/>
      <c r="BM109" s="145"/>
      <c r="BN109" s="145"/>
      <c r="BO109" s="145"/>
      <c r="BP109" s="145"/>
      <c r="BQ109" s="145"/>
      <c r="BR109" s="145"/>
      <c r="BS109" s="145"/>
      <c r="BT109" s="145"/>
      <c r="BU109" s="145"/>
      <c r="BV109" s="145"/>
      <c r="BW109" s="145"/>
      <c r="BX109" s="145"/>
      <c r="BY109" s="145"/>
      <c r="BZ109" s="145"/>
      <c r="CA109" s="145"/>
      <c r="CB109" s="145"/>
      <c r="CC109" s="145"/>
      <c r="CD109" s="148"/>
    </row>
    <row r="110" spans="1:82">
      <c r="A110" s="61"/>
      <c r="B110" s="34"/>
      <c r="C110" s="37"/>
      <c r="D110" s="19"/>
      <c r="E110" s="73"/>
      <c r="F110" s="27"/>
      <c r="G110" s="25"/>
      <c r="H110" s="26"/>
      <c r="I110" s="25"/>
      <c r="J110" s="145"/>
      <c r="K110" s="145"/>
      <c r="L110" s="145"/>
      <c r="M110" s="145"/>
      <c r="N110" s="145"/>
      <c r="O110" s="145"/>
      <c r="P110" s="145"/>
      <c r="Q110" s="145"/>
      <c r="R110" s="145"/>
      <c r="S110" s="145"/>
      <c r="T110" s="145"/>
      <c r="U110" s="145"/>
      <c r="V110" s="145"/>
      <c r="W110" s="145"/>
      <c r="X110" s="145"/>
      <c r="Y110" s="145"/>
      <c r="Z110" s="145"/>
      <c r="AA110" s="145"/>
      <c r="AB110" s="145"/>
      <c r="AC110" s="145"/>
      <c r="AD110" s="145"/>
      <c r="AE110" s="145"/>
      <c r="AF110" s="145"/>
      <c r="AG110" s="145"/>
      <c r="AH110" s="145"/>
      <c r="AI110" s="145"/>
      <c r="AJ110" s="145"/>
      <c r="AK110" s="145"/>
      <c r="AL110" s="145"/>
      <c r="AM110" s="145"/>
      <c r="AN110" s="145"/>
      <c r="AO110" s="145"/>
      <c r="AP110" s="145"/>
      <c r="AQ110" s="145"/>
      <c r="AR110" s="145"/>
      <c r="AS110" s="145"/>
      <c r="AT110" s="145"/>
      <c r="AU110" s="145"/>
      <c r="AV110" s="145"/>
      <c r="AW110" s="145"/>
      <c r="AX110" s="145"/>
      <c r="AY110" s="145"/>
      <c r="AZ110" s="145"/>
      <c r="BA110" s="145"/>
      <c r="BB110" s="145"/>
      <c r="BC110" s="145"/>
      <c r="BD110" s="145"/>
      <c r="BE110" s="145"/>
      <c r="BF110" s="145"/>
      <c r="BG110" s="145"/>
      <c r="BH110" s="145"/>
      <c r="BI110" s="145"/>
      <c r="BJ110" s="145"/>
      <c r="BK110" s="145"/>
      <c r="BL110" s="145"/>
      <c r="BM110" s="145"/>
      <c r="BN110" s="145"/>
      <c r="BO110" s="145"/>
      <c r="BP110" s="145"/>
      <c r="BQ110" s="145"/>
      <c r="BR110" s="145"/>
      <c r="BS110" s="145"/>
      <c r="BT110" s="145"/>
      <c r="BU110" s="145"/>
      <c r="BV110" s="145"/>
      <c r="BW110" s="145"/>
      <c r="BX110" s="145"/>
      <c r="BY110" s="145"/>
      <c r="BZ110" s="145"/>
      <c r="CA110" s="145"/>
      <c r="CB110" s="145"/>
      <c r="CC110" s="145"/>
      <c r="CD110" s="148"/>
    </row>
    <row r="111" spans="1:82" hidden="1">
      <c r="A111" s="169"/>
      <c r="B111" s="156"/>
      <c r="C111" s="174"/>
      <c r="D111" s="155"/>
      <c r="E111" s="155"/>
      <c r="F111" s="175"/>
      <c r="G111" s="165"/>
      <c r="H111" s="163"/>
      <c r="I111" s="165"/>
      <c r="J111" s="172"/>
      <c r="K111" s="145"/>
      <c r="L111" s="145"/>
      <c r="M111" s="145"/>
      <c r="N111" s="145"/>
      <c r="O111" s="145"/>
      <c r="P111" s="145"/>
      <c r="Q111" s="145"/>
      <c r="R111" s="145"/>
      <c r="S111" s="145"/>
      <c r="T111" s="145"/>
      <c r="U111" s="145"/>
      <c r="V111" s="145"/>
      <c r="W111" s="145"/>
      <c r="X111" s="145"/>
      <c r="Y111" s="145"/>
      <c r="Z111" s="145"/>
      <c r="AA111" s="145"/>
      <c r="AB111" s="145"/>
      <c r="AC111" s="145"/>
      <c r="AD111" s="145"/>
      <c r="AE111" s="145"/>
      <c r="AF111" s="145"/>
      <c r="AG111" s="145"/>
      <c r="AH111" s="145"/>
      <c r="AI111" s="145"/>
      <c r="AJ111" s="145"/>
      <c r="AK111" s="145"/>
      <c r="AL111" s="145"/>
      <c r="AM111" s="145"/>
      <c r="AN111" s="145"/>
      <c r="AO111" s="145"/>
      <c r="AP111" s="145"/>
      <c r="AQ111" s="145"/>
      <c r="AR111" s="145"/>
      <c r="AS111" s="145"/>
      <c r="AT111" s="145"/>
      <c r="AU111" s="145"/>
      <c r="AV111" s="145"/>
      <c r="AW111" s="145"/>
      <c r="AX111" s="145"/>
      <c r="AY111" s="145"/>
      <c r="AZ111" s="145"/>
      <c r="BA111" s="145"/>
      <c r="BB111" s="145"/>
      <c r="BC111" s="145"/>
      <c r="BD111" s="145"/>
      <c r="BE111" s="145"/>
      <c r="BF111" s="145"/>
      <c r="BG111" s="145"/>
      <c r="BH111" s="145"/>
      <c r="BI111" s="145"/>
      <c r="BJ111" s="145"/>
      <c r="BK111" s="145"/>
      <c r="BL111" s="145"/>
      <c r="BM111" s="145"/>
      <c r="BN111" s="145"/>
      <c r="BO111" s="145"/>
      <c r="BP111" s="145"/>
      <c r="BQ111" s="145"/>
      <c r="BR111" s="145"/>
      <c r="BS111" s="145"/>
      <c r="BT111" s="145"/>
      <c r="BU111" s="145"/>
      <c r="BV111" s="145"/>
      <c r="BW111" s="145"/>
      <c r="BX111" s="145"/>
      <c r="BY111" s="145"/>
      <c r="BZ111" s="145"/>
      <c r="CA111" s="145"/>
      <c r="CB111" s="145"/>
      <c r="CC111" s="145"/>
      <c r="CD111" s="148"/>
    </row>
    <row r="112" spans="1:82" hidden="1">
      <c r="A112" s="61"/>
      <c r="B112" s="34"/>
      <c r="C112" s="37"/>
      <c r="D112" s="19"/>
      <c r="E112" s="73"/>
      <c r="F112" s="27"/>
      <c r="G112" s="25"/>
      <c r="H112" s="26"/>
      <c r="I112" s="25"/>
      <c r="J112" s="145"/>
      <c r="K112" s="145"/>
      <c r="L112" s="145"/>
      <c r="M112" s="145"/>
      <c r="N112" s="145"/>
      <c r="O112" s="145"/>
      <c r="P112" s="145"/>
      <c r="Q112" s="145"/>
      <c r="R112" s="145"/>
      <c r="S112" s="145"/>
      <c r="T112" s="145"/>
      <c r="U112" s="145"/>
      <c r="V112" s="145"/>
      <c r="W112" s="145"/>
      <c r="X112" s="145"/>
      <c r="Y112" s="145"/>
      <c r="Z112" s="145"/>
      <c r="AA112" s="145"/>
      <c r="AB112" s="145"/>
      <c r="AC112" s="145"/>
      <c r="AD112" s="145"/>
      <c r="AE112" s="145"/>
      <c r="AF112" s="145"/>
      <c r="AG112" s="145"/>
      <c r="AH112" s="145"/>
      <c r="AI112" s="145"/>
      <c r="AJ112" s="145"/>
      <c r="AK112" s="145"/>
      <c r="AL112" s="145"/>
      <c r="AM112" s="145"/>
      <c r="AN112" s="145"/>
      <c r="AO112" s="145"/>
      <c r="AP112" s="145"/>
      <c r="AQ112" s="145"/>
      <c r="AR112" s="145"/>
      <c r="AS112" s="145"/>
      <c r="AT112" s="145"/>
      <c r="AU112" s="145"/>
      <c r="AV112" s="145"/>
      <c r="AW112" s="145"/>
      <c r="AX112" s="145"/>
      <c r="AY112" s="145"/>
      <c r="AZ112" s="145"/>
      <c r="BA112" s="145"/>
      <c r="BB112" s="145"/>
      <c r="BC112" s="145"/>
      <c r="BD112" s="145"/>
      <c r="BE112" s="145"/>
      <c r="BF112" s="145"/>
      <c r="BG112" s="145"/>
      <c r="BH112" s="145"/>
      <c r="BI112" s="145"/>
      <c r="BJ112" s="145"/>
      <c r="BK112" s="145"/>
      <c r="BL112" s="145"/>
      <c r="BM112" s="145"/>
      <c r="BN112" s="145"/>
      <c r="BO112" s="145"/>
      <c r="BP112" s="145"/>
      <c r="BQ112" s="145"/>
      <c r="BR112" s="145"/>
      <c r="BS112" s="145"/>
      <c r="BT112" s="145"/>
      <c r="BU112" s="145"/>
      <c r="BV112" s="145"/>
      <c r="BW112" s="145"/>
      <c r="BX112" s="145"/>
      <c r="BY112" s="145"/>
      <c r="BZ112" s="145"/>
      <c r="CA112" s="145"/>
      <c r="CB112" s="145"/>
      <c r="CC112" s="145"/>
      <c r="CD112" s="148"/>
    </row>
    <row r="113" spans="1:82" hidden="1">
      <c r="A113" s="169"/>
      <c r="B113" s="156"/>
      <c r="C113" s="174"/>
      <c r="D113" s="155"/>
      <c r="E113" s="155"/>
      <c r="F113" s="175"/>
      <c r="G113" s="165"/>
      <c r="H113" s="163"/>
      <c r="I113" s="165"/>
      <c r="J113" s="172"/>
      <c r="K113" s="145"/>
      <c r="L113" s="145"/>
      <c r="M113" s="145"/>
      <c r="N113" s="145"/>
      <c r="O113" s="145"/>
      <c r="P113" s="145"/>
      <c r="Q113" s="145"/>
      <c r="R113" s="145"/>
      <c r="S113" s="145"/>
      <c r="T113" s="145"/>
      <c r="U113" s="145"/>
      <c r="V113" s="145"/>
      <c r="W113" s="145"/>
      <c r="X113" s="145"/>
      <c r="Y113" s="145"/>
      <c r="Z113" s="145"/>
      <c r="AA113" s="145"/>
      <c r="AB113" s="145"/>
      <c r="AC113" s="145"/>
      <c r="AD113" s="145"/>
      <c r="AE113" s="145"/>
      <c r="AF113" s="145"/>
      <c r="AG113" s="145"/>
      <c r="AH113" s="145"/>
      <c r="AI113" s="145"/>
      <c r="AJ113" s="145"/>
      <c r="AK113" s="145"/>
      <c r="AL113" s="145"/>
      <c r="AM113" s="145"/>
      <c r="AN113" s="145"/>
      <c r="AO113" s="145"/>
      <c r="AP113" s="145"/>
      <c r="AQ113" s="145"/>
      <c r="AR113" s="145"/>
      <c r="AS113" s="145"/>
      <c r="AT113" s="145"/>
      <c r="AU113" s="145"/>
      <c r="AV113" s="145"/>
      <c r="AW113" s="145"/>
      <c r="AX113" s="145"/>
      <c r="AY113" s="145"/>
      <c r="AZ113" s="145"/>
      <c r="BA113" s="145"/>
      <c r="BB113" s="145"/>
      <c r="BC113" s="145"/>
      <c r="BD113" s="145"/>
      <c r="BE113" s="145"/>
      <c r="BF113" s="145"/>
      <c r="BG113" s="145"/>
      <c r="BH113" s="145"/>
      <c r="BI113" s="145"/>
      <c r="BJ113" s="145"/>
      <c r="BK113" s="145"/>
      <c r="BL113" s="145"/>
      <c r="BM113" s="145"/>
      <c r="BN113" s="145"/>
      <c r="BO113" s="145"/>
      <c r="BP113" s="145"/>
      <c r="BQ113" s="145"/>
      <c r="BR113" s="145"/>
      <c r="BS113" s="145"/>
      <c r="BT113" s="145"/>
      <c r="BU113" s="145"/>
      <c r="BV113" s="145"/>
      <c r="BW113" s="145"/>
      <c r="BX113" s="145"/>
      <c r="BY113" s="145"/>
      <c r="BZ113" s="145"/>
      <c r="CA113" s="145"/>
      <c r="CB113" s="145"/>
      <c r="CC113" s="145"/>
      <c r="CD113" s="148"/>
    </row>
    <row r="114" spans="1:82" hidden="1">
      <c r="A114" s="61"/>
      <c r="B114" s="34"/>
      <c r="C114" s="37"/>
      <c r="D114" s="73"/>
      <c r="E114" s="73"/>
      <c r="F114" s="27"/>
      <c r="G114" s="25"/>
      <c r="H114" s="26"/>
      <c r="I114" s="25"/>
      <c r="J114" s="145"/>
      <c r="K114" s="145"/>
      <c r="L114" s="145"/>
      <c r="M114" s="145"/>
      <c r="N114" s="145"/>
      <c r="O114" s="145"/>
      <c r="P114" s="145"/>
      <c r="Q114" s="145"/>
      <c r="R114" s="145"/>
      <c r="S114" s="145"/>
      <c r="T114" s="145"/>
      <c r="U114" s="145"/>
      <c r="V114" s="145"/>
      <c r="W114" s="145"/>
      <c r="X114" s="145"/>
      <c r="Y114" s="145"/>
      <c r="Z114" s="145"/>
      <c r="AA114" s="145"/>
      <c r="AB114" s="145"/>
      <c r="AC114" s="145"/>
      <c r="AD114" s="145"/>
      <c r="AE114" s="145"/>
      <c r="AF114" s="145"/>
      <c r="AG114" s="145"/>
      <c r="AH114" s="145"/>
      <c r="AI114" s="145"/>
      <c r="AJ114" s="145"/>
      <c r="AK114" s="145"/>
      <c r="AL114" s="145"/>
      <c r="AM114" s="145"/>
      <c r="AN114" s="145"/>
      <c r="AO114" s="145"/>
      <c r="AP114" s="145"/>
      <c r="AQ114" s="145"/>
      <c r="AR114" s="145"/>
      <c r="AS114" s="145"/>
      <c r="AT114" s="145"/>
      <c r="AU114" s="145"/>
      <c r="AV114" s="145"/>
      <c r="AW114" s="145"/>
      <c r="AX114" s="145"/>
      <c r="AY114" s="145"/>
      <c r="AZ114" s="145"/>
      <c r="BA114" s="145"/>
      <c r="BB114" s="145"/>
      <c r="BC114" s="145"/>
      <c r="BD114" s="145"/>
      <c r="BE114" s="145"/>
      <c r="BF114" s="145"/>
      <c r="BG114" s="145"/>
      <c r="BH114" s="145"/>
      <c r="BI114" s="145"/>
      <c r="BJ114" s="145"/>
      <c r="BK114" s="145"/>
      <c r="BL114" s="145"/>
      <c r="BM114" s="145"/>
      <c r="BN114" s="145"/>
      <c r="BO114" s="145"/>
      <c r="BP114" s="145"/>
      <c r="BQ114" s="145"/>
      <c r="BR114" s="145"/>
      <c r="BS114" s="145"/>
      <c r="BT114" s="145"/>
      <c r="BU114" s="145"/>
      <c r="BV114" s="145"/>
      <c r="BW114" s="145"/>
      <c r="BX114" s="145"/>
      <c r="BY114" s="145"/>
      <c r="BZ114" s="145"/>
      <c r="CA114" s="145"/>
      <c r="CB114" s="145"/>
      <c r="CC114" s="145"/>
      <c r="CD114" s="148"/>
    </row>
    <row r="115" spans="1:82" ht="13">
      <c r="A115" s="61"/>
      <c r="B115" s="34"/>
      <c r="C115" s="37"/>
      <c r="D115" s="234" t="s">
        <v>54</v>
      </c>
      <c r="E115" s="234"/>
      <c r="F115" s="27"/>
      <c r="G115" s="25"/>
      <c r="H115" s="26"/>
      <c r="I115" s="25"/>
      <c r="J115" s="145"/>
      <c r="K115" s="145"/>
      <c r="L115" s="145"/>
      <c r="M115" s="145"/>
      <c r="N115" s="145"/>
      <c r="O115" s="145"/>
      <c r="P115" s="145"/>
      <c r="Q115" s="145"/>
      <c r="R115" s="145"/>
      <c r="S115" s="145"/>
      <c r="T115" s="145"/>
      <c r="U115" s="145"/>
      <c r="V115" s="145"/>
      <c r="W115" s="145"/>
      <c r="X115" s="145"/>
      <c r="Y115" s="145"/>
      <c r="Z115" s="145"/>
      <c r="AA115" s="145"/>
      <c r="AB115" s="145"/>
      <c r="AC115" s="145"/>
      <c r="AD115" s="145"/>
      <c r="AE115" s="145"/>
      <c r="AF115" s="145"/>
      <c r="AG115" s="145"/>
      <c r="AH115" s="145"/>
      <c r="AI115" s="145"/>
      <c r="AJ115" s="145"/>
      <c r="AK115" s="145"/>
      <c r="AL115" s="145"/>
      <c r="AM115" s="145"/>
      <c r="AN115" s="145"/>
      <c r="AO115" s="145"/>
      <c r="AP115" s="145"/>
      <c r="AQ115" s="145"/>
      <c r="AR115" s="145"/>
      <c r="AS115" s="145"/>
      <c r="AT115" s="145"/>
      <c r="AU115" s="145"/>
      <c r="AV115" s="145"/>
      <c r="AW115" s="145"/>
      <c r="AX115" s="145"/>
      <c r="AY115" s="145"/>
      <c r="AZ115" s="145"/>
      <c r="BA115" s="145"/>
      <c r="BB115" s="145"/>
      <c r="BC115" s="145"/>
      <c r="BD115" s="145"/>
      <c r="BE115" s="145"/>
      <c r="BF115" s="145"/>
      <c r="BG115" s="145"/>
      <c r="BH115" s="145"/>
      <c r="BI115" s="145"/>
      <c r="BJ115" s="145"/>
      <c r="BK115" s="145"/>
      <c r="BL115" s="145"/>
      <c r="BM115" s="145"/>
      <c r="BN115" s="145"/>
      <c r="BO115" s="145"/>
      <c r="BP115" s="145"/>
      <c r="BQ115" s="145"/>
      <c r="BR115" s="145"/>
      <c r="BS115" s="145"/>
      <c r="BT115" s="145"/>
      <c r="BU115" s="145"/>
      <c r="BV115" s="145"/>
      <c r="BW115" s="145"/>
      <c r="BX115" s="145"/>
      <c r="BY115" s="145"/>
      <c r="BZ115" s="145"/>
      <c r="CA115" s="145"/>
      <c r="CB115" s="145"/>
      <c r="CC115" s="145"/>
      <c r="CD115" s="148"/>
    </row>
    <row r="116" spans="1:82">
      <c r="A116" s="61"/>
      <c r="B116" s="34"/>
      <c r="C116" s="37"/>
      <c r="D116" s="73"/>
      <c r="E116" s="73"/>
      <c r="F116" s="27"/>
      <c r="G116" s="25"/>
      <c r="H116" s="26"/>
      <c r="I116" s="25"/>
      <c r="J116" s="145"/>
      <c r="K116" s="145"/>
      <c r="L116" s="145"/>
      <c r="M116" s="145"/>
      <c r="N116" s="145"/>
      <c r="O116" s="145"/>
      <c r="P116" s="145"/>
      <c r="Q116" s="145"/>
      <c r="R116" s="145"/>
      <c r="S116" s="145"/>
      <c r="T116" s="145"/>
      <c r="U116" s="145"/>
      <c r="V116" s="145"/>
      <c r="W116" s="145"/>
      <c r="X116" s="145"/>
      <c r="Y116" s="145"/>
      <c r="Z116" s="145"/>
      <c r="AA116" s="145"/>
      <c r="AB116" s="145"/>
      <c r="AC116" s="145"/>
      <c r="AD116" s="145"/>
      <c r="AE116" s="145"/>
      <c r="AF116" s="145"/>
      <c r="AG116" s="145"/>
      <c r="AH116" s="145"/>
      <c r="AI116" s="145"/>
      <c r="AJ116" s="145"/>
      <c r="AK116" s="145"/>
      <c r="AL116" s="145"/>
      <c r="AM116" s="145"/>
      <c r="AN116" s="145"/>
      <c r="AO116" s="145"/>
      <c r="AP116" s="145"/>
      <c r="AQ116" s="145"/>
      <c r="AR116" s="145"/>
      <c r="AS116" s="145"/>
      <c r="AT116" s="145"/>
      <c r="AU116" s="145"/>
      <c r="AV116" s="145"/>
      <c r="AW116" s="145"/>
      <c r="AX116" s="145"/>
      <c r="AY116" s="145"/>
      <c r="AZ116" s="145"/>
      <c r="BA116" s="145"/>
      <c r="BB116" s="145"/>
      <c r="BC116" s="145"/>
      <c r="BD116" s="145"/>
      <c r="BE116" s="145"/>
      <c r="BF116" s="145"/>
      <c r="BG116" s="145"/>
      <c r="BH116" s="145"/>
      <c r="BI116" s="145"/>
      <c r="BJ116" s="145"/>
      <c r="BK116" s="145"/>
      <c r="BL116" s="145"/>
      <c r="BM116" s="145"/>
      <c r="BN116" s="145"/>
      <c r="BO116" s="145"/>
      <c r="BP116" s="145"/>
      <c r="BQ116" s="145"/>
      <c r="BR116" s="145"/>
      <c r="BS116" s="145"/>
      <c r="BT116" s="145"/>
      <c r="BU116" s="145"/>
      <c r="BV116" s="145"/>
      <c r="BW116" s="145"/>
      <c r="BX116" s="145"/>
      <c r="BY116" s="145"/>
      <c r="BZ116" s="145"/>
      <c r="CA116" s="145"/>
      <c r="CB116" s="145"/>
      <c r="CC116" s="145"/>
      <c r="CD116" s="148"/>
    </row>
    <row r="117" spans="1:82">
      <c r="A117" s="169">
        <v>81</v>
      </c>
      <c r="B117" s="156"/>
      <c r="C117" s="174" t="str">
        <f>$C$103</f>
        <v>FULL DEPTH ASPHALT</v>
      </c>
      <c r="D117" s="155">
        <v>855.05</v>
      </c>
      <c r="E117" s="155">
        <v>908.31</v>
      </c>
      <c r="F117" s="175" t="s">
        <v>12</v>
      </c>
      <c r="G117" s="165">
        <f>E117-D117</f>
        <v>53.259999999999991</v>
      </c>
      <c r="H117" s="163">
        <v>2</v>
      </c>
      <c r="I117" s="165">
        <v>106.53</v>
      </c>
      <c r="J117" s="172">
        <f>G117*H117</f>
        <v>106.51999999999998</v>
      </c>
      <c r="K117" s="176">
        <f t="shared" ref="K117:K123" si="2">I117+3*G117</f>
        <v>266.30999999999995</v>
      </c>
      <c r="L117" s="145"/>
      <c r="M117" s="145"/>
      <c r="N117" s="145"/>
      <c r="O117" s="145"/>
      <c r="P117" s="145"/>
      <c r="Q117" s="145"/>
      <c r="R117" s="145"/>
      <c r="S117" s="145"/>
      <c r="T117" s="145"/>
      <c r="U117" s="145"/>
      <c r="V117" s="145"/>
      <c r="W117" s="145"/>
      <c r="X117" s="145"/>
      <c r="Y117" s="145"/>
      <c r="Z117" s="145"/>
      <c r="AA117" s="145"/>
      <c r="AB117" s="145"/>
      <c r="AC117" s="145"/>
      <c r="AD117" s="145"/>
      <c r="AE117" s="145"/>
      <c r="AF117" s="145"/>
      <c r="AG117" s="145"/>
      <c r="AH117" s="145"/>
      <c r="AI117" s="145"/>
      <c r="AJ117" s="145"/>
      <c r="AK117" s="145"/>
      <c r="AL117" s="145"/>
      <c r="AM117" s="145"/>
      <c r="AN117" s="145"/>
      <c r="AO117" s="145"/>
      <c r="AP117" s="145"/>
      <c r="AQ117" s="145"/>
      <c r="AR117" s="145"/>
      <c r="AS117" s="145"/>
      <c r="AT117" s="145"/>
      <c r="AU117" s="145"/>
      <c r="AV117" s="145"/>
      <c r="AW117" s="145"/>
      <c r="AX117" s="145"/>
      <c r="AY117" s="145"/>
      <c r="AZ117" s="145"/>
      <c r="BA117" s="145"/>
      <c r="BB117" s="145"/>
      <c r="BC117" s="145"/>
      <c r="BD117" s="145"/>
      <c r="BE117" s="145"/>
      <c r="BF117" s="145"/>
      <c r="BG117" s="145"/>
      <c r="BH117" s="145"/>
      <c r="BI117" s="145"/>
      <c r="BJ117" s="145"/>
      <c r="BK117" s="145"/>
      <c r="BL117" s="145"/>
      <c r="BM117" s="145"/>
      <c r="BN117" s="145"/>
      <c r="BO117" s="145"/>
      <c r="BP117" s="145"/>
      <c r="BQ117" s="145"/>
      <c r="BR117" s="145"/>
      <c r="BS117" s="145"/>
      <c r="BT117" s="145"/>
      <c r="BU117" s="145"/>
      <c r="BV117" s="145"/>
      <c r="BW117" s="145"/>
      <c r="BX117" s="145"/>
      <c r="BY117" s="145"/>
      <c r="BZ117" s="145"/>
      <c r="CA117" s="145"/>
      <c r="CB117" s="145"/>
      <c r="CC117" s="145"/>
      <c r="CD117" s="148"/>
    </row>
    <row r="118" spans="1:82">
      <c r="A118" s="61"/>
      <c r="B118" s="34"/>
      <c r="C118" s="37"/>
      <c r="D118" s="73"/>
      <c r="E118" s="73"/>
      <c r="F118" s="27"/>
      <c r="G118" s="25"/>
      <c r="H118" s="26"/>
      <c r="I118" s="25"/>
      <c r="J118" s="145"/>
      <c r="K118" s="176"/>
      <c r="L118" s="145"/>
      <c r="M118" s="145"/>
      <c r="N118" s="145"/>
      <c r="O118" s="145"/>
      <c r="P118" s="145"/>
      <c r="Q118" s="145"/>
      <c r="R118" s="145"/>
      <c r="S118" s="145"/>
      <c r="T118" s="145"/>
      <c r="U118" s="145"/>
      <c r="V118" s="145"/>
      <c r="W118" s="145"/>
      <c r="X118" s="145"/>
      <c r="Y118" s="145"/>
      <c r="Z118" s="145"/>
      <c r="AA118" s="145"/>
      <c r="AB118" s="145"/>
      <c r="AC118" s="145"/>
      <c r="AD118" s="145"/>
      <c r="AE118" s="145"/>
      <c r="AF118" s="145"/>
      <c r="AG118" s="145"/>
      <c r="AH118" s="145"/>
      <c r="AI118" s="145"/>
      <c r="AJ118" s="145"/>
      <c r="AK118" s="145"/>
      <c r="AL118" s="145"/>
      <c r="AM118" s="145"/>
      <c r="AN118" s="145"/>
      <c r="AO118" s="145"/>
      <c r="AP118" s="145"/>
      <c r="AQ118" s="145"/>
      <c r="AR118" s="145"/>
      <c r="AS118" s="145"/>
      <c r="AT118" s="145"/>
      <c r="AU118" s="145"/>
      <c r="AV118" s="145"/>
      <c r="AW118" s="145"/>
      <c r="AX118" s="145"/>
      <c r="AY118" s="145"/>
      <c r="AZ118" s="145"/>
      <c r="BA118" s="145"/>
      <c r="BB118" s="145"/>
      <c r="BC118" s="145"/>
      <c r="BD118" s="145"/>
      <c r="BE118" s="145"/>
      <c r="BF118" s="145"/>
      <c r="BG118" s="145"/>
      <c r="BH118" s="145"/>
      <c r="BI118" s="145"/>
      <c r="BJ118" s="145"/>
      <c r="BK118" s="145"/>
      <c r="BL118" s="145"/>
      <c r="BM118" s="145"/>
      <c r="BN118" s="145"/>
      <c r="BO118" s="145"/>
      <c r="BP118" s="145"/>
      <c r="BQ118" s="145"/>
      <c r="BR118" s="145"/>
      <c r="BS118" s="145"/>
      <c r="BT118" s="145"/>
      <c r="BU118" s="145"/>
      <c r="BV118" s="145"/>
      <c r="BW118" s="145"/>
      <c r="BX118" s="145"/>
      <c r="BY118" s="145"/>
      <c r="BZ118" s="145"/>
      <c r="CA118" s="145"/>
      <c r="CB118" s="145"/>
      <c r="CC118" s="145"/>
      <c r="CD118" s="148"/>
    </row>
    <row r="119" spans="1:82">
      <c r="A119" s="169">
        <v>82</v>
      </c>
      <c r="B119" s="156"/>
      <c r="C119" s="174" t="str">
        <f>$C$103</f>
        <v>FULL DEPTH ASPHALT</v>
      </c>
      <c r="D119" s="155">
        <v>855.24</v>
      </c>
      <c r="E119" s="155">
        <v>906.74</v>
      </c>
      <c r="F119" s="175" t="s">
        <v>68</v>
      </c>
      <c r="G119" s="165">
        <f>E119-D119</f>
        <v>51.5</v>
      </c>
      <c r="H119" s="163">
        <v>2</v>
      </c>
      <c r="I119" s="165">
        <v>103</v>
      </c>
      <c r="J119" s="172">
        <f>G119*H119</f>
        <v>103</v>
      </c>
      <c r="K119" s="176">
        <f t="shared" si="2"/>
        <v>257.5</v>
      </c>
      <c r="L119" s="145"/>
      <c r="M119" s="145"/>
      <c r="N119" s="145"/>
      <c r="O119" s="145"/>
      <c r="P119" s="145"/>
      <c r="Q119" s="145"/>
      <c r="R119" s="145"/>
      <c r="S119" s="145"/>
      <c r="T119" s="145"/>
      <c r="U119" s="145"/>
      <c r="V119" s="145"/>
      <c r="W119" s="145"/>
      <c r="X119" s="145"/>
      <c r="Y119" s="145"/>
      <c r="Z119" s="145"/>
      <c r="AA119" s="145"/>
      <c r="AB119" s="145"/>
      <c r="AC119" s="145"/>
      <c r="AD119" s="145"/>
      <c r="AE119" s="145"/>
      <c r="AF119" s="145"/>
      <c r="AG119" s="145"/>
      <c r="AH119" s="145"/>
      <c r="AI119" s="145"/>
      <c r="AJ119" s="145"/>
      <c r="AK119" s="145"/>
      <c r="AL119" s="145"/>
      <c r="AM119" s="145"/>
      <c r="AN119" s="145"/>
      <c r="AO119" s="145"/>
      <c r="AP119" s="145"/>
      <c r="AQ119" s="145"/>
      <c r="AR119" s="145"/>
      <c r="AS119" s="145"/>
      <c r="AT119" s="145"/>
      <c r="AU119" s="145"/>
      <c r="AV119" s="145"/>
      <c r="AW119" s="145"/>
      <c r="AX119" s="145"/>
      <c r="AY119" s="145"/>
      <c r="AZ119" s="145"/>
      <c r="BA119" s="145"/>
      <c r="BB119" s="145"/>
      <c r="BC119" s="145"/>
      <c r="BD119" s="145"/>
      <c r="BE119" s="145"/>
      <c r="BF119" s="145"/>
      <c r="BG119" s="145"/>
      <c r="BH119" s="145"/>
      <c r="BI119" s="145"/>
      <c r="BJ119" s="145"/>
      <c r="BK119" s="145"/>
      <c r="BL119" s="145"/>
      <c r="BM119" s="145"/>
      <c r="BN119" s="145"/>
      <c r="BO119" s="145"/>
      <c r="BP119" s="145"/>
      <c r="BQ119" s="145"/>
      <c r="BR119" s="145"/>
      <c r="BS119" s="145"/>
      <c r="BT119" s="145"/>
      <c r="BU119" s="145"/>
      <c r="BV119" s="145"/>
      <c r="BW119" s="145"/>
      <c r="BX119" s="145"/>
      <c r="BY119" s="145"/>
      <c r="BZ119" s="145"/>
      <c r="CA119" s="145"/>
      <c r="CB119" s="145"/>
      <c r="CC119" s="145"/>
      <c r="CD119" s="148"/>
    </row>
    <row r="120" spans="1:82">
      <c r="A120" s="61"/>
      <c r="B120" s="34"/>
      <c r="C120" s="37"/>
      <c r="D120" s="73"/>
      <c r="E120" s="73"/>
      <c r="F120" s="27"/>
      <c r="G120" s="25"/>
      <c r="H120" s="26"/>
      <c r="I120" s="25"/>
      <c r="J120" s="145"/>
      <c r="K120" s="176"/>
      <c r="L120" s="145"/>
      <c r="M120" s="145"/>
      <c r="N120" s="145"/>
      <c r="O120" s="145"/>
      <c r="P120" s="145"/>
      <c r="Q120" s="145"/>
      <c r="R120" s="145"/>
      <c r="S120" s="145"/>
      <c r="T120" s="145"/>
      <c r="U120" s="145"/>
      <c r="V120" s="145"/>
      <c r="W120" s="145"/>
      <c r="X120" s="145"/>
      <c r="Y120" s="145"/>
      <c r="Z120" s="145"/>
      <c r="AA120" s="145"/>
      <c r="AB120" s="145"/>
      <c r="AC120" s="145"/>
      <c r="AD120" s="145"/>
      <c r="AE120" s="145"/>
      <c r="AF120" s="145"/>
      <c r="AG120" s="145"/>
      <c r="AH120" s="145"/>
      <c r="AI120" s="145"/>
      <c r="AJ120" s="145"/>
      <c r="AK120" s="145"/>
      <c r="AL120" s="145"/>
      <c r="AM120" s="145"/>
      <c r="AN120" s="145"/>
      <c r="AO120" s="145"/>
      <c r="AP120" s="145"/>
      <c r="AQ120" s="145"/>
      <c r="AR120" s="145"/>
      <c r="AS120" s="145"/>
      <c r="AT120" s="145"/>
      <c r="AU120" s="145"/>
      <c r="AV120" s="145"/>
      <c r="AW120" s="145"/>
      <c r="AX120" s="145"/>
      <c r="AY120" s="145"/>
      <c r="AZ120" s="145"/>
      <c r="BA120" s="145"/>
      <c r="BB120" s="145"/>
      <c r="BC120" s="145"/>
      <c r="BD120" s="145"/>
      <c r="BE120" s="145"/>
      <c r="BF120" s="145"/>
      <c r="BG120" s="145"/>
      <c r="BH120" s="145"/>
      <c r="BI120" s="145"/>
      <c r="BJ120" s="145"/>
      <c r="BK120" s="145"/>
      <c r="BL120" s="145"/>
      <c r="BM120" s="145"/>
      <c r="BN120" s="145"/>
      <c r="BO120" s="145"/>
      <c r="BP120" s="145"/>
      <c r="BQ120" s="145"/>
      <c r="BR120" s="145"/>
      <c r="BS120" s="145"/>
      <c r="BT120" s="145"/>
      <c r="BU120" s="145"/>
      <c r="BV120" s="145"/>
      <c r="BW120" s="145"/>
      <c r="BX120" s="145"/>
      <c r="BY120" s="145"/>
      <c r="BZ120" s="145"/>
      <c r="CA120" s="145"/>
      <c r="CB120" s="145"/>
      <c r="CC120" s="145"/>
      <c r="CD120" s="148"/>
    </row>
    <row r="121" spans="1:82">
      <c r="A121" s="169">
        <v>83</v>
      </c>
      <c r="B121" s="156"/>
      <c r="C121" s="174" t="str">
        <f>$C$103</f>
        <v>FULL DEPTH ASPHALT</v>
      </c>
      <c r="D121" s="155">
        <v>906.74</v>
      </c>
      <c r="E121" s="155">
        <v>958.15</v>
      </c>
      <c r="F121" s="175" t="s">
        <v>68</v>
      </c>
      <c r="G121" s="165">
        <f>E121-D121</f>
        <v>51.409999999999968</v>
      </c>
      <c r="H121" s="163">
        <v>9</v>
      </c>
      <c r="I121" s="165">
        <v>468.66</v>
      </c>
      <c r="J121" s="172">
        <f>G121*H121</f>
        <v>462.68999999999971</v>
      </c>
      <c r="K121" s="176">
        <f t="shared" si="2"/>
        <v>622.88999999999987</v>
      </c>
      <c r="L121" s="145"/>
      <c r="M121" s="145"/>
      <c r="N121" s="145"/>
      <c r="O121" s="145"/>
      <c r="P121" s="145"/>
      <c r="Q121" s="145"/>
      <c r="R121" s="145"/>
      <c r="S121" s="145"/>
      <c r="T121" s="145"/>
      <c r="U121" s="145"/>
      <c r="V121" s="145"/>
      <c r="W121" s="145"/>
      <c r="X121" s="145"/>
      <c r="Y121" s="145"/>
      <c r="Z121" s="145"/>
      <c r="AA121" s="145"/>
      <c r="AB121" s="145"/>
      <c r="AC121" s="145"/>
      <c r="AD121" s="145"/>
      <c r="AE121" s="145"/>
      <c r="AF121" s="145"/>
      <c r="AG121" s="145"/>
      <c r="AH121" s="145"/>
      <c r="AI121" s="145"/>
      <c r="AJ121" s="145"/>
      <c r="AK121" s="145"/>
      <c r="AL121" s="145"/>
      <c r="AM121" s="145"/>
      <c r="AN121" s="145"/>
      <c r="AO121" s="145"/>
      <c r="AP121" s="145"/>
      <c r="AQ121" s="145"/>
      <c r="AR121" s="145"/>
      <c r="AS121" s="145"/>
      <c r="AT121" s="145"/>
      <c r="AU121" s="145"/>
      <c r="AV121" s="145"/>
      <c r="AW121" s="145"/>
      <c r="AX121" s="145"/>
      <c r="AY121" s="145"/>
      <c r="AZ121" s="145"/>
      <c r="BA121" s="145"/>
      <c r="BB121" s="145"/>
      <c r="BC121" s="145"/>
      <c r="BD121" s="145"/>
      <c r="BE121" s="145"/>
      <c r="BF121" s="145"/>
      <c r="BG121" s="145"/>
      <c r="BH121" s="145"/>
      <c r="BI121" s="145"/>
      <c r="BJ121" s="145"/>
      <c r="BK121" s="145"/>
      <c r="BL121" s="145"/>
      <c r="BM121" s="145"/>
      <c r="BN121" s="145"/>
      <c r="BO121" s="145"/>
      <c r="BP121" s="145"/>
      <c r="BQ121" s="145"/>
      <c r="BR121" s="145"/>
      <c r="BS121" s="145"/>
      <c r="BT121" s="145"/>
      <c r="BU121" s="145"/>
      <c r="BV121" s="145"/>
      <c r="BW121" s="145"/>
      <c r="BX121" s="145"/>
      <c r="BY121" s="145"/>
      <c r="BZ121" s="145"/>
      <c r="CA121" s="145"/>
      <c r="CB121" s="145"/>
      <c r="CC121" s="145"/>
      <c r="CD121" s="148"/>
    </row>
    <row r="122" spans="1:82">
      <c r="A122" s="61"/>
      <c r="B122" s="34"/>
      <c r="C122" s="37"/>
      <c r="D122" s="73"/>
      <c r="E122" s="73"/>
      <c r="F122" s="27"/>
      <c r="G122" s="25"/>
      <c r="H122" s="26"/>
      <c r="I122" s="25"/>
      <c r="J122" s="145"/>
      <c r="K122" s="176"/>
      <c r="L122" s="145"/>
      <c r="M122" s="145"/>
      <c r="N122" s="145"/>
      <c r="O122" s="145"/>
      <c r="P122" s="145"/>
      <c r="Q122" s="145"/>
      <c r="R122" s="145"/>
      <c r="S122" s="145"/>
      <c r="T122" s="145"/>
      <c r="U122" s="145"/>
      <c r="V122" s="145"/>
      <c r="W122" s="145"/>
      <c r="X122" s="145"/>
      <c r="Y122" s="145"/>
      <c r="Z122" s="145"/>
      <c r="AA122" s="145"/>
      <c r="AB122" s="145"/>
      <c r="AC122" s="145"/>
      <c r="AD122" s="145"/>
      <c r="AE122" s="145"/>
      <c r="AF122" s="145"/>
      <c r="AG122" s="145"/>
      <c r="AH122" s="145"/>
      <c r="AI122" s="145"/>
      <c r="AJ122" s="145"/>
      <c r="AK122" s="145"/>
      <c r="AL122" s="145"/>
      <c r="AM122" s="145"/>
      <c r="AN122" s="145"/>
      <c r="AO122" s="145"/>
      <c r="AP122" s="145"/>
      <c r="AQ122" s="145"/>
      <c r="AR122" s="145"/>
      <c r="AS122" s="145"/>
      <c r="AT122" s="145"/>
      <c r="AU122" s="145"/>
      <c r="AV122" s="145"/>
      <c r="AW122" s="145"/>
      <c r="AX122" s="145"/>
      <c r="AY122" s="145"/>
      <c r="AZ122" s="145"/>
      <c r="BA122" s="145"/>
      <c r="BB122" s="145"/>
      <c r="BC122" s="145"/>
      <c r="BD122" s="145"/>
      <c r="BE122" s="145"/>
      <c r="BF122" s="145"/>
      <c r="BG122" s="145"/>
      <c r="BH122" s="145"/>
      <c r="BI122" s="145"/>
      <c r="BJ122" s="145"/>
      <c r="BK122" s="145"/>
      <c r="BL122" s="145"/>
      <c r="BM122" s="145"/>
      <c r="BN122" s="145"/>
      <c r="BO122" s="145"/>
      <c r="BP122" s="145"/>
      <c r="BQ122" s="145"/>
      <c r="BR122" s="145"/>
      <c r="BS122" s="145"/>
      <c r="BT122" s="145"/>
      <c r="BU122" s="145"/>
      <c r="BV122" s="145"/>
      <c r="BW122" s="145"/>
      <c r="BX122" s="145"/>
      <c r="BY122" s="145"/>
      <c r="BZ122" s="145"/>
      <c r="CA122" s="145"/>
      <c r="CB122" s="145"/>
      <c r="CC122" s="145"/>
      <c r="CD122" s="148"/>
    </row>
    <row r="123" spans="1:82">
      <c r="A123" s="169">
        <v>84</v>
      </c>
      <c r="B123" s="156"/>
      <c r="C123" s="174" t="str">
        <f>$C$103</f>
        <v>FULL DEPTH ASPHALT</v>
      </c>
      <c r="D123" s="155">
        <v>908.31</v>
      </c>
      <c r="E123" s="155">
        <v>958.15</v>
      </c>
      <c r="F123" s="175" t="s">
        <v>12</v>
      </c>
      <c r="G123" s="165">
        <f>E123-D123</f>
        <v>49.840000000000032</v>
      </c>
      <c r="H123" s="163">
        <v>3</v>
      </c>
      <c r="I123" s="165">
        <v>146.77000000000001</v>
      </c>
      <c r="J123" s="172">
        <f>G123*H123</f>
        <v>149.5200000000001</v>
      </c>
      <c r="K123" s="176">
        <f t="shared" si="2"/>
        <v>296.29000000000008</v>
      </c>
      <c r="L123" s="145"/>
      <c r="M123" s="145"/>
      <c r="N123" s="145"/>
      <c r="O123" s="145"/>
      <c r="P123" s="145"/>
      <c r="Q123" s="145"/>
      <c r="R123" s="145"/>
      <c r="S123" s="145"/>
      <c r="T123" s="145"/>
      <c r="U123" s="145"/>
      <c r="V123" s="145"/>
      <c r="W123" s="145"/>
      <c r="X123" s="145"/>
      <c r="Y123" s="145"/>
      <c r="Z123" s="145"/>
      <c r="AA123" s="145"/>
      <c r="AB123" s="145"/>
      <c r="AC123" s="145"/>
      <c r="AD123" s="145"/>
      <c r="AE123" s="145"/>
      <c r="AF123" s="145"/>
      <c r="AG123" s="145"/>
      <c r="AH123" s="145"/>
      <c r="AI123" s="145"/>
      <c r="AJ123" s="145"/>
      <c r="AK123" s="145"/>
      <c r="AL123" s="145"/>
      <c r="AM123" s="145"/>
      <c r="AN123" s="145"/>
      <c r="AO123" s="145"/>
      <c r="AP123" s="145"/>
      <c r="AQ123" s="145"/>
      <c r="AR123" s="145"/>
      <c r="AS123" s="145"/>
      <c r="AT123" s="145"/>
      <c r="AU123" s="145"/>
      <c r="AV123" s="145"/>
      <c r="AW123" s="145"/>
      <c r="AX123" s="145"/>
      <c r="AY123" s="145"/>
      <c r="AZ123" s="145"/>
      <c r="BA123" s="145"/>
      <c r="BB123" s="145"/>
      <c r="BC123" s="145"/>
      <c r="BD123" s="145"/>
      <c r="BE123" s="145"/>
      <c r="BF123" s="145"/>
      <c r="BG123" s="145"/>
      <c r="BH123" s="145"/>
      <c r="BI123" s="145"/>
      <c r="BJ123" s="145"/>
      <c r="BK123" s="145"/>
      <c r="BL123" s="145"/>
      <c r="BM123" s="145"/>
      <c r="BN123" s="145"/>
      <c r="BO123" s="145"/>
      <c r="BP123" s="145"/>
      <c r="BQ123" s="145"/>
      <c r="BR123" s="145"/>
      <c r="BS123" s="145"/>
      <c r="BT123" s="145"/>
      <c r="BU123" s="145"/>
      <c r="BV123" s="145"/>
      <c r="BW123" s="145"/>
      <c r="BX123" s="145"/>
      <c r="BY123" s="145"/>
      <c r="BZ123" s="145"/>
      <c r="CA123" s="145"/>
      <c r="CB123" s="145"/>
      <c r="CC123" s="145"/>
      <c r="CD123" s="148"/>
    </row>
    <row r="124" spans="1:82">
      <c r="A124" s="61"/>
      <c r="B124" s="34"/>
      <c r="C124" s="37"/>
      <c r="D124" s="73"/>
      <c r="E124" s="73"/>
      <c r="F124" s="27"/>
      <c r="G124" s="25"/>
      <c r="H124" s="26"/>
      <c r="I124" s="25"/>
      <c r="J124" s="145"/>
      <c r="K124" s="145"/>
      <c r="L124" s="145"/>
      <c r="M124" s="145"/>
      <c r="N124" s="145"/>
      <c r="O124" s="145"/>
      <c r="P124" s="145"/>
      <c r="Q124" s="145"/>
      <c r="R124" s="145"/>
      <c r="S124" s="145"/>
      <c r="T124" s="145"/>
      <c r="U124" s="145"/>
      <c r="V124" s="145"/>
      <c r="W124" s="145"/>
      <c r="X124" s="145"/>
      <c r="Y124" s="145"/>
      <c r="Z124" s="145"/>
      <c r="AA124" s="145"/>
      <c r="AB124" s="145"/>
      <c r="AC124" s="145"/>
      <c r="AD124" s="145"/>
      <c r="AE124" s="145"/>
      <c r="AF124" s="145"/>
      <c r="AG124" s="145"/>
      <c r="AH124" s="145"/>
      <c r="AI124" s="145"/>
      <c r="AJ124" s="145"/>
      <c r="AK124" s="145"/>
      <c r="AL124" s="145"/>
      <c r="AM124" s="145"/>
      <c r="AN124" s="145"/>
      <c r="AO124" s="145"/>
      <c r="AP124" s="145"/>
      <c r="AQ124" s="145"/>
      <c r="AR124" s="145"/>
      <c r="AS124" s="145"/>
      <c r="AT124" s="145"/>
      <c r="AU124" s="145"/>
      <c r="AV124" s="145"/>
      <c r="AW124" s="145"/>
      <c r="AX124" s="145"/>
      <c r="AY124" s="145"/>
      <c r="AZ124" s="145"/>
      <c r="BA124" s="145"/>
      <c r="BB124" s="145"/>
      <c r="BC124" s="145"/>
      <c r="BD124" s="145"/>
      <c r="BE124" s="145"/>
      <c r="BF124" s="145"/>
      <c r="BG124" s="145"/>
      <c r="BH124" s="145"/>
      <c r="BI124" s="145"/>
      <c r="BJ124" s="145"/>
      <c r="BK124" s="145"/>
      <c r="BL124" s="145"/>
      <c r="BM124" s="145"/>
      <c r="BN124" s="145"/>
      <c r="BO124" s="145"/>
      <c r="BP124" s="145"/>
      <c r="BQ124" s="145"/>
      <c r="BR124" s="145"/>
      <c r="BS124" s="145"/>
      <c r="BT124" s="145"/>
      <c r="BU124" s="145"/>
      <c r="BV124" s="145"/>
      <c r="BW124" s="145"/>
      <c r="BX124" s="145"/>
      <c r="BY124" s="145"/>
      <c r="BZ124" s="145"/>
      <c r="CA124" s="145"/>
      <c r="CB124" s="145"/>
      <c r="CC124" s="145"/>
      <c r="CD124" s="148"/>
    </row>
    <row r="125" spans="1:82" ht="13">
      <c r="A125" s="61"/>
      <c r="B125" s="34"/>
      <c r="C125" s="37"/>
      <c r="D125" s="234" t="s">
        <v>70</v>
      </c>
      <c r="E125" s="234"/>
      <c r="F125" s="27"/>
      <c r="G125" s="25"/>
      <c r="H125" s="26"/>
      <c r="I125" s="25"/>
      <c r="J125" s="145"/>
      <c r="K125" s="145"/>
      <c r="L125" s="145"/>
      <c r="M125" s="145"/>
      <c r="N125" s="145"/>
      <c r="O125" s="145"/>
      <c r="P125" s="145"/>
      <c r="Q125" s="145"/>
      <c r="R125" s="145"/>
      <c r="S125" s="145"/>
      <c r="T125" s="145"/>
      <c r="U125" s="145"/>
      <c r="V125" s="145"/>
      <c r="W125" s="145"/>
      <c r="X125" s="145"/>
      <c r="Y125" s="145"/>
      <c r="Z125" s="145"/>
      <c r="AA125" s="145"/>
      <c r="AB125" s="145"/>
      <c r="AC125" s="145"/>
      <c r="AD125" s="145"/>
      <c r="AE125" s="145"/>
      <c r="AF125" s="145"/>
      <c r="AG125" s="145"/>
      <c r="AH125" s="145"/>
      <c r="AI125" s="145"/>
      <c r="AJ125" s="145"/>
      <c r="AK125" s="145"/>
      <c r="AL125" s="145"/>
      <c r="AM125" s="145"/>
      <c r="AN125" s="145"/>
      <c r="AO125" s="145"/>
      <c r="AP125" s="145"/>
      <c r="AQ125" s="145"/>
      <c r="AR125" s="145"/>
      <c r="AS125" s="145"/>
      <c r="AT125" s="145"/>
      <c r="AU125" s="145"/>
      <c r="AV125" s="145"/>
      <c r="AW125" s="145"/>
      <c r="AX125" s="145"/>
      <c r="AY125" s="145"/>
      <c r="AZ125" s="145"/>
      <c r="BA125" s="145"/>
      <c r="BB125" s="145"/>
      <c r="BC125" s="145"/>
      <c r="BD125" s="145"/>
      <c r="BE125" s="145"/>
      <c r="BF125" s="145"/>
      <c r="BG125" s="145"/>
      <c r="BH125" s="145"/>
      <c r="BI125" s="145"/>
      <c r="BJ125" s="145"/>
      <c r="BK125" s="145"/>
      <c r="BL125" s="145"/>
      <c r="BM125" s="145"/>
      <c r="BN125" s="145"/>
      <c r="BO125" s="145"/>
      <c r="BP125" s="145"/>
      <c r="BQ125" s="145"/>
      <c r="BR125" s="145"/>
      <c r="BS125" s="145"/>
      <c r="BT125" s="145"/>
      <c r="BU125" s="145"/>
      <c r="BV125" s="145"/>
      <c r="BW125" s="145"/>
      <c r="BX125" s="145"/>
      <c r="BY125" s="145"/>
      <c r="BZ125" s="145"/>
      <c r="CA125" s="145"/>
      <c r="CB125" s="145"/>
      <c r="CC125" s="145"/>
      <c r="CD125" s="148"/>
    </row>
    <row r="126" spans="1:82">
      <c r="A126" s="61"/>
      <c r="B126" s="34"/>
      <c r="C126" s="37"/>
      <c r="D126" s="19"/>
      <c r="E126" s="73"/>
      <c r="F126" s="27"/>
      <c r="G126" s="25"/>
      <c r="H126" s="26"/>
      <c r="I126" s="25"/>
      <c r="J126" s="145"/>
      <c r="K126" s="145"/>
      <c r="L126" s="145"/>
      <c r="M126" s="145"/>
      <c r="N126" s="145"/>
      <c r="O126" s="145"/>
      <c r="P126" s="145"/>
      <c r="Q126" s="145"/>
      <c r="R126" s="145"/>
      <c r="S126" s="145"/>
      <c r="T126" s="145"/>
      <c r="U126" s="145"/>
      <c r="V126" s="145"/>
      <c r="W126" s="145"/>
      <c r="X126" s="145"/>
      <c r="Y126" s="145"/>
      <c r="Z126" s="145"/>
      <c r="AA126" s="145"/>
      <c r="AB126" s="145"/>
      <c r="AC126" s="145"/>
      <c r="AD126" s="145"/>
      <c r="AE126" s="145"/>
      <c r="AF126" s="145"/>
      <c r="AG126" s="145"/>
      <c r="AH126" s="145"/>
      <c r="AI126" s="145"/>
      <c r="AJ126" s="145"/>
      <c r="AK126" s="145"/>
      <c r="AL126" s="145"/>
      <c r="AM126" s="145"/>
      <c r="AN126" s="145"/>
      <c r="AO126" s="145"/>
      <c r="AP126" s="145"/>
      <c r="AQ126" s="145"/>
      <c r="AR126" s="145"/>
      <c r="AS126" s="145"/>
      <c r="AT126" s="145"/>
      <c r="AU126" s="145"/>
      <c r="AV126" s="145"/>
      <c r="AW126" s="145"/>
      <c r="AX126" s="145"/>
      <c r="AY126" s="145"/>
      <c r="AZ126" s="145"/>
      <c r="BA126" s="145"/>
      <c r="BB126" s="145"/>
      <c r="BC126" s="145"/>
      <c r="BD126" s="145"/>
      <c r="BE126" s="145"/>
      <c r="BF126" s="145"/>
      <c r="BG126" s="145"/>
      <c r="BH126" s="145"/>
      <c r="BI126" s="145"/>
      <c r="BJ126" s="145"/>
      <c r="BK126" s="145"/>
      <c r="BL126" s="145"/>
      <c r="BM126" s="145"/>
      <c r="BN126" s="145"/>
      <c r="BO126" s="145"/>
      <c r="BP126" s="145"/>
      <c r="BQ126" s="145"/>
      <c r="BR126" s="145"/>
      <c r="BS126" s="145"/>
      <c r="BT126" s="145"/>
      <c r="BU126" s="145"/>
      <c r="BV126" s="145"/>
      <c r="BW126" s="145"/>
      <c r="BX126" s="145"/>
      <c r="BY126" s="145"/>
      <c r="BZ126" s="145"/>
      <c r="CA126" s="145"/>
      <c r="CB126" s="145"/>
      <c r="CC126" s="145"/>
      <c r="CD126" s="148"/>
    </row>
    <row r="127" spans="1:82">
      <c r="A127" s="169">
        <v>85</v>
      </c>
      <c r="B127" s="156"/>
      <c r="C127" s="174" t="str">
        <f>$C$103</f>
        <v>FULL DEPTH ASPHALT</v>
      </c>
      <c r="D127" s="154">
        <v>5141.74</v>
      </c>
      <c r="E127" s="155">
        <v>5380.12</v>
      </c>
      <c r="F127" s="175" t="s">
        <v>12</v>
      </c>
      <c r="G127" s="165">
        <f>E127-D127</f>
        <v>238.38000000000011</v>
      </c>
      <c r="H127" s="163">
        <v>4</v>
      </c>
      <c r="I127" s="165">
        <v>1044.54</v>
      </c>
      <c r="J127" s="172">
        <f>G127*H127</f>
        <v>953.52000000000044</v>
      </c>
      <c r="K127" s="176">
        <f t="shared" ref="K127:K131" si="3">I127+3*G127</f>
        <v>1759.6800000000003</v>
      </c>
      <c r="L127" s="145"/>
      <c r="M127" s="145"/>
      <c r="N127" s="145"/>
      <c r="O127" s="145"/>
      <c r="P127" s="145"/>
      <c r="Q127" s="145"/>
      <c r="R127" s="145"/>
      <c r="S127" s="145"/>
      <c r="T127" s="145"/>
      <c r="U127" s="145"/>
      <c r="V127" s="145"/>
      <c r="W127" s="145"/>
      <c r="X127" s="145"/>
      <c r="Y127" s="145"/>
      <c r="Z127" s="145"/>
      <c r="AA127" s="145"/>
      <c r="AB127" s="145"/>
      <c r="AC127" s="145"/>
      <c r="AD127" s="145"/>
      <c r="AE127" s="145"/>
      <c r="AF127" s="145"/>
      <c r="AG127" s="145"/>
      <c r="AH127" s="145"/>
      <c r="AI127" s="145"/>
      <c r="AJ127" s="145"/>
      <c r="AK127" s="145"/>
      <c r="AL127" s="145"/>
      <c r="AM127" s="145"/>
      <c r="AN127" s="145"/>
      <c r="AO127" s="145"/>
      <c r="AP127" s="145"/>
      <c r="AQ127" s="145"/>
      <c r="AR127" s="145"/>
      <c r="AS127" s="145"/>
      <c r="AT127" s="145"/>
      <c r="AU127" s="145"/>
      <c r="AV127" s="145"/>
      <c r="AW127" s="145"/>
      <c r="AX127" s="145"/>
      <c r="AY127" s="145"/>
      <c r="AZ127" s="145"/>
      <c r="BA127" s="145"/>
      <c r="BB127" s="145"/>
      <c r="BC127" s="145"/>
      <c r="BD127" s="145"/>
      <c r="BE127" s="145"/>
      <c r="BF127" s="145"/>
      <c r="BG127" s="145"/>
      <c r="BH127" s="145"/>
      <c r="BI127" s="145"/>
      <c r="BJ127" s="145"/>
      <c r="BK127" s="145"/>
      <c r="BL127" s="145"/>
      <c r="BM127" s="145"/>
      <c r="BN127" s="145"/>
      <c r="BO127" s="145"/>
      <c r="BP127" s="145"/>
      <c r="BQ127" s="145"/>
      <c r="BR127" s="145"/>
      <c r="BS127" s="145"/>
      <c r="BT127" s="145"/>
      <c r="BU127" s="145"/>
      <c r="BV127" s="145"/>
      <c r="BW127" s="145"/>
      <c r="BX127" s="145"/>
      <c r="BY127" s="145"/>
      <c r="BZ127" s="145"/>
      <c r="CA127" s="145"/>
      <c r="CB127" s="145"/>
      <c r="CC127" s="145"/>
      <c r="CD127" s="148"/>
    </row>
    <row r="128" spans="1:82">
      <c r="A128" s="61"/>
      <c r="B128" s="34"/>
      <c r="C128" s="37"/>
      <c r="D128" s="19"/>
      <c r="E128" s="73"/>
      <c r="F128" s="27"/>
      <c r="G128" s="25"/>
      <c r="H128" s="26"/>
      <c r="I128" s="25"/>
      <c r="J128" s="145"/>
      <c r="K128" s="176"/>
      <c r="L128" s="145"/>
      <c r="M128" s="145"/>
      <c r="N128" s="145"/>
      <c r="O128" s="145"/>
      <c r="P128" s="145"/>
      <c r="Q128" s="145"/>
      <c r="R128" s="145"/>
      <c r="S128" s="145"/>
      <c r="T128" s="145"/>
      <c r="U128" s="145"/>
      <c r="V128" s="145"/>
      <c r="W128" s="145"/>
      <c r="X128" s="145"/>
      <c r="Y128" s="145"/>
      <c r="Z128" s="145"/>
      <c r="AA128" s="145"/>
      <c r="AB128" s="145"/>
      <c r="AC128" s="145"/>
      <c r="AD128" s="145"/>
      <c r="AE128" s="145"/>
      <c r="AF128" s="145"/>
      <c r="AG128" s="145"/>
      <c r="AH128" s="145"/>
      <c r="AI128" s="145"/>
      <c r="AJ128" s="145"/>
      <c r="AK128" s="145"/>
      <c r="AL128" s="145"/>
      <c r="AM128" s="145"/>
      <c r="AN128" s="145"/>
      <c r="AO128" s="145"/>
      <c r="AP128" s="145"/>
      <c r="AQ128" s="145"/>
      <c r="AR128" s="145"/>
      <c r="AS128" s="145"/>
      <c r="AT128" s="145"/>
      <c r="AU128" s="145"/>
      <c r="AV128" s="145"/>
      <c r="AW128" s="145"/>
      <c r="AX128" s="145"/>
      <c r="AY128" s="145"/>
      <c r="AZ128" s="145"/>
      <c r="BA128" s="145"/>
      <c r="BB128" s="145"/>
      <c r="BC128" s="145"/>
      <c r="BD128" s="145"/>
      <c r="BE128" s="145"/>
      <c r="BF128" s="145"/>
      <c r="BG128" s="145"/>
      <c r="BH128" s="145"/>
      <c r="BI128" s="145"/>
      <c r="BJ128" s="145"/>
      <c r="BK128" s="145"/>
      <c r="BL128" s="145"/>
      <c r="BM128" s="145"/>
      <c r="BN128" s="145"/>
      <c r="BO128" s="145"/>
      <c r="BP128" s="145"/>
      <c r="BQ128" s="145"/>
      <c r="BR128" s="145"/>
      <c r="BS128" s="145"/>
      <c r="BT128" s="145"/>
      <c r="BU128" s="145"/>
      <c r="BV128" s="145"/>
      <c r="BW128" s="145"/>
      <c r="BX128" s="145"/>
      <c r="BY128" s="145"/>
      <c r="BZ128" s="145"/>
      <c r="CA128" s="145"/>
      <c r="CB128" s="145"/>
      <c r="CC128" s="145"/>
      <c r="CD128" s="148"/>
    </row>
    <row r="129" spans="1:82">
      <c r="A129" s="169">
        <v>86</v>
      </c>
      <c r="B129" s="156"/>
      <c r="C129" s="174" t="str">
        <f>$C$103</f>
        <v>FULL DEPTH ASPHALT</v>
      </c>
      <c r="D129" s="155">
        <v>5380.12</v>
      </c>
      <c r="E129" s="155">
        <v>5862.45</v>
      </c>
      <c r="F129" s="175" t="s">
        <v>12</v>
      </c>
      <c r="G129" s="165">
        <f>E129-D129</f>
        <v>482.32999999999993</v>
      </c>
      <c r="H129" s="163">
        <v>8</v>
      </c>
      <c r="I129" s="165">
        <v>3849.43</v>
      </c>
      <c r="J129" s="172">
        <f>G129*H129</f>
        <v>3858.6399999999994</v>
      </c>
      <c r="K129" s="176">
        <f t="shared" si="3"/>
        <v>5296.42</v>
      </c>
      <c r="L129" s="145"/>
      <c r="M129" s="145"/>
      <c r="N129" s="145"/>
      <c r="O129" s="145"/>
      <c r="P129" s="145"/>
      <c r="Q129" s="145"/>
      <c r="R129" s="145"/>
      <c r="S129" s="145"/>
      <c r="T129" s="145"/>
      <c r="U129" s="145"/>
      <c r="V129" s="145"/>
      <c r="W129" s="145"/>
      <c r="X129" s="145"/>
      <c r="Y129" s="145"/>
      <c r="Z129" s="145"/>
      <c r="AA129" s="145"/>
      <c r="AB129" s="145"/>
      <c r="AC129" s="145"/>
      <c r="AD129" s="145"/>
      <c r="AE129" s="145"/>
      <c r="AF129" s="145"/>
      <c r="AG129" s="145"/>
      <c r="AH129" s="145"/>
      <c r="AI129" s="145"/>
      <c r="AJ129" s="145"/>
      <c r="AK129" s="145"/>
      <c r="AL129" s="145"/>
      <c r="AM129" s="145"/>
      <c r="AN129" s="145"/>
      <c r="AO129" s="145"/>
      <c r="AP129" s="145"/>
      <c r="AQ129" s="145"/>
      <c r="AR129" s="145"/>
      <c r="AS129" s="145"/>
      <c r="AT129" s="145"/>
      <c r="AU129" s="145"/>
      <c r="AV129" s="145"/>
      <c r="AW129" s="145"/>
      <c r="AX129" s="145"/>
      <c r="AY129" s="145"/>
      <c r="AZ129" s="145"/>
      <c r="BA129" s="145"/>
      <c r="BB129" s="145"/>
      <c r="BC129" s="145"/>
      <c r="BD129" s="145"/>
      <c r="BE129" s="145"/>
      <c r="BF129" s="145"/>
      <c r="BG129" s="145"/>
      <c r="BH129" s="145"/>
      <c r="BI129" s="145"/>
      <c r="BJ129" s="145"/>
      <c r="BK129" s="145"/>
      <c r="BL129" s="145"/>
      <c r="BM129" s="145"/>
      <c r="BN129" s="145"/>
      <c r="BO129" s="145"/>
      <c r="BP129" s="145"/>
      <c r="BQ129" s="145"/>
      <c r="BR129" s="145"/>
      <c r="BS129" s="145"/>
      <c r="BT129" s="145"/>
      <c r="BU129" s="145"/>
      <c r="BV129" s="145"/>
      <c r="BW129" s="145"/>
      <c r="BX129" s="145"/>
      <c r="BY129" s="145"/>
      <c r="BZ129" s="145"/>
      <c r="CA129" s="145"/>
      <c r="CB129" s="145"/>
      <c r="CC129" s="145"/>
      <c r="CD129" s="148"/>
    </row>
    <row r="130" spans="1:82">
      <c r="A130" s="61"/>
      <c r="B130" s="34"/>
      <c r="C130" s="37"/>
      <c r="D130" s="19"/>
      <c r="E130" s="73"/>
      <c r="F130" s="27"/>
      <c r="G130" s="25"/>
      <c r="H130" s="26"/>
      <c r="I130" s="25"/>
      <c r="J130" s="145"/>
      <c r="K130" s="176"/>
      <c r="L130" s="145"/>
      <c r="M130" s="145"/>
      <c r="N130" s="145"/>
      <c r="O130" s="145"/>
      <c r="P130" s="145"/>
      <c r="Q130" s="145"/>
      <c r="R130" s="145"/>
      <c r="S130" s="145"/>
      <c r="T130" s="145"/>
      <c r="U130" s="145"/>
      <c r="V130" s="145"/>
      <c r="W130" s="145"/>
      <c r="X130" s="145"/>
      <c r="Y130" s="145"/>
      <c r="Z130" s="145"/>
      <c r="AA130" s="145"/>
      <c r="AB130" s="145"/>
      <c r="AC130" s="145"/>
      <c r="AD130" s="145"/>
      <c r="AE130" s="145"/>
      <c r="AF130" s="145"/>
      <c r="AG130" s="145"/>
      <c r="AH130" s="145"/>
      <c r="AI130" s="145"/>
      <c r="AJ130" s="145"/>
      <c r="AK130" s="145"/>
      <c r="AL130" s="145"/>
      <c r="AM130" s="145"/>
      <c r="AN130" s="145"/>
      <c r="AO130" s="145"/>
      <c r="AP130" s="145"/>
      <c r="AQ130" s="145"/>
      <c r="AR130" s="145"/>
      <c r="AS130" s="145"/>
      <c r="AT130" s="145"/>
      <c r="AU130" s="145"/>
      <c r="AV130" s="145"/>
      <c r="AW130" s="145"/>
      <c r="AX130" s="145"/>
      <c r="AY130" s="145"/>
      <c r="AZ130" s="145"/>
      <c r="BA130" s="145"/>
      <c r="BB130" s="145"/>
      <c r="BC130" s="145"/>
      <c r="BD130" s="145"/>
      <c r="BE130" s="145"/>
      <c r="BF130" s="145"/>
      <c r="BG130" s="145"/>
      <c r="BH130" s="145"/>
      <c r="BI130" s="145"/>
      <c r="BJ130" s="145"/>
      <c r="BK130" s="145"/>
      <c r="BL130" s="145"/>
      <c r="BM130" s="145"/>
      <c r="BN130" s="145"/>
      <c r="BO130" s="145"/>
      <c r="BP130" s="145"/>
      <c r="BQ130" s="145"/>
      <c r="BR130" s="145"/>
      <c r="BS130" s="145"/>
      <c r="BT130" s="145"/>
      <c r="BU130" s="145"/>
      <c r="BV130" s="145"/>
      <c r="BW130" s="145"/>
      <c r="BX130" s="145"/>
      <c r="BY130" s="145"/>
      <c r="BZ130" s="145"/>
      <c r="CA130" s="145"/>
      <c r="CB130" s="145"/>
      <c r="CC130" s="145"/>
      <c r="CD130" s="148"/>
    </row>
    <row r="131" spans="1:82">
      <c r="A131" s="169">
        <v>87</v>
      </c>
      <c r="B131" s="156"/>
      <c r="C131" s="174" t="str">
        <f>$C$103</f>
        <v>FULL DEPTH ASPHALT</v>
      </c>
      <c r="D131" s="154">
        <v>5824.94</v>
      </c>
      <c r="E131" s="155">
        <v>5837.53</v>
      </c>
      <c r="F131" s="175" t="s">
        <v>68</v>
      </c>
      <c r="G131" s="165">
        <f>E131-D131</f>
        <v>12.590000000000146</v>
      </c>
      <c r="H131" s="163">
        <v>11.9</v>
      </c>
      <c r="I131" s="165">
        <v>149.80099999999999</v>
      </c>
      <c r="J131" s="172">
        <f>G131*H131</f>
        <v>149.82100000000173</v>
      </c>
      <c r="K131" s="176">
        <f t="shared" si="3"/>
        <v>187.57100000000042</v>
      </c>
      <c r="L131" s="145"/>
      <c r="M131" s="145"/>
      <c r="N131" s="145"/>
      <c r="O131" s="145"/>
      <c r="P131" s="145"/>
      <c r="Q131" s="145"/>
      <c r="R131" s="145"/>
      <c r="S131" s="145"/>
      <c r="T131" s="145"/>
      <c r="U131" s="145"/>
      <c r="V131" s="145"/>
      <c r="W131" s="145"/>
      <c r="X131" s="145"/>
      <c r="Y131" s="145"/>
      <c r="Z131" s="145"/>
      <c r="AA131" s="145"/>
      <c r="AB131" s="145"/>
      <c r="AC131" s="145"/>
      <c r="AD131" s="145"/>
      <c r="AE131" s="145"/>
      <c r="AF131" s="145"/>
      <c r="AG131" s="145"/>
      <c r="AH131" s="145"/>
      <c r="AI131" s="145"/>
      <c r="AJ131" s="145"/>
      <c r="AK131" s="145"/>
      <c r="AL131" s="145"/>
      <c r="AM131" s="145"/>
      <c r="AN131" s="145"/>
      <c r="AO131" s="145"/>
      <c r="AP131" s="145"/>
      <c r="AQ131" s="145"/>
      <c r="AR131" s="145"/>
      <c r="AS131" s="145"/>
      <c r="AT131" s="145"/>
      <c r="AU131" s="145"/>
      <c r="AV131" s="145"/>
      <c r="AW131" s="145"/>
      <c r="AX131" s="145"/>
      <c r="AY131" s="145"/>
      <c r="AZ131" s="145"/>
      <c r="BA131" s="145"/>
      <c r="BB131" s="145"/>
      <c r="BC131" s="145"/>
      <c r="BD131" s="145"/>
      <c r="BE131" s="145"/>
      <c r="BF131" s="145"/>
      <c r="BG131" s="145"/>
      <c r="BH131" s="145"/>
      <c r="BI131" s="145"/>
      <c r="BJ131" s="145"/>
      <c r="BK131" s="145"/>
      <c r="BL131" s="145"/>
      <c r="BM131" s="145"/>
      <c r="BN131" s="145"/>
      <c r="BO131" s="145"/>
      <c r="BP131" s="145"/>
      <c r="BQ131" s="145"/>
      <c r="BR131" s="145"/>
      <c r="BS131" s="145"/>
      <c r="BT131" s="145"/>
      <c r="BU131" s="145"/>
      <c r="BV131" s="145"/>
      <c r="BW131" s="145"/>
      <c r="BX131" s="145"/>
      <c r="BY131" s="145"/>
      <c r="BZ131" s="145"/>
      <c r="CA131" s="145"/>
      <c r="CB131" s="145"/>
      <c r="CC131" s="145"/>
      <c r="CD131" s="148"/>
    </row>
    <row r="132" spans="1:82">
      <c r="A132" s="61"/>
      <c r="B132" s="34"/>
      <c r="C132" s="37"/>
      <c r="D132" s="19"/>
      <c r="E132" s="73"/>
      <c r="F132" s="27"/>
      <c r="G132" s="25"/>
      <c r="H132" s="26"/>
      <c r="I132" s="25"/>
      <c r="J132" s="145"/>
      <c r="K132" s="176"/>
      <c r="L132" s="145"/>
      <c r="M132" s="145"/>
      <c r="N132" s="145"/>
      <c r="O132" s="145"/>
      <c r="P132" s="145"/>
      <c r="Q132" s="145"/>
      <c r="R132" s="145"/>
      <c r="S132" s="145"/>
      <c r="T132" s="145"/>
      <c r="U132" s="145"/>
      <c r="V132" s="145"/>
      <c r="W132" s="145"/>
      <c r="X132" s="145"/>
      <c r="Y132" s="145"/>
      <c r="Z132" s="145"/>
      <c r="AA132" s="145"/>
      <c r="AB132" s="145"/>
      <c r="AC132" s="145"/>
      <c r="AD132" s="145"/>
      <c r="AE132" s="145"/>
      <c r="AF132" s="145"/>
      <c r="AG132" s="145"/>
      <c r="AH132" s="145"/>
      <c r="AI132" s="145"/>
      <c r="AJ132" s="145"/>
      <c r="AK132" s="145"/>
      <c r="AL132" s="145"/>
      <c r="AM132" s="145"/>
      <c r="AN132" s="145"/>
      <c r="AO132" s="145"/>
      <c r="AP132" s="145"/>
      <c r="AQ132" s="145"/>
      <c r="AR132" s="145"/>
      <c r="AS132" s="145"/>
      <c r="AT132" s="145"/>
      <c r="AU132" s="145"/>
      <c r="AV132" s="145"/>
      <c r="AW132" s="145"/>
      <c r="AX132" s="145"/>
      <c r="AY132" s="145"/>
      <c r="AZ132" s="145"/>
      <c r="BA132" s="145"/>
      <c r="BB132" s="145"/>
      <c r="BC132" s="145"/>
      <c r="BD132" s="145"/>
      <c r="BE132" s="145"/>
      <c r="BF132" s="145"/>
      <c r="BG132" s="145"/>
      <c r="BH132" s="145"/>
      <c r="BI132" s="145"/>
      <c r="BJ132" s="145"/>
      <c r="BK132" s="145"/>
      <c r="BL132" s="145"/>
      <c r="BM132" s="145"/>
      <c r="BN132" s="145"/>
      <c r="BO132" s="145"/>
      <c r="BP132" s="145"/>
      <c r="BQ132" s="145"/>
      <c r="BR132" s="145"/>
      <c r="BS132" s="145"/>
      <c r="BT132" s="145"/>
      <c r="BU132" s="145"/>
      <c r="BV132" s="145"/>
      <c r="BW132" s="145"/>
      <c r="BX132" s="145"/>
      <c r="BY132" s="145"/>
      <c r="BZ132" s="145"/>
      <c r="CA132" s="145"/>
      <c r="CB132" s="145"/>
      <c r="CC132" s="145"/>
      <c r="CD132" s="148"/>
    </row>
    <row r="133" spans="1:82">
      <c r="A133" s="169">
        <v>88</v>
      </c>
      <c r="B133" s="156"/>
      <c r="C133" s="174" t="str">
        <f>$C$103</f>
        <v>FULL DEPTH ASPHALT</v>
      </c>
      <c r="D133" s="155">
        <v>5837.53</v>
      </c>
      <c r="E133" s="155">
        <v>5862.45</v>
      </c>
      <c r="F133" s="175" t="s">
        <v>68</v>
      </c>
      <c r="G133" s="165">
        <f>E133-D133</f>
        <v>24.920000000000073</v>
      </c>
      <c r="H133" s="163">
        <v>14</v>
      </c>
      <c r="I133" s="165">
        <v>356.49</v>
      </c>
      <c r="J133" s="172">
        <f>G133*H133</f>
        <v>348.88000000000102</v>
      </c>
      <c r="K133" s="176">
        <f t="shared" ref="K133:K139" si="4">I133+3*G133</f>
        <v>431.25000000000023</v>
      </c>
      <c r="L133" s="145"/>
      <c r="M133" s="145"/>
      <c r="N133" s="145"/>
      <c r="O133" s="145"/>
      <c r="P133" s="145"/>
      <c r="Q133" s="145"/>
      <c r="R133" s="145"/>
      <c r="S133" s="145"/>
      <c r="T133" s="145"/>
      <c r="U133" s="145"/>
      <c r="V133" s="145"/>
      <c r="W133" s="145"/>
      <c r="X133" s="145"/>
      <c r="Y133" s="145"/>
      <c r="Z133" s="145"/>
      <c r="AA133" s="145"/>
      <c r="AB133" s="145"/>
      <c r="AC133" s="145"/>
      <c r="AD133" s="145"/>
      <c r="AE133" s="145"/>
      <c r="AF133" s="145"/>
      <c r="AG133" s="145"/>
      <c r="AH133" s="145"/>
      <c r="AI133" s="145"/>
      <c r="AJ133" s="145"/>
      <c r="AK133" s="145"/>
      <c r="AL133" s="145"/>
      <c r="AM133" s="145"/>
      <c r="AN133" s="145"/>
      <c r="AO133" s="145"/>
      <c r="AP133" s="145"/>
      <c r="AQ133" s="145"/>
      <c r="AR133" s="145"/>
      <c r="AS133" s="145"/>
      <c r="AT133" s="145"/>
      <c r="AU133" s="145"/>
      <c r="AV133" s="145"/>
      <c r="AW133" s="145"/>
      <c r="AX133" s="145"/>
      <c r="AY133" s="145"/>
      <c r="AZ133" s="145"/>
      <c r="BA133" s="145"/>
      <c r="BB133" s="145"/>
      <c r="BC133" s="145"/>
      <c r="BD133" s="145"/>
      <c r="BE133" s="145"/>
      <c r="BF133" s="145"/>
      <c r="BG133" s="145"/>
      <c r="BH133" s="145"/>
      <c r="BI133" s="145"/>
      <c r="BJ133" s="145"/>
      <c r="BK133" s="145"/>
      <c r="BL133" s="145"/>
      <c r="BM133" s="145"/>
      <c r="BN133" s="145"/>
      <c r="BO133" s="145"/>
      <c r="BP133" s="145"/>
      <c r="BQ133" s="145"/>
      <c r="BR133" s="145"/>
      <c r="BS133" s="145"/>
      <c r="BT133" s="145"/>
      <c r="BU133" s="145"/>
      <c r="BV133" s="145"/>
      <c r="BW133" s="145"/>
      <c r="BX133" s="145"/>
      <c r="BY133" s="145"/>
      <c r="BZ133" s="145"/>
      <c r="CA133" s="145"/>
      <c r="CB133" s="145"/>
      <c r="CC133" s="145"/>
      <c r="CD133" s="148"/>
    </row>
    <row r="134" spans="1:82">
      <c r="A134" s="61"/>
      <c r="B134" s="34"/>
      <c r="C134" s="37"/>
      <c r="D134" s="19"/>
      <c r="E134" s="73"/>
      <c r="F134" s="27"/>
      <c r="G134" s="25"/>
      <c r="H134" s="26"/>
      <c r="I134" s="25"/>
      <c r="J134" s="145"/>
      <c r="K134" s="176"/>
      <c r="L134" s="145"/>
      <c r="M134" s="145"/>
      <c r="N134" s="145"/>
      <c r="O134" s="145"/>
      <c r="P134" s="145"/>
      <c r="Q134" s="145"/>
      <c r="R134" s="145"/>
      <c r="S134" s="145"/>
      <c r="T134" s="145"/>
      <c r="U134" s="145"/>
      <c r="V134" s="145"/>
      <c r="W134" s="145"/>
      <c r="X134" s="145"/>
      <c r="Y134" s="145"/>
      <c r="Z134" s="145"/>
      <c r="AA134" s="145"/>
      <c r="AB134" s="145"/>
      <c r="AC134" s="145"/>
      <c r="AD134" s="145"/>
      <c r="AE134" s="145"/>
      <c r="AF134" s="145"/>
      <c r="AG134" s="145"/>
      <c r="AH134" s="145"/>
      <c r="AI134" s="145"/>
      <c r="AJ134" s="145"/>
      <c r="AK134" s="145"/>
      <c r="AL134" s="145"/>
      <c r="AM134" s="145"/>
      <c r="AN134" s="145"/>
      <c r="AO134" s="145"/>
      <c r="AP134" s="145"/>
      <c r="AQ134" s="145"/>
      <c r="AR134" s="145"/>
      <c r="AS134" s="145"/>
      <c r="AT134" s="145"/>
      <c r="AU134" s="145"/>
      <c r="AV134" s="145"/>
      <c r="AW134" s="145"/>
      <c r="AX134" s="145"/>
      <c r="AY134" s="145"/>
      <c r="AZ134" s="145"/>
      <c r="BA134" s="145"/>
      <c r="BB134" s="145"/>
      <c r="BC134" s="145"/>
      <c r="BD134" s="145"/>
      <c r="BE134" s="145"/>
      <c r="BF134" s="145"/>
      <c r="BG134" s="145"/>
      <c r="BH134" s="145"/>
      <c r="BI134" s="145"/>
      <c r="BJ134" s="145"/>
      <c r="BK134" s="145"/>
      <c r="BL134" s="145"/>
      <c r="BM134" s="145"/>
      <c r="BN134" s="145"/>
      <c r="BO134" s="145"/>
      <c r="BP134" s="145"/>
      <c r="BQ134" s="145"/>
      <c r="BR134" s="145"/>
      <c r="BS134" s="145"/>
      <c r="BT134" s="145"/>
      <c r="BU134" s="145"/>
      <c r="BV134" s="145"/>
      <c r="BW134" s="145"/>
      <c r="BX134" s="145"/>
      <c r="BY134" s="145"/>
      <c r="BZ134" s="145"/>
      <c r="CA134" s="145"/>
      <c r="CB134" s="145"/>
      <c r="CC134" s="145"/>
      <c r="CD134" s="148"/>
    </row>
    <row r="135" spans="1:82">
      <c r="A135" s="169">
        <v>89</v>
      </c>
      <c r="B135" s="156"/>
      <c r="C135" s="174" t="str">
        <f>$C$103</f>
        <v>FULL DEPTH ASPHALT</v>
      </c>
      <c r="D135" s="154">
        <v>6017.32</v>
      </c>
      <c r="E135" s="155">
        <v>6334.2</v>
      </c>
      <c r="F135" s="175" t="s">
        <v>12</v>
      </c>
      <c r="G135" s="165">
        <f>E135-D135</f>
        <v>316.88000000000011</v>
      </c>
      <c r="H135" s="163">
        <v>7</v>
      </c>
      <c r="I135" s="165">
        <v>2215</v>
      </c>
      <c r="J135" s="172">
        <f>G135*H135</f>
        <v>2218.1600000000008</v>
      </c>
      <c r="K135" s="176">
        <f t="shared" si="4"/>
        <v>3165.6400000000003</v>
      </c>
      <c r="L135" s="145"/>
      <c r="M135" s="145"/>
      <c r="N135" s="145"/>
      <c r="O135" s="145"/>
      <c r="P135" s="145"/>
      <c r="Q135" s="145"/>
      <c r="R135" s="145"/>
      <c r="S135" s="145"/>
      <c r="T135" s="145"/>
      <c r="U135" s="145"/>
      <c r="V135" s="145"/>
      <c r="W135" s="145"/>
      <c r="X135" s="145"/>
      <c r="Y135" s="145"/>
      <c r="Z135" s="145"/>
      <c r="AA135" s="145"/>
      <c r="AB135" s="145"/>
      <c r="AC135" s="145"/>
      <c r="AD135" s="145"/>
      <c r="AE135" s="145"/>
      <c r="AF135" s="145"/>
      <c r="AG135" s="145"/>
      <c r="AH135" s="145"/>
      <c r="AI135" s="145"/>
      <c r="AJ135" s="145"/>
      <c r="AK135" s="145"/>
      <c r="AL135" s="145"/>
      <c r="AM135" s="145"/>
      <c r="AN135" s="145"/>
      <c r="AO135" s="145"/>
      <c r="AP135" s="145"/>
      <c r="AQ135" s="145"/>
      <c r="AR135" s="145"/>
      <c r="AS135" s="145"/>
      <c r="AT135" s="145"/>
      <c r="AU135" s="145"/>
      <c r="AV135" s="145"/>
      <c r="AW135" s="145"/>
      <c r="AX135" s="145"/>
      <c r="AY135" s="145"/>
      <c r="AZ135" s="145"/>
      <c r="BA135" s="145"/>
      <c r="BB135" s="145"/>
      <c r="BC135" s="145"/>
      <c r="BD135" s="145"/>
      <c r="BE135" s="145"/>
      <c r="BF135" s="145"/>
      <c r="BG135" s="145"/>
      <c r="BH135" s="145"/>
      <c r="BI135" s="145"/>
      <c r="BJ135" s="145"/>
      <c r="BK135" s="145"/>
      <c r="BL135" s="145"/>
      <c r="BM135" s="145"/>
      <c r="BN135" s="145"/>
      <c r="BO135" s="145"/>
      <c r="BP135" s="145"/>
      <c r="BQ135" s="145"/>
      <c r="BR135" s="145"/>
      <c r="BS135" s="145"/>
      <c r="BT135" s="145"/>
      <c r="BU135" s="145"/>
      <c r="BV135" s="145"/>
      <c r="BW135" s="145"/>
      <c r="BX135" s="145"/>
      <c r="BY135" s="145"/>
      <c r="BZ135" s="145"/>
      <c r="CA135" s="145"/>
      <c r="CB135" s="145"/>
      <c r="CC135" s="145"/>
      <c r="CD135" s="148"/>
    </row>
    <row r="136" spans="1:82">
      <c r="A136" s="61"/>
      <c r="B136" s="34"/>
      <c r="C136" s="37"/>
      <c r="D136" s="19"/>
      <c r="E136" s="73"/>
      <c r="F136" s="27"/>
      <c r="G136" s="25"/>
      <c r="H136" s="26"/>
      <c r="I136" s="25"/>
      <c r="J136" s="145"/>
      <c r="K136" s="176"/>
      <c r="L136" s="145"/>
      <c r="M136" s="145"/>
      <c r="N136" s="145"/>
      <c r="O136" s="145"/>
      <c r="P136" s="145"/>
      <c r="Q136" s="145"/>
      <c r="R136" s="145"/>
      <c r="S136" s="145"/>
      <c r="T136" s="145"/>
      <c r="U136" s="145"/>
      <c r="V136" s="145"/>
      <c r="W136" s="145"/>
      <c r="X136" s="145"/>
      <c r="Y136" s="145"/>
      <c r="Z136" s="145"/>
      <c r="AA136" s="145"/>
      <c r="AB136" s="145"/>
      <c r="AC136" s="145"/>
      <c r="AD136" s="145"/>
      <c r="AE136" s="145"/>
      <c r="AF136" s="145"/>
      <c r="AG136" s="145"/>
      <c r="AH136" s="145"/>
      <c r="AI136" s="145"/>
      <c r="AJ136" s="145"/>
      <c r="AK136" s="145"/>
      <c r="AL136" s="145"/>
      <c r="AM136" s="145"/>
      <c r="AN136" s="145"/>
      <c r="AO136" s="145"/>
      <c r="AP136" s="145"/>
      <c r="AQ136" s="145"/>
      <c r="AR136" s="145"/>
      <c r="AS136" s="145"/>
      <c r="AT136" s="145"/>
      <c r="AU136" s="145"/>
      <c r="AV136" s="145"/>
      <c r="AW136" s="145"/>
      <c r="AX136" s="145"/>
      <c r="AY136" s="145"/>
      <c r="AZ136" s="145"/>
      <c r="BA136" s="145"/>
      <c r="BB136" s="145"/>
      <c r="BC136" s="145"/>
      <c r="BD136" s="145"/>
      <c r="BE136" s="145"/>
      <c r="BF136" s="145"/>
      <c r="BG136" s="145"/>
      <c r="BH136" s="145"/>
      <c r="BI136" s="145"/>
      <c r="BJ136" s="145"/>
      <c r="BK136" s="145"/>
      <c r="BL136" s="145"/>
      <c r="BM136" s="145"/>
      <c r="BN136" s="145"/>
      <c r="BO136" s="145"/>
      <c r="BP136" s="145"/>
      <c r="BQ136" s="145"/>
      <c r="BR136" s="145"/>
      <c r="BS136" s="145"/>
      <c r="BT136" s="145"/>
      <c r="BU136" s="145"/>
      <c r="BV136" s="145"/>
      <c r="BW136" s="145"/>
      <c r="BX136" s="145"/>
      <c r="BY136" s="145"/>
      <c r="BZ136" s="145"/>
      <c r="CA136" s="145"/>
      <c r="CB136" s="145"/>
      <c r="CC136" s="145"/>
      <c r="CD136" s="148"/>
    </row>
    <row r="137" spans="1:82">
      <c r="A137" s="169">
        <v>90</v>
      </c>
      <c r="B137" s="156"/>
      <c r="C137" s="174" t="str">
        <f>$C$103</f>
        <v>FULL DEPTH ASPHALT</v>
      </c>
      <c r="D137" s="154">
        <v>6017.32</v>
      </c>
      <c r="E137" s="155">
        <v>6539.27</v>
      </c>
      <c r="F137" s="175" t="s">
        <v>68</v>
      </c>
      <c r="G137" s="165">
        <f>E137-D137</f>
        <v>521.95000000000073</v>
      </c>
      <c r="H137" s="163">
        <v>2</v>
      </c>
      <c r="I137" s="165">
        <v>1043.83</v>
      </c>
      <c r="J137" s="172">
        <f>G137*H137</f>
        <v>1043.9000000000015</v>
      </c>
      <c r="K137" s="176">
        <f t="shared" si="4"/>
        <v>2609.6800000000021</v>
      </c>
      <c r="L137" s="145"/>
      <c r="M137" s="145"/>
      <c r="N137" s="145"/>
      <c r="O137" s="145"/>
      <c r="P137" s="145"/>
      <c r="Q137" s="145"/>
      <c r="R137" s="145"/>
      <c r="S137" s="145"/>
      <c r="T137" s="145"/>
      <c r="U137" s="145"/>
      <c r="V137" s="145"/>
      <c r="W137" s="145"/>
      <c r="X137" s="145"/>
      <c r="Y137" s="145"/>
      <c r="Z137" s="145"/>
      <c r="AA137" s="145"/>
      <c r="AB137" s="145"/>
      <c r="AC137" s="145"/>
      <c r="AD137" s="145"/>
      <c r="AE137" s="145"/>
      <c r="AF137" s="145"/>
      <c r="AG137" s="145"/>
      <c r="AH137" s="145"/>
      <c r="AI137" s="145"/>
      <c r="AJ137" s="145"/>
      <c r="AK137" s="145"/>
      <c r="AL137" s="145"/>
      <c r="AM137" s="145"/>
      <c r="AN137" s="145"/>
      <c r="AO137" s="145"/>
      <c r="AP137" s="145"/>
      <c r="AQ137" s="145"/>
      <c r="AR137" s="145"/>
      <c r="AS137" s="145"/>
      <c r="AT137" s="145"/>
      <c r="AU137" s="145"/>
      <c r="AV137" s="145"/>
      <c r="AW137" s="145"/>
      <c r="AX137" s="145"/>
      <c r="AY137" s="145"/>
      <c r="AZ137" s="145"/>
      <c r="BA137" s="145"/>
      <c r="BB137" s="145"/>
      <c r="BC137" s="145"/>
      <c r="BD137" s="145"/>
      <c r="BE137" s="145"/>
      <c r="BF137" s="145"/>
      <c r="BG137" s="145"/>
      <c r="BH137" s="145"/>
      <c r="BI137" s="145"/>
      <c r="BJ137" s="145"/>
      <c r="BK137" s="145"/>
      <c r="BL137" s="145"/>
      <c r="BM137" s="145"/>
      <c r="BN137" s="145"/>
      <c r="BO137" s="145"/>
      <c r="BP137" s="145"/>
      <c r="BQ137" s="145"/>
      <c r="BR137" s="145"/>
      <c r="BS137" s="145"/>
      <c r="BT137" s="145"/>
      <c r="BU137" s="145"/>
      <c r="BV137" s="145"/>
      <c r="BW137" s="145"/>
      <c r="BX137" s="145"/>
      <c r="BY137" s="145"/>
      <c r="BZ137" s="145"/>
      <c r="CA137" s="145"/>
      <c r="CB137" s="145"/>
      <c r="CC137" s="145"/>
      <c r="CD137" s="148"/>
    </row>
    <row r="138" spans="1:82">
      <c r="A138" s="61"/>
      <c r="B138" s="34"/>
      <c r="C138" s="37"/>
      <c r="D138" s="19"/>
      <c r="E138" s="73"/>
      <c r="F138" s="27"/>
      <c r="G138" s="25"/>
      <c r="H138" s="26"/>
      <c r="I138" s="25"/>
      <c r="J138" s="145"/>
      <c r="K138" s="176"/>
      <c r="L138" s="145"/>
      <c r="M138" s="145"/>
      <c r="N138" s="145"/>
      <c r="O138" s="145"/>
      <c r="P138" s="145"/>
      <c r="Q138" s="145"/>
      <c r="R138" s="145"/>
      <c r="S138" s="145"/>
      <c r="T138" s="145"/>
      <c r="U138" s="145"/>
      <c r="V138" s="145"/>
      <c r="W138" s="145"/>
      <c r="X138" s="145"/>
      <c r="Y138" s="145"/>
      <c r="Z138" s="145"/>
      <c r="AA138" s="145"/>
      <c r="AB138" s="145"/>
      <c r="AC138" s="145"/>
      <c r="AD138" s="145"/>
      <c r="AE138" s="145"/>
      <c r="AF138" s="145"/>
      <c r="AG138" s="145"/>
      <c r="AH138" s="145"/>
      <c r="AI138" s="145"/>
      <c r="AJ138" s="145"/>
      <c r="AK138" s="145"/>
      <c r="AL138" s="145"/>
      <c r="AM138" s="145"/>
      <c r="AN138" s="145"/>
      <c r="AO138" s="145"/>
      <c r="AP138" s="145"/>
      <c r="AQ138" s="145"/>
      <c r="AR138" s="145"/>
      <c r="AS138" s="145"/>
      <c r="AT138" s="145"/>
      <c r="AU138" s="145"/>
      <c r="AV138" s="145"/>
      <c r="AW138" s="145"/>
      <c r="AX138" s="145"/>
      <c r="AY138" s="145"/>
      <c r="AZ138" s="145"/>
      <c r="BA138" s="145"/>
      <c r="BB138" s="145"/>
      <c r="BC138" s="145"/>
      <c r="BD138" s="145"/>
      <c r="BE138" s="145"/>
      <c r="BF138" s="145"/>
      <c r="BG138" s="145"/>
      <c r="BH138" s="145"/>
      <c r="BI138" s="145"/>
      <c r="BJ138" s="145"/>
      <c r="BK138" s="145"/>
      <c r="BL138" s="145"/>
      <c r="BM138" s="145"/>
      <c r="BN138" s="145"/>
      <c r="BO138" s="145"/>
      <c r="BP138" s="145"/>
      <c r="BQ138" s="145"/>
      <c r="BR138" s="145"/>
      <c r="BS138" s="145"/>
      <c r="BT138" s="145"/>
      <c r="BU138" s="145"/>
      <c r="BV138" s="145"/>
      <c r="BW138" s="145"/>
      <c r="BX138" s="145"/>
      <c r="BY138" s="145"/>
      <c r="BZ138" s="145"/>
      <c r="CA138" s="145"/>
      <c r="CB138" s="145"/>
      <c r="CC138" s="145"/>
      <c r="CD138" s="148"/>
    </row>
    <row r="139" spans="1:82">
      <c r="A139" s="169">
        <v>91</v>
      </c>
      <c r="B139" s="156"/>
      <c r="C139" s="174" t="str">
        <f>$C$103</f>
        <v>FULL DEPTH ASPHALT</v>
      </c>
      <c r="D139" s="155">
        <v>6334.2</v>
      </c>
      <c r="E139" s="155">
        <v>6507.71</v>
      </c>
      <c r="F139" s="175" t="s">
        <v>12</v>
      </c>
      <c r="G139" s="165">
        <f>E139-D139</f>
        <v>173.51000000000022</v>
      </c>
      <c r="H139" s="163">
        <v>5.5</v>
      </c>
      <c r="I139" s="165">
        <v>956.21</v>
      </c>
      <c r="J139" s="172">
        <f>G139*H139</f>
        <v>954.3050000000012</v>
      </c>
      <c r="K139" s="176">
        <f t="shared" si="4"/>
        <v>1476.7400000000007</v>
      </c>
      <c r="L139" s="145"/>
      <c r="M139" s="145"/>
      <c r="N139" s="145"/>
      <c r="O139" s="145"/>
      <c r="P139" s="145"/>
      <c r="Q139" s="145"/>
      <c r="R139" s="145"/>
      <c r="S139" s="145"/>
      <c r="T139" s="145"/>
      <c r="U139" s="145"/>
      <c r="V139" s="145"/>
      <c r="W139" s="145"/>
      <c r="X139" s="145"/>
      <c r="Y139" s="145"/>
      <c r="Z139" s="145"/>
      <c r="AA139" s="145"/>
      <c r="AB139" s="145"/>
      <c r="AC139" s="145"/>
      <c r="AD139" s="145"/>
      <c r="AE139" s="145"/>
      <c r="AF139" s="145"/>
      <c r="AG139" s="145"/>
      <c r="AH139" s="145"/>
      <c r="AI139" s="145"/>
      <c r="AJ139" s="145"/>
      <c r="AK139" s="145"/>
      <c r="AL139" s="145"/>
      <c r="AM139" s="145"/>
      <c r="AN139" s="145"/>
      <c r="AO139" s="145"/>
      <c r="AP139" s="145"/>
      <c r="AQ139" s="145"/>
      <c r="AR139" s="145"/>
      <c r="AS139" s="145"/>
      <c r="AT139" s="145"/>
      <c r="AU139" s="145"/>
      <c r="AV139" s="145"/>
      <c r="AW139" s="145"/>
      <c r="AX139" s="145"/>
      <c r="AY139" s="145"/>
      <c r="AZ139" s="145"/>
      <c r="BA139" s="145"/>
      <c r="BB139" s="145"/>
      <c r="BC139" s="145"/>
      <c r="BD139" s="145"/>
      <c r="BE139" s="145"/>
      <c r="BF139" s="145"/>
      <c r="BG139" s="145"/>
      <c r="BH139" s="145"/>
      <c r="BI139" s="145"/>
      <c r="BJ139" s="145"/>
      <c r="BK139" s="145"/>
      <c r="BL139" s="145"/>
      <c r="BM139" s="145"/>
      <c r="BN139" s="145"/>
      <c r="BO139" s="145"/>
      <c r="BP139" s="145"/>
      <c r="BQ139" s="145"/>
      <c r="BR139" s="145"/>
      <c r="BS139" s="145"/>
      <c r="BT139" s="145"/>
      <c r="BU139" s="145"/>
      <c r="BV139" s="145"/>
      <c r="BW139" s="145"/>
      <c r="BX139" s="145"/>
      <c r="BY139" s="145"/>
      <c r="BZ139" s="145"/>
      <c r="CA139" s="145"/>
      <c r="CB139" s="145"/>
      <c r="CC139" s="145"/>
      <c r="CD139" s="148"/>
    </row>
    <row r="140" spans="1:82">
      <c r="A140" s="61"/>
      <c r="B140" s="34"/>
      <c r="C140" s="37"/>
      <c r="D140" s="73"/>
      <c r="E140" s="73"/>
      <c r="F140" s="27"/>
      <c r="G140" s="25"/>
      <c r="H140" s="26"/>
      <c r="I140" s="25"/>
      <c r="J140" s="145"/>
      <c r="K140" s="145"/>
      <c r="L140" s="145"/>
      <c r="M140" s="145"/>
      <c r="N140" s="145"/>
      <c r="O140" s="145"/>
      <c r="P140" s="145"/>
      <c r="Q140" s="145"/>
      <c r="R140" s="145"/>
      <c r="S140" s="145"/>
      <c r="T140" s="145"/>
      <c r="U140" s="145"/>
      <c r="V140" s="145"/>
      <c r="W140" s="145"/>
      <c r="X140" s="145"/>
      <c r="Y140" s="145"/>
      <c r="Z140" s="145"/>
      <c r="AA140" s="145"/>
      <c r="AB140" s="145"/>
      <c r="AC140" s="145"/>
      <c r="AD140" s="145"/>
      <c r="AE140" s="145"/>
      <c r="AF140" s="145"/>
      <c r="AG140" s="145"/>
      <c r="AH140" s="145"/>
      <c r="AI140" s="145"/>
      <c r="AJ140" s="145"/>
      <c r="AK140" s="145"/>
      <c r="AL140" s="145"/>
      <c r="AM140" s="145"/>
      <c r="AN140" s="145"/>
      <c r="AO140" s="145"/>
      <c r="AP140" s="145"/>
      <c r="AQ140" s="145"/>
      <c r="AR140" s="145"/>
      <c r="AS140" s="145"/>
      <c r="AT140" s="145"/>
      <c r="AU140" s="145"/>
      <c r="AV140" s="145"/>
      <c r="AW140" s="145"/>
      <c r="AX140" s="145"/>
      <c r="AY140" s="145"/>
      <c r="AZ140" s="145"/>
      <c r="BA140" s="145"/>
      <c r="BB140" s="145"/>
      <c r="BC140" s="145"/>
      <c r="BD140" s="145"/>
      <c r="BE140" s="145"/>
      <c r="BF140" s="145"/>
      <c r="BG140" s="145"/>
      <c r="BH140" s="145"/>
      <c r="BI140" s="145"/>
      <c r="BJ140" s="145"/>
      <c r="BK140" s="145"/>
      <c r="BL140" s="145"/>
      <c r="BM140" s="145"/>
      <c r="BN140" s="145"/>
      <c r="BO140" s="145"/>
      <c r="BP140" s="145"/>
      <c r="BQ140" s="145"/>
      <c r="BR140" s="145"/>
      <c r="BS140" s="145"/>
      <c r="BT140" s="145"/>
      <c r="BU140" s="145"/>
      <c r="BV140" s="145"/>
      <c r="BW140" s="145"/>
      <c r="BX140" s="145"/>
      <c r="BY140" s="145"/>
      <c r="BZ140" s="145"/>
      <c r="CA140" s="145"/>
      <c r="CB140" s="145"/>
      <c r="CC140" s="145"/>
      <c r="CD140" s="148"/>
    </row>
    <row r="141" spans="1:82" ht="13">
      <c r="A141" s="169"/>
      <c r="B141" s="156"/>
      <c r="C141" s="174"/>
      <c r="D141" s="265" t="s">
        <v>71</v>
      </c>
      <c r="E141" s="265"/>
      <c r="F141" s="175"/>
      <c r="G141" s="165"/>
      <c r="H141" s="163"/>
      <c r="I141" s="165"/>
      <c r="J141" s="172"/>
      <c r="K141" s="145"/>
      <c r="L141" s="145"/>
      <c r="M141" s="145"/>
      <c r="N141" s="145"/>
      <c r="O141" s="145"/>
      <c r="P141" s="145"/>
      <c r="Q141" s="145"/>
      <c r="R141" s="145"/>
      <c r="S141" s="145"/>
      <c r="T141" s="145"/>
      <c r="U141" s="145"/>
      <c r="V141" s="145"/>
      <c r="W141" s="145"/>
      <c r="X141" s="145"/>
      <c r="Y141" s="145"/>
      <c r="Z141" s="145"/>
      <c r="AA141" s="145"/>
      <c r="AB141" s="145"/>
      <c r="AC141" s="145"/>
      <c r="AD141" s="145"/>
      <c r="AE141" s="145"/>
      <c r="AF141" s="145"/>
      <c r="AG141" s="145"/>
      <c r="AH141" s="145"/>
      <c r="AI141" s="145"/>
      <c r="AJ141" s="145"/>
      <c r="AK141" s="145"/>
      <c r="AL141" s="145"/>
      <c r="AM141" s="145"/>
      <c r="AN141" s="145"/>
      <c r="AO141" s="145"/>
      <c r="AP141" s="145"/>
      <c r="AQ141" s="145"/>
      <c r="AR141" s="145"/>
      <c r="AS141" s="145"/>
      <c r="AT141" s="145"/>
      <c r="AU141" s="145"/>
      <c r="AV141" s="145"/>
      <c r="AW141" s="145"/>
      <c r="AX141" s="145"/>
      <c r="AY141" s="145"/>
      <c r="AZ141" s="145"/>
      <c r="BA141" s="145"/>
      <c r="BB141" s="145"/>
      <c r="BC141" s="145"/>
      <c r="BD141" s="145"/>
      <c r="BE141" s="145"/>
      <c r="BF141" s="145"/>
      <c r="BG141" s="145"/>
      <c r="BH141" s="145"/>
      <c r="BI141" s="145"/>
      <c r="BJ141" s="145"/>
      <c r="BK141" s="145"/>
      <c r="BL141" s="145"/>
      <c r="BM141" s="145"/>
      <c r="BN141" s="145"/>
      <c r="BO141" s="145"/>
      <c r="BP141" s="145"/>
      <c r="BQ141" s="145"/>
      <c r="BR141" s="145"/>
      <c r="BS141" s="145"/>
      <c r="BT141" s="145"/>
      <c r="BU141" s="145"/>
      <c r="BV141" s="145"/>
      <c r="BW141" s="145"/>
      <c r="BX141" s="145"/>
      <c r="BY141" s="145"/>
      <c r="BZ141" s="145"/>
      <c r="CA141" s="145"/>
      <c r="CB141" s="145"/>
      <c r="CC141" s="145"/>
      <c r="CD141" s="148"/>
    </row>
    <row r="142" spans="1:82">
      <c r="A142" s="61"/>
      <c r="B142" s="34"/>
      <c r="C142" s="37"/>
      <c r="E142" s="73"/>
      <c r="F142" s="27"/>
      <c r="G142" s="25"/>
      <c r="H142" s="26"/>
      <c r="I142" s="25"/>
      <c r="J142" s="145"/>
      <c r="K142" s="145"/>
      <c r="L142" s="145"/>
      <c r="M142" s="145"/>
      <c r="N142" s="145"/>
      <c r="O142" s="145"/>
      <c r="P142" s="145"/>
      <c r="Q142" s="145"/>
      <c r="R142" s="145"/>
      <c r="S142" s="145"/>
      <c r="T142" s="145"/>
      <c r="U142" s="145"/>
      <c r="V142" s="145"/>
      <c r="W142" s="145"/>
      <c r="X142" s="145"/>
      <c r="Y142" s="145"/>
      <c r="Z142" s="145"/>
      <c r="AA142" s="145"/>
      <c r="AB142" s="145"/>
      <c r="AC142" s="145"/>
      <c r="AD142" s="145"/>
      <c r="AE142" s="145"/>
      <c r="AF142" s="145"/>
      <c r="AG142" s="145"/>
      <c r="AH142" s="145"/>
      <c r="AI142" s="145"/>
      <c r="AJ142" s="145"/>
      <c r="AK142" s="145"/>
      <c r="AL142" s="145"/>
      <c r="AM142" s="145"/>
      <c r="AN142" s="145"/>
      <c r="AO142" s="145"/>
      <c r="AP142" s="145"/>
      <c r="AQ142" s="145"/>
      <c r="AR142" s="145"/>
      <c r="AS142" s="145"/>
      <c r="AT142" s="145"/>
      <c r="AU142" s="145"/>
      <c r="AV142" s="145"/>
      <c r="AW142" s="145"/>
      <c r="AX142" s="145"/>
      <c r="AY142" s="145"/>
      <c r="AZ142" s="145"/>
      <c r="BA142" s="145"/>
      <c r="BB142" s="145"/>
      <c r="BC142" s="145"/>
      <c r="BD142" s="145"/>
      <c r="BE142" s="145"/>
      <c r="BF142" s="145"/>
      <c r="BG142" s="145"/>
      <c r="BH142" s="145"/>
      <c r="BI142" s="145"/>
      <c r="BJ142" s="145"/>
      <c r="BK142" s="145"/>
      <c r="BL142" s="145"/>
      <c r="BM142" s="145"/>
      <c r="BN142" s="145"/>
      <c r="BO142" s="145"/>
      <c r="BP142" s="145"/>
      <c r="BQ142" s="145"/>
      <c r="BR142" s="145"/>
      <c r="BS142" s="145"/>
      <c r="BT142" s="145"/>
      <c r="BU142" s="145"/>
      <c r="BV142" s="145"/>
      <c r="BW142" s="145"/>
      <c r="BX142" s="145"/>
      <c r="BY142" s="145"/>
      <c r="BZ142" s="145"/>
      <c r="CA142" s="145"/>
      <c r="CB142" s="145"/>
      <c r="CC142" s="145"/>
      <c r="CD142" s="148"/>
    </row>
    <row r="143" spans="1:82">
      <c r="A143" s="169">
        <v>92</v>
      </c>
      <c r="B143" s="156"/>
      <c r="C143" s="174" t="str">
        <f>$C$103</f>
        <v>FULL DEPTH ASPHALT</v>
      </c>
      <c r="D143" s="155">
        <v>5041.99</v>
      </c>
      <c r="E143" s="155">
        <v>5071.99</v>
      </c>
      <c r="F143" s="175" t="s">
        <v>12</v>
      </c>
      <c r="G143" s="165">
        <f>E143-D143</f>
        <v>30</v>
      </c>
      <c r="H143" s="163">
        <v>5</v>
      </c>
      <c r="I143" s="165">
        <v>155.13</v>
      </c>
      <c r="J143" s="172">
        <f>G143*H143</f>
        <v>150</v>
      </c>
      <c r="K143" s="176">
        <f t="shared" ref="K143:K145" si="5">I143+3*G143</f>
        <v>245.13</v>
      </c>
      <c r="L143" s="145"/>
      <c r="M143" s="145"/>
      <c r="N143" s="145"/>
      <c r="O143" s="145"/>
      <c r="P143" s="145"/>
      <c r="Q143" s="145"/>
      <c r="R143" s="145"/>
      <c r="S143" s="145"/>
      <c r="T143" s="145"/>
      <c r="U143" s="145"/>
      <c r="V143" s="145"/>
      <c r="W143" s="145"/>
      <c r="X143" s="145"/>
      <c r="Y143" s="145"/>
      <c r="Z143" s="145"/>
      <c r="AA143" s="145"/>
      <c r="AB143" s="145"/>
      <c r="AC143" s="145"/>
      <c r="AD143" s="145"/>
      <c r="AE143" s="145"/>
      <c r="AF143" s="145"/>
      <c r="AG143" s="145"/>
      <c r="AH143" s="145"/>
      <c r="AI143" s="145"/>
      <c r="AJ143" s="145"/>
      <c r="AK143" s="145"/>
      <c r="AL143" s="145"/>
      <c r="AM143" s="145"/>
      <c r="AN143" s="145"/>
      <c r="AO143" s="145"/>
      <c r="AP143" s="145"/>
      <c r="AQ143" s="145"/>
      <c r="AR143" s="145"/>
      <c r="AS143" s="145"/>
      <c r="AT143" s="145"/>
      <c r="AU143" s="145"/>
      <c r="AV143" s="145"/>
      <c r="AW143" s="145"/>
      <c r="AX143" s="145"/>
      <c r="AY143" s="145"/>
      <c r="AZ143" s="145"/>
      <c r="BA143" s="145"/>
      <c r="BB143" s="145"/>
      <c r="BC143" s="145"/>
      <c r="BD143" s="145"/>
      <c r="BE143" s="145"/>
      <c r="BF143" s="145"/>
      <c r="BG143" s="145"/>
      <c r="BH143" s="145"/>
      <c r="BI143" s="145"/>
      <c r="BJ143" s="145"/>
      <c r="BK143" s="145"/>
      <c r="BL143" s="145"/>
      <c r="BM143" s="145"/>
      <c r="BN143" s="145"/>
      <c r="BO143" s="145"/>
      <c r="BP143" s="145"/>
      <c r="BQ143" s="145"/>
      <c r="BR143" s="145"/>
      <c r="BS143" s="145"/>
      <c r="BT143" s="145"/>
      <c r="BU143" s="145"/>
      <c r="BV143" s="145"/>
      <c r="BW143" s="145"/>
      <c r="BX143" s="145"/>
      <c r="BY143" s="145"/>
      <c r="BZ143" s="145"/>
      <c r="CA143" s="145"/>
      <c r="CB143" s="145"/>
      <c r="CC143" s="145"/>
      <c r="CD143" s="148"/>
    </row>
    <row r="144" spans="1:82">
      <c r="A144" s="61"/>
      <c r="B144" s="34"/>
      <c r="C144" s="37"/>
      <c r="D144" s="73"/>
      <c r="E144" s="73"/>
      <c r="F144" s="27"/>
      <c r="G144" s="25"/>
      <c r="H144" s="26"/>
      <c r="I144" s="25"/>
      <c r="J144" s="145"/>
      <c r="K144" s="176"/>
      <c r="L144" s="145"/>
      <c r="M144" s="145"/>
      <c r="N144" s="145"/>
      <c r="O144" s="145"/>
      <c r="P144" s="145"/>
      <c r="Q144" s="145"/>
      <c r="R144" s="145"/>
      <c r="S144" s="145"/>
      <c r="T144" s="145"/>
      <c r="U144" s="145"/>
      <c r="V144" s="145"/>
      <c r="W144" s="145"/>
      <c r="X144" s="145"/>
      <c r="Y144" s="145"/>
      <c r="Z144" s="145"/>
      <c r="AA144" s="145"/>
      <c r="AB144" s="145"/>
      <c r="AC144" s="145"/>
      <c r="AD144" s="145"/>
      <c r="AE144" s="145"/>
      <c r="AF144" s="145"/>
      <c r="AG144" s="145"/>
      <c r="AH144" s="145"/>
      <c r="AI144" s="145"/>
      <c r="AJ144" s="145"/>
      <c r="AK144" s="145"/>
      <c r="AL144" s="145"/>
      <c r="AM144" s="145"/>
      <c r="AN144" s="145"/>
      <c r="AO144" s="145"/>
      <c r="AP144" s="145"/>
      <c r="AQ144" s="145"/>
      <c r="AR144" s="145"/>
      <c r="AS144" s="145"/>
      <c r="AT144" s="145"/>
      <c r="AU144" s="145"/>
      <c r="AV144" s="145"/>
      <c r="AW144" s="145"/>
      <c r="AX144" s="145"/>
      <c r="AY144" s="145"/>
      <c r="AZ144" s="145"/>
      <c r="BA144" s="145"/>
      <c r="BB144" s="145"/>
      <c r="BC144" s="145"/>
      <c r="BD144" s="145"/>
      <c r="BE144" s="145"/>
      <c r="BF144" s="145"/>
      <c r="BG144" s="145"/>
      <c r="BH144" s="145"/>
      <c r="BI144" s="145"/>
      <c r="BJ144" s="145"/>
      <c r="BK144" s="145"/>
      <c r="BL144" s="145"/>
      <c r="BM144" s="145"/>
      <c r="BN144" s="145"/>
      <c r="BO144" s="145"/>
      <c r="BP144" s="145"/>
      <c r="BQ144" s="145"/>
      <c r="BR144" s="145"/>
      <c r="BS144" s="145"/>
      <c r="BT144" s="145"/>
      <c r="BU144" s="145"/>
      <c r="BV144" s="145"/>
      <c r="BW144" s="145"/>
      <c r="BX144" s="145"/>
      <c r="BY144" s="145"/>
      <c r="BZ144" s="145"/>
      <c r="CA144" s="145"/>
      <c r="CB144" s="145"/>
      <c r="CC144" s="145"/>
      <c r="CD144" s="148"/>
    </row>
    <row r="145" spans="1:82">
      <c r="A145" s="169">
        <v>93</v>
      </c>
      <c r="B145" s="156"/>
      <c r="C145" s="174" t="str">
        <f>$C$103</f>
        <v>FULL DEPTH ASPHALT</v>
      </c>
      <c r="D145" s="155">
        <v>5041.99</v>
      </c>
      <c r="E145" s="155">
        <v>5071.99</v>
      </c>
      <c r="F145" s="175" t="s">
        <v>68</v>
      </c>
      <c r="G145" s="165">
        <f>E145-D145</f>
        <v>30</v>
      </c>
      <c r="H145" s="163">
        <v>3</v>
      </c>
      <c r="I145" s="165">
        <v>86.89</v>
      </c>
      <c r="J145" s="172">
        <f>G145*H145</f>
        <v>90</v>
      </c>
      <c r="K145" s="176">
        <f t="shared" si="5"/>
        <v>176.89</v>
      </c>
      <c r="L145" s="145"/>
      <c r="M145" s="145"/>
      <c r="N145" s="145"/>
      <c r="O145" s="145"/>
      <c r="P145" s="145"/>
      <c r="Q145" s="145"/>
      <c r="R145" s="145"/>
      <c r="S145" s="145"/>
      <c r="T145" s="145"/>
      <c r="U145" s="145"/>
      <c r="V145" s="145"/>
      <c r="W145" s="145"/>
      <c r="X145" s="145"/>
      <c r="Y145" s="145"/>
      <c r="Z145" s="145"/>
      <c r="AA145" s="145"/>
      <c r="AB145" s="145"/>
      <c r="AC145" s="145"/>
      <c r="AD145" s="145"/>
      <c r="AE145" s="145"/>
      <c r="AF145" s="145"/>
      <c r="AG145" s="145"/>
      <c r="AH145" s="145"/>
      <c r="AI145" s="145"/>
      <c r="AJ145" s="145"/>
      <c r="AK145" s="145"/>
      <c r="AL145" s="145"/>
      <c r="AM145" s="145"/>
      <c r="AN145" s="145"/>
      <c r="AO145" s="145"/>
      <c r="AP145" s="145"/>
      <c r="AQ145" s="145"/>
      <c r="AR145" s="145"/>
      <c r="AS145" s="145"/>
      <c r="AT145" s="145"/>
      <c r="AU145" s="145"/>
      <c r="AV145" s="145"/>
      <c r="AW145" s="145"/>
      <c r="AX145" s="145"/>
      <c r="AY145" s="145"/>
      <c r="AZ145" s="145"/>
      <c r="BA145" s="145"/>
      <c r="BB145" s="145"/>
      <c r="BC145" s="145"/>
      <c r="BD145" s="145"/>
      <c r="BE145" s="145"/>
      <c r="BF145" s="145"/>
      <c r="BG145" s="145"/>
      <c r="BH145" s="145"/>
      <c r="BI145" s="145"/>
      <c r="BJ145" s="145"/>
      <c r="BK145" s="145"/>
      <c r="BL145" s="145"/>
      <c r="BM145" s="145"/>
      <c r="BN145" s="145"/>
      <c r="BO145" s="145"/>
      <c r="BP145" s="145"/>
      <c r="BQ145" s="145"/>
      <c r="BR145" s="145"/>
      <c r="BS145" s="145"/>
      <c r="BT145" s="145"/>
      <c r="BU145" s="145"/>
      <c r="BV145" s="145"/>
      <c r="BW145" s="145"/>
      <c r="BX145" s="145"/>
      <c r="BY145" s="145"/>
      <c r="BZ145" s="145"/>
      <c r="CA145" s="145"/>
      <c r="CB145" s="145"/>
      <c r="CC145" s="145"/>
      <c r="CD145" s="148"/>
    </row>
    <row r="146" spans="1:82">
      <c r="A146" s="61"/>
      <c r="B146" s="34"/>
      <c r="C146" s="37"/>
      <c r="D146" s="73"/>
      <c r="E146" s="73"/>
      <c r="F146" s="27"/>
      <c r="H146" s="26"/>
      <c r="I146" s="25"/>
      <c r="J146" s="145"/>
      <c r="K146" s="176"/>
      <c r="L146" s="145"/>
      <c r="M146" s="145"/>
      <c r="N146" s="145"/>
      <c r="O146" s="145"/>
      <c r="P146" s="145"/>
      <c r="Q146" s="145"/>
      <c r="R146" s="145"/>
      <c r="S146" s="145"/>
      <c r="T146" s="145"/>
      <c r="U146" s="145"/>
      <c r="V146" s="145"/>
      <c r="W146" s="145"/>
      <c r="X146" s="145"/>
      <c r="Y146" s="145"/>
      <c r="Z146" s="145"/>
      <c r="AA146" s="145"/>
      <c r="AB146" s="145"/>
      <c r="AC146" s="145"/>
      <c r="AD146" s="145"/>
      <c r="AE146" s="145"/>
      <c r="AF146" s="145"/>
      <c r="AG146" s="145"/>
      <c r="AH146" s="145"/>
      <c r="AI146" s="145"/>
      <c r="AJ146" s="145"/>
      <c r="AK146" s="145"/>
      <c r="AL146" s="145"/>
      <c r="AM146" s="145"/>
      <c r="AN146" s="145"/>
      <c r="AO146" s="145"/>
      <c r="AP146" s="145"/>
      <c r="AQ146" s="145"/>
      <c r="AR146" s="145"/>
      <c r="AS146" s="145"/>
      <c r="AT146" s="145"/>
      <c r="AU146" s="145"/>
      <c r="AV146" s="145"/>
      <c r="AW146" s="145"/>
      <c r="AX146" s="145"/>
      <c r="AY146" s="145"/>
      <c r="AZ146" s="145"/>
      <c r="BA146" s="145"/>
      <c r="BB146" s="145"/>
      <c r="BC146" s="145"/>
      <c r="BD146" s="145"/>
      <c r="BE146" s="145"/>
      <c r="BF146" s="145"/>
      <c r="BG146" s="145"/>
      <c r="BH146" s="145"/>
      <c r="BI146" s="145"/>
      <c r="BJ146" s="145"/>
      <c r="BK146" s="145"/>
      <c r="BL146" s="145"/>
      <c r="BM146" s="145"/>
      <c r="BN146" s="145"/>
      <c r="BO146" s="145"/>
      <c r="BP146" s="145"/>
      <c r="BQ146" s="145"/>
      <c r="BR146" s="145"/>
      <c r="BS146" s="145"/>
      <c r="BT146" s="145"/>
      <c r="BU146" s="145"/>
      <c r="BV146" s="145"/>
      <c r="BW146" s="145"/>
      <c r="BX146" s="145"/>
      <c r="BY146" s="145"/>
      <c r="BZ146" s="145"/>
      <c r="CA146" s="145"/>
      <c r="CB146" s="145"/>
      <c r="CC146" s="145"/>
      <c r="CD146" s="148"/>
    </row>
    <row r="147" spans="1:82" ht="13">
      <c r="A147" s="61"/>
      <c r="B147" s="34"/>
      <c r="C147" s="37"/>
      <c r="D147" s="234" t="s">
        <v>57</v>
      </c>
      <c r="E147" s="234"/>
      <c r="F147" s="27"/>
      <c r="G147" s="25"/>
      <c r="H147" s="26"/>
      <c r="I147" s="25"/>
      <c r="J147" s="145"/>
      <c r="K147" s="176"/>
      <c r="L147" s="145"/>
      <c r="M147" s="145"/>
      <c r="N147" s="145"/>
      <c r="O147" s="145"/>
      <c r="P147" s="145"/>
      <c r="Q147" s="145"/>
      <c r="R147" s="145"/>
      <c r="S147" s="145"/>
      <c r="T147" s="145"/>
      <c r="U147" s="145"/>
      <c r="V147" s="145"/>
      <c r="W147" s="145"/>
      <c r="X147" s="145"/>
      <c r="Y147" s="145"/>
      <c r="Z147" s="145"/>
      <c r="AA147" s="145"/>
      <c r="AB147" s="145"/>
      <c r="AC147" s="145"/>
      <c r="AD147" s="145"/>
      <c r="AE147" s="145"/>
      <c r="AF147" s="145"/>
      <c r="AG147" s="145"/>
      <c r="AH147" s="145"/>
      <c r="AI147" s="145"/>
      <c r="AJ147" s="145"/>
      <c r="AK147" s="145"/>
      <c r="AL147" s="145"/>
      <c r="AM147" s="145"/>
      <c r="AN147" s="145"/>
      <c r="AO147" s="145"/>
      <c r="AP147" s="145"/>
      <c r="AQ147" s="145"/>
      <c r="AR147" s="145"/>
      <c r="AS147" s="145"/>
      <c r="AT147" s="145"/>
      <c r="AU147" s="145"/>
      <c r="AV147" s="145"/>
      <c r="AW147" s="145"/>
      <c r="AX147" s="145"/>
      <c r="AY147" s="145"/>
      <c r="AZ147" s="145"/>
      <c r="BA147" s="145"/>
      <c r="BB147" s="145"/>
      <c r="BC147" s="145"/>
      <c r="BD147" s="145"/>
      <c r="BE147" s="145"/>
      <c r="BF147" s="145"/>
      <c r="BG147" s="145"/>
      <c r="BH147" s="145"/>
      <c r="BI147" s="145"/>
      <c r="BJ147" s="145"/>
      <c r="BK147" s="145"/>
      <c r="BL147" s="145"/>
      <c r="BM147" s="145"/>
      <c r="BN147" s="145"/>
      <c r="BO147" s="145"/>
      <c r="BP147" s="145"/>
      <c r="BQ147" s="145"/>
      <c r="BR147" s="145"/>
      <c r="BS147" s="145"/>
      <c r="BT147" s="145"/>
      <c r="BU147" s="145"/>
      <c r="BV147" s="145"/>
      <c r="BW147" s="145"/>
      <c r="BX147" s="145"/>
      <c r="BY147" s="145"/>
      <c r="BZ147" s="145"/>
      <c r="CA147" s="145"/>
      <c r="CB147" s="145"/>
      <c r="CC147" s="145"/>
      <c r="CD147" s="148"/>
    </row>
    <row r="148" spans="1:82">
      <c r="A148" s="61"/>
      <c r="B148" s="34"/>
      <c r="C148" s="37"/>
      <c r="D148" s="73"/>
      <c r="E148" s="73"/>
      <c r="F148" s="27"/>
      <c r="G148" s="25"/>
      <c r="H148" s="26"/>
      <c r="I148" s="25"/>
      <c r="J148" s="145"/>
      <c r="K148" s="176"/>
      <c r="L148" s="145"/>
      <c r="M148" s="145"/>
      <c r="N148" s="145"/>
      <c r="O148" s="145"/>
      <c r="P148" s="145"/>
      <c r="Q148" s="145"/>
      <c r="R148" s="145"/>
      <c r="S148" s="145"/>
      <c r="T148" s="145"/>
      <c r="U148" s="145"/>
      <c r="V148" s="145"/>
      <c r="W148" s="145"/>
      <c r="X148" s="145"/>
      <c r="Y148" s="145"/>
      <c r="Z148" s="145"/>
      <c r="AA148" s="145"/>
      <c r="AB148" s="145"/>
      <c r="AC148" s="145"/>
      <c r="AD148" s="145"/>
      <c r="AE148" s="145"/>
      <c r="AF148" s="145"/>
      <c r="AG148" s="145"/>
      <c r="AH148" s="145"/>
      <c r="AI148" s="145"/>
      <c r="AJ148" s="145"/>
      <c r="AK148" s="145"/>
      <c r="AL148" s="145"/>
      <c r="AM148" s="145"/>
      <c r="AN148" s="145"/>
      <c r="AO148" s="145"/>
      <c r="AP148" s="145"/>
      <c r="AQ148" s="145"/>
      <c r="AR148" s="145"/>
      <c r="AS148" s="145"/>
      <c r="AT148" s="145"/>
      <c r="AU148" s="145"/>
      <c r="AV148" s="145"/>
      <c r="AW148" s="145"/>
      <c r="AX148" s="145"/>
      <c r="AY148" s="145"/>
      <c r="AZ148" s="145"/>
      <c r="BA148" s="145"/>
      <c r="BB148" s="145"/>
      <c r="BC148" s="145"/>
      <c r="BD148" s="145"/>
      <c r="BE148" s="145"/>
      <c r="BF148" s="145"/>
      <c r="BG148" s="145"/>
      <c r="BH148" s="145"/>
      <c r="BI148" s="145"/>
      <c r="BJ148" s="145"/>
      <c r="BK148" s="145"/>
      <c r="BL148" s="145"/>
      <c r="BM148" s="145"/>
      <c r="BN148" s="145"/>
      <c r="BO148" s="145"/>
      <c r="BP148" s="145"/>
      <c r="BQ148" s="145"/>
      <c r="BR148" s="145"/>
      <c r="BS148" s="145"/>
      <c r="BT148" s="145"/>
      <c r="BU148" s="145"/>
      <c r="BV148" s="145"/>
      <c r="BW148" s="145"/>
      <c r="BX148" s="145"/>
      <c r="BY148" s="145"/>
      <c r="BZ148" s="145"/>
      <c r="CA148" s="145"/>
      <c r="CB148" s="145"/>
      <c r="CC148" s="145"/>
      <c r="CD148" s="148"/>
    </row>
    <row r="149" spans="1:82">
      <c r="A149" s="169">
        <v>94</v>
      </c>
      <c r="B149" s="156"/>
      <c r="C149" s="174" t="str">
        <f>$C$103</f>
        <v>FULL DEPTH ASPHALT</v>
      </c>
      <c r="D149" s="155">
        <v>6044.15</v>
      </c>
      <c r="E149" s="155">
        <v>6090.21</v>
      </c>
      <c r="F149" s="175" t="s">
        <v>12</v>
      </c>
      <c r="G149" s="165">
        <f>E149-D149</f>
        <v>46.0600000000004</v>
      </c>
      <c r="H149" s="163">
        <v>3.5</v>
      </c>
      <c r="I149" s="165">
        <v>168.21</v>
      </c>
      <c r="J149" s="172">
        <f>G149*H149</f>
        <v>161.2100000000014</v>
      </c>
      <c r="K149" s="176">
        <f t="shared" ref="K149:K151" si="6">I149+3*G149</f>
        <v>306.39000000000124</v>
      </c>
      <c r="L149" s="145"/>
      <c r="M149" s="145"/>
      <c r="N149" s="145"/>
      <c r="O149" s="145"/>
      <c r="P149" s="145"/>
      <c r="Q149" s="145"/>
      <c r="R149" s="145"/>
      <c r="S149" s="145"/>
      <c r="T149" s="145"/>
      <c r="U149" s="145"/>
      <c r="V149" s="145"/>
      <c r="W149" s="145"/>
      <c r="X149" s="145"/>
      <c r="Y149" s="145"/>
      <c r="Z149" s="145"/>
      <c r="AA149" s="145"/>
      <c r="AB149" s="145"/>
      <c r="AC149" s="145"/>
      <c r="AD149" s="145"/>
      <c r="AE149" s="145"/>
      <c r="AF149" s="145"/>
      <c r="AG149" s="145"/>
      <c r="AH149" s="145"/>
      <c r="AI149" s="145"/>
      <c r="AJ149" s="145"/>
      <c r="AK149" s="145"/>
      <c r="AL149" s="145"/>
      <c r="AM149" s="145"/>
      <c r="AN149" s="145"/>
      <c r="AO149" s="145"/>
      <c r="AP149" s="145"/>
      <c r="AQ149" s="145"/>
      <c r="AR149" s="145"/>
      <c r="AS149" s="145"/>
      <c r="AT149" s="145"/>
      <c r="AU149" s="145"/>
      <c r="AV149" s="145"/>
      <c r="AW149" s="145"/>
      <c r="AX149" s="145"/>
      <c r="AY149" s="145"/>
      <c r="AZ149" s="145"/>
      <c r="BA149" s="145"/>
      <c r="BB149" s="145"/>
      <c r="BC149" s="145"/>
      <c r="BD149" s="145"/>
      <c r="BE149" s="145"/>
      <c r="BF149" s="145"/>
      <c r="BG149" s="145"/>
      <c r="BH149" s="145"/>
      <c r="BI149" s="145"/>
      <c r="BJ149" s="145"/>
      <c r="BK149" s="145"/>
      <c r="BL149" s="145"/>
      <c r="BM149" s="145"/>
      <c r="BN149" s="145"/>
      <c r="BO149" s="145"/>
      <c r="BP149" s="145"/>
      <c r="BQ149" s="145"/>
      <c r="BR149" s="145"/>
      <c r="BS149" s="145"/>
      <c r="BT149" s="145"/>
      <c r="BU149" s="145"/>
      <c r="BV149" s="145"/>
      <c r="BW149" s="145"/>
      <c r="BX149" s="145"/>
      <c r="BY149" s="145"/>
      <c r="BZ149" s="145"/>
      <c r="CA149" s="145"/>
      <c r="CB149" s="145"/>
      <c r="CC149" s="145"/>
      <c r="CD149" s="148"/>
    </row>
    <row r="150" spans="1:82">
      <c r="A150" s="61"/>
      <c r="B150" s="34"/>
      <c r="C150" s="37"/>
      <c r="D150" s="73"/>
      <c r="E150" s="73"/>
      <c r="F150" s="27"/>
      <c r="G150" s="25"/>
      <c r="H150" s="26"/>
      <c r="I150" s="25"/>
      <c r="J150" s="145"/>
      <c r="K150" s="176"/>
      <c r="L150" s="145"/>
      <c r="M150" s="145"/>
      <c r="N150" s="145"/>
      <c r="O150" s="145"/>
      <c r="P150" s="145"/>
      <c r="Q150" s="145"/>
      <c r="R150" s="145"/>
      <c r="S150" s="145"/>
      <c r="T150" s="145"/>
      <c r="U150" s="145"/>
      <c r="V150" s="145"/>
      <c r="W150" s="145"/>
      <c r="X150" s="145"/>
      <c r="Y150" s="145"/>
      <c r="Z150" s="145"/>
      <c r="AA150" s="145"/>
      <c r="AB150" s="145"/>
      <c r="AC150" s="145"/>
      <c r="AD150" s="145"/>
      <c r="AE150" s="145"/>
      <c r="AF150" s="145"/>
      <c r="AG150" s="145"/>
      <c r="AH150" s="145"/>
      <c r="AI150" s="145"/>
      <c r="AJ150" s="145"/>
      <c r="AK150" s="145"/>
      <c r="AL150" s="145"/>
      <c r="AM150" s="145"/>
      <c r="AN150" s="145"/>
      <c r="AO150" s="145"/>
      <c r="AP150" s="145"/>
      <c r="AQ150" s="145"/>
      <c r="AR150" s="145"/>
      <c r="AS150" s="145"/>
      <c r="AT150" s="145"/>
      <c r="AU150" s="145"/>
      <c r="AV150" s="145"/>
      <c r="AW150" s="145"/>
      <c r="AX150" s="145"/>
      <c r="AY150" s="145"/>
      <c r="AZ150" s="145"/>
      <c r="BA150" s="145"/>
      <c r="BB150" s="145"/>
      <c r="BC150" s="145"/>
      <c r="BD150" s="145"/>
      <c r="BE150" s="145"/>
      <c r="BF150" s="145"/>
      <c r="BG150" s="145"/>
      <c r="BH150" s="145"/>
      <c r="BI150" s="145"/>
      <c r="BJ150" s="145"/>
      <c r="BK150" s="145"/>
      <c r="BL150" s="145"/>
      <c r="BM150" s="145"/>
      <c r="BN150" s="145"/>
      <c r="BO150" s="145"/>
      <c r="BP150" s="145"/>
      <c r="BQ150" s="145"/>
      <c r="BR150" s="145"/>
      <c r="BS150" s="145"/>
      <c r="BT150" s="145"/>
      <c r="BU150" s="145"/>
      <c r="BV150" s="145"/>
      <c r="BW150" s="145"/>
      <c r="BX150" s="145"/>
      <c r="BY150" s="145"/>
      <c r="BZ150" s="145"/>
      <c r="CA150" s="145"/>
      <c r="CB150" s="145"/>
      <c r="CC150" s="145"/>
      <c r="CD150" s="148"/>
    </row>
    <row r="151" spans="1:82">
      <c r="A151" s="169">
        <v>95</v>
      </c>
      <c r="B151" s="156"/>
      <c r="C151" s="174" t="str">
        <f>$C$103</f>
        <v>FULL DEPTH ASPHALT</v>
      </c>
      <c r="D151" s="155">
        <v>6044.15</v>
      </c>
      <c r="E151" s="155">
        <v>6090.21</v>
      </c>
      <c r="F151" s="175" t="s">
        <v>68</v>
      </c>
      <c r="G151" s="165">
        <f>E151-D151</f>
        <v>46.0600000000004</v>
      </c>
      <c r="H151" s="163">
        <v>10</v>
      </c>
      <c r="I151" s="165">
        <v>501.03</v>
      </c>
      <c r="J151" s="172">
        <f>G151*H151</f>
        <v>460.600000000004</v>
      </c>
      <c r="K151" s="176">
        <f t="shared" si="6"/>
        <v>639.21000000000117</v>
      </c>
      <c r="L151" s="145"/>
      <c r="M151" s="145"/>
      <c r="N151" s="145"/>
      <c r="O151" s="145"/>
      <c r="P151" s="145"/>
      <c r="Q151" s="145"/>
      <c r="R151" s="145"/>
      <c r="S151" s="145"/>
      <c r="T151" s="145"/>
      <c r="U151" s="145"/>
      <c r="V151" s="145"/>
      <c r="W151" s="145"/>
      <c r="X151" s="145"/>
      <c r="Y151" s="145"/>
      <c r="Z151" s="145"/>
      <c r="AA151" s="145"/>
      <c r="AB151" s="145"/>
      <c r="AC151" s="145"/>
      <c r="AD151" s="145"/>
      <c r="AE151" s="145"/>
      <c r="AF151" s="145"/>
      <c r="AG151" s="145"/>
      <c r="AH151" s="145"/>
      <c r="AI151" s="145"/>
      <c r="AJ151" s="145"/>
      <c r="AK151" s="145"/>
      <c r="AL151" s="145"/>
      <c r="AM151" s="145"/>
      <c r="AN151" s="145"/>
      <c r="AO151" s="145"/>
      <c r="AP151" s="145"/>
      <c r="AQ151" s="145"/>
      <c r="AR151" s="145"/>
      <c r="AS151" s="145"/>
      <c r="AT151" s="145"/>
      <c r="AU151" s="145"/>
      <c r="AV151" s="145"/>
      <c r="AW151" s="145"/>
      <c r="AX151" s="145"/>
      <c r="AY151" s="145"/>
      <c r="AZ151" s="145"/>
      <c r="BA151" s="145"/>
      <c r="BB151" s="145"/>
      <c r="BC151" s="145"/>
      <c r="BD151" s="145"/>
      <c r="BE151" s="145"/>
      <c r="BF151" s="145"/>
      <c r="BG151" s="145"/>
      <c r="BH151" s="145"/>
      <c r="BI151" s="145"/>
      <c r="BJ151" s="145"/>
      <c r="BK151" s="145"/>
      <c r="BL151" s="145"/>
      <c r="BM151" s="145"/>
      <c r="BN151" s="145"/>
      <c r="BO151" s="145"/>
      <c r="BP151" s="145"/>
      <c r="BQ151" s="145"/>
      <c r="BR151" s="145"/>
      <c r="BS151" s="145"/>
      <c r="BT151" s="145"/>
      <c r="BU151" s="145"/>
      <c r="BV151" s="145"/>
      <c r="BW151" s="145"/>
      <c r="BX151" s="145"/>
      <c r="BY151" s="145"/>
      <c r="BZ151" s="145"/>
      <c r="CA151" s="145"/>
      <c r="CB151" s="145"/>
      <c r="CC151" s="145"/>
      <c r="CD151" s="148"/>
    </row>
    <row r="152" spans="1:82">
      <c r="A152" s="61"/>
      <c r="B152" s="34"/>
      <c r="C152" s="37"/>
      <c r="D152" s="73"/>
      <c r="E152" s="73"/>
      <c r="F152" s="27"/>
      <c r="G152" s="25"/>
      <c r="H152" s="26"/>
      <c r="I152" s="25"/>
      <c r="J152" s="145"/>
      <c r="K152" s="176"/>
      <c r="L152" s="145"/>
      <c r="M152" s="145"/>
      <c r="N152" s="145"/>
      <c r="O152" s="145"/>
      <c r="P152" s="145"/>
      <c r="Q152" s="145"/>
      <c r="R152" s="145"/>
      <c r="S152" s="145"/>
      <c r="T152" s="145"/>
      <c r="U152" s="145"/>
      <c r="V152" s="145"/>
      <c r="W152" s="145"/>
      <c r="X152" s="145"/>
      <c r="Y152" s="145"/>
      <c r="Z152" s="145"/>
      <c r="AA152" s="145"/>
      <c r="AB152" s="145"/>
      <c r="AC152" s="145"/>
      <c r="AD152" s="145"/>
      <c r="AE152" s="145"/>
      <c r="AF152" s="145"/>
      <c r="AG152" s="145"/>
      <c r="AH152" s="145"/>
      <c r="AI152" s="145"/>
      <c r="AJ152" s="145"/>
      <c r="AK152" s="145"/>
      <c r="AL152" s="145"/>
      <c r="AM152" s="145"/>
      <c r="AN152" s="145"/>
      <c r="AO152" s="145"/>
      <c r="AP152" s="145"/>
      <c r="AQ152" s="145"/>
      <c r="AR152" s="145"/>
      <c r="AS152" s="145"/>
      <c r="AT152" s="145"/>
      <c r="AU152" s="145"/>
      <c r="AV152" s="145"/>
      <c r="AW152" s="145"/>
      <c r="AX152" s="145"/>
      <c r="AY152" s="145"/>
      <c r="AZ152" s="145"/>
      <c r="BA152" s="145"/>
      <c r="BB152" s="145"/>
      <c r="BC152" s="145"/>
      <c r="BD152" s="145"/>
      <c r="BE152" s="145"/>
      <c r="BF152" s="145"/>
      <c r="BG152" s="145"/>
      <c r="BH152" s="145"/>
      <c r="BI152" s="145"/>
      <c r="BJ152" s="145"/>
      <c r="BK152" s="145"/>
      <c r="BL152" s="145"/>
      <c r="BM152" s="145"/>
      <c r="BN152" s="145"/>
      <c r="BO152" s="145"/>
      <c r="BP152" s="145"/>
      <c r="BQ152" s="145"/>
      <c r="BR152" s="145"/>
      <c r="BS152" s="145"/>
      <c r="BT152" s="145"/>
      <c r="BU152" s="145"/>
      <c r="BV152" s="145"/>
      <c r="BW152" s="145"/>
      <c r="BX152" s="145"/>
      <c r="BY152" s="145"/>
      <c r="BZ152" s="145"/>
      <c r="CA152" s="145"/>
      <c r="CB152" s="145"/>
      <c r="CC152" s="145"/>
      <c r="CD152" s="148"/>
    </row>
    <row r="153" spans="1:82" ht="13">
      <c r="A153" s="61"/>
      <c r="B153" s="34"/>
      <c r="C153" s="37"/>
      <c r="D153" s="234" t="s">
        <v>72</v>
      </c>
      <c r="E153" s="234"/>
      <c r="F153" s="27"/>
      <c r="G153" s="25"/>
      <c r="H153" s="26"/>
      <c r="I153" s="25"/>
      <c r="J153" s="145"/>
      <c r="K153" s="176"/>
      <c r="L153" s="145"/>
      <c r="M153" s="145"/>
      <c r="N153" s="145"/>
      <c r="O153" s="145"/>
      <c r="P153" s="145"/>
      <c r="Q153" s="145"/>
      <c r="R153" s="145"/>
      <c r="S153" s="145"/>
      <c r="T153" s="145"/>
      <c r="U153" s="145"/>
      <c r="V153" s="145"/>
      <c r="W153" s="145"/>
      <c r="X153" s="145"/>
      <c r="Y153" s="145"/>
      <c r="Z153" s="145"/>
      <c r="AA153" s="145"/>
      <c r="AB153" s="145"/>
      <c r="AC153" s="145"/>
      <c r="AD153" s="145"/>
      <c r="AE153" s="145"/>
      <c r="AF153" s="145"/>
      <c r="AG153" s="145"/>
      <c r="AH153" s="145"/>
      <c r="AI153" s="145"/>
      <c r="AJ153" s="145"/>
      <c r="AK153" s="145"/>
      <c r="AL153" s="145"/>
      <c r="AM153" s="145"/>
      <c r="AN153" s="145"/>
      <c r="AO153" s="145"/>
      <c r="AP153" s="145"/>
      <c r="AQ153" s="145"/>
      <c r="AR153" s="145"/>
      <c r="AS153" s="145"/>
      <c r="AT153" s="145"/>
      <c r="AU153" s="145"/>
      <c r="AV153" s="145"/>
      <c r="AW153" s="145"/>
      <c r="AX153" s="145"/>
      <c r="AY153" s="145"/>
      <c r="AZ153" s="145"/>
      <c r="BA153" s="145"/>
      <c r="BB153" s="145"/>
      <c r="BC153" s="145"/>
      <c r="BD153" s="145"/>
      <c r="BE153" s="145"/>
      <c r="BF153" s="145"/>
      <c r="BG153" s="145"/>
      <c r="BH153" s="145"/>
      <c r="BI153" s="145"/>
      <c r="BJ153" s="145"/>
      <c r="BK153" s="145"/>
      <c r="BL153" s="145"/>
      <c r="BM153" s="145"/>
      <c r="BN153" s="145"/>
      <c r="BO153" s="145"/>
      <c r="BP153" s="145"/>
      <c r="BQ153" s="145"/>
      <c r="BR153" s="145"/>
      <c r="BS153" s="145"/>
      <c r="BT153" s="145"/>
      <c r="BU153" s="145"/>
      <c r="BV153" s="145"/>
      <c r="BW153" s="145"/>
      <c r="BX153" s="145"/>
      <c r="BY153" s="145"/>
      <c r="BZ153" s="145"/>
      <c r="CA153" s="145"/>
      <c r="CB153" s="145"/>
      <c r="CC153" s="145"/>
      <c r="CD153" s="148"/>
    </row>
    <row r="154" spans="1:82">
      <c r="A154" s="61"/>
      <c r="B154" s="34"/>
      <c r="C154" s="37"/>
      <c r="D154" s="73"/>
      <c r="E154" s="73"/>
      <c r="F154" s="27"/>
      <c r="G154" s="25"/>
      <c r="H154" s="26"/>
      <c r="I154" s="25"/>
      <c r="J154" s="145"/>
      <c r="K154" s="176"/>
      <c r="L154" s="145"/>
      <c r="M154" s="145"/>
      <c r="N154" s="145"/>
      <c r="O154" s="145"/>
      <c r="P154" s="145"/>
      <c r="Q154" s="145"/>
      <c r="R154" s="145"/>
      <c r="S154" s="145"/>
      <c r="T154" s="145"/>
      <c r="U154" s="145"/>
      <c r="V154" s="145"/>
      <c r="W154" s="145"/>
      <c r="X154" s="145"/>
      <c r="Y154" s="145"/>
      <c r="Z154" s="145"/>
      <c r="AA154" s="145"/>
      <c r="AB154" s="145"/>
      <c r="AC154" s="145"/>
      <c r="AD154" s="145"/>
      <c r="AE154" s="145"/>
      <c r="AF154" s="145"/>
      <c r="AG154" s="145"/>
      <c r="AH154" s="145"/>
      <c r="AI154" s="145"/>
      <c r="AJ154" s="145"/>
      <c r="AK154" s="145"/>
      <c r="AL154" s="145"/>
      <c r="AM154" s="145"/>
      <c r="AN154" s="145"/>
      <c r="AO154" s="145"/>
      <c r="AP154" s="145"/>
      <c r="AQ154" s="145"/>
      <c r="AR154" s="145"/>
      <c r="AS154" s="145"/>
      <c r="AT154" s="145"/>
      <c r="AU154" s="145"/>
      <c r="AV154" s="145"/>
      <c r="AW154" s="145"/>
      <c r="AX154" s="145"/>
      <c r="AY154" s="145"/>
      <c r="AZ154" s="145"/>
      <c r="BA154" s="145"/>
      <c r="BB154" s="145"/>
      <c r="BC154" s="145"/>
      <c r="BD154" s="145"/>
      <c r="BE154" s="145"/>
      <c r="BF154" s="145"/>
      <c r="BG154" s="145"/>
      <c r="BH154" s="145"/>
      <c r="BI154" s="145"/>
      <c r="BJ154" s="145"/>
      <c r="BK154" s="145"/>
      <c r="BL154" s="145"/>
      <c r="BM154" s="145"/>
      <c r="BN154" s="145"/>
      <c r="BO154" s="145"/>
      <c r="BP154" s="145"/>
      <c r="BQ154" s="145"/>
      <c r="BR154" s="145"/>
      <c r="BS154" s="145"/>
      <c r="BT154" s="145"/>
      <c r="BU154" s="145"/>
      <c r="BV154" s="145"/>
      <c r="BW154" s="145"/>
      <c r="BX154" s="145"/>
      <c r="BY154" s="145"/>
      <c r="BZ154" s="145"/>
      <c r="CA154" s="145"/>
      <c r="CB154" s="145"/>
      <c r="CC154" s="145"/>
      <c r="CD154" s="148"/>
    </row>
    <row r="155" spans="1:82">
      <c r="A155" s="169">
        <v>96</v>
      </c>
      <c r="B155" s="156"/>
      <c r="C155" s="174" t="str">
        <f>$C$103</f>
        <v>FULL DEPTH ASPHALT</v>
      </c>
      <c r="D155" s="155">
        <v>20566.03</v>
      </c>
      <c r="E155" s="155">
        <v>20615.93</v>
      </c>
      <c r="F155" s="175" t="s">
        <v>68</v>
      </c>
      <c r="G155" s="165">
        <f>E155-D155</f>
        <v>49.900000000001455</v>
      </c>
      <c r="H155" s="163">
        <v>7</v>
      </c>
      <c r="I155" s="165">
        <v>311.11</v>
      </c>
      <c r="J155" s="172">
        <f>0.5*8.5*G155+2*G155</f>
        <v>311.87500000000909</v>
      </c>
      <c r="K155" s="176">
        <f t="shared" ref="K155:K157" si="7">I155+3*G155</f>
        <v>460.81000000000438</v>
      </c>
      <c r="L155" s="145"/>
      <c r="M155" s="145"/>
      <c r="N155" s="145"/>
      <c r="O155" s="145"/>
      <c r="P155" s="145"/>
      <c r="Q155" s="145"/>
      <c r="R155" s="145"/>
      <c r="S155" s="145"/>
      <c r="T155" s="145"/>
      <c r="U155" s="145"/>
      <c r="V155" s="145"/>
      <c r="W155" s="145"/>
      <c r="X155" s="145"/>
      <c r="Y155" s="145"/>
      <c r="Z155" s="145"/>
      <c r="AA155" s="145"/>
      <c r="AB155" s="145"/>
      <c r="AC155" s="145"/>
      <c r="AD155" s="145"/>
      <c r="AE155" s="145"/>
      <c r="AF155" s="145"/>
      <c r="AG155" s="145"/>
      <c r="AH155" s="145"/>
      <c r="AI155" s="145"/>
      <c r="AJ155" s="145"/>
      <c r="AK155" s="145"/>
      <c r="AL155" s="145"/>
      <c r="AM155" s="145"/>
      <c r="AN155" s="145"/>
      <c r="AO155" s="145"/>
      <c r="AP155" s="145"/>
      <c r="AQ155" s="145"/>
      <c r="AR155" s="145"/>
      <c r="AS155" s="145"/>
      <c r="AT155" s="145"/>
      <c r="AU155" s="145"/>
      <c r="AV155" s="145"/>
      <c r="AW155" s="145"/>
      <c r="AX155" s="145"/>
      <c r="AY155" s="145"/>
      <c r="AZ155" s="145"/>
      <c r="BA155" s="145"/>
      <c r="BB155" s="145"/>
      <c r="BC155" s="145"/>
      <c r="BD155" s="145"/>
      <c r="BE155" s="145"/>
      <c r="BF155" s="145"/>
      <c r="BG155" s="145"/>
      <c r="BH155" s="145"/>
      <c r="BI155" s="145"/>
      <c r="BJ155" s="145"/>
      <c r="BK155" s="145"/>
      <c r="BL155" s="145"/>
      <c r="BM155" s="145"/>
      <c r="BN155" s="145"/>
      <c r="BO155" s="145"/>
      <c r="BP155" s="145"/>
      <c r="BQ155" s="145"/>
      <c r="BR155" s="145"/>
      <c r="BS155" s="145"/>
      <c r="BT155" s="145"/>
      <c r="BU155" s="145"/>
      <c r="BV155" s="145"/>
      <c r="BW155" s="145"/>
      <c r="BX155" s="145"/>
      <c r="BY155" s="145"/>
      <c r="BZ155" s="145"/>
      <c r="CA155" s="145"/>
      <c r="CB155" s="145"/>
      <c r="CC155" s="145"/>
      <c r="CD155" s="148"/>
    </row>
    <row r="156" spans="1:82">
      <c r="A156" s="61"/>
      <c r="B156" s="34"/>
      <c r="C156" s="37"/>
      <c r="D156" s="73"/>
      <c r="E156" s="73"/>
      <c r="F156" s="27"/>
      <c r="G156" s="25"/>
      <c r="H156" s="26"/>
      <c r="I156" s="25"/>
      <c r="J156" s="145"/>
      <c r="K156" s="176"/>
      <c r="L156" s="145"/>
      <c r="M156" s="145"/>
      <c r="N156" s="145"/>
      <c r="O156" s="145"/>
      <c r="P156" s="145"/>
      <c r="Q156" s="145"/>
      <c r="R156" s="145"/>
      <c r="S156" s="145"/>
      <c r="T156" s="145"/>
      <c r="U156" s="145"/>
      <c r="V156" s="145"/>
      <c r="W156" s="145"/>
      <c r="X156" s="145"/>
      <c r="Y156" s="145"/>
      <c r="Z156" s="145"/>
      <c r="AA156" s="145"/>
      <c r="AB156" s="145"/>
      <c r="AC156" s="145"/>
      <c r="AD156" s="145"/>
      <c r="AE156" s="145"/>
      <c r="AF156" s="145"/>
      <c r="AG156" s="145"/>
      <c r="AH156" s="145"/>
      <c r="AI156" s="145"/>
      <c r="AJ156" s="145"/>
      <c r="AK156" s="145"/>
      <c r="AL156" s="145"/>
      <c r="AM156" s="145"/>
      <c r="AN156" s="145"/>
      <c r="AO156" s="145"/>
      <c r="AP156" s="145"/>
      <c r="AQ156" s="145"/>
      <c r="AR156" s="145"/>
      <c r="AS156" s="145"/>
      <c r="AT156" s="145"/>
      <c r="AU156" s="145"/>
      <c r="AV156" s="145"/>
      <c r="AW156" s="145"/>
      <c r="AX156" s="145"/>
      <c r="AY156" s="145"/>
      <c r="AZ156" s="145"/>
      <c r="BA156" s="145"/>
      <c r="BB156" s="145"/>
      <c r="BC156" s="145"/>
      <c r="BD156" s="145"/>
      <c r="BE156" s="145"/>
      <c r="BF156" s="145"/>
      <c r="BG156" s="145"/>
      <c r="BH156" s="145"/>
      <c r="BI156" s="145"/>
      <c r="BJ156" s="145"/>
      <c r="BK156" s="145"/>
      <c r="BL156" s="145"/>
      <c r="BM156" s="145"/>
      <c r="BN156" s="145"/>
      <c r="BO156" s="145"/>
      <c r="BP156" s="145"/>
      <c r="BQ156" s="145"/>
      <c r="BR156" s="145"/>
      <c r="BS156" s="145"/>
      <c r="BT156" s="145"/>
      <c r="BU156" s="145"/>
      <c r="BV156" s="145"/>
      <c r="BW156" s="145"/>
      <c r="BX156" s="145"/>
      <c r="BY156" s="145"/>
      <c r="BZ156" s="145"/>
      <c r="CA156" s="145"/>
      <c r="CB156" s="145"/>
      <c r="CC156" s="145"/>
      <c r="CD156" s="148"/>
    </row>
    <row r="157" spans="1:82">
      <c r="A157" s="169">
        <v>97</v>
      </c>
      <c r="B157" s="156"/>
      <c r="C157" s="174" t="str">
        <f>$C$103</f>
        <v>FULL DEPTH ASPHALT</v>
      </c>
      <c r="D157" s="155">
        <v>20615.93</v>
      </c>
      <c r="E157" s="155">
        <v>20750</v>
      </c>
      <c r="F157" s="175" t="s">
        <v>68</v>
      </c>
      <c r="G157" s="165">
        <f>E157-D157</f>
        <v>134.06999999999971</v>
      </c>
      <c r="H157" s="163">
        <v>11.5</v>
      </c>
      <c r="I157" s="165">
        <v>1524.36</v>
      </c>
      <c r="J157" s="172">
        <f>G157*H157</f>
        <v>1541.8049999999967</v>
      </c>
      <c r="K157" s="176">
        <f t="shared" si="7"/>
        <v>1926.569999999999</v>
      </c>
      <c r="L157" s="145"/>
      <c r="M157" s="145"/>
      <c r="N157" s="145"/>
      <c r="O157" s="145"/>
      <c r="P157" s="145"/>
      <c r="Q157" s="145"/>
      <c r="R157" s="145"/>
      <c r="S157" s="145"/>
      <c r="T157" s="145"/>
      <c r="U157" s="145"/>
      <c r="V157" s="145"/>
      <c r="W157" s="145"/>
      <c r="X157" s="145"/>
      <c r="Y157" s="145"/>
      <c r="Z157" s="145"/>
      <c r="AA157" s="145"/>
      <c r="AB157" s="145"/>
      <c r="AC157" s="145"/>
      <c r="AD157" s="145"/>
      <c r="AE157" s="145"/>
      <c r="AF157" s="145"/>
      <c r="AG157" s="145"/>
      <c r="AH157" s="145"/>
      <c r="AI157" s="145"/>
      <c r="AJ157" s="145"/>
      <c r="AK157" s="145"/>
      <c r="AL157" s="145"/>
      <c r="AM157" s="145"/>
      <c r="AN157" s="145"/>
      <c r="AO157" s="145"/>
      <c r="AP157" s="145"/>
      <c r="AQ157" s="145"/>
      <c r="AR157" s="145"/>
      <c r="AS157" s="145"/>
      <c r="AT157" s="145"/>
      <c r="AU157" s="145"/>
      <c r="AV157" s="145"/>
      <c r="AW157" s="145"/>
      <c r="AX157" s="145"/>
      <c r="AY157" s="145"/>
      <c r="AZ157" s="145"/>
      <c r="BA157" s="145"/>
      <c r="BB157" s="145"/>
      <c r="BC157" s="145"/>
      <c r="BD157" s="145"/>
      <c r="BE157" s="145"/>
      <c r="BF157" s="145"/>
      <c r="BG157" s="145"/>
      <c r="BH157" s="145"/>
      <c r="BI157" s="145"/>
      <c r="BJ157" s="145"/>
      <c r="BK157" s="145"/>
      <c r="BL157" s="145"/>
      <c r="BM157" s="145"/>
      <c r="BN157" s="145"/>
      <c r="BO157" s="145"/>
      <c r="BP157" s="145"/>
      <c r="BQ157" s="145"/>
      <c r="BR157" s="145"/>
      <c r="BS157" s="145"/>
      <c r="BT157" s="145"/>
      <c r="BU157" s="145"/>
      <c r="BV157" s="145"/>
      <c r="BW157" s="145"/>
      <c r="BX157" s="145"/>
      <c r="BY157" s="145"/>
      <c r="BZ157" s="145"/>
      <c r="CA157" s="145"/>
      <c r="CB157" s="145"/>
      <c r="CC157" s="145"/>
      <c r="CD157" s="148"/>
    </row>
    <row r="158" spans="1:82">
      <c r="A158" s="61"/>
      <c r="B158" s="34"/>
      <c r="C158" s="37"/>
      <c r="D158" s="73"/>
      <c r="E158" s="73"/>
      <c r="F158" s="27"/>
      <c r="G158" s="25"/>
      <c r="H158" s="26"/>
      <c r="I158" s="25"/>
      <c r="J158" s="145"/>
      <c r="K158" s="176"/>
      <c r="L158" s="145"/>
      <c r="M158" s="145"/>
      <c r="N158" s="145"/>
      <c r="O158" s="145"/>
      <c r="P158" s="145"/>
      <c r="Q158" s="145"/>
      <c r="R158" s="145"/>
      <c r="S158" s="145"/>
      <c r="T158" s="145"/>
      <c r="U158" s="145"/>
      <c r="V158" s="145"/>
      <c r="W158" s="145"/>
      <c r="X158" s="145"/>
      <c r="Y158" s="145"/>
      <c r="Z158" s="145"/>
      <c r="AA158" s="145"/>
      <c r="AB158" s="145"/>
      <c r="AC158" s="145"/>
      <c r="AD158" s="145"/>
      <c r="AE158" s="145"/>
      <c r="AF158" s="145"/>
      <c r="AG158" s="145"/>
      <c r="AH158" s="145"/>
      <c r="AI158" s="145"/>
      <c r="AJ158" s="145"/>
      <c r="AK158" s="145"/>
      <c r="AL158" s="145"/>
      <c r="AM158" s="145"/>
      <c r="AN158" s="145"/>
      <c r="AO158" s="145"/>
      <c r="AP158" s="145"/>
      <c r="AQ158" s="145"/>
      <c r="AR158" s="145"/>
      <c r="AS158" s="145"/>
      <c r="AT158" s="145"/>
      <c r="AU158" s="145"/>
      <c r="AV158" s="145"/>
      <c r="AW158" s="145"/>
      <c r="AX158" s="145"/>
      <c r="AY158" s="145"/>
      <c r="AZ158" s="145"/>
      <c r="BA158" s="145"/>
      <c r="BB158" s="145"/>
      <c r="BC158" s="145"/>
      <c r="BD158" s="145"/>
      <c r="BE158" s="145"/>
      <c r="BF158" s="145"/>
      <c r="BG158" s="145"/>
      <c r="BH158" s="145"/>
      <c r="BI158" s="145"/>
      <c r="BJ158" s="145"/>
      <c r="BK158" s="145"/>
      <c r="BL158" s="145"/>
      <c r="BM158" s="145"/>
      <c r="BN158" s="145"/>
      <c r="BO158" s="145"/>
      <c r="BP158" s="145"/>
      <c r="BQ158" s="145"/>
      <c r="BR158" s="145"/>
      <c r="BS158" s="145"/>
      <c r="BT158" s="145"/>
      <c r="BU158" s="145"/>
      <c r="BV158" s="145"/>
      <c r="BW158" s="145"/>
      <c r="BX158" s="145"/>
      <c r="BY158" s="145"/>
      <c r="BZ158" s="145"/>
      <c r="CA158" s="145"/>
      <c r="CB158" s="145"/>
      <c r="CC158" s="145"/>
      <c r="CD158" s="148"/>
    </row>
    <row r="159" spans="1:82">
      <c r="A159" s="169">
        <v>98</v>
      </c>
      <c r="B159" s="156"/>
      <c r="C159" s="174" t="str">
        <f>$C$103</f>
        <v>FULL DEPTH ASPHALT</v>
      </c>
      <c r="D159" s="155">
        <v>20750</v>
      </c>
      <c r="E159" s="155">
        <v>20896.36</v>
      </c>
      <c r="F159" s="175" t="s">
        <v>68</v>
      </c>
      <c r="G159" s="165">
        <f>E159-D159</f>
        <v>146.36000000000058</v>
      </c>
      <c r="H159" s="163">
        <v>9.5</v>
      </c>
      <c r="I159" s="165">
        <v>1390.42</v>
      </c>
      <c r="J159" s="172">
        <f>G159*H159</f>
        <v>1390.4200000000055</v>
      </c>
      <c r="K159" s="176">
        <f t="shared" ref="K159:K165" si="8">I159+3*G159</f>
        <v>1829.5000000000018</v>
      </c>
      <c r="L159" s="145"/>
      <c r="M159" s="145"/>
      <c r="N159" s="145"/>
      <c r="O159" s="145"/>
      <c r="P159" s="145"/>
      <c r="Q159" s="145"/>
      <c r="R159" s="145"/>
      <c r="S159" s="145"/>
      <c r="T159" s="145"/>
      <c r="U159" s="145"/>
      <c r="V159" s="145"/>
      <c r="W159" s="145"/>
      <c r="X159" s="145"/>
      <c r="Y159" s="145"/>
      <c r="Z159" s="145"/>
      <c r="AA159" s="145"/>
      <c r="AB159" s="145"/>
      <c r="AC159" s="145"/>
      <c r="AD159" s="145"/>
      <c r="AE159" s="145"/>
      <c r="AF159" s="145"/>
      <c r="AG159" s="145"/>
      <c r="AH159" s="145"/>
      <c r="AI159" s="145"/>
      <c r="AJ159" s="145"/>
      <c r="AK159" s="145"/>
      <c r="AL159" s="145"/>
      <c r="AM159" s="145"/>
      <c r="AN159" s="145"/>
      <c r="AO159" s="145"/>
      <c r="AP159" s="145"/>
      <c r="AQ159" s="145"/>
      <c r="AR159" s="145"/>
      <c r="AS159" s="145"/>
      <c r="AT159" s="145"/>
      <c r="AU159" s="145"/>
      <c r="AV159" s="145"/>
      <c r="AW159" s="145"/>
      <c r="AX159" s="145"/>
      <c r="AY159" s="145"/>
      <c r="AZ159" s="145"/>
      <c r="BA159" s="145"/>
      <c r="BB159" s="145"/>
      <c r="BC159" s="145"/>
      <c r="BD159" s="145"/>
      <c r="BE159" s="145"/>
      <c r="BF159" s="145"/>
      <c r="BG159" s="145"/>
      <c r="BH159" s="145"/>
      <c r="BI159" s="145"/>
      <c r="BJ159" s="145"/>
      <c r="BK159" s="145"/>
      <c r="BL159" s="145"/>
      <c r="BM159" s="145"/>
      <c r="BN159" s="145"/>
      <c r="BO159" s="145"/>
      <c r="BP159" s="145"/>
      <c r="BQ159" s="145"/>
      <c r="BR159" s="145"/>
      <c r="BS159" s="145"/>
      <c r="BT159" s="145"/>
      <c r="BU159" s="145"/>
      <c r="BV159" s="145"/>
      <c r="BW159" s="145"/>
      <c r="BX159" s="145"/>
      <c r="BY159" s="145"/>
      <c r="BZ159" s="145"/>
      <c r="CA159" s="145"/>
      <c r="CB159" s="145"/>
      <c r="CC159" s="145"/>
      <c r="CD159" s="148"/>
    </row>
    <row r="160" spans="1:82">
      <c r="A160" s="61"/>
      <c r="B160" s="34"/>
      <c r="C160" s="37"/>
      <c r="D160" s="73"/>
      <c r="E160" s="73"/>
      <c r="F160" s="27"/>
      <c r="G160" s="25"/>
      <c r="H160" s="26"/>
      <c r="I160" s="25"/>
      <c r="J160" s="145"/>
      <c r="K160" s="176"/>
      <c r="L160" s="145"/>
      <c r="M160" s="145"/>
      <c r="N160" s="145"/>
      <c r="O160" s="145"/>
      <c r="P160" s="145"/>
      <c r="Q160" s="145"/>
      <c r="R160" s="145"/>
      <c r="S160" s="145"/>
      <c r="T160" s="145"/>
      <c r="U160" s="145"/>
      <c r="V160" s="145"/>
      <c r="W160" s="145"/>
      <c r="X160" s="145"/>
      <c r="Y160" s="145"/>
      <c r="Z160" s="145"/>
      <c r="AA160" s="145"/>
      <c r="AB160" s="145"/>
      <c r="AC160" s="145"/>
      <c r="AD160" s="145"/>
      <c r="AE160" s="145"/>
      <c r="AF160" s="145"/>
      <c r="AG160" s="145"/>
      <c r="AH160" s="145"/>
      <c r="AI160" s="145"/>
      <c r="AJ160" s="145"/>
      <c r="AK160" s="145"/>
      <c r="AL160" s="145"/>
      <c r="AM160" s="145"/>
      <c r="AN160" s="145"/>
      <c r="AO160" s="145"/>
      <c r="AP160" s="145"/>
      <c r="AQ160" s="145"/>
      <c r="AR160" s="145"/>
      <c r="AS160" s="145"/>
      <c r="AT160" s="145"/>
      <c r="AU160" s="145"/>
      <c r="AV160" s="145"/>
      <c r="AW160" s="145"/>
      <c r="AX160" s="145"/>
      <c r="AY160" s="145"/>
      <c r="AZ160" s="145"/>
      <c r="BA160" s="145"/>
      <c r="BB160" s="145"/>
      <c r="BC160" s="145"/>
      <c r="BD160" s="145"/>
      <c r="BE160" s="145"/>
      <c r="BF160" s="145"/>
      <c r="BG160" s="145"/>
      <c r="BH160" s="145"/>
      <c r="BI160" s="145"/>
      <c r="BJ160" s="145"/>
      <c r="BK160" s="145"/>
      <c r="BL160" s="145"/>
      <c r="BM160" s="145"/>
      <c r="BN160" s="145"/>
      <c r="BO160" s="145"/>
      <c r="BP160" s="145"/>
      <c r="BQ160" s="145"/>
      <c r="BR160" s="145"/>
      <c r="BS160" s="145"/>
      <c r="BT160" s="145"/>
      <c r="BU160" s="145"/>
      <c r="BV160" s="145"/>
      <c r="BW160" s="145"/>
      <c r="BX160" s="145"/>
      <c r="BY160" s="145"/>
      <c r="BZ160" s="145"/>
      <c r="CA160" s="145"/>
      <c r="CB160" s="145"/>
      <c r="CC160" s="145"/>
      <c r="CD160" s="148"/>
    </row>
    <row r="161" spans="1:82">
      <c r="A161" s="169">
        <v>99</v>
      </c>
      <c r="B161" s="156"/>
      <c r="C161" s="174" t="str">
        <f>$C$103</f>
        <v>FULL DEPTH ASPHALT</v>
      </c>
      <c r="D161" s="155">
        <v>20876.45</v>
      </c>
      <c r="E161" s="155">
        <v>20896.36</v>
      </c>
      <c r="F161" s="175" t="s">
        <v>12</v>
      </c>
      <c r="G161" s="165">
        <f>E161-D161</f>
        <v>19.909999999999854</v>
      </c>
      <c r="H161" s="163">
        <v>2</v>
      </c>
      <c r="I161" s="165">
        <v>39.89</v>
      </c>
      <c r="J161" s="172">
        <f>G161*H161</f>
        <v>39.819999999999709</v>
      </c>
      <c r="K161" s="176">
        <f t="shared" si="8"/>
        <v>99.619999999999564</v>
      </c>
      <c r="L161" s="145"/>
      <c r="M161" s="145"/>
      <c r="N161" s="145"/>
      <c r="O161" s="145"/>
      <c r="P161" s="145"/>
      <c r="Q161" s="145"/>
      <c r="R161" s="145"/>
      <c r="S161" s="145"/>
      <c r="T161" s="145"/>
      <c r="U161" s="145"/>
      <c r="V161" s="145"/>
      <c r="W161" s="145"/>
      <c r="X161" s="145"/>
      <c r="Y161" s="145"/>
      <c r="Z161" s="145"/>
      <c r="AA161" s="145"/>
      <c r="AB161" s="145"/>
      <c r="AC161" s="145"/>
      <c r="AD161" s="145"/>
      <c r="AE161" s="145"/>
      <c r="AF161" s="145"/>
      <c r="AG161" s="145"/>
      <c r="AH161" s="145"/>
      <c r="AI161" s="145"/>
      <c r="AJ161" s="145"/>
      <c r="AK161" s="145"/>
      <c r="AL161" s="145"/>
      <c r="AM161" s="145"/>
      <c r="AN161" s="145"/>
      <c r="AO161" s="145"/>
      <c r="AP161" s="145"/>
      <c r="AQ161" s="145"/>
      <c r="AR161" s="145"/>
      <c r="AS161" s="145"/>
      <c r="AT161" s="145"/>
      <c r="AU161" s="145"/>
      <c r="AV161" s="145"/>
      <c r="AW161" s="145"/>
      <c r="AX161" s="145"/>
      <c r="AY161" s="145"/>
      <c r="AZ161" s="145"/>
      <c r="BA161" s="145"/>
      <c r="BB161" s="145"/>
      <c r="BC161" s="145"/>
      <c r="BD161" s="145"/>
      <c r="BE161" s="145"/>
      <c r="BF161" s="145"/>
      <c r="BG161" s="145"/>
      <c r="BH161" s="145"/>
      <c r="BI161" s="145"/>
      <c r="BJ161" s="145"/>
      <c r="BK161" s="145"/>
      <c r="BL161" s="145"/>
      <c r="BM161" s="145"/>
      <c r="BN161" s="145"/>
      <c r="BO161" s="145"/>
      <c r="BP161" s="145"/>
      <c r="BQ161" s="145"/>
      <c r="BR161" s="145"/>
      <c r="BS161" s="145"/>
      <c r="BT161" s="145"/>
      <c r="BU161" s="145"/>
      <c r="BV161" s="145"/>
      <c r="BW161" s="145"/>
      <c r="BX161" s="145"/>
      <c r="BY161" s="145"/>
      <c r="BZ161" s="145"/>
      <c r="CA161" s="145"/>
      <c r="CB161" s="145"/>
      <c r="CC161" s="145"/>
      <c r="CD161" s="148"/>
    </row>
    <row r="162" spans="1:82">
      <c r="A162" s="61"/>
      <c r="B162" s="34"/>
      <c r="C162" s="37"/>
      <c r="D162" s="73"/>
      <c r="E162" s="73"/>
      <c r="F162" s="27"/>
      <c r="G162" s="25"/>
      <c r="H162" s="26"/>
      <c r="I162" s="25"/>
      <c r="J162" s="145"/>
      <c r="K162" s="176"/>
      <c r="L162" s="145"/>
      <c r="M162" s="145"/>
      <c r="N162" s="145"/>
      <c r="O162" s="145"/>
      <c r="P162" s="145"/>
      <c r="Q162" s="145"/>
      <c r="R162" s="145"/>
      <c r="S162" s="145"/>
      <c r="T162" s="145"/>
      <c r="U162" s="145"/>
      <c r="V162" s="145"/>
      <c r="W162" s="145"/>
      <c r="X162" s="145"/>
      <c r="Y162" s="145"/>
      <c r="Z162" s="145"/>
      <c r="AA162" s="145"/>
      <c r="AB162" s="145"/>
      <c r="AC162" s="145"/>
      <c r="AD162" s="145"/>
      <c r="AE162" s="145"/>
      <c r="AF162" s="145"/>
      <c r="AG162" s="145"/>
      <c r="AH162" s="145"/>
      <c r="AI162" s="145"/>
      <c r="AJ162" s="145"/>
      <c r="AK162" s="145"/>
      <c r="AL162" s="145"/>
      <c r="AM162" s="145"/>
      <c r="AN162" s="145"/>
      <c r="AO162" s="145"/>
      <c r="AP162" s="145"/>
      <c r="AQ162" s="145"/>
      <c r="AR162" s="145"/>
      <c r="AS162" s="145"/>
      <c r="AT162" s="145"/>
      <c r="AU162" s="145"/>
      <c r="AV162" s="145"/>
      <c r="AW162" s="145"/>
      <c r="AX162" s="145"/>
      <c r="AY162" s="145"/>
      <c r="AZ162" s="145"/>
      <c r="BA162" s="145"/>
      <c r="BB162" s="145"/>
      <c r="BC162" s="145"/>
      <c r="BD162" s="145"/>
      <c r="BE162" s="145"/>
      <c r="BF162" s="145"/>
      <c r="BG162" s="145"/>
      <c r="BH162" s="145"/>
      <c r="BI162" s="145"/>
      <c r="BJ162" s="145"/>
      <c r="BK162" s="145"/>
      <c r="BL162" s="145"/>
      <c r="BM162" s="145"/>
      <c r="BN162" s="145"/>
      <c r="BO162" s="145"/>
      <c r="BP162" s="145"/>
      <c r="BQ162" s="145"/>
      <c r="BR162" s="145"/>
      <c r="BS162" s="145"/>
      <c r="BT162" s="145"/>
      <c r="BU162" s="145"/>
      <c r="BV162" s="145"/>
      <c r="BW162" s="145"/>
      <c r="BX162" s="145"/>
      <c r="BY162" s="145"/>
      <c r="BZ162" s="145"/>
      <c r="CA162" s="145"/>
      <c r="CB162" s="145"/>
      <c r="CC162" s="145"/>
      <c r="CD162" s="148"/>
    </row>
    <row r="163" spans="1:82">
      <c r="A163" s="169">
        <v>100</v>
      </c>
      <c r="B163" s="156"/>
      <c r="C163" s="174" t="str">
        <f>$C$103</f>
        <v>FULL DEPTH ASPHALT</v>
      </c>
      <c r="D163" s="155">
        <v>21094.13</v>
      </c>
      <c r="E163" s="155">
        <v>21128.02</v>
      </c>
      <c r="F163" s="175" t="s">
        <v>12</v>
      </c>
      <c r="G163" s="165">
        <f>E163-D163</f>
        <v>33.889999999999418</v>
      </c>
      <c r="H163" s="163">
        <v>2</v>
      </c>
      <c r="I163" s="165">
        <v>67.81</v>
      </c>
      <c r="J163" s="172">
        <f>G163*H163</f>
        <v>67.779999999998836</v>
      </c>
      <c r="K163" s="176">
        <f t="shared" si="8"/>
        <v>169.47999999999826</v>
      </c>
      <c r="L163" s="145"/>
      <c r="M163" s="145"/>
      <c r="N163" s="145"/>
      <c r="O163" s="145"/>
      <c r="P163" s="145"/>
      <c r="Q163" s="145"/>
      <c r="R163" s="145"/>
      <c r="S163" s="145"/>
      <c r="T163" s="145"/>
      <c r="U163" s="145"/>
      <c r="V163" s="145"/>
      <c r="W163" s="145"/>
      <c r="X163" s="145"/>
      <c r="Y163" s="145"/>
      <c r="Z163" s="145"/>
      <c r="AA163" s="145"/>
      <c r="AB163" s="145"/>
      <c r="AC163" s="145"/>
      <c r="AD163" s="145"/>
      <c r="AE163" s="145"/>
      <c r="AF163" s="145"/>
      <c r="AG163" s="145"/>
      <c r="AH163" s="145"/>
      <c r="AI163" s="145"/>
      <c r="AJ163" s="145"/>
      <c r="AK163" s="145"/>
      <c r="AL163" s="145"/>
      <c r="AM163" s="145"/>
      <c r="AN163" s="145"/>
      <c r="AO163" s="145"/>
      <c r="AP163" s="145"/>
      <c r="AQ163" s="145"/>
      <c r="AR163" s="145"/>
      <c r="AS163" s="145"/>
      <c r="AT163" s="145"/>
      <c r="AU163" s="145"/>
      <c r="AV163" s="145"/>
      <c r="AW163" s="145"/>
      <c r="AX163" s="145"/>
      <c r="AY163" s="145"/>
      <c r="AZ163" s="145"/>
      <c r="BA163" s="145"/>
      <c r="BB163" s="145"/>
      <c r="BC163" s="145"/>
      <c r="BD163" s="145"/>
      <c r="BE163" s="145"/>
      <c r="BF163" s="145"/>
      <c r="BG163" s="145"/>
      <c r="BH163" s="145"/>
      <c r="BI163" s="145"/>
      <c r="BJ163" s="145"/>
      <c r="BK163" s="145"/>
      <c r="BL163" s="145"/>
      <c r="BM163" s="145"/>
      <c r="BN163" s="145"/>
      <c r="BO163" s="145"/>
      <c r="BP163" s="145"/>
      <c r="BQ163" s="145"/>
      <c r="BR163" s="145"/>
      <c r="BS163" s="145"/>
      <c r="BT163" s="145"/>
      <c r="BU163" s="145"/>
      <c r="BV163" s="145"/>
      <c r="BW163" s="145"/>
      <c r="BX163" s="145"/>
      <c r="BY163" s="145"/>
      <c r="BZ163" s="145"/>
      <c r="CA163" s="145"/>
      <c r="CB163" s="145"/>
      <c r="CC163" s="145"/>
      <c r="CD163" s="148"/>
    </row>
    <row r="164" spans="1:82">
      <c r="A164" s="61"/>
      <c r="B164" s="34"/>
      <c r="C164" s="37"/>
      <c r="D164" s="73"/>
      <c r="E164" s="73"/>
      <c r="F164" s="27"/>
      <c r="G164" s="25"/>
      <c r="H164" s="26"/>
      <c r="I164" s="25"/>
      <c r="J164" s="145"/>
      <c r="K164" s="176"/>
      <c r="L164" s="145"/>
      <c r="M164" s="145"/>
      <c r="N164" s="145"/>
      <c r="O164" s="145"/>
      <c r="P164" s="145"/>
      <c r="Q164" s="145"/>
      <c r="R164" s="145"/>
      <c r="S164" s="145"/>
      <c r="T164" s="145"/>
      <c r="U164" s="145"/>
      <c r="V164" s="145"/>
      <c r="W164" s="145"/>
      <c r="X164" s="145"/>
      <c r="Y164" s="145"/>
      <c r="Z164" s="145"/>
      <c r="AA164" s="145"/>
      <c r="AB164" s="145"/>
      <c r="AC164" s="145"/>
      <c r="AD164" s="145"/>
      <c r="AE164" s="145"/>
      <c r="AF164" s="145"/>
      <c r="AG164" s="145"/>
      <c r="AH164" s="145"/>
      <c r="AI164" s="145"/>
      <c r="AJ164" s="145"/>
      <c r="AK164" s="145"/>
      <c r="AL164" s="145"/>
      <c r="AM164" s="145"/>
      <c r="AN164" s="145"/>
      <c r="AO164" s="145"/>
      <c r="AP164" s="145"/>
      <c r="AQ164" s="145"/>
      <c r="AR164" s="145"/>
      <c r="AS164" s="145"/>
      <c r="AT164" s="145"/>
      <c r="AU164" s="145"/>
      <c r="AV164" s="145"/>
      <c r="AW164" s="145"/>
      <c r="AX164" s="145"/>
      <c r="AY164" s="145"/>
      <c r="AZ164" s="145"/>
      <c r="BA164" s="145"/>
      <c r="BB164" s="145"/>
      <c r="BC164" s="145"/>
      <c r="BD164" s="145"/>
      <c r="BE164" s="145"/>
      <c r="BF164" s="145"/>
      <c r="BG164" s="145"/>
      <c r="BH164" s="145"/>
      <c r="BI164" s="145"/>
      <c r="BJ164" s="145"/>
      <c r="BK164" s="145"/>
      <c r="BL164" s="145"/>
      <c r="BM164" s="145"/>
      <c r="BN164" s="145"/>
      <c r="BO164" s="145"/>
      <c r="BP164" s="145"/>
      <c r="BQ164" s="145"/>
      <c r="BR164" s="145"/>
      <c r="BS164" s="145"/>
      <c r="BT164" s="145"/>
      <c r="BU164" s="145"/>
      <c r="BV164" s="145"/>
      <c r="BW164" s="145"/>
      <c r="BX164" s="145"/>
      <c r="BY164" s="145"/>
      <c r="BZ164" s="145"/>
      <c r="CA164" s="145"/>
      <c r="CB164" s="145"/>
      <c r="CC164" s="145"/>
      <c r="CD164" s="148"/>
    </row>
    <row r="165" spans="1:82">
      <c r="A165" s="169">
        <v>101</v>
      </c>
      <c r="B165" s="156"/>
      <c r="C165" s="174" t="str">
        <f>$C$103</f>
        <v>FULL DEPTH ASPHALT</v>
      </c>
      <c r="D165" s="155">
        <v>21094.13</v>
      </c>
      <c r="E165" s="155">
        <v>21137.86</v>
      </c>
      <c r="F165" s="175" t="s">
        <v>68</v>
      </c>
      <c r="G165" s="165">
        <f>E165-D165</f>
        <v>43.729999999999563</v>
      </c>
      <c r="H165" s="163">
        <v>2</v>
      </c>
      <c r="I165" s="165">
        <v>87.43</v>
      </c>
      <c r="J165" s="172">
        <f>G165*H165</f>
        <v>87.459999999999127</v>
      </c>
      <c r="K165" s="176">
        <f t="shared" si="8"/>
        <v>218.6199999999987</v>
      </c>
      <c r="L165" s="145"/>
      <c r="M165" s="145"/>
      <c r="N165" s="145"/>
      <c r="O165" s="145"/>
      <c r="P165" s="145"/>
      <c r="Q165" s="145"/>
      <c r="R165" s="145"/>
      <c r="S165" s="145"/>
      <c r="T165" s="145"/>
      <c r="U165" s="145"/>
      <c r="V165" s="145"/>
      <c r="W165" s="145"/>
      <c r="X165" s="145"/>
      <c r="Y165" s="145"/>
      <c r="Z165" s="145"/>
      <c r="AA165" s="145"/>
      <c r="AB165" s="145"/>
      <c r="AC165" s="145"/>
      <c r="AD165" s="145"/>
      <c r="AE165" s="145"/>
      <c r="AF165" s="145"/>
      <c r="AG165" s="145"/>
      <c r="AH165" s="145"/>
      <c r="AI165" s="145"/>
      <c r="AJ165" s="145"/>
      <c r="AK165" s="145"/>
      <c r="AL165" s="145"/>
      <c r="AM165" s="145"/>
      <c r="AN165" s="145"/>
      <c r="AO165" s="145"/>
      <c r="AP165" s="145"/>
      <c r="AQ165" s="145"/>
      <c r="AR165" s="145"/>
      <c r="AS165" s="145"/>
      <c r="AT165" s="145"/>
      <c r="AU165" s="145"/>
      <c r="AV165" s="145"/>
      <c r="AW165" s="145"/>
      <c r="AX165" s="145"/>
      <c r="AY165" s="145"/>
      <c r="AZ165" s="145"/>
      <c r="BA165" s="145"/>
      <c r="BB165" s="145"/>
      <c r="BC165" s="145"/>
      <c r="BD165" s="145"/>
      <c r="BE165" s="145"/>
      <c r="BF165" s="145"/>
      <c r="BG165" s="145"/>
      <c r="BH165" s="145"/>
      <c r="BI165" s="145"/>
      <c r="BJ165" s="145"/>
      <c r="BK165" s="145"/>
      <c r="BL165" s="145"/>
      <c r="BM165" s="145"/>
      <c r="BN165" s="145"/>
      <c r="BO165" s="145"/>
      <c r="BP165" s="145"/>
      <c r="BQ165" s="145"/>
      <c r="BR165" s="145"/>
      <c r="BS165" s="145"/>
      <c r="BT165" s="145"/>
      <c r="BU165" s="145"/>
      <c r="BV165" s="145"/>
      <c r="BW165" s="145"/>
      <c r="BX165" s="145"/>
      <c r="BY165" s="145"/>
      <c r="BZ165" s="145"/>
      <c r="CA165" s="145"/>
      <c r="CB165" s="145"/>
      <c r="CC165" s="145"/>
      <c r="CD165" s="148"/>
    </row>
    <row r="166" spans="1:82">
      <c r="A166" s="61"/>
      <c r="B166" s="34"/>
      <c r="C166" s="37"/>
      <c r="D166" s="73"/>
      <c r="E166" s="73"/>
      <c r="F166" s="27"/>
      <c r="G166" s="25"/>
      <c r="H166" s="26"/>
      <c r="I166" s="25"/>
      <c r="J166" s="145"/>
      <c r="K166" s="145"/>
      <c r="L166" s="145"/>
      <c r="M166" s="145"/>
      <c r="N166" s="145"/>
      <c r="O166" s="145"/>
      <c r="P166" s="145"/>
      <c r="Q166" s="145"/>
      <c r="R166" s="145"/>
      <c r="S166" s="145"/>
      <c r="T166" s="145"/>
      <c r="U166" s="145"/>
      <c r="V166" s="145"/>
      <c r="W166" s="145"/>
      <c r="X166" s="145"/>
      <c r="Y166" s="145"/>
      <c r="Z166" s="145"/>
      <c r="AA166" s="145"/>
      <c r="AB166" s="145"/>
      <c r="AC166" s="145"/>
      <c r="AD166" s="145"/>
      <c r="AE166" s="145"/>
      <c r="AF166" s="145"/>
      <c r="AG166" s="145"/>
      <c r="AH166" s="145"/>
      <c r="AI166" s="145"/>
      <c r="AJ166" s="145"/>
      <c r="AK166" s="145"/>
      <c r="AL166" s="145"/>
      <c r="AM166" s="145"/>
      <c r="AN166" s="145"/>
      <c r="AO166" s="145"/>
      <c r="AP166" s="145"/>
      <c r="AQ166" s="145"/>
      <c r="AR166" s="145"/>
      <c r="AS166" s="145"/>
      <c r="AT166" s="145"/>
      <c r="AU166" s="145"/>
      <c r="AV166" s="145"/>
      <c r="AW166" s="145"/>
      <c r="AX166" s="145"/>
      <c r="AY166" s="145"/>
      <c r="AZ166" s="145"/>
      <c r="BA166" s="145"/>
      <c r="BB166" s="145"/>
      <c r="BC166" s="145"/>
      <c r="BD166" s="145"/>
      <c r="BE166" s="145"/>
      <c r="BF166" s="145"/>
      <c r="BG166" s="145"/>
      <c r="BH166" s="145"/>
      <c r="BI166" s="145"/>
      <c r="BJ166" s="145"/>
      <c r="BK166" s="145"/>
      <c r="BL166" s="145"/>
      <c r="BM166" s="145"/>
      <c r="BN166" s="145"/>
      <c r="BO166" s="145"/>
      <c r="BP166" s="145"/>
      <c r="BQ166" s="145"/>
      <c r="BR166" s="145"/>
      <c r="BS166" s="145"/>
      <c r="BT166" s="145"/>
      <c r="BU166" s="145"/>
      <c r="BV166" s="145"/>
      <c r="BW166" s="145"/>
      <c r="BX166" s="145"/>
      <c r="BY166" s="145"/>
      <c r="BZ166" s="145"/>
      <c r="CA166" s="145"/>
      <c r="CB166" s="145"/>
      <c r="CC166" s="145"/>
      <c r="CD166" s="148"/>
    </row>
    <row r="167" spans="1:82" ht="13">
      <c r="A167" s="61"/>
      <c r="B167" s="34"/>
      <c r="C167" s="37"/>
      <c r="D167" s="234" t="s">
        <v>73</v>
      </c>
      <c r="E167" s="234"/>
      <c r="F167" s="27"/>
      <c r="G167" s="25"/>
      <c r="H167" s="26"/>
      <c r="I167" s="25"/>
      <c r="J167" s="145"/>
      <c r="K167" s="145"/>
      <c r="L167" s="145"/>
      <c r="M167" s="145"/>
      <c r="N167" s="145"/>
      <c r="O167" s="145"/>
      <c r="P167" s="145"/>
      <c r="Q167" s="145"/>
      <c r="R167" s="145"/>
      <c r="S167" s="145"/>
      <c r="T167" s="145"/>
      <c r="U167" s="145"/>
      <c r="V167" s="145"/>
      <c r="W167" s="145"/>
      <c r="X167" s="145"/>
      <c r="Y167" s="145"/>
      <c r="Z167" s="145"/>
      <c r="AA167" s="145"/>
      <c r="AB167" s="145"/>
      <c r="AC167" s="145"/>
      <c r="AD167" s="145"/>
      <c r="AE167" s="145"/>
      <c r="AF167" s="145"/>
      <c r="AG167" s="145"/>
      <c r="AH167" s="145"/>
      <c r="AI167" s="145"/>
      <c r="AJ167" s="145"/>
      <c r="AK167" s="145"/>
      <c r="AL167" s="145"/>
      <c r="AM167" s="145"/>
      <c r="AN167" s="145"/>
      <c r="AO167" s="145"/>
      <c r="AP167" s="145"/>
      <c r="AQ167" s="145"/>
      <c r="AR167" s="145"/>
      <c r="AS167" s="145"/>
      <c r="AT167" s="145"/>
      <c r="AU167" s="145"/>
      <c r="AV167" s="145"/>
      <c r="AW167" s="145"/>
      <c r="AX167" s="145"/>
      <c r="AY167" s="145"/>
      <c r="AZ167" s="145"/>
      <c r="BA167" s="145"/>
      <c r="BB167" s="145"/>
      <c r="BC167" s="145"/>
      <c r="BD167" s="145"/>
      <c r="BE167" s="145"/>
      <c r="BF167" s="145"/>
      <c r="BG167" s="145"/>
      <c r="BH167" s="145"/>
      <c r="BI167" s="145"/>
      <c r="BJ167" s="145"/>
      <c r="BK167" s="145"/>
      <c r="BL167" s="145"/>
      <c r="BM167" s="145"/>
      <c r="BN167" s="145"/>
      <c r="BO167" s="145"/>
      <c r="BP167" s="145"/>
      <c r="BQ167" s="145"/>
      <c r="BR167" s="145"/>
      <c r="BS167" s="145"/>
      <c r="BT167" s="145"/>
      <c r="BU167" s="145"/>
      <c r="BV167" s="145"/>
      <c r="BW167" s="145"/>
      <c r="BX167" s="145"/>
      <c r="BY167" s="145"/>
      <c r="BZ167" s="145"/>
      <c r="CA167" s="145"/>
      <c r="CB167" s="145"/>
      <c r="CC167" s="145"/>
      <c r="CD167" s="148"/>
    </row>
    <row r="168" spans="1:82">
      <c r="A168" s="61"/>
      <c r="B168" s="34"/>
      <c r="C168" s="37"/>
      <c r="D168" s="19"/>
      <c r="E168" s="73"/>
      <c r="F168" s="27"/>
      <c r="G168" s="25"/>
      <c r="H168" s="26"/>
      <c r="I168" s="25"/>
      <c r="J168" s="145"/>
      <c r="K168" s="145"/>
      <c r="L168" s="145"/>
      <c r="M168" s="145"/>
      <c r="N168" s="145"/>
      <c r="O168" s="145"/>
      <c r="P168" s="145"/>
      <c r="Q168" s="145"/>
      <c r="R168" s="145"/>
      <c r="S168" s="145"/>
      <c r="T168" s="145"/>
      <c r="U168" s="145"/>
      <c r="V168" s="145"/>
      <c r="W168" s="145"/>
      <c r="X168" s="145"/>
      <c r="Y168" s="145"/>
      <c r="Z168" s="145"/>
      <c r="AA168" s="145"/>
      <c r="AB168" s="145"/>
      <c r="AC168" s="145"/>
      <c r="AD168" s="145"/>
      <c r="AE168" s="145"/>
      <c r="AF168" s="145"/>
      <c r="AG168" s="145"/>
      <c r="AH168" s="145"/>
      <c r="AI168" s="145"/>
      <c r="AJ168" s="145"/>
      <c r="AK168" s="145"/>
      <c r="AL168" s="145"/>
      <c r="AM168" s="145"/>
      <c r="AN168" s="145"/>
      <c r="AO168" s="145"/>
      <c r="AP168" s="145"/>
      <c r="AQ168" s="145"/>
      <c r="AR168" s="145"/>
      <c r="AS168" s="145"/>
      <c r="AT168" s="145"/>
      <c r="AU168" s="145"/>
      <c r="AV168" s="145"/>
      <c r="AW168" s="145"/>
      <c r="AX168" s="145"/>
      <c r="AY168" s="145"/>
      <c r="AZ168" s="145"/>
      <c r="BA168" s="145"/>
      <c r="BB168" s="145"/>
      <c r="BC168" s="145"/>
      <c r="BD168" s="145"/>
      <c r="BE168" s="145"/>
      <c r="BF168" s="145"/>
      <c r="BG168" s="145"/>
      <c r="BH168" s="145"/>
      <c r="BI168" s="145"/>
      <c r="BJ168" s="145"/>
      <c r="BK168" s="145"/>
      <c r="BL168" s="145"/>
      <c r="BM168" s="145"/>
      <c r="BN168" s="145"/>
      <c r="BO168" s="145"/>
      <c r="BP168" s="145"/>
      <c r="BQ168" s="145"/>
      <c r="BR168" s="145"/>
      <c r="BS168" s="145"/>
      <c r="BT168" s="145"/>
      <c r="BU168" s="145"/>
      <c r="BV168" s="145"/>
      <c r="BW168" s="145"/>
      <c r="BX168" s="145"/>
      <c r="BY168" s="145"/>
      <c r="BZ168" s="145"/>
      <c r="CA168" s="145"/>
      <c r="CB168" s="145"/>
      <c r="CC168" s="145"/>
      <c r="CD168" s="148"/>
    </row>
    <row r="169" spans="1:82">
      <c r="A169" s="169">
        <v>102</v>
      </c>
      <c r="B169" s="156"/>
      <c r="C169" s="174" t="str">
        <f>$C$103</f>
        <v>FULL DEPTH ASPHALT</v>
      </c>
      <c r="D169" s="154">
        <v>1046.27</v>
      </c>
      <c r="E169" s="155">
        <v>1162.96</v>
      </c>
      <c r="F169" s="175" t="s">
        <v>51</v>
      </c>
      <c r="G169" s="165">
        <f>E169-D169</f>
        <v>116.69000000000005</v>
      </c>
      <c r="H169" s="163">
        <v>55</v>
      </c>
      <c r="I169" s="172">
        <v>7578.27</v>
      </c>
      <c r="J169" s="172">
        <f>G169*H169</f>
        <v>6417.9500000000025</v>
      </c>
      <c r="K169" s="176">
        <f t="shared" ref="K169:K171" si="9">I169+3*G169</f>
        <v>7928.34</v>
      </c>
      <c r="L169" s="145"/>
      <c r="M169" s="145"/>
      <c r="N169" s="145"/>
      <c r="O169" s="145"/>
      <c r="P169" s="145"/>
      <c r="Q169" s="145"/>
      <c r="R169" s="145"/>
      <c r="S169" s="145"/>
      <c r="T169" s="145"/>
      <c r="U169" s="145"/>
      <c r="V169" s="145"/>
      <c r="W169" s="145"/>
      <c r="X169" s="145"/>
      <c r="Y169" s="145"/>
      <c r="Z169" s="145"/>
      <c r="AA169" s="145"/>
      <c r="AB169" s="145"/>
      <c r="AC169" s="145"/>
      <c r="AD169" s="145"/>
      <c r="AE169" s="145"/>
      <c r="AF169" s="145"/>
      <c r="AG169" s="145"/>
      <c r="AH169" s="145"/>
      <c r="AI169" s="145"/>
      <c r="AJ169" s="145"/>
      <c r="AK169" s="145"/>
      <c r="AL169" s="145"/>
      <c r="AM169" s="145"/>
      <c r="AN169" s="145"/>
      <c r="AO169" s="145"/>
      <c r="AP169" s="145"/>
      <c r="AQ169" s="145"/>
      <c r="AR169" s="145"/>
      <c r="AS169" s="145"/>
      <c r="AT169" s="145"/>
      <c r="AU169" s="145"/>
      <c r="AV169" s="145"/>
      <c r="AW169" s="145"/>
      <c r="AX169" s="145"/>
      <c r="AY169" s="145"/>
      <c r="AZ169" s="145"/>
      <c r="BA169" s="145"/>
      <c r="BB169" s="145"/>
      <c r="BC169" s="145"/>
      <c r="BD169" s="145"/>
      <c r="BE169" s="145"/>
      <c r="BF169" s="145"/>
      <c r="BG169" s="145"/>
      <c r="BH169" s="145"/>
      <c r="BI169" s="145"/>
      <c r="BJ169" s="145"/>
      <c r="BK169" s="145"/>
      <c r="BL169" s="145"/>
      <c r="BM169" s="145"/>
      <c r="BN169" s="145"/>
      <c r="BO169" s="145"/>
      <c r="BP169" s="145"/>
      <c r="BQ169" s="145"/>
      <c r="BR169" s="145"/>
      <c r="BS169" s="145"/>
      <c r="BT169" s="145"/>
      <c r="BU169" s="145"/>
      <c r="BV169" s="145"/>
      <c r="BW169" s="145"/>
      <c r="BX169" s="145"/>
      <c r="BY169" s="145"/>
      <c r="BZ169" s="145"/>
      <c r="CA169" s="145"/>
      <c r="CB169" s="145"/>
      <c r="CC169" s="145"/>
      <c r="CD169" s="148"/>
    </row>
    <row r="170" spans="1:82">
      <c r="A170" s="61"/>
      <c r="B170" s="34"/>
      <c r="C170" s="37"/>
      <c r="D170" s="19"/>
      <c r="E170" s="73"/>
      <c r="F170" s="27"/>
      <c r="G170" s="25"/>
      <c r="H170" s="26"/>
      <c r="I170" s="25"/>
      <c r="J170" s="145"/>
      <c r="K170" s="176"/>
      <c r="L170" s="145"/>
      <c r="M170" s="145"/>
      <c r="N170" s="145"/>
      <c r="O170" s="145"/>
      <c r="P170" s="145"/>
      <c r="Q170" s="145"/>
      <c r="R170" s="145"/>
      <c r="S170" s="145"/>
      <c r="T170" s="145"/>
      <c r="U170" s="145"/>
      <c r="V170" s="145"/>
      <c r="W170" s="145"/>
      <c r="X170" s="145"/>
      <c r="Y170" s="145"/>
      <c r="Z170" s="145"/>
      <c r="AA170" s="145"/>
      <c r="AB170" s="145"/>
      <c r="AC170" s="145"/>
      <c r="AD170" s="145"/>
      <c r="AE170" s="145"/>
      <c r="AF170" s="145"/>
      <c r="AG170" s="145"/>
      <c r="AH170" s="145"/>
      <c r="AI170" s="145"/>
      <c r="AJ170" s="145"/>
      <c r="AK170" s="145"/>
      <c r="AL170" s="145"/>
      <c r="AM170" s="145"/>
      <c r="AN170" s="145"/>
      <c r="AO170" s="145"/>
      <c r="AP170" s="145"/>
      <c r="AQ170" s="145"/>
      <c r="AR170" s="145"/>
      <c r="AS170" s="145"/>
      <c r="AT170" s="145"/>
      <c r="AU170" s="145"/>
      <c r="AV170" s="145"/>
      <c r="AW170" s="145"/>
      <c r="AX170" s="145"/>
      <c r="AY170" s="145"/>
      <c r="AZ170" s="145"/>
      <c r="BA170" s="145"/>
      <c r="BB170" s="145"/>
      <c r="BC170" s="145"/>
      <c r="BD170" s="145"/>
      <c r="BE170" s="145"/>
      <c r="BF170" s="145"/>
      <c r="BG170" s="145"/>
      <c r="BH170" s="145"/>
      <c r="BI170" s="145"/>
      <c r="BJ170" s="145"/>
      <c r="BK170" s="145"/>
      <c r="BL170" s="145"/>
      <c r="BM170" s="145"/>
      <c r="BN170" s="145"/>
      <c r="BO170" s="145"/>
      <c r="BP170" s="145"/>
      <c r="BQ170" s="145"/>
      <c r="BR170" s="145"/>
      <c r="BS170" s="145"/>
      <c r="BT170" s="145"/>
      <c r="BU170" s="145"/>
      <c r="BV170" s="145"/>
      <c r="BW170" s="145"/>
      <c r="BX170" s="145"/>
      <c r="BY170" s="145"/>
      <c r="BZ170" s="145"/>
      <c r="CA170" s="145"/>
      <c r="CB170" s="145"/>
      <c r="CC170" s="145"/>
      <c r="CD170" s="148"/>
    </row>
    <row r="171" spans="1:82">
      <c r="A171" s="61"/>
      <c r="B171" s="34"/>
      <c r="C171" s="37"/>
      <c r="D171" s="19"/>
      <c r="E171" s="73"/>
      <c r="F171" s="27"/>
      <c r="G171" s="25"/>
      <c r="H171" s="26"/>
      <c r="I171" s="25"/>
      <c r="J171" s="145"/>
      <c r="K171" s="176"/>
      <c r="L171" s="145"/>
      <c r="M171" s="145"/>
      <c r="N171" s="145"/>
      <c r="O171" s="145"/>
      <c r="P171" s="145"/>
      <c r="Q171" s="145"/>
      <c r="R171" s="145"/>
      <c r="S171" s="145"/>
      <c r="T171" s="145"/>
      <c r="U171" s="145"/>
      <c r="V171" s="145"/>
      <c r="W171" s="145"/>
      <c r="X171" s="145"/>
      <c r="Y171" s="145"/>
      <c r="Z171" s="145"/>
      <c r="AA171" s="145"/>
      <c r="AB171" s="145"/>
      <c r="AC171" s="145"/>
      <c r="AD171" s="145"/>
      <c r="AE171" s="145"/>
      <c r="AF171" s="145"/>
      <c r="AG171" s="145"/>
      <c r="AH171" s="145"/>
      <c r="AI171" s="145"/>
      <c r="AJ171" s="145"/>
      <c r="AK171" s="145"/>
      <c r="AL171" s="145"/>
      <c r="AM171" s="145"/>
      <c r="AN171" s="145"/>
      <c r="AO171" s="145"/>
      <c r="AP171" s="145"/>
      <c r="AQ171" s="145"/>
      <c r="AR171" s="145"/>
      <c r="AS171" s="145"/>
      <c r="AT171" s="145"/>
      <c r="AU171" s="145"/>
      <c r="AV171" s="145"/>
      <c r="AW171" s="145"/>
      <c r="AX171" s="145"/>
      <c r="AY171" s="145"/>
      <c r="AZ171" s="145"/>
      <c r="BA171" s="145"/>
      <c r="BB171" s="145"/>
      <c r="BC171" s="145"/>
      <c r="BD171" s="145"/>
      <c r="BE171" s="145"/>
      <c r="BF171" s="145"/>
      <c r="BG171" s="145"/>
      <c r="BH171" s="145"/>
      <c r="BI171" s="145"/>
      <c r="BJ171" s="145"/>
      <c r="BK171" s="145"/>
      <c r="BL171" s="145"/>
      <c r="BM171" s="145"/>
      <c r="BN171" s="145"/>
      <c r="BO171" s="145"/>
      <c r="BP171" s="145"/>
      <c r="BQ171" s="145"/>
      <c r="BR171" s="145"/>
      <c r="BS171" s="145"/>
      <c r="BT171" s="145"/>
      <c r="BU171" s="145"/>
      <c r="BV171" s="145"/>
      <c r="BW171" s="145"/>
      <c r="BX171" s="145"/>
      <c r="BY171" s="145"/>
      <c r="BZ171" s="145"/>
      <c r="CA171" s="145"/>
      <c r="CB171" s="145"/>
      <c r="CC171" s="145"/>
      <c r="CD171" s="148"/>
    </row>
    <row r="172" spans="1:82">
      <c r="A172" s="61"/>
      <c r="B172" s="34"/>
      <c r="C172" s="37"/>
      <c r="D172" s="19"/>
      <c r="E172" s="73"/>
      <c r="F172" s="27"/>
      <c r="G172" s="25"/>
      <c r="H172" s="26"/>
      <c r="I172" s="25"/>
      <c r="J172" s="145"/>
      <c r="K172" s="176"/>
      <c r="L172" s="145"/>
      <c r="M172" s="145"/>
      <c r="N172" s="145"/>
      <c r="O172" s="145"/>
      <c r="P172" s="145"/>
      <c r="Q172" s="145"/>
      <c r="R172" s="145"/>
      <c r="S172" s="145"/>
      <c r="T172" s="145"/>
      <c r="U172" s="145"/>
      <c r="V172" s="145"/>
      <c r="W172" s="145"/>
      <c r="X172" s="145"/>
      <c r="Y172" s="145"/>
      <c r="Z172" s="145"/>
      <c r="AA172" s="145"/>
      <c r="AB172" s="145"/>
      <c r="AC172" s="145"/>
      <c r="AD172" s="145"/>
      <c r="AE172" s="145"/>
      <c r="AF172" s="145"/>
      <c r="AG172" s="145"/>
      <c r="AH172" s="145"/>
      <c r="AI172" s="145"/>
      <c r="AJ172" s="145"/>
      <c r="AK172" s="145"/>
      <c r="AL172" s="145"/>
      <c r="AM172" s="145"/>
      <c r="AN172" s="145"/>
      <c r="AO172" s="145"/>
      <c r="AP172" s="145"/>
      <c r="AQ172" s="145"/>
      <c r="AR172" s="145"/>
      <c r="AS172" s="145"/>
      <c r="AT172" s="145"/>
      <c r="AU172" s="145"/>
      <c r="AV172" s="145"/>
      <c r="AW172" s="145"/>
      <c r="AX172" s="145"/>
      <c r="AY172" s="145"/>
      <c r="AZ172" s="145"/>
      <c r="BA172" s="145"/>
      <c r="BB172" s="145"/>
      <c r="BC172" s="145"/>
      <c r="BD172" s="145"/>
      <c r="BE172" s="145"/>
      <c r="BF172" s="145"/>
      <c r="BG172" s="145"/>
      <c r="BH172" s="145"/>
      <c r="BI172" s="145"/>
      <c r="BJ172" s="145"/>
      <c r="BK172" s="145"/>
      <c r="BL172" s="145"/>
      <c r="BM172" s="145"/>
      <c r="BN172" s="145"/>
      <c r="BO172" s="145"/>
      <c r="BP172" s="145"/>
      <c r="BQ172" s="145"/>
      <c r="BR172" s="145"/>
      <c r="BS172" s="145"/>
      <c r="BT172" s="145"/>
      <c r="BU172" s="145"/>
      <c r="BV172" s="145"/>
      <c r="BW172" s="145"/>
      <c r="BX172" s="145"/>
      <c r="BY172" s="145"/>
      <c r="BZ172" s="145"/>
      <c r="CA172" s="145"/>
      <c r="CB172" s="145"/>
      <c r="CC172" s="145"/>
      <c r="CD172" s="148"/>
    </row>
    <row r="173" spans="1:82">
      <c r="A173" s="61"/>
      <c r="B173" s="34"/>
      <c r="C173" s="37"/>
      <c r="D173" s="19"/>
      <c r="E173" s="73"/>
      <c r="F173" s="27"/>
      <c r="G173" s="25"/>
      <c r="H173" s="26"/>
      <c r="I173" s="25"/>
      <c r="J173" s="145"/>
      <c r="K173" s="176"/>
      <c r="L173" s="145"/>
      <c r="M173" s="145"/>
      <c r="N173" s="145"/>
      <c r="O173" s="145"/>
      <c r="P173" s="145"/>
      <c r="Q173" s="145"/>
      <c r="R173" s="145"/>
      <c r="S173" s="145"/>
      <c r="T173" s="145"/>
      <c r="U173" s="145"/>
      <c r="V173" s="145"/>
      <c r="W173" s="145"/>
      <c r="X173" s="145"/>
      <c r="Y173" s="145"/>
      <c r="Z173" s="145"/>
      <c r="AA173" s="145"/>
      <c r="AB173" s="145"/>
      <c r="AC173" s="145"/>
      <c r="AD173" s="145"/>
      <c r="AE173" s="145"/>
      <c r="AF173" s="145"/>
      <c r="AG173" s="145"/>
      <c r="AH173" s="145"/>
      <c r="AI173" s="145"/>
      <c r="AJ173" s="145"/>
      <c r="AK173" s="145"/>
      <c r="AL173" s="145"/>
      <c r="AM173" s="145"/>
      <c r="AN173" s="145"/>
      <c r="AO173" s="145"/>
      <c r="AP173" s="145"/>
      <c r="AQ173" s="145"/>
      <c r="AR173" s="145"/>
      <c r="AS173" s="145"/>
      <c r="AT173" s="145"/>
      <c r="AU173" s="145"/>
      <c r="AV173" s="145"/>
      <c r="AW173" s="145"/>
      <c r="AX173" s="145"/>
      <c r="AY173" s="145"/>
      <c r="AZ173" s="145"/>
      <c r="BA173" s="145"/>
      <c r="BB173" s="145"/>
      <c r="BC173" s="145"/>
      <c r="BD173" s="145"/>
      <c r="BE173" s="145"/>
      <c r="BF173" s="145"/>
      <c r="BG173" s="145"/>
      <c r="BH173" s="145"/>
      <c r="BI173" s="145"/>
      <c r="BJ173" s="145"/>
      <c r="BK173" s="145"/>
      <c r="BL173" s="145"/>
      <c r="BM173" s="145"/>
      <c r="BN173" s="145"/>
      <c r="BO173" s="145"/>
      <c r="BP173" s="145"/>
      <c r="BQ173" s="145"/>
      <c r="BR173" s="145"/>
      <c r="BS173" s="145"/>
      <c r="BT173" s="145"/>
      <c r="BU173" s="145"/>
      <c r="BV173" s="145"/>
      <c r="BW173" s="145"/>
      <c r="BX173" s="145"/>
      <c r="BY173" s="145"/>
      <c r="BZ173" s="145"/>
      <c r="CA173" s="145"/>
      <c r="CB173" s="145"/>
      <c r="CC173" s="145"/>
      <c r="CD173" s="148"/>
    </row>
    <row r="174" spans="1:82">
      <c r="A174" s="61"/>
      <c r="B174" s="34"/>
      <c r="C174" s="37"/>
      <c r="D174" s="19"/>
      <c r="E174" s="73"/>
      <c r="F174" s="27"/>
      <c r="G174" s="25"/>
      <c r="H174" s="26"/>
      <c r="I174" s="25"/>
      <c r="J174" s="145"/>
      <c r="K174" s="176"/>
      <c r="L174" s="145"/>
      <c r="M174" s="145"/>
      <c r="N174" s="145"/>
      <c r="O174" s="145"/>
      <c r="P174" s="145"/>
      <c r="Q174" s="145"/>
      <c r="R174" s="145"/>
      <c r="S174" s="145"/>
      <c r="T174" s="145"/>
      <c r="U174" s="145"/>
      <c r="V174" s="145"/>
      <c r="W174" s="145"/>
      <c r="X174" s="145"/>
      <c r="Y174" s="145"/>
      <c r="Z174" s="145"/>
      <c r="AA174" s="145"/>
      <c r="AB174" s="145"/>
      <c r="AC174" s="145"/>
      <c r="AD174" s="145"/>
      <c r="AE174" s="145"/>
      <c r="AF174" s="145"/>
      <c r="AG174" s="145"/>
      <c r="AH174" s="145"/>
      <c r="AI174" s="145"/>
      <c r="AJ174" s="145"/>
      <c r="AK174" s="145"/>
      <c r="AL174" s="145"/>
      <c r="AM174" s="145"/>
      <c r="AN174" s="145"/>
      <c r="AO174" s="145"/>
      <c r="AP174" s="145"/>
      <c r="AQ174" s="145"/>
      <c r="AR174" s="145"/>
      <c r="AS174" s="145"/>
      <c r="AT174" s="145"/>
      <c r="AU174" s="145"/>
      <c r="AV174" s="145"/>
      <c r="AW174" s="145"/>
      <c r="AX174" s="145"/>
      <c r="AY174" s="145"/>
      <c r="AZ174" s="145"/>
      <c r="BA174" s="145"/>
      <c r="BB174" s="145"/>
      <c r="BC174" s="145"/>
      <c r="BD174" s="145"/>
      <c r="BE174" s="145"/>
      <c r="BF174" s="145"/>
      <c r="BG174" s="145"/>
      <c r="BH174" s="145"/>
      <c r="BI174" s="145"/>
      <c r="BJ174" s="145"/>
      <c r="BK174" s="145"/>
      <c r="BL174" s="145"/>
      <c r="BM174" s="145"/>
      <c r="BN174" s="145"/>
      <c r="BO174" s="145"/>
      <c r="BP174" s="145"/>
      <c r="BQ174" s="145"/>
      <c r="BR174" s="145"/>
      <c r="BS174" s="145"/>
      <c r="BT174" s="145"/>
      <c r="BU174" s="145"/>
      <c r="BV174" s="145"/>
      <c r="BW174" s="145"/>
      <c r="BX174" s="145"/>
      <c r="BY174" s="145"/>
      <c r="BZ174" s="145"/>
      <c r="CA174" s="145"/>
      <c r="CB174" s="145"/>
      <c r="CC174" s="145"/>
      <c r="CD174" s="148"/>
    </row>
    <row r="175" spans="1:82">
      <c r="A175" s="61"/>
      <c r="B175" s="34"/>
      <c r="C175" s="37"/>
      <c r="D175" s="19"/>
      <c r="E175" s="73"/>
      <c r="F175" s="27"/>
      <c r="G175" s="25"/>
      <c r="H175" s="26"/>
      <c r="I175" s="25"/>
      <c r="J175" s="145"/>
      <c r="K175" s="176"/>
      <c r="L175" s="145"/>
      <c r="M175" s="145"/>
      <c r="N175" s="145"/>
      <c r="O175" s="145"/>
      <c r="P175" s="145"/>
      <c r="Q175" s="145"/>
      <c r="R175" s="145"/>
      <c r="S175" s="145"/>
      <c r="T175" s="145"/>
      <c r="U175" s="145"/>
      <c r="V175" s="145"/>
      <c r="W175" s="145"/>
      <c r="X175" s="145"/>
      <c r="Y175" s="145"/>
      <c r="Z175" s="145"/>
      <c r="AA175" s="145"/>
      <c r="AB175" s="145"/>
      <c r="AC175" s="145"/>
      <c r="AD175" s="145"/>
      <c r="AE175" s="145"/>
      <c r="AF175" s="145"/>
      <c r="AG175" s="145"/>
      <c r="AH175" s="145"/>
      <c r="AI175" s="145"/>
      <c r="AJ175" s="145"/>
      <c r="AK175" s="145"/>
      <c r="AL175" s="145"/>
      <c r="AM175" s="145"/>
      <c r="AN175" s="145"/>
      <c r="AO175" s="145"/>
      <c r="AP175" s="145"/>
      <c r="AQ175" s="145"/>
      <c r="AR175" s="145"/>
      <c r="AS175" s="145"/>
      <c r="AT175" s="145"/>
      <c r="AU175" s="145"/>
      <c r="AV175" s="145"/>
      <c r="AW175" s="145"/>
      <c r="AX175" s="145"/>
      <c r="AY175" s="145"/>
      <c r="AZ175" s="145"/>
      <c r="BA175" s="145"/>
      <c r="BB175" s="145"/>
      <c r="BC175" s="145"/>
      <c r="BD175" s="145"/>
      <c r="BE175" s="145"/>
      <c r="BF175" s="145"/>
      <c r="BG175" s="145"/>
      <c r="BH175" s="145"/>
      <c r="BI175" s="145"/>
      <c r="BJ175" s="145"/>
      <c r="BK175" s="145"/>
      <c r="BL175" s="145"/>
      <c r="BM175" s="145"/>
      <c r="BN175" s="145"/>
      <c r="BO175" s="145"/>
      <c r="BP175" s="145"/>
      <c r="BQ175" s="145"/>
      <c r="BR175" s="145"/>
      <c r="BS175" s="145"/>
      <c r="BT175" s="145"/>
      <c r="BU175" s="145"/>
      <c r="BV175" s="145"/>
      <c r="BW175" s="145"/>
      <c r="BX175" s="145"/>
      <c r="BY175" s="145"/>
      <c r="BZ175" s="145"/>
      <c r="CA175" s="145"/>
      <c r="CB175" s="145"/>
      <c r="CC175" s="145"/>
      <c r="CD175" s="148"/>
    </row>
    <row r="176" spans="1:82">
      <c r="A176" s="61"/>
      <c r="B176" s="34"/>
      <c r="C176" s="37"/>
      <c r="D176" s="19"/>
      <c r="E176" s="73"/>
      <c r="F176" s="27"/>
      <c r="G176" s="25"/>
      <c r="H176" s="26"/>
      <c r="I176" s="25"/>
      <c r="J176" s="145"/>
      <c r="K176" s="176"/>
      <c r="L176" s="145"/>
      <c r="M176" s="145"/>
      <c r="N176" s="145"/>
      <c r="O176" s="145"/>
      <c r="P176" s="145"/>
      <c r="Q176" s="145"/>
      <c r="R176" s="145"/>
      <c r="S176" s="145"/>
      <c r="T176" s="145"/>
      <c r="U176" s="145"/>
      <c r="V176" s="145"/>
      <c r="W176" s="145"/>
      <c r="X176" s="145"/>
      <c r="Y176" s="145"/>
      <c r="Z176" s="145"/>
      <c r="AA176" s="145"/>
      <c r="AB176" s="145"/>
      <c r="AC176" s="145"/>
      <c r="AD176" s="145"/>
      <c r="AE176" s="145"/>
      <c r="AF176" s="145"/>
      <c r="AG176" s="145"/>
      <c r="AH176" s="145"/>
      <c r="AI176" s="145"/>
      <c r="AJ176" s="145"/>
      <c r="AK176" s="145"/>
      <c r="AL176" s="145"/>
      <c r="AM176" s="145"/>
      <c r="AN176" s="145"/>
      <c r="AO176" s="145"/>
      <c r="AP176" s="145"/>
      <c r="AQ176" s="145"/>
      <c r="AR176" s="145"/>
      <c r="AS176" s="145"/>
      <c r="AT176" s="145"/>
      <c r="AU176" s="145"/>
      <c r="AV176" s="145"/>
      <c r="AW176" s="145"/>
      <c r="AX176" s="145"/>
      <c r="AY176" s="145"/>
      <c r="AZ176" s="145"/>
      <c r="BA176" s="145"/>
      <c r="BB176" s="145"/>
      <c r="BC176" s="145"/>
      <c r="BD176" s="145"/>
      <c r="BE176" s="145"/>
      <c r="BF176" s="145"/>
      <c r="BG176" s="145"/>
      <c r="BH176" s="145"/>
      <c r="BI176" s="145"/>
      <c r="BJ176" s="145"/>
      <c r="BK176" s="145"/>
      <c r="BL176" s="145"/>
      <c r="BM176" s="145"/>
      <c r="BN176" s="145"/>
      <c r="BO176" s="145"/>
      <c r="BP176" s="145"/>
      <c r="BQ176" s="145"/>
      <c r="BR176" s="145"/>
      <c r="BS176" s="145"/>
      <c r="BT176" s="145"/>
      <c r="BU176" s="145"/>
      <c r="BV176" s="145"/>
      <c r="BW176" s="145"/>
      <c r="BX176" s="145"/>
      <c r="BY176" s="145"/>
      <c r="BZ176" s="145"/>
      <c r="CA176" s="145"/>
      <c r="CB176" s="145"/>
      <c r="CC176" s="145"/>
      <c r="CD176" s="148"/>
    </row>
    <row r="177" spans="1:82">
      <c r="A177" s="61"/>
      <c r="B177" s="34"/>
      <c r="C177" s="37"/>
      <c r="D177" s="19"/>
      <c r="E177" s="73"/>
      <c r="F177" s="27"/>
      <c r="G177" s="25"/>
      <c r="H177" s="26"/>
      <c r="I177" s="25"/>
      <c r="J177" s="145"/>
      <c r="K177" s="176"/>
      <c r="L177" s="145"/>
      <c r="M177" s="145"/>
      <c r="N177" s="145"/>
      <c r="O177" s="145"/>
      <c r="P177" s="145"/>
      <c r="Q177" s="145"/>
      <c r="R177" s="145"/>
      <c r="S177" s="145"/>
      <c r="T177" s="145"/>
      <c r="U177" s="145"/>
      <c r="V177" s="145"/>
      <c r="W177" s="145"/>
      <c r="X177" s="145"/>
      <c r="Y177" s="145"/>
      <c r="Z177" s="145"/>
      <c r="AA177" s="145"/>
      <c r="AB177" s="145"/>
      <c r="AC177" s="145"/>
      <c r="AD177" s="145"/>
      <c r="AE177" s="145"/>
      <c r="AF177" s="145"/>
      <c r="AG177" s="145"/>
      <c r="AH177" s="145"/>
      <c r="AI177" s="145"/>
      <c r="AJ177" s="145"/>
      <c r="AK177" s="145"/>
      <c r="AL177" s="145"/>
      <c r="AM177" s="145"/>
      <c r="AN177" s="145"/>
      <c r="AO177" s="145"/>
      <c r="AP177" s="145"/>
      <c r="AQ177" s="145"/>
      <c r="AR177" s="145"/>
      <c r="AS177" s="145"/>
      <c r="AT177" s="145"/>
      <c r="AU177" s="145"/>
      <c r="AV177" s="145"/>
      <c r="AW177" s="145"/>
      <c r="AX177" s="145"/>
      <c r="AY177" s="145"/>
      <c r="AZ177" s="145"/>
      <c r="BA177" s="145"/>
      <c r="BB177" s="145"/>
      <c r="BC177" s="145"/>
      <c r="BD177" s="145"/>
      <c r="BE177" s="145"/>
      <c r="BF177" s="145"/>
      <c r="BG177" s="145"/>
      <c r="BH177" s="145"/>
      <c r="BI177" s="145"/>
      <c r="BJ177" s="145"/>
      <c r="BK177" s="145"/>
      <c r="BL177" s="145"/>
      <c r="BM177" s="145"/>
      <c r="BN177" s="145"/>
      <c r="BO177" s="145"/>
      <c r="BP177" s="145"/>
      <c r="BQ177" s="145"/>
      <c r="BR177" s="145"/>
      <c r="BS177" s="145"/>
      <c r="BT177" s="145"/>
      <c r="BU177" s="145"/>
      <c r="BV177" s="145"/>
      <c r="BW177" s="145"/>
      <c r="BX177" s="145"/>
      <c r="BY177" s="145"/>
      <c r="BZ177" s="145"/>
      <c r="CA177" s="145"/>
      <c r="CB177" s="145"/>
      <c r="CC177" s="145"/>
      <c r="CD177" s="148"/>
    </row>
    <row r="178" spans="1:82">
      <c r="A178" s="61"/>
      <c r="B178" s="34"/>
      <c r="C178" s="34"/>
      <c r="D178" s="19"/>
      <c r="E178" s="73"/>
      <c r="F178" s="27"/>
      <c r="G178" s="25"/>
      <c r="H178" s="26"/>
      <c r="I178" s="25"/>
      <c r="J178" s="145"/>
      <c r="K178" s="176"/>
      <c r="L178" s="145"/>
      <c r="M178" s="145"/>
      <c r="N178" s="145"/>
      <c r="O178" s="145"/>
      <c r="P178" s="145"/>
      <c r="Q178" s="145"/>
      <c r="R178" s="145"/>
      <c r="S178" s="145"/>
      <c r="T178" s="145"/>
      <c r="U178" s="145"/>
      <c r="V178" s="145"/>
      <c r="W178" s="145"/>
      <c r="X178" s="145"/>
      <c r="Y178" s="145"/>
      <c r="Z178" s="145"/>
      <c r="AA178" s="145"/>
      <c r="AB178" s="145"/>
      <c r="AC178" s="145"/>
      <c r="AD178" s="145"/>
      <c r="AE178" s="145"/>
      <c r="AF178" s="145"/>
      <c r="AG178" s="145"/>
      <c r="AH178" s="145"/>
      <c r="AI178" s="145"/>
      <c r="AJ178" s="145"/>
      <c r="AK178" s="145"/>
      <c r="AL178" s="145"/>
      <c r="AM178" s="145"/>
      <c r="AN178" s="145"/>
      <c r="AO178" s="145"/>
      <c r="AP178" s="145"/>
      <c r="AQ178" s="145"/>
      <c r="AR178" s="145"/>
      <c r="AS178" s="145"/>
      <c r="AT178" s="145"/>
      <c r="AU178" s="145"/>
      <c r="AV178" s="145"/>
      <c r="AW178" s="145"/>
      <c r="AX178" s="145"/>
      <c r="AY178" s="145"/>
      <c r="AZ178" s="145"/>
      <c r="BA178" s="145"/>
      <c r="BB178" s="145"/>
      <c r="BC178" s="145"/>
      <c r="BD178" s="145"/>
      <c r="BE178" s="145"/>
      <c r="BF178" s="145"/>
      <c r="BG178" s="145"/>
      <c r="BH178" s="145"/>
      <c r="BI178" s="145"/>
      <c r="BJ178" s="145"/>
      <c r="BK178" s="145"/>
      <c r="BL178" s="145"/>
      <c r="BM178" s="145"/>
      <c r="BN178" s="145"/>
      <c r="BO178" s="145"/>
      <c r="BP178" s="145"/>
      <c r="BQ178" s="145"/>
      <c r="BR178" s="145"/>
      <c r="BS178" s="145"/>
      <c r="BT178" s="145"/>
      <c r="BU178" s="145"/>
      <c r="BV178" s="145"/>
      <c r="BW178" s="145"/>
      <c r="BX178" s="145"/>
      <c r="BY178" s="145"/>
      <c r="BZ178" s="145"/>
      <c r="CA178" s="145"/>
      <c r="CB178" s="145"/>
      <c r="CC178" s="145"/>
      <c r="CD178" s="148"/>
    </row>
    <row r="179" spans="1:82">
      <c r="A179" s="61"/>
      <c r="B179" s="34"/>
      <c r="C179" s="34"/>
      <c r="D179" s="19"/>
      <c r="E179" s="67"/>
      <c r="F179" s="27"/>
      <c r="G179" s="25"/>
      <c r="H179" s="26"/>
      <c r="I179" s="25"/>
      <c r="J179" s="145"/>
      <c r="K179" s="176"/>
      <c r="L179" s="145"/>
      <c r="M179" s="145"/>
      <c r="N179" s="145"/>
      <c r="O179" s="145"/>
      <c r="P179" s="145"/>
      <c r="Q179" s="145"/>
      <c r="R179" s="145"/>
      <c r="S179" s="145"/>
      <c r="T179" s="145"/>
      <c r="U179" s="145"/>
      <c r="V179" s="145"/>
      <c r="W179" s="145"/>
      <c r="X179" s="145"/>
      <c r="Y179" s="145"/>
      <c r="Z179" s="145"/>
      <c r="AA179" s="145"/>
      <c r="AB179" s="145"/>
      <c r="AC179" s="145"/>
      <c r="AD179" s="145"/>
      <c r="AE179" s="145"/>
      <c r="AF179" s="145"/>
      <c r="AG179" s="145"/>
      <c r="AH179" s="145"/>
      <c r="AI179" s="145"/>
      <c r="AJ179" s="145"/>
      <c r="AK179" s="145"/>
      <c r="AL179" s="145"/>
      <c r="AM179" s="145"/>
      <c r="AN179" s="145"/>
      <c r="AO179" s="145"/>
      <c r="AP179" s="145"/>
      <c r="AQ179" s="145"/>
      <c r="AR179" s="145"/>
      <c r="AS179" s="145"/>
      <c r="AT179" s="145"/>
      <c r="AU179" s="145"/>
      <c r="AV179" s="145"/>
      <c r="AW179" s="145"/>
      <c r="AX179" s="145"/>
      <c r="AY179" s="145"/>
      <c r="AZ179" s="145"/>
      <c r="BA179" s="145"/>
      <c r="BB179" s="145"/>
      <c r="BC179" s="145"/>
      <c r="BD179" s="145"/>
      <c r="BE179" s="145"/>
      <c r="BF179" s="145"/>
      <c r="BG179" s="145"/>
      <c r="BH179" s="145"/>
      <c r="BI179" s="145"/>
      <c r="BJ179" s="145"/>
      <c r="BK179" s="145"/>
      <c r="BL179" s="145"/>
      <c r="BM179" s="145"/>
      <c r="BN179" s="145"/>
      <c r="BO179" s="145"/>
      <c r="BP179" s="145"/>
      <c r="BQ179" s="145"/>
      <c r="BR179" s="145"/>
      <c r="BS179" s="145"/>
      <c r="BT179" s="145"/>
      <c r="BU179" s="145"/>
      <c r="BV179" s="145"/>
      <c r="BW179" s="145"/>
      <c r="BX179" s="145"/>
      <c r="BY179" s="145"/>
      <c r="BZ179" s="145"/>
      <c r="CA179" s="145"/>
      <c r="CB179" s="145"/>
      <c r="CC179" s="33"/>
    </row>
    <row r="180" spans="1:82" ht="13">
      <c r="A180" s="210" t="s">
        <v>33</v>
      </c>
      <c r="B180" s="212" t="s">
        <v>34</v>
      </c>
      <c r="C180" s="213"/>
      <c r="D180" s="214"/>
      <c r="E180" s="226" t="s">
        <v>36</v>
      </c>
      <c r="F180" s="214"/>
      <c r="G180" s="236" t="s">
        <v>35</v>
      </c>
      <c r="H180" s="236"/>
      <c r="I180" s="237"/>
      <c r="J180" s="131"/>
      <c r="K180" s="131"/>
      <c r="L180" s="131"/>
      <c r="M180" s="131"/>
      <c r="N180" s="131"/>
      <c r="O180" s="131"/>
      <c r="P180" s="131"/>
      <c r="Q180" s="131"/>
      <c r="R180" s="131"/>
      <c r="S180" s="131"/>
      <c r="T180" s="131"/>
      <c r="U180" s="131"/>
      <c r="V180" s="131"/>
      <c r="W180" s="131"/>
      <c r="X180" s="131"/>
      <c r="Y180" s="131"/>
      <c r="Z180" s="131"/>
      <c r="AA180" s="131"/>
      <c r="AB180" s="131"/>
      <c r="AC180" s="131"/>
      <c r="AD180" s="131"/>
      <c r="AE180" s="131"/>
      <c r="AF180" s="131"/>
      <c r="AG180" s="131"/>
      <c r="AH180" s="131"/>
      <c r="AI180" s="131"/>
      <c r="AJ180" s="131"/>
      <c r="AK180" s="131"/>
      <c r="AL180" s="131"/>
      <c r="AM180" s="131"/>
      <c r="AN180" s="131"/>
      <c r="AO180" s="131"/>
      <c r="AP180" s="131"/>
      <c r="AQ180" s="131"/>
      <c r="AR180" s="131"/>
      <c r="AS180" s="131"/>
      <c r="AT180" s="131"/>
      <c r="AU180" s="131"/>
      <c r="AV180" s="131"/>
      <c r="AW180" s="131"/>
      <c r="AX180" s="131"/>
      <c r="AY180" s="131"/>
      <c r="AZ180" s="131"/>
      <c r="BA180" s="131"/>
      <c r="BB180" s="131"/>
      <c r="BC180" s="131"/>
      <c r="BD180" s="131"/>
      <c r="BE180" s="131"/>
      <c r="BF180" s="131"/>
      <c r="BG180" s="131"/>
      <c r="BH180" s="131"/>
      <c r="BI180" s="131"/>
      <c r="BJ180" s="131"/>
      <c r="BK180" s="131"/>
      <c r="BL180" s="131"/>
      <c r="BM180" s="131"/>
      <c r="BN180" s="131"/>
      <c r="BO180" s="131"/>
      <c r="BP180" s="131"/>
      <c r="BQ180" s="131"/>
      <c r="BR180" s="131"/>
      <c r="BS180" s="131"/>
      <c r="BT180" s="131"/>
      <c r="BU180" s="131"/>
      <c r="BV180" s="131"/>
      <c r="BW180" s="131"/>
      <c r="BX180" s="131"/>
      <c r="BY180" s="131"/>
      <c r="BZ180" s="131"/>
      <c r="CA180" s="131"/>
      <c r="CB180" s="131"/>
      <c r="CC180" s="187" t="s">
        <v>37</v>
      </c>
      <c r="CD180" s="149"/>
    </row>
    <row r="181" spans="1:82" ht="13.5" thickBot="1">
      <c r="A181" s="211"/>
      <c r="B181" s="215"/>
      <c r="C181" s="216"/>
      <c r="D181" s="217"/>
      <c r="E181" s="227"/>
      <c r="F181" s="217"/>
      <c r="G181" s="87">
        <v>33</v>
      </c>
      <c r="H181" s="78">
        <v>34</v>
      </c>
      <c r="I181" s="79">
        <v>35</v>
      </c>
      <c r="J181" s="79">
        <v>36</v>
      </c>
      <c r="K181" s="79">
        <v>37</v>
      </c>
      <c r="L181" s="79">
        <v>38</v>
      </c>
      <c r="M181" s="79">
        <v>39</v>
      </c>
      <c r="N181" s="79">
        <v>40</v>
      </c>
      <c r="O181" s="79">
        <v>41</v>
      </c>
      <c r="P181" s="79">
        <v>42</v>
      </c>
      <c r="Q181" s="79">
        <v>43</v>
      </c>
      <c r="R181" s="79">
        <v>44</v>
      </c>
      <c r="S181" s="79">
        <v>45</v>
      </c>
      <c r="T181" s="79">
        <v>46</v>
      </c>
      <c r="U181" s="79">
        <v>47</v>
      </c>
      <c r="V181" s="79">
        <v>48</v>
      </c>
      <c r="W181" s="79">
        <v>49</v>
      </c>
      <c r="X181" s="79">
        <v>50</v>
      </c>
      <c r="Y181" s="79">
        <v>51</v>
      </c>
      <c r="Z181" s="79">
        <v>52</v>
      </c>
      <c r="AA181" s="79">
        <v>53</v>
      </c>
      <c r="AB181" s="79">
        <v>54</v>
      </c>
      <c r="AC181" s="79">
        <v>55</v>
      </c>
      <c r="AD181" s="79">
        <v>56</v>
      </c>
      <c r="AE181" s="79">
        <v>57</v>
      </c>
      <c r="AF181" s="79">
        <v>58</v>
      </c>
      <c r="AG181" s="79">
        <v>59</v>
      </c>
      <c r="AH181" s="79">
        <v>60</v>
      </c>
      <c r="AI181" s="79">
        <v>61</v>
      </c>
      <c r="AJ181" s="79">
        <v>62</v>
      </c>
      <c r="AK181" s="79">
        <v>63</v>
      </c>
      <c r="AL181" s="79">
        <v>64</v>
      </c>
      <c r="AM181" s="79">
        <v>65</v>
      </c>
      <c r="AN181" s="79">
        <v>66</v>
      </c>
      <c r="AO181" s="79">
        <v>67</v>
      </c>
      <c r="AP181" s="79">
        <v>68</v>
      </c>
      <c r="AQ181" s="79">
        <v>69</v>
      </c>
      <c r="AR181" s="79">
        <v>70</v>
      </c>
      <c r="AS181" s="79">
        <v>71</v>
      </c>
      <c r="AT181" s="79">
        <v>72</v>
      </c>
      <c r="AU181" s="79">
        <v>73</v>
      </c>
      <c r="AV181" s="79">
        <v>74</v>
      </c>
      <c r="AW181" s="79">
        <v>75</v>
      </c>
      <c r="AX181" s="79">
        <v>76</v>
      </c>
      <c r="AY181" s="79">
        <v>77</v>
      </c>
      <c r="AZ181" s="79">
        <v>78</v>
      </c>
      <c r="BA181" s="79">
        <v>79</v>
      </c>
      <c r="BB181" s="79">
        <v>80</v>
      </c>
      <c r="BC181" s="79"/>
      <c r="BD181" s="79"/>
      <c r="BE181" s="79">
        <v>81</v>
      </c>
      <c r="BF181" s="79">
        <v>82</v>
      </c>
      <c r="BG181" s="79">
        <v>83</v>
      </c>
      <c r="BH181" s="79">
        <v>84</v>
      </c>
      <c r="BI181" s="79">
        <v>85</v>
      </c>
      <c r="BJ181" s="79">
        <v>86</v>
      </c>
      <c r="BK181" s="79">
        <v>87</v>
      </c>
      <c r="BL181" s="79">
        <v>88</v>
      </c>
      <c r="BM181" s="79">
        <v>89</v>
      </c>
      <c r="BN181" s="79">
        <v>90</v>
      </c>
      <c r="BO181" s="79">
        <v>91</v>
      </c>
      <c r="BP181" s="79">
        <v>92</v>
      </c>
      <c r="BQ181" s="79">
        <v>93</v>
      </c>
      <c r="BR181" s="79">
        <v>94</v>
      </c>
      <c r="BS181" s="79">
        <v>95</v>
      </c>
      <c r="BT181" s="79">
        <v>96</v>
      </c>
      <c r="BU181" s="79">
        <v>97</v>
      </c>
      <c r="BV181" s="79">
        <v>98</v>
      </c>
      <c r="BW181" s="79">
        <v>99</v>
      </c>
      <c r="BX181" s="79">
        <v>100</v>
      </c>
      <c r="BY181" s="79">
        <v>101</v>
      </c>
      <c r="BZ181" s="79">
        <v>102</v>
      </c>
      <c r="CA181" s="79"/>
      <c r="CB181" s="79"/>
      <c r="CC181" s="188"/>
      <c r="CD181" s="149"/>
    </row>
    <row r="182" spans="1:82" ht="13">
      <c r="A182" s="55"/>
      <c r="B182" s="189"/>
      <c r="C182" s="190"/>
      <c r="D182" s="191"/>
      <c r="E182" s="122"/>
      <c r="F182" s="89"/>
      <c r="G182" s="88"/>
      <c r="H182" s="84"/>
      <c r="I182" s="85"/>
      <c r="J182" s="133"/>
      <c r="K182" s="133"/>
      <c r="L182" s="133"/>
      <c r="M182" s="133"/>
      <c r="N182" s="133"/>
      <c r="O182" s="133"/>
      <c r="P182" s="133"/>
      <c r="Q182" s="133"/>
      <c r="R182" s="133"/>
      <c r="S182" s="133"/>
      <c r="T182" s="133"/>
      <c r="U182" s="133"/>
      <c r="V182" s="133"/>
      <c r="W182" s="133"/>
      <c r="X182" s="133"/>
      <c r="Y182" s="133"/>
      <c r="Z182" s="133"/>
      <c r="AA182" s="133"/>
      <c r="AB182" s="133"/>
      <c r="AC182" s="133"/>
      <c r="AD182" s="133"/>
      <c r="AE182" s="133"/>
      <c r="AF182" s="133"/>
      <c r="AG182" s="133"/>
      <c r="AH182" s="133"/>
      <c r="AI182" s="133"/>
      <c r="AJ182" s="133"/>
      <c r="AK182" s="133"/>
      <c r="AL182" s="133"/>
      <c r="AM182" s="133"/>
      <c r="AN182" s="133"/>
      <c r="AO182" s="133"/>
      <c r="AP182" s="133"/>
      <c r="AQ182" s="133"/>
      <c r="AR182" s="133"/>
      <c r="AS182" s="133"/>
      <c r="AT182" s="133"/>
      <c r="AU182" s="133"/>
      <c r="AV182" s="133"/>
      <c r="AW182" s="133"/>
      <c r="AX182" s="133"/>
      <c r="AY182" s="133"/>
      <c r="AZ182" s="133"/>
      <c r="BA182" s="133"/>
      <c r="BB182" s="133"/>
      <c r="BC182" s="133"/>
      <c r="BD182" s="133"/>
      <c r="BE182" s="133"/>
      <c r="BF182" s="133"/>
      <c r="BG182" s="133"/>
      <c r="BH182" s="133"/>
      <c r="BI182" s="133"/>
      <c r="BJ182" s="133"/>
      <c r="BK182" s="133"/>
      <c r="BL182" s="133"/>
      <c r="BM182" s="133"/>
      <c r="BN182" s="133"/>
      <c r="BO182" s="133"/>
      <c r="BP182" s="133"/>
      <c r="BQ182" s="133"/>
      <c r="BR182" s="133"/>
      <c r="BS182" s="133"/>
      <c r="BT182" s="133"/>
      <c r="BU182" s="133"/>
      <c r="BV182" s="133"/>
      <c r="BW182" s="133"/>
      <c r="BX182" s="133"/>
      <c r="BY182" s="133"/>
      <c r="BZ182" s="133"/>
      <c r="CA182" s="133"/>
      <c r="CB182" s="133"/>
      <c r="CC182" s="81"/>
      <c r="CD182" s="150"/>
    </row>
    <row r="183" spans="1:82" ht="25.5" customHeight="1">
      <c r="A183" s="80" t="s">
        <v>25</v>
      </c>
      <c r="B183" s="194" t="s">
        <v>21</v>
      </c>
      <c r="C183" s="195"/>
      <c r="D183" s="195"/>
      <c r="E183" s="219" t="s">
        <v>38</v>
      </c>
      <c r="F183" s="229"/>
      <c r="G183" s="99">
        <f>$I$15/9</f>
        <v>112.41000000000001</v>
      </c>
      <c r="H183" s="99">
        <f>$I$17/9</f>
        <v>17.471111111111114</v>
      </c>
      <c r="I183" s="99">
        <f>$I$19/9</f>
        <v>10.222222222222221</v>
      </c>
      <c r="J183" s="99">
        <f>$I$21/9</f>
        <v>8.2222222222222214</v>
      </c>
      <c r="K183" s="99">
        <f>$I$23/9</f>
        <v>11.035555555555554</v>
      </c>
      <c r="L183" s="99">
        <f>$I$25/9</f>
        <v>29.06666666666667</v>
      </c>
      <c r="M183" s="99">
        <f>$I$27/9</f>
        <v>18.564777777777778</v>
      </c>
      <c r="N183" s="99">
        <f>$I$29/9</f>
        <v>38.444444444444443</v>
      </c>
      <c r="O183" s="99">
        <f>$I$31/9</f>
        <v>273.30555555555554</v>
      </c>
      <c r="P183" s="99">
        <f>$I$33/9</f>
        <v>1.5622222222222222</v>
      </c>
      <c r="Q183" s="99">
        <f>$I$35/9</f>
        <v>26.646666666666665</v>
      </c>
      <c r="R183" s="99">
        <f>$I$37/9</f>
        <v>36.074444444444445</v>
      </c>
      <c r="S183" s="99">
        <f>$I$39/9</f>
        <v>22.828888888888891</v>
      </c>
      <c r="T183" s="99">
        <f>$I$41/9</f>
        <v>125.87111111111113</v>
      </c>
      <c r="U183" s="99">
        <f>$I$43/9</f>
        <v>308.57</v>
      </c>
      <c r="V183" s="99">
        <f>$I$45/9</f>
        <v>30.005555555555556</v>
      </c>
      <c r="W183" s="99">
        <f>$I$47/9</f>
        <v>734.70222222222219</v>
      </c>
      <c r="X183" s="99">
        <f>$I$49/9</f>
        <v>330</v>
      </c>
      <c r="Y183" s="99">
        <f>$I$51/9</f>
        <v>70.448888888888888</v>
      </c>
      <c r="Z183" s="99">
        <f>$I$53/9</f>
        <v>32.104444444444447</v>
      </c>
      <c r="AA183" s="99">
        <f>$I$55/9</f>
        <v>23.049999999999997</v>
      </c>
      <c r="AB183" s="99">
        <f>$I$57/9</f>
        <v>172.97444444444443</v>
      </c>
      <c r="AC183" s="99">
        <f>$I$59/9</f>
        <v>37.838888888888889</v>
      </c>
      <c r="AD183" s="99">
        <f>$I$61/9</f>
        <v>139.19111111111113</v>
      </c>
      <c r="AE183" s="99">
        <f>$I$63/9</f>
        <v>440.66222222222223</v>
      </c>
      <c r="AF183" s="99">
        <f>$I$65/9</f>
        <v>287.08</v>
      </c>
      <c r="AG183" s="99">
        <f>$I$67/9</f>
        <v>2437.1977777777774</v>
      </c>
      <c r="AH183" s="99">
        <f>$I$69/9</f>
        <v>556.58555555555563</v>
      </c>
      <c r="AI183" s="99">
        <f>$I$71/9</f>
        <v>8.5733333333333324</v>
      </c>
      <c r="AJ183" s="99">
        <f>$I$73/9</f>
        <v>7.7422222222222228</v>
      </c>
      <c r="AK183" s="99">
        <f>$I$75/9</f>
        <v>5.427777777777778</v>
      </c>
      <c r="AL183" s="99">
        <f>$I$77/9</f>
        <v>4.6155555555555559</v>
      </c>
      <c r="AM183" s="99">
        <f>$I$79/9</f>
        <v>4.0666666666666664</v>
      </c>
      <c r="AN183" s="99">
        <f>$I$81/9</f>
        <v>3.657777777777778</v>
      </c>
      <c r="AO183" s="99">
        <f>$I$83/9</f>
        <v>19.886666666666667</v>
      </c>
      <c r="AP183" s="99">
        <f>$I$85/9</f>
        <v>12.213333333333333</v>
      </c>
      <c r="AQ183" s="99">
        <f>$I$87/9</f>
        <v>14.794444444444444</v>
      </c>
      <c r="AR183" s="99">
        <f>$I$89/9</f>
        <v>61.236666666666665</v>
      </c>
      <c r="AS183" s="99">
        <f>$I$91/9</f>
        <v>840.48333333333335</v>
      </c>
      <c r="AT183" s="99">
        <f>$I$93/9</f>
        <v>727.13222222222214</v>
      </c>
      <c r="AU183" s="99">
        <f>$I$95/9</f>
        <v>79.823333333333323</v>
      </c>
      <c r="AV183" s="99">
        <f>$I$97/9</f>
        <v>67.443333333333328</v>
      </c>
      <c r="AW183" s="99">
        <f>$I$99/9</f>
        <v>94.888888888888886</v>
      </c>
      <c r="AX183" s="99">
        <f>$I$101/9</f>
        <v>104.39666666666668</v>
      </c>
      <c r="AY183" s="99">
        <f>$I$103/9</f>
        <v>111.46444444444444</v>
      </c>
      <c r="AZ183" s="99">
        <f>$I$105/9</f>
        <v>151.16333333333333</v>
      </c>
      <c r="BA183" s="99">
        <f>$I$107/9</f>
        <v>419.96777777777777</v>
      </c>
      <c r="BB183" s="99">
        <f>$I$109/9</f>
        <v>41.448888888888888</v>
      </c>
      <c r="BC183" s="99"/>
      <c r="BD183" s="99"/>
      <c r="BE183" s="99">
        <f>$I$117/9</f>
        <v>11.836666666666666</v>
      </c>
      <c r="BF183" s="99">
        <f>$I$119/9</f>
        <v>11.444444444444445</v>
      </c>
      <c r="BG183" s="99">
        <f>$I$121/9</f>
        <v>52.073333333333338</v>
      </c>
      <c r="BH183" s="99">
        <f>$I$123/9</f>
        <v>16.30777777777778</v>
      </c>
      <c r="BI183" s="99">
        <f>$I$127/9</f>
        <v>116.06</v>
      </c>
      <c r="BJ183" s="99">
        <f>$I$129/9</f>
        <v>427.71444444444444</v>
      </c>
      <c r="BK183" s="99">
        <f>$I$131/9</f>
        <v>16.644555555555556</v>
      </c>
      <c r="BL183" s="99">
        <f>$I$133/9</f>
        <v>39.61</v>
      </c>
      <c r="BM183" s="99">
        <f>$I$135/9</f>
        <v>246.11111111111111</v>
      </c>
      <c r="BN183" s="99">
        <f>$I$137/9</f>
        <v>115.9811111111111</v>
      </c>
      <c r="BO183" s="99">
        <f>$I$139/9</f>
        <v>106.24555555555555</v>
      </c>
      <c r="BP183" s="99">
        <f>$I$143/9</f>
        <v>17.236666666666665</v>
      </c>
      <c r="BQ183" s="99">
        <f>$I$145/9</f>
        <v>9.6544444444444437</v>
      </c>
      <c r="BR183" s="99">
        <f>$I$149/9</f>
        <v>18.690000000000001</v>
      </c>
      <c r="BS183" s="99">
        <f>$I$151/9</f>
        <v>55.669999999999995</v>
      </c>
      <c r="BT183" s="99">
        <f>$I$155/9</f>
        <v>34.567777777777778</v>
      </c>
      <c r="BU183" s="99">
        <f>$I$157/9</f>
        <v>169.37333333333333</v>
      </c>
      <c r="BV183" s="99">
        <f>$I$159/9</f>
        <v>154.49111111111111</v>
      </c>
      <c r="BW183" s="99">
        <f>$I$161/9</f>
        <v>4.4322222222222223</v>
      </c>
      <c r="BX183" s="99">
        <f>$I$163/9</f>
        <v>7.5344444444444445</v>
      </c>
      <c r="BY183" s="99">
        <f>$I$165/9</f>
        <v>9.714444444444446</v>
      </c>
      <c r="BZ183" s="99">
        <f>$I$169/9</f>
        <v>842.03000000000009</v>
      </c>
      <c r="CA183" s="99"/>
      <c r="CB183" s="99"/>
      <c r="CC183" s="82" t="s">
        <v>24</v>
      </c>
      <c r="CD183" s="151"/>
    </row>
    <row r="184" spans="1:82" ht="34.5" customHeight="1">
      <c r="A184" s="80"/>
      <c r="B184" s="194"/>
      <c r="C184" s="195"/>
      <c r="D184" s="195"/>
      <c r="E184" s="219"/>
      <c r="F184" s="229"/>
      <c r="G184" s="47"/>
      <c r="H184" s="34"/>
      <c r="I184" s="33"/>
      <c r="J184" s="134"/>
      <c r="K184" s="134"/>
      <c r="L184" s="134"/>
      <c r="M184" s="134"/>
      <c r="N184" s="134"/>
      <c r="O184" s="134"/>
      <c r="P184" s="134"/>
      <c r="Q184" s="134"/>
      <c r="R184" s="134"/>
      <c r="S184" s="134"/>
      <c r="T184" s="134"/>
      <c r="U184" s="134"/>
      <c r="V184" s="134"/>
      <c r="W184" s="134"/>
      <c r="X184" s="134"/>
      <c r="Y184" s="134"/>
      <c r="Z184" s="134"/>
      <c r="AA184" s="134"/>
      <c r="AB184" s="134"/>
      <c r="AC184" s="134"/>
      <c r="AD184" s="134"/>
      <c r="AE184" s="134"/>
      <c r="AF184" s="134"/>
      <c r="AG184" s="134"/>
      <c r="AH184" s="134"/>
      <c r="AI184" s="134"/>
      <c r="AJ184" s="134"/>
      <c r="AK184" s="134"/>
      <c r="AL184" s="134"/>
      <c r="AM184" s="134"/>
      <c r="AN184" s="134"/>
      <c r="AO184" s="134"/>
      <c r="AP184" s="134"/>
      <c r="AQ184" s="134"/>
      <c r="AR184" s="134"/>
      <c r="AS184" s="134"/>
      <c r="AT184" s="134"/>
      <c r="AU184" s="134"/>
      <c r="AV184" s="134"/>
      <c r="AW184" s="134"/>
      <c r="AX184" s="134"/>
      <c r="AY184" s="134"/>
      <c r="AZ184" s="134"/>
      <c r="BA184" s="134"/>
      <c r="BB184" s="134"/>
      <c r="BC184" s="134"/>
      <c r="BD184" s="134"/>
      <c r="BE184" s="134"/>
      <c r="BF184" s="134"/>
      <c r="BG184" s="134"/>
      <c r="BH184" s="134"/>
      <c r="BI184" s="134"/>
      <c r="BJ184" s="134"/>
      <c r="BK184" s="134"/>
      <c r="BL184" s="134"/>
      <c r="BM184" s="134"/>
      <c r="BN184" s="134"/>
      <c r="BO184" s="134"/>
      <c r="BP184" s="134"/>
      <c r="BQ184" s="134"/>
      <c r="BR184" s="134"/>
      <c r="BS184" s="134"/>
      <c r="BT184" s="134"/>
      <c r="BU184" s="134"/>
      <c r="BV184" s="134"/>
      <c r="BW184" s="134"/>
      <c r="BX184" s="134"/>
      <c r="BY184" s="134"/>
      <c r="BZ184" s="134"/>
      <c r="CA184" s="134"/>
      <c r="CB184" s="134"/>
      <c r="CC184" s="82"/>
      <c r="CD184" s="151"/>
    </row>
    <row r="185" spans="1:82" ht="25.5" customHeight="1">
      <c r="A185" s="80" t="s">
        <v>27</v>
      </c>
      <c r="B185" s="194" t="s">
        <v>65</v>
      </c>
      <c r="C185" s="195"/>
      <c r="D185" s="195"/>
      <c r="E185" s="219" t="s">
        <v>45</v>
      </c>
      <c r="F185" s="229"/>
      <c r="G185" s="99">
        <f>$I$15*(9/12)/27</f>
        <v>28.102500000000003</v>
      </c>
      <c r="H185" s="99">
        <f>$I$17*(9/12)/27</f>
        <v>4.3677777777777784</v>
      </c>
      <c r="I185" s="99">
        <f>$I$19*(9/12)/27</f>
        <v>2.5555555555555554</v>
      </c>
      <c r="J185" s="99">
        <f>$I$21*(9/12)/27</f>
        <v>2.0555555555555554</v>
      </c>
      <c r="K185" s="99">
        <f>$I$23*(9/12)/27</f>
        <v>2.7588888888888885</v>
      </c>
      <c r="L185" s="99">
        <f>$I$25*(9/12)/27</f>
        <v>7.2666666666666675</v>
      </c>
      <c r="M185" s="99">
        <f>$I$27*(9/12)/27</f>
        <v>4.6411944444444444</v>
      </c>
      <c r="N185" s="99">
        <f>$I$29*(9/12)/27</f>
        <v>9.6111111111111107</v>
      </c>
      <c r="O185" s="99">
        <f>$I$31*(9/12)/27</f>
        <v>68.326388888888886</v>
      </c>
      <c r="P185" s="99">
        <f>$I$33*(9/12)/27</f>
        <v>0.39055555555555554</v>
      </c>
      <c r="Q185" s="99">
        <f>$I$35*(9/12)/27</f>
        <v>6.6616666666666671</v>
      </c>
      <c r="R185" s="99">
        <f>$I$37*(9/12)/27</f>
        <v>9.0186111111111114</v>
      </c>
      <c r="S185" s="99">
        <f>$I$39*(9/12)/27</f>
        <v>5.7072222222222218</v>
      </c>
      <c r="T185" s="99">
        <f>$I$41*(9/12)/27</f>
        <v>31.467777777777783</v>
      </c>
      <c r="U185" s="99">
        <f>$I$43*(9/12)/27</f>
        <v>77.142499999999998</v>
      </c>
      <c r="V185" s="99">
        <f>$I$45*(9/12)/27</f>
        <v>7.50138888888889</v>
      </c>
      <c r="W185" s="99">
        <f>$I$47*(9/12)/27</f>
        <v>183.67555555555555</v>
      </c>
      <c r="X185" s="99">
        <f>$I$49*(9/12)/27</f>
        <v>82.5</v>
      </c>
      <c r="Y185" s="99">
        <f>$I$51*(9/12)/27</f>
        <v>17.612222222222222</v>
      </c>
      <c r="Z185" s="99">
        <f>$I$53*(9/12)/27</f>
        <v>8.0261111111111099</v>
      </c>
      <c r="AA185" s="99">
        <f>$I$55*(9/12)/27</f>
        <v>5.7624999999999993</v>
      </c>
      <c r="AB185" s="99">
        <f>$I$57*(9/12)/27</f>
        <v>43.243611111111107</v>
      </c>
      <c r="AC185" s="99">
        <f>$I$59*(9/12)/27</f>
        <v>9.4597222222222239</v>
      </c>
      <c r="AD185" s="99">
        <f>$I$61*(9/12)/27</f>
        <v>34.797777777777775</v>
      </c>
      <c r="AE185" s="99">
        <f>$I$63*(9/12)/27</f>
        <v>110.16555555555557</v>
      </c>
      <c r="AF185" s="99">
        <f>$I$65*(9/12)/27</f>
        <v>71.77</v>
      </c>
      <c r="AG185" s="99">
        <f>$I$67*(9/12)/27</f>
        <v>609.29944444444436</v>
      </c>
      <c r="AH185" s="99">
        <f>$I$69*(9/12)/27</f>
        <v>139.14638888888891</v>
      </c>
      <c r="AI185" s="99">
        <f>$I$71*(9/12)/27</f>
        <v>2.1433333333333331</v>
      </c>
      <c r="AJ185" s="99">
        <f>$I$73*(9/12)/27</f>
        <v>1.9355555555555557</v>
      </c>
      <c r="AK185" s="99">
        <f>$I$75*(9/12)/27</f>
        <v>1.3569444444444445</v>
      </c>
      <c r="AL185" s="99">
        <f>$I$77*(9/12)/27</f>
        <v>1.153888888888889</v>
      </c>
      <c r="AM185" s="99">
        <f>$I$79*(9/12)/27</f>
        <v>1.0166666666666668</v>
      </c>
      <c r="AN185" s="99">
        <f>$I$81*(9/12)/27</f>
        <v>0.9144444444444445</v>
      </c>
      <c r="AO185" s="99">
        <f>$I$83*(9/12)/27</f>
        <v>4.9716666666666658</v>
      </c>
      <c r="AP185" s="99">
        <f>$I$85*(9/12)/27</f>
        <v>3.0533333333333332</v>
      </c>
      <c r="AQ185" s="99">
        <f>$I$87*(9/12)/27</f>
        <v>3.6986111111111115</v>
      </c>
      <c r="AR185" s="99">
        <f>$I$89*(9/12)/27</f>
        <v>15.309166666666666</v>
      </c>
      <c r="AS185" s="99">
        <f>$I$91*(9/12)/27</f>
        <v>210.12083333333337</v>
      </c>
      <c r="AT185" s="99">
        <f>$I$93*(9/12)/27</f>
        <v>181.78305555555556</v>
      </c>
      <c r="AU185" s="99">
        <f>$I$95*(9/12)/27</f>
        <v>19.955833333333334</v>
      </c>
      <c r="AV185" s="99">
        <f>$I$97*(9/12)/27</f>
        <v>16.860833333333332</v>
      </c>
      <c r="AW185" s="99">
        <f>$I$99*(9/12)/27</f>
        <v>23.722222222222221</v>
      </c>
      <c r="AX185" s="99">
        <f>$I$101*(9/12)/27</f>
        <v>26.099166666666665</v>
      </c>
      <c r="AY185" s="99">
        <f>$I$103*(9/12)/27</f>
        <v>27.86611111111111</v>
      </c>
      <c r="AZ185" s="99">
        <f>$I$105*(9/12)/27</f>
        <v>37.790833333333332</v>
      </c>
      <c r="BA185" s="99">
        <f>$I$107*(9/12)/27</f>
        <v>104.99194444444446</v>
      </c>
      <c r="BB185" s="99">
        <f>$I$109*(9/12)/27</f>
        <v>10.362222222222224</v>
      </c>
      <c r="BC185" s="99"/>
      <c r="BD185" s="99"/>
      <c r="BE185" s="99"/>
      <c r="BF185" s="142"/>
      <c r="BG185" s="142"/>
      <c r="BH185" s="142"/>
      <c r="BI185" s="142"/>
      <c r="BJ185" s="142"/>
      <c r="BK185" s="142"/>
      <c r="BL185" s="142"/>
      <c r="BM185" s="142"/>
      <c r="BN185" s="142"/>
      <c r="BO185" s="142"/>
      <c r="BP185" s="142"/>
      <c r="BQ185" s="142"/>
      <c r="BR185" s="142"/>
      <c r="BS185" s="142"/>
      <c r="BT185" s="142"/>
      <c r="BU185" s="142"/>
      <c r="BV185" s="142"/>
      <c r="BW185" s="142"/>
      <c r="BX185" s="142"/>
      <c r="BY185" s="142"/>
      <c r="BZ185" s="142"/>
      <c r="CA185" s="142"/>
      <c r="CB185" s="142"/>
      <c r="CC185" s="82" t="s">
        <v>23</v>
      </c>
      <c r="CD185" s="151"/>
    </row>
    <row r="186" spans="1:82" ht="25.5" customHeight="1">
      <c r="A186" s="80" t="s">
        <v>28</v>
      </c>
      <c r="B186" s="194" t="s">
        <v>66</v>
      </c>
      <c r="C186" s="195"/>
      <c r="D186" s="195"/>
      <c r="E186" s="219" t="s">
        <v>39</v>
      </c>
      <c r="F186" s="229"/>
      <c r="G186" s="266">
        <f>$K$15*(6/12)/27</f>
        <v>24.980000000000196</v>
      </c>
      <c r="H186" s="266">
        <f>$K$17*(6/12)/27</f>
        <v>7.2796296296293708</v>
      </c>
      <c r="I186" s="266">
        <f>$K$19*(6/12)/27</f>
        <v>4.2598148148145238</v>
      </c>
      <c r="J186" s="266">
        <f>$K$21*(6/12)/27</f>
        <v>3.425925925925926</v>
      </c>
      <c r="K186" s="266">
        <f>$K$23*(6/12)/27</f>
        <v>4.5975925925922692</v>
      </c>
      <c r="L186" s="266">
        <f>$K$25*(6/12)/27</f>
        <v>12.295000000000032</v>
      </c>
      <c r="M186" s="266">
        <f>$K$27*(6/12)/27</f>
        <v>7.6613518518522072</v>
      </c>
      <c r="N186" s="266">
        <f>$K$29*(6/12)/27</f>
        <v>8.4268518518521756</v>
      </c>
      <c r="O186" s="266">
        <f>$K$31*(6/12)/27</f>
        <v>58.05703703703707</v>
      </c>
      <c r="P186" s="266">
        <f>$K$33*(6/12)/27</f>
        <v>0.65259259259246327</v>
      </c>
      <c r="Q186" s="266">
        <f>$K$35*(6/12)/27</f>
        <v>7.2633333333334953</v>
      </c>
      <c r="R186" s="266">
        <f>$I$37*(6/12)/27</f>
        <v>6.0124074074074079</v>
      </c>
      <c r="S186" s="266">
        <f>$K$39*(6/12)/27</f>
        <v>6.1642592592593246</v>
      </c>
      <c r="T186" s="266">
        <f>$K$41*(6/12)/27</f>
        <v>23.061296296295783</v>
      </c>
      <c r="U186" s="266">
        <f>$K$43*(6/12)/27</f>
        <v>60.779444444444835</v>
      </c>
      <c r="V186" s="266">
        <f>$K$45*(6/12)/27</f>
        <v>6.5114814814816109</v>
      </c>
      <c r="W186" s="266">
        <f>$K$47*(6/12)/27</f>
        <v>157.66259259259218</v>
      </c>
      <c r="X186" s="266">
        <f>$K49*(6/12)/27</f>
        <v>67.222222222222229</v>
      </c>
      <c r="Y186" s="266">
        <f>$K$51*(6/12)/27</f>
        <v>15.096481481481449</v>
      </c>
      <c r="Z186" s="266">
        <f>$K$53*(6/12)/27</f>
        <v>7.3112962962959402</v>
      </c>
      <c r="AA186" s="266">
        <f>$K$55*(6/12)/27</f>
        <v>5.4683333333332689</v>
      </c>
      <c r="AB186" s="266">
        <f>$K$57*(6/12)/27</f>
        <v>34.467962962962964</v>
      </c>
      <c r="AC186" s="266">
        <f>$K$59*(6/12)/27</f>
        <v>8.4803703703698208</v>
      </c>
      <c r="AD186" s="266">
        <f>$K$61*(6/12)/27</f>
        <v>30.789629629629598</v>
      </c>
      <c r="AE186" s="266">
        <f>$K$63*(6/12)/27</f>
        <v>83.167592592592527</v>
      </c>
      <c r="AF186" s="266">
        <f>$K$65*(6/12)/27</f>
        <v>113.72722222222254</v>
      </c>
      <c r="AG186" s="266">
        <f>$K$67*(6/12)/27</f>
        <v>448.69962962962961</v>
      </c>
      <c r="AH186" s="266">
        <f>$K$69*(6/12)/27</f>
        <v>108.15314814814816</v>
      </c>
      <c r="AI186" s="266">
        <f>$K$71*(6/12)/27</f>
        <v>3.1161111111108521</v>
      </c>
      <c r="AJ186" s="266">
        <f>$K$73*(6/12)/27</f>
        <v>2.9481481481479541</v>
      </c>
      <c r="AK186" s="266">
        <f>$K$75*(6/12)/27</f>
        <v>2.0879629629631244</v>
      </c>
      <c r="AL186" s="266">
        <f>$K$77*(6/12)/27</f>
        <v>1.8131481481486007</v>
      </c>
      <c r="AM186" s="266">
        <f>$K$79*(6/12)/27</f>
        <v>1.4950000000003556</v>
      </c>
      <c r="AN186" s="266">
        <f>$K$81*(6/12)/27</f>
        <v>1.3040740740740742</v>
      </c>
      <c r="AO186" s="266">
        <f>$K$83*(6/12)/27</f>
        <v>8.2661111111113694</v>
      </c>
      <c r="AP186" s="266">
        <f>$K$85*(6/12)/27</f>
        <v>6.2211111111109174</v>
      </c>
      <c r="AQ186" s="266">
        <f>$K$87*(6/12)/27</f>
        <v>6.1635185185183889</v>
      </c>
      <c r="AR186" s="266">
        <f>$K$89*(6/12)/27</f>
        <v>12.146111111111013</v>
      </c>
      <c r="AS186" s="266">
        <f>$K$91*(6/12)/27</f>
        <v>167.09277777777785</v>
      </c>
      <c r="AT186" s="266">
        <f>$K$93*(6/12)/27</f>
        <v>146.99203703703739</v>
      </c>
      <c r="AU186" s="266">
        <f>$K$95*(6/12)/27</f>
        <v>16.523888888889243</v>
      </c>
      <c r="AV186" s="266">
        <f>$K$97*(6/12)/27</f>
        <v>14.39833333333314</v>
      </c>
      <c r="AW186" s="266">
        <f>$K$99*(6/12)/27</f>
        <v>18.92092592592612</v>
      </c>
      <c r="AX186" s="266">
        <f>$K$101*(6/12)/27</f>
        <v>20.679444444444091</v>
      </c>
      <c r="AY186" s="266">
        <f>$K$103*(6/12)/27</f>
        <v>21.761851851852239</v>
      </c>
      <c r="AZ186" s="266">
        <f>$K$105*(6/12)/27</f>
        <v>30.760000000000129</v>
      </c>
      <c r="BA186" s="266">
        <f>$K$107*(6/12)/27</f>
        <v>85.555185185184996</v>
      </c>
      <c r="BB186" s="266">
        <f>$K$109*(6/12)/27</f>
        <v>9.6148148148148795</v>
      </c>
      <c r="BC186" s="266"/>
      <c r="BD186" s="266"/>
      <c r="BE186" s="266">
        <f>$K$117*(6/12)/27</f>
        <v>4.9316666666666658</v>
      </c>
      <c r="BF186" s="266">
        <f>$K$119*(6/12)/27</f>
        <v>4.7685185185185182</v>
      </c>
      <c r="BG186" s="266">
        <f>$K$121*(6/12)/27</f>
        <v>11.534999999999998</v>
      </c>
      <c r="BH186" s="266">
        <f>$K$123*(6/12)/27</f>
        <v>5.4868518518518536</v>
      </c>
      <c r="BI186" s="266">
        <f>$K$127*(6/12)/27</f>
        <v>32.586666666666673</v>
      </c>
      <c r="BJ186" s="266">
        <f>$K$129*(6/12)/27</f>
        <v>98.081851851851852</v>
      </c>
      <c r="BK186" s="266">
        <f>$K$131*(6/12)/27</f>
        <v>3.4735370370370449</v>
      </c>
      <c r="BL186" s="266">
        <f>$K$133*(6/12)/27</f>
        <v>7.9861111111111152</v>
      </c>
      <c r="BM186" s="266">
        <f>$K$135*(6/12)/27</f>
        <v>58.622962962962966</v>
      </c>
      <c r="BN186" s="266">
        <f>$K$137*(6/12)/27</f>
        <v>48.327407407407449</v>
      </c>
      <c r="BO186" s="266">
        <f>$K$139*(6/12)/27</f>
        <v>27.347037037037051</v>
      </c>
      <c r="BP186" s="266">
        <f>$K$143*(6/12)/27</f>
        <v>4.5394444444444444</v>
      </c>
      <c r="BQ186" s="266">
        <f>$K$145*(6/12)/27</f>
        <v>3.2757407407407406</v>
      </c>
      <c r="BR186" s="99">
        <f>$K$149*(6/12)/27</f>
        <v>5.6738888888889116</v>
      </c>
      <c r="BS186" s="99">
        <f>$K$151*(6/12)/27</f>
        <v>11.837222222222245</v>
      </c>
      <c r="BT186" s="99">
        <f>$K$155*(6/12)/27</f>
        <v>8.5335185185185995</v>
      </c>
      <c r="BU186" s="99">
        <f>$K$157*(6/12)/27</f>
        <v>35.677222222222206</v>
      </c>
      <c r="BV186" s="99">
        <f>$K$159*(6/12)/27</f>
        <v>33.879629629629662</v>
      </c>
      <c r="BW186" s="99">
        <f>$K$161*(6/12)/27</f>
        <v>1.8448148148148067</v>
      </c>
      <c r="BX186" s="99">
        <f>$K$163*(6/12)/27</f>
        <v>3.1385185185184863</v>
      </c>
      <c r="BY186" s="99">
        <f>$K$165*(6/12)/27</f>
        <v>4.0485185185184944</v>
      </c>
      <c r="BZ186" s="99">
        <f>$K$169*(6/12)/27</f>
        <v>146.82111111111112</v>
      </c>
      <c r="CA186" s="99"/>
      <c r="CB186" s="99"/>
      <c r="CC186" s="82" t="s">
        <v>23</v>
      </c>
      <c r="CD186" s="151"/>
    </row>
    <row r="187" spans="1:82" ht="25.5" customHeight="1">
      <c r="A187" s="80" t="s">
        <v>20</v>
      </c>
      <c r="B187" s="194" t="s">
        <v>22</v>
      </c>
      <c r="C187" s="195"/>
      <c r="D187" s="195"/>
      <c r="E187" s="219" t="s">
        <v>40</v>
      </c>
      <c r="F187" s="229"/>
      <c r="G187" s="99">
        <f>$I$15/9*0.06*3</f>
        <v>20.233800000000002</v>
      </c>
      <c r="H187" s="99">
        <f>$I$17/9*0.06*3</f>
        <v>3.1448</v>
      </c>
      <c r="I187" s="99">
        <f>$I$19/9*0.06*3</f>
        <v>1.8399999999999999</v>
      </c>
      <c r="J187" s="99">
        <f>$I$21/9*0.06*3</f>
        <v>1.48</v>
      </c>
      <c r="K187" s="99">
        <f>$I$23/9*0.06*3</f>
        <v>1.9863999999999997</v>
      </c>
      <c r="L187" s="99">
        <f>$I$25/9*0.06*3</f>
        <v>5.2320000000000011</v>
      </c>
      <c r="M187" s="99">
        <f>$I$27/9*0.06*3</f>
        <v>3.3416600000000001</v>
      </c>
      <c r="N187" s="99">
        <f>$I$29/9*0.06*3</f>
        <v>6.92</v>
      </c>
      <c r="O187" s="99">
        <f>$I$31/9*0.06*3</f>
        <v>49.195</v>
      </c>
      <c r="P187" s="99">
        <f>$I$33/9*0.06*3</f>
        <v>0.28119999999999995</v>
      </c>
      <c r="Q187" s="99">
        <f>$I$35/9*0.06*3</f>
        <v>4.7963999999999993</v>
      </c>
      <c r="R187" s="99">
        <f>$I$37/9*0.06*3</f>
        <v>6.4934000000000003</v>
      </c>
      <c r="S187" s="99">
        <f>$I$39/9*0.06*3</f>
        <v>4.1092000000000004</v>
      </c>
      <c r="T187" s="99">
        <f>$I$41/9*0.06*3</f>
        <v>22.656800000000004</v>
      </c>
      <c r="U187" s="99">
        <f>$I$43/9*0.06*3</f>
        <v>55.542599999999993</v>
      </c>
      <c r="V187" s="99">
        <f>$I$45/9*0.06*3</f>
        <v>5.4009999999999998</v>
      </c>
      <c r="W187" s="99">
        <f>$I$47/9*0.06*3</f>
        <v>132.24639999999999</v>
      </c>
      <c r="X187" s="99">
        <f>$K$49/9*0.06*3</f>
        <v>72.599999999999994</v>
      </c>
      <c r="Y187" s="99">
        <f>$K$51/9*0.06*3</f>
        <v>16.304199999999963</v>
      </c>
      <c r="Z187" s="99">
        <f>$K$53/9*0.06*3</f>
        <v>7.8961999999996149</v>
      </c>
      <c r="AA187" s="99">
        <f>$K$55/9*0.06*3</f>
        <v>5.90579999999993</v>
      </c>
      <c r="AB187" s="99">
        <f>$I$57/9*0.06*3</f>
        <v>31.135399999999997</v>
      </c>
      <c r="AC187" s="99">
        <f>$I$59/9*0.06*3</f>
        <v>6.8109999999999999</v>
      </c>
      <c r="AD187" s="99">
        <f>$I$61/9*0.06*3</f>
        <v>25.054400000000001</v>
      </c>
      <c r="AE187" s="99">
        <f>$I$63/9*0.06*3</f>
        <v>79.319199999999995</v>
      </c>
      <c r="AF187" s="99">
        <f>$I$65/9*0.06*3</f>
        <v>51.674399999999991</v>
      </c>
      <c r="AG187" s="99">
        <f>$I$67/9*0.06*3</f>
        <v>438.6955999999999</v>
      </c>
      <c r="AH187" s="99">
        <f>$I$69/9*0.06*3</f>
        <v>100.1854</v>
      </c>
      <c r="AI187" s="99">
        <f>$I$71/9*0.06*3</f>
        <v>1.5431999999999999</v>
      </c>
      <c r="AJ187" s="99">
        <f>$I$73/9*0.06*3</f>
        <v>1.3936000000000002</v>
      </c>
      <c r="AK187" s="99">
        <f>$I$75/9*0.06*3</f>
        <v>0.97699999999999998</v>
      </c>
      <c r="AL187" s="99">
        <f>$I$77/9*0.06*3</f>
        <v>0.83080000000000009</v>
      </c>
      <c r="AM187" s="99">
        <f>$I$79/9*0.06*3</f>
        <v>0.73199999999999987</v>
      </c>
      <c r="AN187" s="99">
        <f>$I$81/9*0.06*3</f>
        <v>0.65839999999999999</v>
      </c>
      <c r="AO187" s="99">
        <f>$I$83/9*0.06*3</f>
        <v>3.5796000000000001</v>
      </c>
      <c r="AP187" s="99">
        <f>$I$85/9*0.06*3</f>
        <v>2.1983999999999995</v>
      </c>
      <c r="AQ187" s="99">
        <f>$I$87/9*0.06*3</f>
        <v>2.6629999999999998</v>
      </c>
      <c r="AR187" s="99">
        <f>$I$89/9*0.06*3</f>
        <v>11.022600000000001</v>
      </c>
      <c r="AS187" s="99">
        <f>$I$91/9*0.06*3</f>
        <v>151.28700000000001</v>
      </c>
      <c r="AT187" s="99">
        <f>$I$93/9*0.06*3</f>
        <v>130.88379999999998</v>
      </c>
      <c r="AU187" s="99">
        <f>$I$95/9*0.06*3</f>
        <v>14.368199999999998</v>
      </c>
      <c r="AV187" s="99">
        <f>$I$97/9*0.06*3</f>
        <v>12.139799999999999</v>
      </c>
      <c r="AW187" s="99">
        <f>$I$99/9*0.06*3</f>
        <v>17.079999999999998</v>
      </c>
      <c r="AX187" s="99">
        <f>$I$101/9*0.06*3</f>
        <v>18.791400000000003</v>
      </c>
      <c r="AY187" s="99">
        <f>$I$103/9*0.06*3</f>
        <v>20.063600000000001</v>
      </c>
      <c r="AZ187" s="99">
        <f>$I$105/9*0.06*3</f>
        <v>27.209399999999995</v>
      </c>
      <c r="BA187" s="99">
        <f>$I$107/9*0.06*3</f>
        <v>75.594200000000001</v>
      </c>
      <c r="BB187" s="99">
        <f>$I$109/9*0.06*3</f>
        <v>7.460799999999999</v>
      </c>
      <c r="BC187" s="99"/>
      <c r="BD187" s="99"/>
      <c r="BE187" s="99">
        <f>$I$117/9*0.06*3</f>
        <v>2.1305999999999998</v>
      </c>
      <c r="BF187" s="99">
        <f>$I$119/9*0.06*3</f>
        <v>2.06</v>
      </c>
      <c r="BG187" s="99">
        <f>$I$121/9*0.06*3</f>
        <v>9.3732000000000006</v>
      </c>
      <c r="BH187" s="99">
        <f>$I$123/9*0.06*3</f>
        <v>2.9354</v>
      </c>
      <c r="BI187" s="99">
        <f>$I$127/9*0.06*3</f>
        <v>20.890799999999999</v>
      </c>
      <c r="BJ187" s="99">
        <f>$I$129/9*0.06*3</f>
        <v>76.988599999999991</v>
      </c>
      <c r="BK187" s="99">
        <f>$I$131/9*0.06*3</f>
        <v>2.9960199999999997</v>
      </c>
      <c r="BL187" s="99">
        <f>$I$133/9*0.06*3</f>
        <v>7.1297999999999995</v>
      </c>
      <c r="BM187" s="99">
        <f>$I$135/9*0.06*3</f>
        <v>44.3</v>
      </c>
      <c r="BN187" s="99">
        <f>$I$137/9*0.06*3</f>
        <v>20.8766</v>
      </c>
      <c r="BO187" s="99">
        <f>$I$139/9*0.06*3</f>
        <v>19.124200000000002</v>
      </c>
      <c r="BP187" s="99">
        <f>$I$143/9*0.06*3</f>
        <v>3.1025999999999994</v>
      </c>
      <c r="BQ187" s="99">
        <f>$I$145/9*0.06*3</f>
        <v>1.7377999999999998</v>
      </c>
      <c r="BR187" s="99">
        <f>$I$149/9*0.06*3</f>
        <v>3.3641999999999999</v>
      </c>
      <c r="BS187" s="99">
        <f>$I$151/9*0.06*3</f>
        <v>10.020599999999998</v>
      </c>
      <c r="BT187" s="99">
        <f>$I$155/9*0.06*3</f>
        <v>6.2221999999999991</v>
      </c>
      <c r="BU187" s="99">
        <f>$I$157/9*0.06*3</f>
        <v>30.487200000000001</v>
      </c>
      <c r="BV187" s="99">
        <f>$I$159/9*0.06*3</f>
        <v>27.808399999999999</v>
      </c>
      <c r="BW187" s="99">
        <f>$I$161/9*0.06*3</f>
        <v>0.79780000000000006</v>
      </c>
      <c r="BX187" s="99">
        <f>$I$163/9*0.06*3</f>
        <v>1.3562000000000001</v>
      </c>
      <c r="BY187" s="99">
        <f>$I$165/9*0.06*3</f>
        <v>1.7486000000000002</v>
      </c>
      <c r="BZ187" s="99">
        <f>$I$169/9*0.06*3</f>
        <v>151.56540000000001</v>
      </c>
      <c r="CA187" s="99"/>
      <c r="CB187" s="99"/>
      <c r="CC187" s="82" t="s">
        <v>32</v>
      </c>
      <c r="CD187" s="151"/>
    </row>
    <row r="188" spans="1:82" ht="25.5" customHeight="1">
      <c r="A188" s="80" t="s">
        <v>29</v>
      </c>
      <c r="B188" s="194" t="s">
        <v>61</v>
      </c>
      <c r="C188" s="195"/>
      <c r="D188" s="195"/>
      <c r="E188" s="219" t="s">
        <v>41</v>
      </c>
      <c r="F188" s="229"/>
      <c r="G188" s="99">
        <f>$I$15*(1.25/12)/27</f>
        <v>3.9031250000000002</v>
      </c>
      <c r="H188" s="99">
        <f>$I$17*(1.25/12)/27</f>
        <v>0.60663580246913595</v>
      </c>
      <c r="I188" s="99">
        <f>$I$19*(1.25/12)/27</f>
        <v>0.35493827160493829</v>
      </c>
      <c r="J188" s="99">
        <f>$I$21*(1.25/12)/27</f>
        <v>0.28549382716049387</v>
      </c>
      <c r="K188" s="99">
        <f>$I$23*(1.25/12)/27</f>
        <v>0.38317901234567903</v>
      </c>
      <c r="L188" s="99">
        <f>$I$25*(1.25/12)/27</f>
        <v>1.0092592592592593</v>
      </c>
      <c r="M188" s="99">
        <f>$I$27*(1.25/12)/27</f>
        <v>0.64461033950617286</v>
      </c>
      <c r="N188" s="99">
        <f>$I$29*(1.25/12)/27</f>
        <v>1.3348765432098768</v>
      </c>
      <c r="O188" s="99">
        <f>$I$31*(1.25/12)/27</f>
        <v>9.489776234567902</v>
      </c>
      <c r="P188" s="99">
        <f>$I$33*(1.25/12)/27</f>
        <v>5.4243827160493828E-2</v>
      </c>
      <c r="Q188" s="99">
        <f>$I$35*(1.25/12)/27</f>
        <v>0.92523148148148149</v>
      </c>
      <c r="R188" s="99">
        <f>$I$37*(1.25/12)/27</f>
        <v>1.2525848765432099</v>
      </c>
      <c r="S188" s="99">
        <f>$I$39*(1.25/12)/27</f>
        <v>0.79266975308641974</v>
      </c>
      <c r="T188" s="99">
        <f>$I$41*(1.25/12)/27</f>
        <v>4.3705246913580256</v>
      </c>
      <c r="U188" s="99">
        <f>$I$43*(1.25/12)/27</f>
        <v>10.714236111111111</v>
      </c>
      <c r="V188" s="99">
        <f>$I$45*(1.25/12)/27</f>
        <v>1.0418595679012346</v>
      </c>
      <c r="W188" s="99">
        <f>$I$47*(1.25/12)/27</f>
        <v>25.510493827160492</v>
      </c>
      <c r="X188" s="99">
        <f>$I$49*(1.25/12)/27</f>
        <v>11.458333333333334</v>
      </c>
      <c r="Y188" s="99">
        <f>$I$51*(1.25/12)/27</f>
        <v>2.4461419753086422</v>
      </c>
      <c r="Z188" s="99">
        <f>$I$53*(1.25/12)/27</f>
        <v>1.1147376543209877</v>
      </c>
      <c r="AA188" s="99">
        <f>$I$55*(1.25/12)/27</f>
        <v>0.80034722222222221</v>
      </c>
      <c r="AB188" s="99">
        <f>$I$57*(1.25/12)/27</f>
        <v>6.0060570987654325</v>
      </c>
      <c r="AC188" s="99">
        <f>$I$59*(1.25/12)/27</f>
        <v>1.3138503086419755</v>
      </c>
      <c r="AD188" s="99">
        <f>$I$61*(1.25/12)/27</f>
        <v>4.833024691358025</v>
      </c>
      <c r="AE188" s="99">
        <f>$I$63*(1.25/12)/27</f>
        <v>15.300771604938271</v>
      </c>
      <c r="AF188" s="99">
        <f>$I$65*(1.25/12)/27</f>
        <v>9.968055555555555</v>
      </c>
      <c r="AG188" s="99">
        <f>$I$67*(1.25/12)/27</f>
        <v>84.624922839506169</v>
      </c>
      <c r="AH188" s="99">
        <f>$I$69*(1.25/12)/27</f>
        <v>19.325887345679014</v>
      </c>
      <c r="AI188" s="99">
        <f>$I$71*(1.25/12)/27</f>
        <v>0.29768518518518516</v>
      </c>
      <c r="AJ188" s="99">
        <f>$I$73*(1.25/12)/27</f>
        <v>0.26882716049382721</v>
      </c>
      <c r="AK188" s="99">
        <f>$I$75*(1.25/12)/27</f>
        <v>0.18846450617283952</v>
      </c>
      <c r="AL188" s="99">
        <f>$I$77*(1.25/12)/27</f>
        <v>0.16026234567901235</v>
      </c>
      <c r="AM188" s="99">
        <f>$I$79*(1.25/12)/27</f>
        <v>0.14120370370370372</v>
      </c>
      <c r="AN188" s="99">
        <f>$I$81*(1.25/12)/27</f>
        <v>0.12700617283950619</v>
      </c>
      <c r="AO188" s="99">
        <f>$I$83*(1.25/12)/27</f>
        <v>0.69050925925925932</v>
      </c>
      <c r="AP188" s="99">
        <f>$I$85*(1.25/12)/27</f>
        <v>0.4240740740740741</v>
      </c>
      <c r="AQ188" s="99">
        <f>$I$87*(1.25/12)/27</f>
        <v>0.51369598765432101</v>
      </c>
      <c r="AR188" s="99">
        <f>$I$89*(1.25/12)/27</f>
        <v>2.1262731481481483</v>
      </c>
      <c r="AS188" s="99">
        <f>$I$91*(1.25/12)/27</f>
        <v>29.18344907407408</v>
      </c>
      <c r="AT188" s="99">
        <f>$I$93*(1.25/12)/27</f>
        <v>25.247646604938272</v>
      </c>
      <c r="AU188" s="99">
        <f>$I$95*(1.25/12)/27</f>
        <v>2.7716435185185184</v>
      </c>
      <c r="AV188" s="99">
        <f>$I$97*(1.25/12)/27</f>
        <v>2.3417824074074076</v>
      </c>
      <c r="AW188" s="99">
        <f>$I$99*(1.25/12)/27</f>
        <v>3.2947530864197536</v>
      </c>
      <c r="AX188" s="99">
        <f>$I$101*(1.25/12)/27</f>
        <v>3.6248842592592592</v>
      </c>
      <c r="AY188" s="99">
        <f>$I$103*(1.25/12)/27</f>
        <v>3.8702932098765435</v>
      </c>
      <c r="AZ188" s="99">
        <f>$I$105*(1.25/12)/27</f>
        <v>5.2487268518518526</v>
      </c>
      <c r="BA188" s="99">
        <f>$I$107*(1.25/12)/27</f>
        <v>14.582214506172841</v>
      </c>
      <c r="BB188" s="99">
        <f>$I$109*(1.25/12)/27</f>
        <v>1.4391975308641975</v>
      </c>
      <c r="BC188" s="99"/>
      <c r="BD188" s="99"/>
      <c r="BE188" s="142"/>
      <c r="BF188" s="142"/>
      <c r="BG188" s="142"/>
      <c r="BH188" s="142"/>
      <c r="BI188" s="142"/>
      <c r="BJ188" s="142"/>
      <c r="BK188" s="142"/>
      <c r="BL188" s="142"/>
      <c r="BM188" s="142"/>
      <c r="BN188" s="142"/>
      <c r="BO188" s="142"/>
      <c r="BP188" s="142"/>
      <c r="BQ188" s="142"/>
      <c r="BR188" s="142"/>
      <c r="BS188" s="142"/>
      <c r="BT188" s="142"/>
      <c r="BU188" s="142"/>
      <c r="BV188" s="142"/>
      <c r="BW188" s="142"/>
      <c r="BX188" s="142"/>
      <c r="BY188" s="142"/>
      <c r="BZ188" s="142"/>
      <c r="CA188" s="142"/>
      <c r="CB188" s="142"/>
      <c r="CC188" s="82" t="s">
        <v>23</v>
      </c>
      <c r="CD188" s="151"/>
    </row>
    <row r="189" spans="1:82" ht="38.25" customHeight="1">
      <c r="A189" s="80" t="s">
        <v>30</v>
      </c>
      <c r="B189" s="185" t="s">
        <v>67</v>
      </c>
      <c r="C189" s="186"/>
      <c r="D189" s="186"/>
      <c r="E189" s="219" t="s">
        <v>42</v>
      </c>
      <c r="F189" s="229"/>
      <c r="G189" s="99">
        <f>$I$15*(2.25/12)/27</f>
        <v>7.0256250000000007</v>
      </c>
      <c r="H189" s="99">
        <f>$I$17*(2.25/12)/27</f>
        <v>1.0919444444444446</v>
      </c>
      <c r="I189" s="99">
        <f>$I$19*(2.25/12)/27</f>
        <v>0.63888888888888884</v>
      </c>
      <c r="J189" s="99">
        <f>$I$21*(2.25/12)/27</f>
        <v>0.51388888888888884</v>
      </c>
      <c r="K189" s="99">
        <f>$I$23*(2.25/12)/27</f>
        <v>0.68972222222222213</v>
      </c>
      <c r="L189" s="99">
        <f>$I$25*(2.25/12)/27</f>
        <v>1.8166666666666669</v>
      </c>
      <c r="M189" s="99">
        <f>$I$27*(2.25/12)/27</f>
        <v>1.1602986111111111</v>
      </c>
      <c r="N189" s="99">
        <f>$I$29*(2.25/12)/27</f>
        <v>2.4027777777777777</v>
      </c>
      <c r="O189" s="99">
        <f>$I$31*(2.25/12)/27</f>
        <v>17.081597222222221</v>
      </c>
      <c r="P189" s="99">
        <f>$I$33*(2.25/12)/27</f>
        <v>9.7638888888888886E-2</v>
      </c>
      <c r="Q189" s="99">
        <f>$I$35*(2.25/12)/27</f>
        <v>1.6654166666666668</v>
      </c>
      <c r="R189" s="99">
        <f>$I$37*(2.25/12)/27</f>
        <v>2.2546527777777778</v>
      </c>
      <c r="S189" s="99">
        <f>$I$39*(2.25/12)/27</f>
        <v>1.4268055555555554</v>
      </c>
      <c r="T189" s="99">
        <f>$I$41*(2.25/12)/27</f>
        <v>7.8669444444444458</v>
      </c>
      <c r="U189" s="99">
        <f>$I$43*(2.25/12)/27</f>
        <v>19.285625</v>
      </c>
      <c r="V189" s="99">
        <f>$I$45*(2.25/12)/27</f>
        <v>1.8753472222222225</v>
      </c>
      <c r="W189" s="99">
        <f>$I$47*(2.25/12)/27</f>
        <v>45.918888888888887</v>
      </c>
      <c r="X189" s="99">
        <f>$I$49*(2.25/12)/27</f>
        <v>20.625</v>
      </c>
      <c r="Y189" s="99">
        <f>$I$51*(2.25/12)/27</f>
        <v>4.4030555555555555</v>
      </c>
      <c r="Z189" s="99">
        <f>$I$53*(2.25/12)/27</f>
        <v>2.0065277777777775</v>
      </c>
      <c r="AA189" s="99">
        <f>$I$55*(2.25/12)/27</f>
        <v>1.4406249999999998</v>
      </c>
      <c r="AB189" s="99">
        <f>$I$57*(2.25/12)/27</f>
        <v>10.810902777777777</v>
      </c>
      <c r="AC189" s="99">
        <f>$I$59*(2.25/12)/27</f>
        <v>2.364930555555556</v>
      </c>
      <c r="AD189" s="99">
        <f>$I$61*(2.25/12)/27</f>
        <v>8.6994444444444436</v>
      </c>
      <c r="AE189" s="99">
        <f>$I$63*(2.25/12)/27</f>
        <v>27.541388888888893</v>
      </c>
      <c r="AF189" s="99">
        <f>$I$65*(2.25/12)/27</f>
        <v>17.942499999999999</v>
      </c>
      <c r="AG189" s="99">
        <f>$I$67*(2.25/12)/27</f>
        <v>152.32486111111109</v>
      </c>
      <c r="AH189" s="99">
        <f>$I$69*(2.25/12)/27</f>
        <v>34.786597222222227</v>
      </c>
      <c r="AI189" s="99">
        <f>$I$71*(2.25/12)/27</f>
        <v>0.53583333333333327</v>
      </c>
      <c r="AJ189" s="99">
        <f>$I$73*(2.25/12)/27</f>
        <v>0.48388888888888892</v>
      </c>
      <c r="AK189" s="99">
        <f>$I$75*(2.25/12)/27</f>
        <v>0.33923611111111113</v>
      </c>
      <c r="AL189" s="99">
        <f>$I$77*(2.25/12)/27</f>
        <v>0.28847222222222224</v>
      </c>
      <c r="AM189" s="99">
        <f>$I$79*(2.25/12)/27</f>
        <v>0.25416666666666671</v>
      </c>
      <c r="AN189" s="99">
        <f>$I$81*(2.25/12)/27</f>
        <v>0.22861111111111113</v>
      </c>
      <c r="AO189" s="99">
        <f>$I$83*(2.25/12)/27</f>
        <v>1.2429166666666664</v>
      </c>
      <c r="AP189" s="99">
        <f>$I$85*(2.25/12)/27</f>
        <v>0.76333333333333331</v>
      </c>
      <c r="AQ189" s="99">
        <f>$I$87*(2.25/12)/27</f>
        <v>0.92465277777777788</v>
      </c>
      <c r="AR189" s="99">
        <f>$I$89*(2.25/12)/27</f>
        <v>3.8272916666666665</v>
      </c>
      <c r="AS189" s="99">
        <f>$I$91*(2.25/12)/27</f>
        <v>52.530208333333341</v>
      </c>
      <c r="AT189" s="99">
        <f>$I$93*(2.25/12)/27</f>
        <v>45.445763888888891</v>
      </c>
      <c r="AU189" s="99">
        <f>$I$95*(2.25/12)/27</f>
        <v>4.9889583333333336</v>
      </c>
      <c r="AV189" s="99">
        <f>$I$97*(2.25/12)/27</f>
        <v>4.215208333333333</v>
      </c>
      <c r="AW189" s="99">
        <f>$I$99*(2.25/12)/27</f>
        <v>5.9305555555555554</v>
      </c>
      <c r="AX189" s="99">
        <f>$I$101*(2.25/12)/27</f>
        <v>6.5247916666666663</v>
      </c>
      <c r="AY189" s="99">
        <f>$I$103*(2.25/12)/27</f>
        <v>6.9665277777777774</v>
      </c>
      <c r="AZ189" s="99">
        <f>$I$105*(2.25/12)/27</f>
        <v>9.4477083333333329</v>
      </c>
      <c r="BA189" s="99">
        <f>$I$107*(2.25/12)/27</f>
        <v>26.247986111111114</v>
      </c>
      <c r="BB189" s="99">
        <f>$I$109*(2.25/12)/27</f>
        <v>2.5905555555555559</v>
      </c>
      <c r="BC189" s="99"/>
      <c r="BD189" s="99"/>
      <c r="BE189" s="142"/>
      <c r="BF189" s="142"/>
      <c r="BG189" s="142"/>
      <c r="BH189" s="142"/>
      <c r="BI189" s="142"/>
      <c r="BJ189" s="142"/>
      <c r="BK189" s="142"/>
      <c r="BL189" s="142"/>
      <c r="BM189" s="142"/>
      <c r="BN189" s="142"/>
      <c r="BO189" s="142"/>
      <c r="BP189" s="142"/>
      <c r="BQ189" s="142"/>
      <c r="BR189" s="142"/>
      <c r="BS189" s="142"/>
      <c r="BT189" s="142"/>
      <c r="BU189" s="142"/>
      <c r="BV189" s="142"/>
      <c r="BW189" s="142"/>
      <c r="BX189" s="142"/>
      <c r="BY189" s="142"/>
      <c r="BZ189" s="142"/>
      <c r="CA189" s="142"/>
      <c r="CB189" s="142"/>
      <c r="CC189" s="82" t="s">
        <v>23</v>
      </c>
      <c r="CD189" s="151"/>
    </row>
    <row r="190" spans="1:82" ht="42.75" customHeight="1">
      <c r="A190" s="80">
        <v>442</v>
      </c>
      <c r="B190" s="194" t="s">
        <v>62</v>
      </c>
      <c r="C190" s="195"/>
      <c r="D190" s="195"/>
      <c r="E190" s="219" t="s">
        <v>63</v>
      </c>
      <c r="F190" s="229"/>
      <c r="G190" s="47"/>
      <c r="H190" s="34"/>
      <c r="I190" s="33"/>
      <c r="J190" s="134"/>
      <c r="K190" s="134"/>
      <c r="L190" s="134"/>
      <c r="M190" s="134"/>
      <c r="N190" s="134"/>
      <c r="O190" s="134"/>
      <c r="P190" s="134"/>
      <c r="Q190" s="134"/>
      <c r="R190" s="134"/>
      <c r="S190" s="134"/>
      <c r="T190" s="134"/>
      <c r="U190" s="134"/>
      <c r="V190" s="134"/>
      <c r="W190" s="134"/>
      <c r="X190" s="134"/>
      <c r="Y190" s="134"/>
      <c r="Z190" s="134"/>
      <c r="AA190" s="134"/>
      <c r="AB190" s="134"/>
      <c r="AC190" s="134"/>
      <c r="AD190" s="134"/>
      <c r="AE190" s="134"/>
      <c r="AF190" s="134"/>
      <c r="AG190" s="134"/>
      <c r="AH190" s="134"/>
      <c r="AI190" s="134"/>
      <c r="AJ190" s="134"/>
      <c r="AK190" s="134"/>
      <c r="AL190" s="134"/>
      <c r="AM190" s="134"/>
      <c r="AN190" s="134"/>
      <c r="AO190" s="134"/>
      <c r="AP190" s="134"/>
      <c r="AQ190" s="134"/>
      <c r="AR190" s="134"/>
      <c r="AS190" s="134"/>
      <c r="AT190" s="134"/>
      <c r="AU190" s="134"/>
      <c r="AV190" s="134"/>
      <c r="AW190" s="134"/>
      <c r="AX190" s="134"/>
      <c r="AY190" s="134"/>
      <c r="AZ190" s="134"/>
      <c r="BA190" s="134"/>
      <c r="BB190" s="134"/>
      <c r="BC190" s="134"/>
      <c r="BD190" s="134"/>
      <c r="BE190" s="99">
        <f>$I$117*(1.5/12)/27</f>
        <v>0.49319444444444444</v>
      </c>
      <c r="BF190" s="99">
        <f>$I$119*(1.5/12)/27</f>
        <v>0.47685185185185186</v>
      </c>
      <c r="BG190" s="99">
        <f>$I$121*(1.5/12)/27</f>
        <v>2.1697222222222226</v>
      </c>
      <c r="BH190" s="99">
        <f>$I$123*(1.5/12)/27</f>
        <v>0.67949074074074078</v>
      </c>
      <c r="BI190" s="99">
        <f>$I$127*(1.5/12)/27</f>
        <v>4.8358333333333334</v>
      </c>
      <c r="BJ190" s="99">
        <f>$I$129*(1.5/12)/27</f>
        <v>17.821435185185184</v>
      </c>
      <c r="BK190" s="99">
        <f>$I$131*(1.5/12)/27</f>
        <v>0.69352314814814808</v>
      </c>
      <c r="BL190" s="99">
        <f>$I$133*(1.5/12)/27</f>
        <v>1.6504166666666666</v>
      </c>
      <c r="BM190" s="99">
        <f>$I$135*(1.5/12)/27</f>
        <v>10.25462962962963</v>
      </c>
      <c r="BN190" s="99">
        <f>$I$137*(1.5/12)/27</f>
        <v>4.8325462962962957</v>
      </c>
      <c r="BO190" s="99">
        <f>$I$139*(1.5/12)/27</f>
        <v>4.4268981481481484</v>
      </c>
      <c r="BP190" s="99">
        <f>$I$143*(1.5/12)/27</f>
        <v>0.71819444444444447</v>
      </c>
      <c r="BQ190" s="99">
        <f>$I$145*(1.5/12)/27</f>
        <v>0.40226851851851853</v>
      </c>
      <c r="BR190" s="99">
        <f>$I$149*(1.5/12)/27</f>
        <v>0.77875000000000005</v>
      </c>
      <c r="BS190" s="99">
        <f>$I$151*(1.5/12)/27</f>
        <v>2.3195833333333331</v>
      </c>
      <c r="BT190" s="99">
        <f>$I$155*(1.5/12)/27</f>
        <v>1.4403240740740741</v>
      </c>
      <c r="BU190" s="99">
        <f>$I$157*(1.5/12)/27</f>
        <v>7.0572222222222214</v>
      </c>
      <c r="BV190" s="99">
        <f>$I$159*(1.5/12)/27</f>
        <v>6.4371296296296299</v>
      </c>
      <c r="BW190" s="99">
        <f>$I$161*(1.5/12)/27</f>
        <v>0.18467592592592594</v>
      </c>
      <c r="BX190" s="99">
        <f>$I$163*(1.5/12)/27</f>
        <v>0.31393518518518521</v>
      </c>
      <c r="BY190" s="99">
        <f>$I$165*(1.5/12)/27</f>
        <v>0.40476851851851853</v>
      </c>
      <c r="BZ190" s="99">
        <f>$I$169*(1.5/12)/27</f>
        <v>35.084583333333335</v>
      </c>
      <c r="CA190" s="99">
        <f>$I$171*(1.5/12)/27</f>
        <v>0</v>
      </c>
      <c r="CB190" s="99">
        <f>$I$173*(1.5/12)/27</f>
        <v>0</v>
      </c>
      <c r="CC190" s="82" t="s">
        <v>23</v>
      </c>
      <c r="CD190" s="151"/>
    </row>
    <row r="191" spans="1:82" ht="43.5" customHeight="1">
      <c r="A191" s="120">
        <v>442</v>
      </c>
      <c r="B191" s="194" t="s">
        <v>75</v>
      </c>
      <c r="C191" s="195"/>
      <c r="D191" s="195"/>
      <c r="E191" s="219" t="s">
        <v>74</v>
      </c>
      <c r="F191" s="229"/>
      <c r="G191" s="34"/>
      <c r="H191" s="34"/>
      <c r="I191" s="33"/>
      <c r="J191" s="134"/>
      <c r="K191" s="134"/>
      <c r="L191" s="134"/>
      <c r="M191" s="134"/>
      <c r="N191" s="134"/>
      <c r="O191" s="134"/>
      <c r="P191" s="134"/>
      <c r="Q191" s="134"/>
      <c r="R191" s="134"/>
      <c r="S191" s="134"/>
      <c r="T191" s="134"/>
      <c r="U191" s="134"/>
      <c r="V191" s="134"/>
      <c r="W191" s="134"/>
      <c r="X191" s="134"/>
      <c r="Y191" s="134"/>
      <c r="Z191" s="134"/>
      <c r="AA191" s="134"/>
      <c r="AB191" s="134"/>
      <c r="AC191" s="134"/>
      <c r="AD191" s="134"/>
      <c r="AE191" s="134"/>
      <c r="AF191" s="134"/>
      <c r="AG191" s="134"/>
      <c r="AH191" s="134"/>
      <c r="AI191" s="134"/>
      <c r="AJ191" s="134"/>
      <c r="AK191" s="134"/>
      <c r="AL191" s="134"/>
      <c r="AM191" s="134"/>
      <c r="AN191" s="134"/>
      <c r="AO191" s="134"/>
      <c r="AP191" s="134"/>
      <c r="AQ191" s="134"/>
      <c r="AR191" s="134"/>
      <c r="AS191" s="134"/>
      <c r="AT191" s="134"/>
      <c r="AU191" s="134"/>
      <c r="AV191" s="134"/>
      <c r="AW191" s="134"/>
      <c r="AX191" s="134"/>
      <c r="AY191" s="134"/>
      <c r="AZ191" s="134"/>
      <c r="BA191" s="134"/>
      <c r="BB191" s="134"/>
      <c r="BC191" s="134"/>
      <c r="BD191" s="134"/>
      <c r="BE191" s="99">
        <f>$I$117*(2.5/12)/27</f>
        <v>0.82199074074074074</v>
      </c>
      <c r="BF191" s="99">
        <f>$I$119*(2.5/12)/27</f>
        <v>0.79475308641975317</v>
      </c>
      <c r="BG191" s="99">
        <f>$I$121*(2.5/12)/27</f>
        <v>3.6162037037037038</v>
      </c>
      <c r="BH191" s="99">
        <f>$I$123*(2.5/12)/27</f>
        <v>1.1324845679012348</v>
      </c>
      <c r="BI191" s="99">
        <f>$I$127*(2.5/12)/27</f>
        <v>8.0597222222222218</v>
      </c>
      <c r="BJ191" s="99">
        <f>$I$129*(2.5/12)/27</f>
        <v>29.70239197530864</v>
      </c>
      <c r="BK191" s="99">
        <f>$I$131*(2.5/12)/27</f>
        <v>1.1558719135802469</v>
      </c>
      <c r="BL191" s="99">
        <f>$I$133*(2.5/12)/27</f>
        <v>2.750694444444445</v>
      </c>
      <c r="BM191" s="99">
        <f>$I$135*(2.5/12)/27</f>
        <v>17.091049382716051</v>
      </c>
      <c r="BN191" s="99">
        <f>$I$137*(2.5/12)/27</f>
        <v>8.0542438271604944</v>
      </c>
      <c r="BO191" s="99">
        <f>$I$139*(2.5/12)/27</f>
        <v>7.3781635802469134</v>
      </c>
      <c r="BP191" s="99">
        <f>$I$143*(2.5/12)/27</f>
        <v>1.1969907407407407</v>
      </c>
      <c r="BQ191" s="99">
        <f>$I$145*(2.5/12)/27</f>
        <v>0.67044753086419751</v>
      </c>
      <c r="BR191" s="99">
        <f>$I$149*(2.5/12)/27</f>
        <v>1.2979166666666668</v>
      </c>
      <c r="BS191" s="99">
        <f>$I$151*(2.5/12)/27</f>
        <v>3.8659722222222221</v>
      </c>
      <c r="BT191" s="99">
        <f>$I$155*(2.5/12)/27</f>
        <v>2.4005401234567905</v>
      </c>
      <c r="BU191" s="99">
        <f>$I$157*(2.5/12)/27</f>
        <v>11.762037037037036</v>
      </c>
      <c r="BV191" s="99">
        <f>$I$159*(2.5/12)/27</f>
        <v>10.72854938271605</v>
      </c>
      <c r="BW191" s="99">
        <f>$I$161*(2.5/12)/27</f>
        <v>0.30779320987654324</v>
      </c>
      <c r="BX191" s="99">
        <f>$I$163*(2.5/12)/27</f>
        <v>0.52322530864197536</v>
      </c>
      <c r="BY191" s="99">
        <f>$I$165*(2.5/12)/27</f>
        <v>0.67461419753086438</v>
      </c>
      <c r="BZ191" s="99">
        <f>$I$169*(2.5/12)/27</f>
        <v>58.47430555555556</v>
      </c>
      <c r="CA191" s="99">
        <f>$I$171*(2.5/12)/27</f>
        <v>0</v>
      </c>
      <c r="CB191" s="99">
        <f>$I$173*(2.5/12)/27</f>
        <v>0</v>
      </c>
      <c r="CC191" s="82" t="s">
        <v>23</v>
      </c>
      <c r="CD191" s="151"/>
    </row>
    <row r="192" spans="1:82" ht="29.25" customHeight="1">
      <c r="A192" s="80" t="s">
        <v>27</v>
      </c>
      <c r="B192" s="194" t="s">
        <v>76</v>
      </c>
      <c r="C192" s="195"/>
      <c r="D192" s="195"/>
      <c r="E192" s="219" t="s">
        <v>39</v>
      </c>
      <c r="F192" s="229"/>
      <c r="G192" s="94"/>
      <c r="H192" s="94"/>
      <c r="I192" s="96"/>
      <c r="J192" s="135"/>
      <c r="K192" s="135"/>
      <c r="L192" s="135"/>
      <c r="M192" s="135"/>
      <c r="N192" s="135"/>
      <c r="O192" s="135"/>
      <c r="P192" s="135"/>
      <c r="Q192" s="135"/>
      <c r="R192" s="135"/>
      <c r="S192" s="135"/>
      <c r="T192" s="135"/>
      <c r="U192" s="135"/>
      <c r="V192" s="135"/>
      <c r="W192" s="135"/>
      <c r="X192" s="135"/>
      <c r="Y192" s="135"/>
      <c r="Z192" s="135"/>
      <c r="AA192" s="135"/>
      <c r="AB192" s="135"/>
      <c r="AC192" s="135"/>
      <c r="AD192" s="135"/>
      <c r="AE192" s="135"/>
      <c r="AF192" s="135"/>
      <c r="AG192" s="135"/>
      <c r="AH192" s="135"/>
      <c r="AI192" s="135"/>
      <c r="AJ192" s="135"/>
      <c r="AK192" s="135"/>
      <c r="AL192" s="135"/>
      <c r="AM192" s="135"/>
      <c r="AN192" s="135"/>
      <c r="AO192" s="135"/>
      <c r="AP192" s="135"/>
      <c r="AQ192" s="135"/>
      <c r="AR192" s="135"/>
      <c r="AS192" s="135"/>
      <c r="AT192" s="135"/>
      <c r="AU192" s="135"/>
      <c r="AV192" s="135"/>
      <c r="AW192" s="135"/>
      <c r="AX192" s="135"/>
      <c r="AY192" s="135"/>
      <c r="AZ192" s="135"/>
      <c r="BA192" s="135"/>
      <c r="BB192" s="135"/>
      <c r="BC192" s="135"/>
      <c r="BD192" s="135"/>
      <c r="BE192" s="99">
        <f>$I$117*(6/12)/27</f>
        <v>1.9727777777777777</v>
      </c>
      <c r="BF192" s="99">
        <f>$I$119*(6/12)/27</f>
        <v>1.9074074074074074</v>
      </c>
      <c r="BG192" s="99">
        <f>$I$121*(6/12)/27</f>
        <v>8.6788888888888902</v>
      </c>
      <c r="BH192" s="99">
        <f>$I$123*(6/12)/27</f>
        <v>2.7179629629629631</v>
      </c>
      <c r="BI192" s="99">
        <f>$I$127*(6/12)/27</f>
        <v>19.343333333333334</v>
      </c>
      <c r="BJ192" s="99">
        <f>$I$129*(6/12)/27</f>
        <v>71.285740740740735</v>
      </c>
      <c r="BK192" s="99">
        <f>$I$131*(6/12)/27</f>
        <v>2.7740925925925923</v>
      </c>
      <c r="BL192" s="99">
        <f>$I$133*(6/12)/27</f>
        <v>6.6016666666666666</v>
      </c>
      <c r="BM192" s="99">
        <f>$I$135*(6/12)/27</f>
        <v>41.018518518518519</v>
      </c>
      <c r="BN192" s="99">
        <f>$I$137*(6/12)/27</f>
        <v>19.330185185185183</v>
      </c>
      <c r="BO192" s="99">
        <f>$I$139*(6/12)/27</f>
        <v>17.707592592592594</v>
      </c>
      <c r="BP192" s="99">
        <f>$I$143*(6/12)/27</f>
        <v>2.8727777777777779</v>
      </c>
      <c r="BQ192" s="99">
        <f>$I$145*(6/12)/27</f>
        <v>1.6090740740740741</v>
      </c>
      <c r="BR192" s="99">
        <f>$I$149*(6/12)/27</f>
        <v>3.1150000000000002</v>
      </c>
      <c r="BS192" s="99">
        <f>$I$151*(6/12)/27</f>
        <v>9.2783333333333324</v>
      </c>
      <c r="BT192" s="99">
        <f>$I$155*(6/12)/27</f>
        <v>5.7612962962962966</v>
      </c>
      <c r="BU192" s="99">
        <f>$I$157*(6/12)/27</f>
        <v>28.228888888888886</v>
      </c>
      <c r="BV192" s="99">
        <f>$I$159*(6/12)/27</f>
        <v>25.748518518518519</v>
      </c>
      <c r="BW192" s="99">
        <f>$I$161*(6/12)/27</f>
        <v>0.73870370370370375</v>
      </c>
      <c r="BX192" s="99">
        <f>$I$163*(6/12)/27</f>
        <v>1.2557407407407408</v>
      </c>
      <c r="BY192" s="99">
        <f>$I$165*(6/12)/27</f>
        <v>1.6190740740740741</v>
      </c>
      <c r="BZ192" s="99">
        <f>$I$169*(6/12)/27</f>
        <v>140.33833333333334</v>
      </c>
      <c r="CA192" s="99">
        <f>$I$171*(6/12)/27</f>
        <v>0</v>
      </c>
      <c r="CB192" s="99">
        <f>$I$173*(6/12)/27</f>
        <v>0</v>
      </c>
      <c r="CC192" s="82" t="s">
        <v>23</v>
      </c>
      <c r="CD192" s="151"/>
    </row>
    <row r="193" spans="1:82">
      <c r="A193" s="93"/>
      <c r="B193" s="94"/>
      <c r="C193" s="94"/>
      <c r="D193" s="10"/>
      <c r="E193" s="95"/>
      <c r="F193" s="94"/>
      <c r="G193" s="94"/>
      <c r="H193" s="94"/>
      <c r="I193" s="96"/>
      <c r="J193" s="135"/>
      <c r="K193" s="135"/>
      <c r="L193" s="135"/>
      <c r="M193" s="135"/>
      <c r="N193" s="135"/>
      <c r="O193" s="135"/>
      <c r="P193" s="135"/>
      <c r="Q193" s="135"/>
      <c r="R193" s="135"/>
      <c r="S193" s="135"/>
      <c r="T193" s="135"/>
      <c r="U193" s="135"/>
      <c r="V193" s="135"/>
      <c r="W193" s="135"/>
      <c r="X193" s="135"/>
      <c r="Y193" s="135"/>
      <c r="Z193" s="135"/>
      <c r="AA193" s="135"/>
      <c r="AB193" s="135"/>
      <c r="AC193" s="135"/>
      <c r="AD193" s="135"/>
      <c r="AE193" s="135"/>
      <c r="AF193" s="135"/>
      <c r="AG193" s="135"/>
      <c r="AH193" s="135"/>
      <c r="AI193" s="135"/>
      <c r="AJ193" s="135"/>
      <c r="AK193" s="135"/>
      <c r="AL193" s="135"/>
      <c r="AM193" s="135"/>
      <c r="AN193" s="135"/>
      <c r="AO193" s="135"/>
      <c r="AP193" s="135"/>
      <c r="AQ193" s="135"/>
      <c r="AR193" s="135"/>
      <c r="AS193" s="135"/>
      <c r="AT193" s="135"/>
      <c r="AU193" s="135"/>
      <c r="AV193" s="135"/>
      <c r="AW193" s="135"/>
      <c r="AX193" s="135"/>
      <c r="AY193" s="135"/>
      <c r="AZ193" s="135"/>
      <c r="BA193" s="135"/>
      <c r="BB193" s="135"/>
      <c r="BC193" s="135"/>
      <c r="BD193" s="135"/>
      <c r="BE193" s="135"/>
      <c r="BF193" s="135"/>
      <c r="BG193" s="135"/>
      <c r="BH193" s="135"/>
      <c r="BI193" s="135"/>
      <c r="BJ193" s="135"/>
      <c r="BK193" s="135"/>
      <c r="BL193" s="135"/>
      <c r="BM193" s="135"/>
      <c r="BN193" s="135"/>
      <c r="BO193" s="135"/>
      <c r="BP193" s="135"/>
      <c r="BQ193" s="135"/>
      <c r="BR193" s="135"/>
      <c r="BS193" s="135"/>
      <c r="BT193" s="135"/>
      <c r="BU193" s="135"/>
      <c r="BV193" s="135"/>
      <c r="BW193" s="135"/>
      <c r="BX193" s="135"/>
      <c r="BY193" s="135"/>
      <c r="BZ193" s="135"/>
      <c r="CA193" s="135"/>
      <c r="CB193" s="135"/>
      <c r="CC193" s="97"/>
      <c r="CD193" s="151"/>
    </row>
    <row r="194" spans="1:82" ht="13" thickBot="1">
      <c r="A194" s="62"/>
      <c r="B194" s="40"/>
      <c r="C194" s="40"/>
      <c r="D194" s="68"/>
      <c r="E194" s="48"/>
      <c r="F194" s="40"/>
      <c r="G194" s="40"/>
      <c r="H194" s="40"/>
      <c r="I194" s="41"/>
      <c r="J194" s="136"/>
      <c r="K194" s="136"/>
      <c r="L194" s="136"/>
      <c r="M194" s="136"/>
      <c r="N194" s="136"/>
      <c r="O194" s="136"/>
      <c r="P194" s="136"/>
      <c r="Q194" s="136"/>
      <c r="R194" s="136"/>
      <c r="S194" s="136"/>
      <c r="T194" s="136"/>
      <c r="U194" s="136"/>
      <c r="V194" s="136"/>
      <c r="W194" s="136"/>
      <c r="X194" s="136"/>
      <c r="Y194" s="136"/>
      <c r="Z194" s="136"/>
      <c r="AA194" s="136"/>
      <c r="AB194" s="136"/>
      <c r="AC194" s="136"/>
      <c r="AD194" s="136"/>
      <c r="AE194" s="136"/>
      <c r="AF194" s="136"/>
      <c r="AG194" s="136"/>
      <c r="AH194" s="136"/>
      <c r="AI194" s="136"/>
      <c r="AJ194" s="136"/>
      <c r="AK194" s="136"/>
      <c r="AL194" s="136"/>
      <c r="AM194" s="136"/>
      <c r="AN194" s="136"/>
      <c r="AO194" s="136"/>
      <c r="AP194" s="136"/>
      <c r="AQ194" s="136"/>
      <c r="AR194" s="136"/>
      <c r="AS194" s="136"/>
      <c r="AT194" s="136"/>
      <c r="AU194" s="136"/>
      <c r="AV194" s="136"/>
      <c r="AW194" s="136"/>
      <c r="AX194" s="136"/>
      <c r="AY194" s="136"/>
      <c r="AZ194" s="136"/>
      <c r="BA194" s="136"/>
      <c r="BB194" s="136"/>
      <c r="BC194" s="136"/>
      <c r="BD194" s="136"/>
      <c r="BE194" s="136"/>
      <c r="BF194" s="136"/>
      <c r="BG194" s="136"/>
      <c r="BH194" s="136"/>
      <c r="BI194" s="136"/>
      <c r="BJ194" s="136"/>
      <c r="BK194" s="136"/>
      <c r="BL194" s="136"/>
      <c r="BM194" s="136"/>
      <c r="BN194" s="136"/>
      <c r="BO194" s="136"/>
      <c r="BP194" s="136"/>
      <c r="BQ194" s="136"/>
      <c r="BR194" s="136"/>
      <c r="BS194" s="136"/>
      <c r="BT194" s="136"/>
      <c r="BU194" s="136"/>
      <c r="BV194" s="136"/>
      <c r="BW194" s="136"/>
      <c r="BX194" s="136"/>
      <c r="BY194" s="136"/>
      <c r="BZ194" s="136"/>
      <c r="CA194" s="136"/>
      <c r="CB194" s="136"/>
      <c r="CC194" s="83"/>
    </row>
  </sheetData>
  <mergeCells count="42">
    <mergeCell ref="B191:D191"/>
    <mergeCell ref="E191:F191"/>
    <mergeCell ref="B192:D192"/>
    <mergeCell ref="E192:F192"/>
    <mergeCell ref="A180:A181"/>
    <mergeCell ref="B180:D181"/>
    <mergeCell ref="C2:D2"/>
    <mergeCell ref="C3:D3"/>
    <mergeCell ref="F3:G3"/>
    <mergeCell ref="C4:D4"/>
    <mergeCell ref="F4:G4"/>
    <mergeCell ref="C5:D5"/>
    <mergeCell ref="F5:G5"/>
    <mergeCell ref="C7:G8"/>
    <mergeCell ref="A13:C13"/>
    <mergeCell ref="D13:E13"/>
    <mergeCell ref="E190:F190"/>
    <mergeCell ref="B186:D186"/>
    <mergeCell ref="B187:D187"/>
    <mergeCell ref="E187:F187"/>
    <mergeCell ref="B188:D188"/>
    <mergeCell ref="B190:D190"/>
    <mergeCell ref="B189:D189"/>
    <mergeCell ref="E186:F186"/>
    <mergeCell ref="E188:F188"/>
    <mergeCell ref="E189:F189"/>
    <mergeCell ref="D153:E153"/>
    <mergeCell ref="D167:E167"/>
    <mergeCell ref="D115:E115"/>
    <mergeCell ref="D125:E125"/>
    <mergeCell ref="D141:E141"/>
    <mergeCell ref="D147:E147"/>
    <mergeCell ref="CC180:CC181"/>
    <mergeCell ref="E183:F183"/>
    <mergeCell ref="E184:F184"/>
    <mergeCell ref="E185:F185"/>
    <mergeCell ref="B183:D183"/>
    <mergeCell ref="B184:D184"/>
    <mergeCell ref="B185:D185"/>
    <mergeCell ref="B182:D182"/>
    <mergeCell ref="G180:I180"/>
    <mergeCell ref="E180:F18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BD894-1C89-4CF9-9161-14F6BC00603A}">
  <dimension ref="A1:X57"/>
  <sheetViews>
    <sheetView topLeftCell="A30" workbookViewId="0">
      <selection activeCell="B51" sqref="B51:D51"/>
    </sheetView>
  </sheetViews>
  <sheetFormatPr defaultRowHeight="12.5"/>
  <cols>
    <col min="1" max="1" width="5.54296875" style="56" customWidth="1"/>
    <col min="2" max="2" width="14" customWidth="1"/>
    <col min="3" max="3" width="13" customWidth="1"/>
    <col min="4" max="4" width="14.6328125" bestFit="1" customWidth="1"/>
    <col min="5" max="5" width="10.7265625" customWidth="1"/>
    <col min="6" max="6" width="10" bestFit="1" customWidth="1"/>
    <col min="7" max="9" width="8.81640625" customWidth="1"/>
    <col min="10" max="15" width="8.81640625" style="259" customWidth="1"/>
    <col min="16" max="24" width="8.81640625" customWidth="1"/>
  </cols>
  <sheetData>
    <row r="1" spans="1:24">
      <c r="A1" s="59"/>
      <c r="B1" s="12"/>
      <c r="C1" s="12"/>
      <c r="D1" s="12"/>
      <c r="E1" s="12"/>
      <c r="F1" s="12"/>
      <c r="G1" s="12"/>
      <c r="H1" s="4"/>
      <c r="I1" s="4"/>
      <c r="J1" s="268"/>
      <c r="K1" s="268"/>
      <c r="L1" s="268"/>
      <c r="M1" s="268"/>
      <c r="N1" s="268"/>
      <c r="O1" s="268"/>
      <c r="P1" s="4"/>
      <c r="Q1" s="4"/>
      <c r="R1" s="4"/>
      <c r="S1" s="4"/>
      <c r="T1" s="4"/>
      <c r="U1" s="4"/>
      <c r="V1" s="4"/>
      <c r="W1" s="4"/>
      <c r="X1" s="5"/>
    </row>
    <row r="2" spans="1:24">
      <c r="A2" s="17"/>
      <c r="B2" s="2" t="s">
        <v>0</v>
      </c>
      <c r="C2" s="218" t="s">
        <v>8</v>
      </c>
      <c r="D2" s="218"/>
      <c r="E2" s="2" t="s">
        <v>7</v>
      </c>
      <c r="F2" s="15">
        <v>115790</v>
      </c>
      <c r="G2" s="16"/>
      <c r="X2" s="6"/>
    </row>
    <row r="3" spans="1:24">
      <c r="A3" s="17"/>
      <c r="B3" s="3" t="s">
        <v>4</v>
      </c>
      <c r="C3" s="182">
        <v>3</v>
      </c>
      <c r="D3" s="182"/>
      <c r="E3" s="2" t="s">
        <v>5</v>
      </c>
      <c r="F3" s="182">
        <v>4</v>
      </c>
      <c r="G3" s="182"/>
      <c r="X3" s="6"/>
    </row>
    <row r="4" spans="1:24">
      <c r="A4" s="17"/>
      <c r="B4" s="2" t="s">
        <v>1</v>
      </c>
      <c r="C4" s="182" t="s">
        <v>48</v>
      </c>
      <c r="D4" s="182"/>
      <c r="E4" s="2" t="s">
        <v>6</v>
      </c>
      <c r="F4" s="181">
        <v>46100</v>
      </c>
      <c r="G4" s="181"/>
      <c r="X4" s="6"/>
    </row>
    <row r="5" spans="1:24">
      <c r="A5" s="17"/>
      <c r="B5" s="2" t="s">
        <v>2</v>
      </c>
      <c r="C5" s="182" t="s">
        <v>49</v>
      </c>
      <c r="D5" s="182"/>
      <c r="E5" s="2" t="s">
        <v>6</v>
      </c>
      <c r="F5" s="181">
        <v>46100</v>
      </c>
      <c r="G5" s="181"/>
      <c r="X5" s="6"/>
    </row>
    <row r="6" spans="1:24">
      <c r="A6" s="17"/>
      <c r="B6" s="1"/>
      <c r="C6" s="13"/>
      <c r="D6" s="13"/>
      <c r="E6" s="1"/>
      <c r="F6" s="14"/>
      <c r="G6" s="14"/>
      <c r="X6" s="6"/>
    </row>
    <row r="7" spans="1:24">
      <c r="A7" s="17"/>
      <c r="B7" s="2" t="s">
        <v>3</v>
      </c>
      <c r="C7" s="207" t="s">
        <v>69</v>
      </c>
      <c r="D7" s="208"/>
      <c r="E7" s="208"/>
      <c r="F7" s="208"/>
      <c r="G7" s="208"/>
      <c r="X7" s="6"/>
    </row>
    <row r="8" spans="1:24" ht="13" thickBot="1">
      <c r="A8" s="17"/>
      <c r="B8" s="9"/>
      <c r="C8" s="209"/>
      <c r="D8" s="209"/>
      <c r="E8" s="209"/>
      <c r="F8" s="209"/>
      <c r="G8" s="209"/>
      <c r="H8" s="7"/>
      <c r="I8" s="7"/>
      <c r="J8" s="269"/>
      <c r="K8" s="269"/>
      <c r="L8" s="269"/>
      <c r="M8" s="269"/>
      <c r="N8" s="269"/>
      <c r="O8" s="269"/>
      <c r="P8" s="7"/>
      <c r="Q8" s="7"/>
      <c r="R8" s="7"/>
      <c r="S8" s="7"/>
      <c r="T8" s="7"/>
      <c r="U8" s="7"/>
      <c r="V8" s="7"/>
      <c r="W8" s="7"/>
      <c r="X8" s="8"/>
    </row>
    <row r="9" spans="1:24">
      <c r="A9" s="42"/>
      <c r="B9" s="57"/>
      <c r="C9" s="43"/>
      <c r="D9" s="30"/>
      <c r="E9" s="43"/>
      <c r="F9" s="30"/>
      <c r="G9" s="30"/>
      <c r="H9" s="30"/>
      <c r="I9" s="30"/>
      <c r="J9" s="270"/>
      <c r="K9" s="270"/>
      <c r="L9" s="270"/>
      <c r="M9" s="271"/>
      <c r="N9" s="272"/>
      <c r="O9" s="270"/>
      <c r="P9" s="74"/>
      <c r="Q9" s="74"/>
      <c r="R9" s="74"/>
      <c r="S9" s="74"/>
      <c r="T9" s="74"/>
      <c r="U9" s="74"/>
      <c r="V9" s="74"/>
      <c r="W9" s="74"/>
      <c r="X9" s="31"/>
    </row>
    <row r="10" spans="1:24" ht="62.5">
      <c r="A10" s="44"/>
      <c r="B10" s="58"/>
      <c r="C10" s="45"/>
      <c r="D10" s="50"/>
      <c r="E10" s="76"/>
      <c r="F10" s="53"/>
      <c r="G10" s="90"/>
      <c r="H10" s="53" t="s">
        <v>122</v>
      </c>
      <c r="I10" s="53" t="s">
        <v>123</v>
      </c>
      <c r="J10" s="273"/>
      <c r="K10" s="273"/>
      <c r="L10" s="273"/>
      <c r="M10" s="274"/>
      <c r="N10" s="274"/>
      <c r="O10" s="273"/>
      <c r="P10" s="53"/>
      <c r="Q10" s="91"/>
      <c r="R10" s="91"/>
      <c r="S10" s="91"/>
      <c r="T10" s="91"/>
      <c r="U10" s="91"/>
      <c r="V10" s="91"/>
      <c r="W10" s="91"/>
      <c r="X10" s="91"/>
    </row>
    <row r="11" spans="1:24">
      <c r="A11" s="44"/>
      <c r="B11" s="58"/>
      <c r="C11" s="45"/>
      <c r="D11" s="32"/>
      <c r="E11" s="45"/>
      <c r="F11" s="53"/>
      <c r="G11" s="53"/>
      <c r="H11" s="53" t="s">
        <v>124</v>
      </c>
      <c r="I11" s="53" t="s">
        <v>125</v>
      </c>
      <c r="J11" s="274"/>
      <c r="K11" s="274"/>
      <c r="L11" s="274"/>
      <c r="M11" s="274"/>
      <c r="N11" s="274"/>
      <c r="O11" s="274"/>
      <c r="P11" s="53"/>
      <c r="Q11" s="53"/>
      <c r="R11" s="53"/>
      <c r="S11" s="53"/>
      <c r="T11" s="53"/>
      <c r="U11" s="53"/>
      <c r="V11" s="53"/>
      <c r="W11" s="53"/>
      <c r="X11" s="53"/>
    </row>
    <row r="12" spans="1:24" ht="12.75" customHeight="1">
      <c r="A12" s="244"/>
      <c r="B12" s="245" t="s">
        <v>85</v>
      </c>
      <c r="C12" s="245" t="s">
        <v>86</v>
      </c>
      <c r="D12" s="246" t="s">
        <v>90</v>
      </c>
      <c r="E12" s="247" t="s">
        <v>87</v>
      </c>
      <c r="F12" s="248"/>
      <c r="G12" s="34" t="s">
        <v>91</v>
      </c>
      <c r="H12" s="34"/>
      <c r="I12" s="34"/>
      <c r="J12" s="264"/>
      <c r="K12" s="264"/>
      <c r="L12" s="264"/>
      <c r="M12" s="264"/>
      <c r="N12" s="264"/>
      <c r="O12" s="264"/>
      <c r="P12" s="67"/>
      <c r="Q12" s="67"/>
      <c r="R12" s="67"/>
      <c r="S12" s="67"/>
      <c r="T12" s="67"/>
      <c r="U12" s="67"/>
      <c r="V12" s="67"/>
      <c r="W12" s="67"/>
      <c r="X12" s="33"/>
    </row>
    <row r="13" spans="1:24" ht="13">
      <c r="A13" s="61"/>
      <c r="B13" s="51"/>
      <c r="C13" s="51"/>
      <c r="D13" s="60"/>
      <c r="E13" s="70" t="s">
        <v>88</v>
      </c>
      <c r="F13" s="34" t="s">
        <v>89</v>
      </c>
      <c r="G13" s="34"/>
      <c r="H13" s="34"/>
      <c r="I13" s="34"/>
      <c r="J13" s="264"/>
      <c r="K13" s="264"/>
      <c r="L13" s="264"/>
      <c r="M13" s="264"/>
      <c r="N13" s="264"/>
      <c r="O13" s="264"/>
      <c r="P13" s="67"/>
      <c r="Q13" s="67"/>
      <c r="R13" s="67"/>
      <c r="S13" s="67"/>
      <c r="T13" s="67"/>
      <c r="U13" s="67"/>
      <c r="V13" s="67"/>
      <c r="W13" s="67"/>
      <c r="X13" s="33"/>
    </row>
    <row r="14" spans="1:24" ht="13">
      <c r="A14" s="61">
        <v>105</v>
      </c>
      <c r="B14" s="238" t="s">
        <v>79</v>
      </c>
      <c r="C14" s="239" t="s">
        <v>80</v>
      </c>
      <c r="D14" s="240" t="s">
        <v>81</v>
      </c>
      <c r="E14" s="241" t="s">
        <v>82</v>
      </c>
      <c r="F14" s="241">
        <v>94802.3</v>
      </c>
      <c r="G14" s="242" t="s">
        <v>83</v>
      </c>
      <c r="H14" s="243">
        <v>376</v>
      </c>
      <c r="I14" s="243">
        <f>2*89</f>
        <v>178</v>
      </c>
      <c r="J14" s="260"/>
      <c r="K14" s="260"/>
      <c r="L14" s="260"/>
      <c r="M14" s="260"/>
      <c r="N14" s="260"/>
      <c r="O14" s="260"/>
      <c r="P14" s="267"/>
      <c r="Q14" s="33"/>
      <c r="R14" s="33"/>
      <c r="S14" s="33"/>
      <c r="T14" s="33"/>
      <c r="U14" s="33"/>
      <c r="V14" s="33"/>
      <c r="W14" s="33"/>
      <c r="X14" s="33"/>
    </row>
    <row r="15" spans="1:24">
      <c r="A15" s="61"/>
      <c r="B15" s="34"/>
      <c r="C15" s="38"/>
      <c r="D15" s="20"/>
      <c r="E15" s="92"/>
      <c r="F15" s="39"/>
      <c r="G15" s="28"/>
      <c r="H15" s="130"/>
      <c r="I15" s="130"/>
      <c r="J15" s="257"/>
      <c r="K15" s="257"/>
      <c r="L15" s="257"/>
      <c r="M15" s="257"/>
      <c r="N15" s="257"/>
      <c r="O15" s="257"/>
      <c r="P15" s="130"/>
      <c r="Q15" s="130"/>
      <c r="R15" s="130"/>
      <c r="S15" s="130"/>
      <c r="T15" s="130"/>
      <c r="U15" s="130"/>
      <c r="V15" s="130"/>
      <c r="W15" s="130"/>
      <c r="X15" s="33"/>
    </row>
    <row r="16" spans="1:24" ht="13">
      <c r="A16" s="61">
        <v>106</v>
      </c>
      <c r="B16" s="238" t="s">
        <v>92</v>
      </c>
      <c r="C16" s="239" t="s">
        <v>93</v>
      </c>
      <c r="D16" s="240" t="s">
        <v>81</v>
      </c>
      <c r="E16" s="249">
        <v>95031.87</v>
      </c>
      <c r="F16" s="249">
        <v>95040.86</v>
      </c>
      <c r="G16" s="242" t="s">
        <v>94</v>
      </c>
      <c r="H16" s="243">
        <v>17</v>
      </c>
      <c r="I16" s="243">
        <f>2*20</f>
        <v>40</v>
      </c>
      <c r="J16" s="260"/>
      <c r="K16" s="260"/>
      <c r="L16" s="260"/>
      <c r="M16" s="260"/>
      <c r="N16" s="260"/>
      <c r="O16" s="260"/>
      <c r="P16" s="267"/>
      <c r="Q16" s="130"/>
      <c r="R16" s="130"/>
      <c r="S16" s="130"/>
      <c r="T16" s="130"/>
      <c r="U16" s="130"/>
      <c r="V16" s="130"/>
      <c r="W16" s="130"/>
      <c r="X16" s="33"/>
    </row>
    <row r="17" spans="1:24">
      <c r="A17" s="61"/>
      <c r="B17" s="34"/>
      <c r="C17" s="38"/>
      <c r="D17" s="20"/>
      <c r="E17" s="92"/>
      <c r="F17" s="39"/>
      <c r="G17" s="28"/>
      <c r="H17" s="130"/>
      <c r="I17" s="130"/>
      <c r="J17" s="257"/>
      <c r="K17" s="257"/>
      <c r="L17" s="257"/>
      <c r="M17" s="257"/>
      <c r="N17" s="257"/>
      <c r="O17" s="257"/>
      <c r="P17" s="130"/>
      <c r="Q17" s="130"/>
      <c r="R17" s="130"/>
      <c r="S17" s="130"/>
      <c r="T17" s="130"/>
      <c r="U17" s="130"/>
      <c r="V17" s="130"/>
      <c r="W17" s="130"/>
      <c r="X17" s="33"/>
    </row>
    <row r="18" spans="1:24" ht="13">
      <c r="A18" s="61">
        <v>107</v>
      </c>
      <c r="B18" s="238" t="s">
        <v>103</v>
      </c>
      <c r="C18" s="239" t="s">
        <v>102</v>
      </c>
      <c r="D18" s="240" t="s">
        <v>81</v>
      </c>
      <c r="E18" s="249">
        <v>95562.68</v>
      </c>
      <c r="F18" s="249">
        <v>95572.63</v>
      </c>
      <c r="G18" s="242" t="s">
        <v>94</v>
      </c>
      <c r="H18" s="243">
        <v>20</v>
      </c>
      <c r="I18" s="243">
        <f>2*21</f>
        <v>42</v>
      </c>
      <c r="J18" s="260"/>
      <c r="K18" s="260"/>
      <c r="L18" s="260"/>
      <c r="M18" s="260"/>
      <c r="N18" s="260"/>
      <c r="O18" s="260"/>
      <c r="P18" s="267"/>
      <c r="Q18" s="130"/>
      <c r="R18" s="130"/>
      <c r="S18" s="130"/>
      <c r="T18" s="130"/>
      <c r="U18" s="130"/>
      <c r="V18" s="130"/>
      <c r="W18" s="130"/>
      <c r="X18" s="33"/>
    </row>
    <row r="19" spans="1:24" s="259" customFormat="1" ht="13">
      <c r="A19" s="250"/>
      <c r="B19" s="251"/>
      <c r="C19" s="252"/>
      <c r="D19" s="253"/>
      <c r="E19" s="254"/>
      <c r="F19" s="254"/>
      <c r="G19" s="255"/>
      <c r="H19" s="256"/>
      <c r="I19" s="256"/>
      <c r="J19" s="256"/>
      <c r="K19" s="256"/>
      <c r="L19" s="256"/>
      <c r="M19" s="256"/>
      <c r="N19" s="256"/>
      <c r="O19" s="256"/>
      <c r="P19" s="256"/>
      <c r="Q19" s="257"/>
      <c r="R19" s="257"/>
      <c r="S19" s="257"/>
      <c r="T19" s="257"/>
      <c r="U19" s="257"/>
      <c r="V19" s="257"/>
      <c r="W19" s="257"/>
      <c r="X19" s="258"/>
    </row>
    <row r="20" spans="1:24" ht="13">
      <c r="A20" s="61">
        <v>108</v>
      </c>
      <c r="B20" s="238" t="s">
        <v>115</v>
      </c>
      <c r="C20" s="239" t="s">
        <v>105</v>
      </c>
      <c r="D20" s="240" t="s">
        <v>81</v>
      </c>
      <c r="E20" s="241">
        <v>96430.07</v>
      </c>
      <c r="F20" s="241">
        <v>96434.77</v>
      </c>
      <c r="G20" s="239" t="s">
        <v>94</v>
      </c>
      <c r="H20" s="243">
        <v>17</v>
      </c>
      <c r="I20" s="243">
        <f>2*21</f>
        <v>42</v>
      </c>
      <c r="J20" s="260"/>
      <c r="K20" s="260"/>
      <c r="L20" s="260"/>
      <c r="M20" s="260"/>
      <c r="N20" s="260"/>
      <c r="O20" s="260"/>
      <c r="P20" s="267"/>
      <c r="Q20" s="130"/>
      <c r="R20" s="130"/>
      <c r="S20" s="130"/>
      <c r="T20" s="130"/>
      <c r="U20" s="130"/>
      <c r="V20" s="130"/>
      <c r="W20" s="130"/>
      <c r="X20" s="33"/>
    </row>
    <row r="21" spans="1:24" s="259" customFormat="1" ht="13">
      <c r="A21" s="250"/>
      <c r="B21" s="251"/>
      <c r="C21" s="252"/>
      <c r="D21" s="253"/>
      <c r="E21" s="254"/>
      <c r="F21" s="254"/>
      <c r="G21" s="252"/>
      <c r="H21" s="260"/>
      <c r="I21" s="260"/>
      <c r="J21" s="260"/>
      <c r="K21" s="260"/>
      <c r="L21" s="260"/>
      <c r="M21" s="260"/>
      <c r="N21" s="260"/>
      <c r="O21" s="260"/>
      <c r="P21" s="260"/>
      <c r="Q21" s="257"/>
      <c r="R21" s="257"/>
      <c r="S21" s="257"/>
      <c r="T21" s="257"/>
      <c r="U21" s="257"/>
      <c r="V21" s="257"/>
      <c r="W21" s="257"/>
      <c r="X21" s="258"/>
    </row>
    <row r="22" spans="1:24" ht="13">
      <c r="A22" s="61">
        <v>109</v>
      </c>
      <c r="B22" s="238" t="s">
        <v>95</v>
      </c>
      <c r="C22" s="239" t="s">
        <v>106</v>
      </c>
      <c r="D22" s="240" t="s">
        <v>81</v>
      </c>
      <c r="E22" s="241">
        <v>96936.51</v>
      </c>
      <c r="F22" s="241">
        <v>96946.47</v>
      </c>
      <c r="G22" s="239" t="s">
        <v>94</v>
      </c>
      <c r="H22" s="243">
        <v>82</v>
      </c>
      <c r="I22" s="243"/>
      <c r="J22" s="260"/>
      <c r="K22" s="260"/>
      <c r="L22" s="260"/>
      <c r="M22" s="260"/>
      <c r="N22" s="260"/>
      <c r="O22" s="260"/>
      <c r="P22" s="267"/>
      <c r="Q22" s="130"/>
      <c r="R22" s="130"/>
      <c r="S22" s="130"/>
      <c r="T22" s="130"/>
      <c r="U22" s="130"/>
      <c r="V22" s="130"/>
      <c r="W22" s="130"/>
      <c r="X22" s="33"/>
    </row>
    <row r="23" spans="1:24" s="259" customFormat="1" ht="13">
      <c r="A23" s="250"/>
      <c r="B23" s="251"/>
      <c r="C23" s="252"/>
      <c r="D23" s="253"/>
      <c r="E23" s="254"/>
      <c r="F23" s="254"/>
      <c r="G23" s="252"/>
      <c r="H23" s="260"/>
      <c r="I23" s="260"/>
      <c r="J23" s="260"/>
      <c r="K23" s="260"/>
      <c r="L23" s="260"/>
      <c r="M23" s="260"/>
      <c r="N23" s="260"/>
      <c r="O23" s="260"/>
      <c r="P23" s="260"/>
      <c r="Q23" s="257"/>
      <c r="R23" s="257"/>
      <c r="S23" s="257"/>
      <c r="T23" s="257"/>
      <c r="U23" s="257"/>
      <c r="V23" s="257"/>
      <c r="W23" s="257"/>
      <c r="X23" s="258"/>
    </row>
    <row r="24" spans="1:24" ht="13">
      <c r="A24" s="61">
        <v>110</v>
      </c>
      <c r="B24" s="238" t="s">
        <v>95</v>
      </c>
      <c r="C24" s="239" t="s">
        <v>104</v>
      </c>
      <c r="D24" s="240" t="s">
        <v>81</v>
      </c>
      <c r="E24" s="241">
        <v>96820.34</v>
      </c>
      <c r="F24" s="241">
        <v>96823.92</v>
      </c>
      <c r="G24" s="239" t="s">
        <v>83</v>
      </c>
      <c r="H24" s="243">
        <v>9</v>
      </c>
      <c r="I24" s="243">
        <f>2*13</f>
        <v>26</v>
      </c>
      <c r="J24" s="260"/>
      <c r="K24" s="260"/>
      <c r="L24" s="260"/>
      <c r="M24" s="260"/>
      <c r="N24" s="260"/>
      <c r="O24" s="260"/>
      <c r="P24" s="267"/>
      <c r="Q24" s="130"/>
      <c r="R24" s="130"/>
      <c r="S24" s="130"/>
      <c r="T24" s="130"/>
      <c r="U24" s="130"/>
      <c r="V24" s="130"/>
      <c r="W24" s="130"/>
      <c r="X24" s="33"/>
    </row>
    <row r="25" spans="1:24" s="259" customFormat="1" ht="13">
      <c r="A25" s="250"/>
      <c r="B25" s="251"/>
      <c r="C25" s="252"/>
      <c r="D25" s="253"/>
      <c r="E25" s="254"/>
      <c r="F25" s="254"/>
      <c r="G25" s="252"/>
      <c r="H25" s="260"/>
      <c r="I25" s="260"/>
      <c r="J25" s="260"/>
      <c r="K25" s="260"/>
      <c r="L25" s="260"/>
      <c r="M25" s="260"/>
      <c r="N25" s="260"/>
      <c r="O25" s="260"/>
      <c r="P25" s="260"/>
      <c r="Q25" s="257"/>
      <c r="R25" s="257"/>
      <c r="S25" s="257"/>
      <c r="T25" s="257"/>
      <c r="U25" s="257"/>
      <c r="V25" s="257"/>
      <c r="W25" s="257"/>
      <c r="X25" s="258"/>
    </row>
    <row r="26" spans="1:24" ht="13">
      <c r="A26" s="61">
        <v>111</v>
      </c>
      <c r="B26" s="238" t="s">
        <v>95</v>
      </c>
      <c r="C26" s="239" t="s">
        <v>96</v>
      </c>
      <c r="D26" s="240" t="s">
        <v>81</v>
      </c>
      <c r="E26" s="241">
        <v>96965.37</v>
      </c>
      <c r="F26" s="241">
        <v>97114.15</v>
      </c>
      <c r="G26" s="239" t="s">
        <v>97</v>
      </c>
      <c r="H26" s="243">
        <f>6088.7</f>
        <v>6088.7</v>
      </c>
      <c r="I26" s="243"/>
      <c r="J26" s="260"/>
      <c r="K26" s="260"/>
      <c r="L26" s="260"/>
      <c r="M26" s="260"/>
      <c r="N26" s="260"/>
      <c r="O26" s="260"/>
      <c r="P26" s="267"/>
      <c r="Q26" s="130"/>
      <c r="R26" s="130"/>
      <c r="S26" s="130"/>
      <c r="T26" s="130"/>
      <c r="U26" s="130"/>
      <c r="V26" s="130"/>
      <c r="W26" s="130"/>
      <c r="X26" s="33"/>
    </row>
    <row r="27" spans="1:24" s="259" customFormat="1" ht="13">
      <c r="A27" s="250"/>
      <c r="B27" s="251"/>
      <c r="C27" s="252"/>
      <c r="D27" s="253"/>
      <c r="E27" s="254"/>
      <c r="F27" s="254"/>
      <c r="G27" s="252"/>
      <c r="H27" s="260"/>
      <c r="I27" s="260"/>
      <c r="J27" s="260"/>
      <c r="K27" s="260"/>
      <c r="L27" s="260"/>
      <c r="M27" s="260"/>
      <c r="N27" s="260"/>
      <c r="O27" s="260"/>
      <c r="P27" s="260"/>
      <c r="Q27" s="257"/>
      <c r="R27" s="257"/>
      <c r="S27" s="257"/>
      <c r="T27" s="257"/>
      <c r="U27" s="257"/>
      <c r="V27" s="257"/>
      <c r="W27" s="257"/>
      <c r="X27" s="258"/>
    </row>
    <row r="28" spans="1:24" ht="13">
      <c r="A28" s="61">
        <v>112</v>
      </c>
      <c r="B28" s="238" t="s">
        <v>98</v>
      </c>
      <c r="C28" s="239" t="s">
        <v>99</v>
      </c>
      <c r="D28" s="240" t="s">
        <v>81</v>
      </c>
      <c r="E28" s="241">
        <v>97131.13</v>
      </c>
      <c r="F28" s="241">
        <v>97137.18</v>
      </c>
      <c r="G28" s="239" t="s">
        <v>83</v>
      </c>
      <c r="H28" s="243">
        <v>54</v>
      </c>
      <c r="I28" s="243"/>
      <c r="J28" s="260"/>
      <c r="K28" s="260"/>
      <c r="L28" s="260"/>
      <c r="M28" s="260"/>
      <c r="N28" s="260"/>
      <c r="O28" s="260"/>
      <c r="P28" s="267"/>
      <c r="Q28" s="130"/>
      <c r="R28" s="130"/>
      <c r="S28" s="130"/>
      <c r="T28" s="130"/>
      <c r="U28" s="130"/>
      <c r="V28" s="130"/>
      <c r="W28" s="130"/>
      <c r="X28" s="33"/>
    </row>
    <row r="29" spans="1:24" s="259" customFormat="1" ht="13">
      <c r="A29" s="250"/>
      <c r="B29" s="251"/>
      <c r="C29" s="252"/>
      <c r="D29" s="253"/>
      <c r="E29" s="254"/>
      <c r="F29" s="254"/>
      <c r="G29" s="252"/>
      <c r="H29" s="260"/>
      <c r="I29" s="260"/>
      <c r="J29" s="260"/>
      <c r="K29" s="260"/>
      <c r="L29" s="260"/>
      <c r="M29" s="260"/>
      <c r="N29" s="260"/>
      <c r="O29" s="260"/>
      <c r="P29" s="260"/>
      <c r="Q29" s="257"/>
      <c r="R29" s="257"/>
      <c r="S29" s="257"/>
      <c r="T29" s="257"/>
      <c r="U29" s="257"/>
      <c r="V29" s="257"/>
      <c r="W29" s="257"/>
      <c r="X29" s="258"/>
    </row>
    <row r="30" spans="1:24" ht="13">
      <c r="A30" s="61">
        <v>113</v>
      </c>
      <c r="B30" s="238" t="s">
        <v>98</v>
      </c>
      <c r="C30" s="239" t="s">
        <v>101</v>
      </c>
      <c r="D30" s="240" t="s">
        <v>81</v>
      </c>
      <c r="E30" s="241">
        <v>97398.71</v>
      </c>
      <c r="F30" s="241">
        <v>97417.3</v>
      </c>
      <c r="G30" s="239" t="s">
        <v>94</v>
      </c>
      <c r="H30" s="243">
        <v>152</v>
      </c>
      <c r="I30" s="243"/>
      <c r="J30" s="260"/>
      <c r="K30" s="260"/>
      <c r="L30" s="260"/>
      <c r="M30" s="260"/>
      <c r="N30" s="260"/>
      <c r="O30" s="260"/>
      <c r="P30" s="267"/>
      <c r="Q30" s="67"/>
      <c r="R30" s="67"/>
      <c r="S30" s="67"/>
      <c r="T30" s="67"/>
      <c r="U30" s="67"/>
      <c r="V30" s="67"/>
      <c r="W30" s="67"/>
      <c r="X30" s="33"/>
    </row>
    <row r="31" spans="1:24" s="259" customFormat="1" ht="13">
      <c r="A31" s="250"/>
      <c r="B31" s="251"/>
      <c r="C31" s="252"/>
      <c r="D31" s="20"/>
      <c r="E31" s="254"/>
      <c r="F31" s="254"/>
      <c r="G31" s="252"/>
      <c r="H31" s="256"/>
      <c r="I31" s="260"/>
      <c r="J31" s="260"/>
      <c r="K31" s="260"/>
      <c r="L31" s="260"/>
      <c r="M31" s="260"/>
      <c r="N31" s="260"/>
      <c r="O31" s="263"/>
      <c r="P31" s="263"/>
      <c r="Q31" s="264"/>
      <c r="R31" s="264"/>
      <c r="S31" s="264"/>
      <c r="T31" s="264"/>
      <c r="U31" s="264"/>
      <c r="V31" s="264"/>
      <c r="W31" s="264"/>
      <c r="X31" s="258"/>
    </row>
    <row r="32" spans="1:24" s="259" customFormat="1" ht="13">
      <c r="A32" s="250">
        <v>114</v>
      </c>
      <c r="B32" s="238" t="s">
        <v>100</v>
      </c>
      <c r="C32" s="239" t="s">
        <v>107</v>
      </c>
      <c r="D32" s="240" t="s">
        <v>81</v>
      </c>
      <c r="E32" s="241">
        <v>97387.65</v>
      </c>
      <c r="F32" s="241">
        <v>98148.07</v>
      </c>
      <c r="G32" s="239" t="s">
        <v>94</v>
      </c>
      <c r="H32" s="243">
        <v>590</v>
      </c>
      <c r="I32" s="243"/>
      <c r="J32" s="260"/>
      <c r="K32" s="260"/>
      <c r="L32" s="260"/>
      <c r="M32" s="260"/>
      <c r="N32" s="260"/>
      <c r="O32" s="260"/>
      <c r="P32" s="267"/>
      <c r="Q32" s="264"/>
      <c r="R32" s="264"/>
      <c r="S32" s="264"/>
      <c r="T32" s="264"/>
      <c r="U32" s="264"/>
      <c r="V32" s="264"/>
      <c r="W32" s="264"/>
      <c r="X32" s="258"/>
    </row>
    <row r="33" spans="1:24" s="259" customFormat="1" ht="13">
      <c r="A33" s="250"/>
      <c r="B33" s="251"/>
      <c r="C33" s="252"/>
      <c r="D33" s="20"/>
      <c r="E33" s="254"/>
      <c r="F33" s="254"/>
      <c r="G33" s="262"/>
      <c r="H33" s="260"/>
      <c r="I33" s="260"/>
      <c r="J33" s="260"/>
      <c r="K33" s="260"/>
      <c r="L33" s="260"/>
      <c r="M33" s="260"/>
      <c r="N33" s="260"/>
      <c r="O33" s="263"/>
      <c r="P33" s="263"/>
      <c r="Q33" s="264"/>
      <c r="R33" s="264"/>
      <c r="S33" s="264"/>
      <c r="T33" s="264"/>
      <c r="U33" s="264"/>
      <c r="V33" s="264"/>
      <c r="W33" s="264"/>
      <c r="X33" s="258"/>
    </row>
    <row r="34" spans="1:24" s="259" customFormat="1" ht="13">
      <c r="A34" s="250">
        <v>115</v>
      </c>
      <c r="B34" s="238" t="s">
        <v>114</v>
      </c>
      <c r="C34" s="239" t="s">
        <v>108</v>
      </c>
      <c r="D34" s="240" t="s">
        <v>81</v>
      </c>
      <c r="E34" s="241">
        <v>97947.34</v>
      </c>
      <c r="F34" s="241">
        <v>97961.73</v>
      </c>
      <c r="G34" s="239" t="s">
        <v>83</v>
      </c>
      <c r="H34" s="243">
        <v>196</v>
      </c>
      <c r="I34" s="243"/>
      <c r="J34" s="260"/>
      <c r="K34" s="260"/>
      <c r="L34" s="260"/>
      <c r="M34" s="260"/>
      <c r="N34" s="260"/>
      <c r="O34" s="260"/>
      <c r="P34" s="267"/>
      <c r="Q34" s="264"/>
      <c r="R34" s="264"/>
      <c r="S34" s="264"/>
      <c r="T34" s="264"/>
      <c r="U34" s="264"/>
      <c r="V34" s="264"/>
      <c r="W34" s="264"/>
      <c r="X34" s="258"/>
    </row>
    <row r="35" spans="1:24" s="259" customFormat="1" ht="13">
      <c r="A35" s="250"/>
      <c r="B35" s="251"/>
      <c r="C35" s="252"/>
      <c r="D35" s="20"/>
      <c r="E35" s="254"/>
      <c r="F35" s="254"/>
      <c r="G35" s="262"/>
      <c r="H35" s="260"/>
      <c r="I35" s="260"/>
      <c r="J35" s="260"/>
      <c r="K35" s="260"/>
      <c r="L35" s="260"/>
      <c r="M35" s="260"/>
      <c r="N35" s="260"/>
      <c r="O35" s="263"/>
      <c r="P35" s="263"/>
      <c r="Q35" s="264"/>
      <c r="R35" s="264"/>
      <c r="S35" s="264"/>
      <c r="T35" s="264"/>
      <c r="U35" s="264"/>
      <c r="V35" s="264"/>
      <c r="W35" s="264"/>
      <c r="X35" s="258"/>
    </row>
    <row r="36" spans="1:24" s="259" customFormat="1" ht="13">
      <c r="A36" s="250">
        <v>116</v>
      </c>
      <c r="B36" s="238" t="s">
        <v>116</v>
      </c>
      <c r="C36" s="239" t="s">
        <v>109</v>
      </c>
      <c r="D36" s="240" t="s">
        <v>81</v>
      </c>
      <c r="E36" s="241">
        <v>98204.01</v>
      </c>
      <c r="F36" s="241">
        <v>98224.57</v>
      </c>
      <c r="G36" s="239" t="s">
        <v>12</v>
      </c>
      <c r="H36" s="243">
        <v>302</v>
      </c>
      <c r="I36" s="243"/>
      <c r="J36" s="260"/>
      <c r="K36" s="260"/>
      <c r="L36" s="260"/>
      <c r="M36" s="260"/>
      <c r="N36" s="260"/>
      <c r="O36" s="260"/>
      <c r="P36" s="267"/>
      <c r="Q36" s="264"/>
      <c r="R36" s="264"/>
      <c r="S36" s="264"/>
      <c r="T36" s="264"/>
      <c r="U36" s="264"/>
      <c r="V36" s="264"/>
      <c r="W36" s="264"/>
      <c r="X36" s="258"/>
    </row>
    <row r="37" spans="1:24" s="259" customFormat="1" ht="13">
      <c r="A37" s="250"/>
      <c r="B37" s="251"/>
      <c r="C37" s="252"/>
      <c r="D37" s="253"/>
      <c r="E37" s="254"/>
      <c r="F37" s="254"/>
      <c r="G37" s="252"/>
      <c r="H37" s="260"/>
      <c r="I37" s="260"/>
      <c r="J37" s="260"/>
      <c r="K37" s="260"/>
      <c r="L37" s="260"/>
      <c r="M37" s="260"/>
      <c r="N37" s="260"/>
      <c r="O37" s="263"/>
      <c r="P37" s="263"/>
      <c r="Q37" s="264"/>
      <c r="R37" s="264"/>
      <c r="S37" s="264"/>
      <c r="T37" s="264"/>
      <c r="U37" s="264"/>
      <c r="V37" s="264"/>
      <c r="W37" s="264"/>
      <c r="X37" s="258"/>
    </row>
    <row r="38" spans="1:24" s="259" customFormat="1" ht="13">
      <c r="A38" s="169">
        <v>117</v>
      </c>
      <c r="B38" s="238" t="s">
        <v>117</v>
      </c>
      <c r="C38" s="239" t="s">
        <v>110</v>
      </c>
      <c r="D38" s="240" t="s">
        <v>81</v>
      </c>
      <c r="E38" s="241">
        <v>99753.58</v>
      </c>
      <c r="F38" s="241">
        <v>100105.32</v>
      </c>
      <c r="G38" s="239" t="s">
        <v>97</v>
      </c>
      <c r="H38" s="243">
        <v>3359</v>
      </c>
      <c r="I38" s="243"/>
      <c r="J38" s="260"/>
      <c r="K38" s="260"/>
      <c r="L38" s="260"/>
      <c r="M38" s="260"/>
      <c r="N38" s="260"/>
      <c r="O38" s="260"/>
      <c r="P38" s="267"/>
      <c r="Q38" s="264"/>
      <c r="R38" s="264"/>
      <c r="S38" s="264"/>
      <c r="T38" s="264"/>
      <c r="U38" s="264"/>
      <c r="V38" s="264"/>
      <c r="W38" s="264"/>
      <c r="X38" s="258"/>
    </row>
    <row r="39" spans="1:24" s="259" customFormat="1" ht="13">
      <c r="A39" s="250"/>
      <c r="B39" s="251"/>
      <c r="C39" s="252"/>
      <c r="D39" s="253"/>
      <c r="E39" s="254"/>
      <c r="F39" s="254"/>
      <c r="G39" s="262"/>
      <c r="H39" s="256"/>
      <c r="I39" s="260"/>
      <c r="J39" s="260"/>
      <c r="K39" s="260"/>
      <c r="L39" s="260"/>
      <c r="M39" s="260"/>
      <c r="N39" s="260"/>
      <c r="O39" s="263"/>
      <c r="P39" s="263"/>
      <c r="Q39" s="264"/>
      <c r="R39" s="264"/>
      <c r="S39" s="264"/>
      <c r="T39" s="264"/>
      <c r="U39" s="264"/>
      <c r="V39" s="264"/>
      <c r="W39" s="264"/>
      <c r="X39" s="258"/>
    </row>
    <row r="40" spans="1:24" s="259" customFormat="1" ht="13">
      <c r="A40" s="169">
        <v>118</v>
      </c>
      <c r="B40" s="238" t="s">
        <v>118</v>
      </c>
      <c r="C40" s="239" t="s">
        <v>111</v>
      </c>
      <c r="D40" s="240" t="s">
        <v>81</v>
      </c>
      <c r="E40" s="241">
        <v>100431.42</v>
      </c>
      <c r="F40" s="241">
        <v>101255.85</v>
      </c>
      <c r="G40" s="239" t="s">
        <v>97</v>
      </c>
      <c r="H40" s="243">
        <f>8450.795</f>
        <v>8450.7950000000001</v>
      </c>
      <c r="I40" s="243"/>
      <c r="J40" s="260"/>
      <c r="K40" s="260"/>
      <c r="L40" s="260"/>
      <c r="M40" s="260"/>
      <c r="N40" s="260"/>
      <c r="O40" s="260"/>
      <c r="P40" s="267"/>
      <c r="Q40" s="264"/>
      <c r="R40" s="264"/>
      <c r="S40" s="264"/>
      <c r="T40" s="264"/>
      <c r="U40" s="264"/>
      <c r="V40" s="264"/>
      <c r="W40" s="264"/>
      <c r="X40" s="258"/>
    </row>
    <row r="41" spans="1:24" s="259" customFormat="1" ht="13">
      <c r="A41" s="250"/>
      <c r="B41" s="251"/>
      <c r="C41" s="252"/>
      <c r="D41" s="253"/>
      <c r="E41" s="254"/>
      <c r="F41" s="254"/>
      <c r="G41" s="252"/>
      <c r="H41" s="263"/>
      <c r="I41" s="260"/>
      <c r="J41" s="260"/>
      <c r="K41" s="260"/>
      <c r="L41" s="260"/>
      <c r="M41" s="260"/>
      <c r="N41" s="260"/>
      <c r="O41" s="263"/>
      <c r="P41" s="263"/>
      <c r="Q41" s="264"/>
      <c r="R41" s="264"/>
      <c r="S41" s="264"/>
      <c r="T41" s="264"/>
      <c r="U41" s="264"/>
      <c r="V41" s="264"/>
      <c r="W41" s="264"/>
      <c r="X41" s="258"/>
    </row>
    <row r="42" spans="1:24" s="259" customFormat="1" ht="13">
      <c r="A42" s="169">
        <v>119</v>
      </c>
      <c r="B42" s="238" t="s">
        <v>119</v>
      </c>
      <c r="C42" s="239" t="s">
        <v>112</v>
      </c>
      <c r="D42" s="240" t="s">
        <v>81</v>
      </c>
      <c r="E42" s="241">
        <v>102497.93</v>
      </c>
      <c r="F42" s="241">
        <v>102514.93</v>
      </c>
      <c r="G42" s="239" t="s">
        <v>83</v>
      </c>
      <c r="H42" s="243">
        <v>88</v>
      </c>
      <c r="I42" s="243">
        <f>2*46</f>
        <v>92</v>
      </c>
      <c r="J42" s="260"/>
      <c r="K42" s="260"/>
      <c r="L42" s="260"/>
      <c r="M42" s="260"/>
      <c r="N42" s="260"/>
      <c r="O42" s="260"/>
      <c r="P42" s="267"/>
      <c r="Q42" s="264"/>
      <c r="R42" s="264"/>
      <c r="S42" s="264"/>
      <c r="T42" s="264"/>
      <c r="U42" s="264"/>
      <c r="V42" s="264"/>
      <c r="W42" s="264"/>
      <c r="X42" s="258"/>
    </row>
    <row r="43" spans="1:24" s="259" customFormat="1" ht="13">
      <c r="A43" s="250"/>
      <c r="B43" s="251"/>
      <c r="C43" s="252"/>
      <c r="D43" s="253"/>
      <c r="E43" s="254"/>
      <c r="F43" s="254"/>
      <c r="G43" s="252"/>
      <c r="H43" s="263"/>
      <c r="I43" s="260"/>
      <c r="J43" s="260"/>
      <c r="K43" s="260"/>
      <c r="L43" s="260"/>
      <c r="M43" s="260"/>
      <c r="N43" s="260"/>
      <c r="O43" s="263"/>
      <c r="P43" s="263"/>
      <c r="Q43" s="264"/>
      <c r="R43" s="264"/>
      <c r="S43" s="264"/>
      <c r="T43" s="264"/>
      <c r="U43" s="264"/>
      <c r="V43" s="264"/>
      <c r="W43" s="264"/>
      <c r="X43" s="258"/>
    </row>
    <row r="44" spans="1:24" s="259" customFormat="1" ht="13">
      <c r="A44" s="169">
        <v>120</v>
      </c>
      <c r="B44" s="238" t="s">
        <v>120</v>
      </c>
      <c r="C44" s="239" t="s">
        <v>113</v>
      </c>
      <c r="D44" s="240" t="s">
        <v>121</v>
      </c>
      <c r="E44" s="241">
        <v>1067.17</v>
      </c>
      <c r="F44" s="241">
        <v>1460.74</v>
      </c>
      <c r="G44" s="239" t="s">
        <v>97</v>
      </c>
      <c r="H44" s="243">
        <f>1179.114</f>
        <v>1179.114</v>
      </c>
      <c r="I44" s="243">
        <f>2*795</f>
        <v>1590</v>
      </c>
      <c r="J44" s="260"/>
      <c r="K44" s="260"/>
      <c r="L44" s="260"/>
      <c r="M44" s="260"/>
      <c r="N44" s="260"/>
      <c r="O44" s="260"/>
      <c r="P44" s="267"/>
      <c r="Q44" s="264"/>
      <c r="R44" s="264"/>
      <c r="S44" s="264"/>
      <c r="T44" s="264"/>
      <c r="U44" s="264"/>
      <c r="V44" s="264"/>
      <c r="W44" s="264"/>
      <c r="X44" s="258"/>
    </row>
    <row r="45" spans="1:24" s="259" customFormat="1" ht="13">
      <c r="A45" s="250"/>
      <c r="B45" s="251"/>
      <c r="C45" s="252"/>
      <c r="D45" s="253"/>
      <c r="E45" s="254"/>
      <c r="F45" s="254"/>
      <c r="G45" s="262"/>
      <c r="H45" s="260"/>
      <c r="I45" s="260"/>
      <c r="J45" s="260"/>
      <c r="K45" s="260"/>
      <c r="L45" s="260"/>
      <c r="M45" s="260"/>
      <c r="N45" s="260"/>
      <c r="O45" s="263"/>
      <c r="P45" s="263"/>
      <c r="Q45" s="264"/>
      <c r="R45" s="264"/>
      <c r="S45" s="264"/>
      <c r="T45" s="264"/>
      <c r="U45" s="264"/>
      <c r="V45" s="264"/>
      <c r="W45" s="264"/>
      <c r="X45" s="258"/>
    </row>
    <row r="46" spans="1:24" s="259" customFormat="1" ht="13">
      <c r="A46" s="250"/>
      <c r="B46" s="251"/>
      <c r="C46" s="252"/>
      <c r="D46" s="253"/>
      <c r="E46" s="261"/>
      <c r="F46" s="261"/>
      <c r="G46" s="262"/>
      <c r="H46" s="260"/>
      <c r="I46" s="260"/>
      <c r="J46" s="260"/>
      <c r="K46" s="260"/>
      <c r="L46" s="260"/>
      <c r="M46" s="260"/>
      <c r="N46" s="260"/>
      <c r="O46" s="260"/>
      <c r="P46" s="260"/>
      <c r="Q46" s="257"/>
      <c r="R46" s="257"/>
      <c r="S46" s="257"/>
      <c r="T46" s="257"/>
      <c r="U46" s="257"/>
      <c r="V46" s="257"/>
      <c r="W46" s="257"/>
      <c r="X46" s="258"/>
    </row>
    <row r="47" spans="1:24">
      <c r="A47" s="61"/>
      <c r="B47" s="34"/>
      <c r="C47" s="34"/>
      <c r="D47" s="34"/>
      <c r="E47" s="47"/>
      <c r="F47" s="34"/>
      <c r="G47" s="34"/>
      <c r="H47" s="34"/>
      <c r="I47" s="34"/>
      <c r="J47" s="264"/>
      <c r="K47" s="264"/>
      <c r="L47" s="264"/>
      <c r="M47" s="264"/>
      <c r="N47" s="264"/>
      <c r="O47" s="264"/>
      <c r="P47" s="67"/>
      <c r="Q47" s="67"/>
      <c r="R47" s="67"/>
      <c r="S47" s="67"/>
      <c r="T47" s="67"/>
      <c r="U47" s="67"/>
      <c r="V47" s="67"/>
      <c r="W47" s="67"/>
      <c r="X47" s="33"/>
    </row>
    <row r="48" spans="1:24" ht="13">
      <c r="A48" s="210" t="s">
        <v>33</v>
      </c>
      <c r="B48" s="212" t="s">
        <v>34</v>
      </c>
      <c r="C48" s="213"/>
      <c r="D48" s="214"/>
      <c r="E48" s="213"/>
      <c r="F48" s="214"/>
      <c r="G48" s="236"/>
      <c r="H48" s="236"/>
      <c r="I48" s="237"/>
      <c r="J48" s="275"/>
      <c r="K48" s="275"/>
      <c r="L48" s="275"/>
      <c r="M48" s="275"/>
      <c r="N48" s="275"/>
      <c r="O48" s="275"/>
      <c r="P48" s="131"/>
      <c r="Q48" s="131"/>
      <c r="R48" s="131"/>
      <c r="S48" s="131"/>
      <c r="T48" s="131"/>
      <c r="U48" s="131"/>
      <c r="V48" s="131"/>
      <c r="W48" s="131"/>
      <c r="X48" s="187" t="s">
        <v>37</v>
      </c>
    </row>
    <row r="49" spans="1:24" ht="13.5" thickBot="1">
      <c r="A49" s="211"/>
      <c r="B49" s="215"/>
      <c r="C49" s="216"/>
      <c r="D49" s="217"/>
      <c r="E49" s="216"/>
      <c r="F49" s="217"/>
      <c r="G49" s="87">
        <v>105</v>
      </c>
      <c r="H49" s="78">
        <v>106</v>
      </c>
      <c r="I49" s="79">
        <v>107</v>
      </c>
      <c r="J49" s="276">
        <v>108</v>
      </c>
      <c r="K49" s="276">
        <v>109</v>
      </c>
      <c r="L49" s="276">
        <v>110</v>
      </c>
      <c r="M49" s="276">
        <v>111</v>
      </c>
      <c r="N49" s="276">
        <v>112</v>
      </c>
      <c r="O49" s="276">
        <v>113</v>
      </c>
      <c r="P49" s="276">
        <v>114</v>
      </c>
      <c r="Q49" s="132">
        <v>115</v>
      </c>
      <c r="R49" s="132">
        <v>116</v>
      </c>
      <c r="S49" s="132">
        <v>117</v>
      </c>
      <c r="T49" s="132">
        <v>118</v>
      </c>
      <c r="U49" s="132">
        <v>119</v>
      </c>
      <c r="V49" s="132">
        <v>120</v>
      </c>
      <c r="W49" s="132"/>
      <c r="X49" s="188"/>
    </row>
    <row r="50" spans="1:24" ht="13">
      <c r="A50" s="55"/>
      <c r="B50" s="189"/>
      <c r="C50" s="190"/>
      <c r="D50" s="191"/>
      <c r="E50" s="152"/>
      <c r="F50" s="89"/>
      <c r="G50" s="88"/>
      <c r="H50" s="84"/>
      <c r="I50" s="85"/>
      <c r="J50" s="277"/>
      <c r="K50" s="277"/>
      <c r="L50" s="278"/>
      <c r="M50" s="278"/>
      <c r="N50" s="277"/>
      <c r="O50" s="277"/>
      <c r="P50" s="133"/>
      <c r="Q50" s="133"/>
      <c r="R50" s="133"/>
      <c r="S50" s="133"/>
      <c r="T50" s="133"/>
      <c r="U50" s="133"/>
      <c r="V50" s="133"/>
      <c r="W50" s="133"/>
      <c r="X50" s="81"/>
    </row>
    <row r="51" spans="1:24" ht="25.5" customHeight="1">
      <c r="A51" s="80" t="s">
        <v>28</v>
      </c>
      <c r="B51" s="194" t="s">
        <v>66</v>
      </c>
      <c r="C51" s="195"/>
      <c r="D51" s="195"/>
      <c r="E51" s="219" t="s">
        <v>127</v>
      </c>
      <c r="F51" s="229"/>
      <c r="G51" s="180">
        <f>($H$14+$I$14)*(6/12)/27</f>
        <v>10.25925925925926</v>
      </c>
      <c r="H51" s="180">
        <f>($H$16+$I$16)*(6/12)/27</f>
        <v>1.0555555555555556</v>
      </c>
      <c r="I51" s="180">
        <f>($H$18+$I$18)*(6/12)/27</f>
        <v>1.1481481481481481</v>
      </c>
      <c r="J51" s="180">
        <f>($H$20+$I$20)*(6/12)/27</f>
        <v>1.0925925925925926</v>
      </c>
      <c r="K51" s="180">
        <f>$H$22*(6/12)/27</f>
        <v>1.5185185185185186</v>
      </c>
      <c r="L51" s="180">
        <f>($H$24+$I$24)*(6/12)/27</f>
        <v>0.64814814814814814</v>
      </c>
      <c r="M51" s="180">
        <f>$H$26*(6/12)/27</f>
        <v>112.75370370370371</v>
      </c>
      <c r="N51" s="180">
        <f>$H$28*(6/12)/27</f>
        <v>1</v>
      </c>
      <c r="O51" s="180">
        <f>$H$30*(6/12)/27</f>
        <v>2.8148148148148149</v>
      </c>
      <c r="P51" s="180">
        <f>$H$32*(6/12)/27</f>
        <v>10.925925925925926</v>
      </c>
      <c r="Q51" s="180">
        <f>$H$34*(6/12)/27</f>
        <v>3.6296296296296298</v>
      </c>
      <c r="R51" s="180">
        <f>$H$36*(6/12)/27</f>
        <v>5.5925925925925926</v>
      </c>
      <c r="S51" s="180">
        <f>$H$38*(6/12)/27</f>
        <v>62.203703703703702</v>
      </c>
      <c r="T51" s="180">
        <f>$H$40*(6/12)/27</f>
        <v>156.49620370370371</v>
      </c>
      <c r="U51" s="180">
        <f>($H$42+$I$42)*(6/12)/27</f>
        <v>3.3333333333333335</v>
      </c>
      <c r="V51" s="180">
        <f>($H$44+$I$44)*(6/12)/27</f>
        <v>51.279888888888891</v>
      </c>
      <c r="W51" s="142">
        <f>SUM(G51:V51)</f>
        <v>425.75201851851847</v>
      </c>
      <c r="X51" s="82" t="s">
        <v>23</v>
      </c>
    </row>
    <row r="52" spans="1:24" ht="34.5" customHeight="1">
      <c r="A52" s="80">
        <v>452</v>
      </c>
      <c r="B52" s="194" t="s">
        <v>84</v>
      </c>
      <c r="C52" s="195"/>
      <c r="D52" s="195"/>
      <c r="E52" s="219" t="s">
        <v>38</v>
      </c>
      <c r="F52" s="229"/>
      <c r="G52" s="180">
        <f>$H$14/9</f>
        <v>41.777777777777779</v>
      </c>
      <c r="H52" s="180">
        <f>$H$16/9</f>
        <v>1.8888888888888888</v>
      </c>
      <c r="I52" s="180">
        <f>$H$18/9</f>
        <v>2.2222222222222223</v>
      </c>
      <c r="J52" s="180">
        <f>$H$20/9</f>
        <v>1.8888888888888888</v>
      </c>
      <c r="K52" s="180">
        <f>$H$22/9</f>
        <v>9.1111111111111107</v>
      </c>
      <c r="L52" s="180">
        <f>$H$24/9</f>
        <v>1</v>
      </c>
      <c r="M52" s="180">
        <f>$H$26/9</f>
        <v>676.52222222222224</v>
      </c>
      <c r="N52" s="180">
        <f>$H$28/9</f>
        <v>6</v>
      </c>
      <c r="O52" s="180">
        <f>$H$30/9</f>
        <v>16.888888888888889</v>
      </c>
      <c r="P52" s="180">
        <f>$H$32/9</f>
        <v>65.555555555555557</v>
      </c>
      <c r="Q52" s="180">
        <f>$H$34/9</f>
        <v>21.777777777777779</v>
      </c>
      <c r="R52" s="180">
        <f>$H$36/9</f>
        <v>33.555555555555557</v>
      </c>
      <c r="S52" s="180">
        <f>$H$38/9</f>
        <v>373.22222222222223</v>
      </c>
      <c r="T52" s="180">
        <f>$H$40/9</f>
        <v>938.97722222222228</v>
      </c>
      <c r="U52" s="279">
        <f>$H$42/9</f>
        <v>9.7777777777777786</v>
      </c>
      <c r="V52" s="279">
        <f>$H$44/9</f>
        <v>131.01266666666666</v>
      </c>
      <c r="W52" s="142">
        <f>SUM(G52:V52)</f>
        <v>2331.1787777777777</v>
      </c>
      <c r="X52" s="82" t="s">
        <v>24</v>
      </c>
    </row>
    <row r="53" spans="1:24" ht="25.5" customHeight="1">
      <c r="A53" s="80" t="s">
        <v>25</v>
      </c>
      <c r="B53" s="194" t="s">
        <v>21</v>
      </c>
      <c r="C53" s="195"/>
      <c r="D53" s="195"/>
      <c r="E53" s="219" t="s">
        <v>126</v>
      </c>
      <c r="F53" s="229"/>
      <c r="G53" s="180">
        <f>$I$14/9</f>
        <v>19.777777777777779</v>
      </c>
      <c r="H53" s="180">
        <f>$I$16/9</f>
        <v>4.4444444444444446</v>
      </c>
      <c r="I53" s="180">
        <f>$I$18/9</f>
        <v>4.666666666666667</v>
      </c>
      <c r="J53" s="180">
        <f>$I$20/9</f>
        <v>4.666666666666667</v>
      </c>
      <c r="K53" s="180"/>
      <c r="L53" s="180">
        <f>$I$24/9</f>
        <v>2.8888888888888888</v>
      </c>
      <c r="M53" s="180"/>
      <c r="N53" s="180"/>
      <c r="O53" s="180"/>
      <c r="P53" s="180"/>
      <c r="Q53" s="180"/>
      <c r="R53" s="180"/>
      <c r="S53" s="180"/>
      <c r="T53" s="180"/>
      <c r="U53" s="180">
        <f>$I$42/9</f>
        <v>10.222222222222221</v>
      </c>
      <c r="V53" s="180">
        <f>$I$44/9</f>
        <v>176.66666666666666</v>
      </c>
      <c r="W53" s="142">
        <f>SUM(G53:V53)</f>
        <v>223.33333333333331</v>
      </c>
      <c r="X53" s="82" t="s">
        <v>24</v>
      </c>
    </row>
    <row r="54" spans="1:24" ht="26.25" customHeight="1">
      <c r="A54" s="80" t="s">
        <v>20</v>
      </c>
      <c r="B54" s="194" t="s">
        <v>22</v>
      </c>
      <c r="C54" s="195"/>
      <c r="D54" s="195"/>
      <c r="E54" s="219" t="s">
        <v>128</v>
      </c>
      <c r="F54" s="229"/>
      <c r="G54" s="180">
        <f>2*0.06*$I$14/9</f>
        <v>2.3733333333333331</v>
      </c>
      <c r="H54" s="180">
        <f>2*0.06*$I$16/9</f>
        <v>0.53333333333333333</v>
      </c>
      <c r="I54" s="180">
        <f>2*0.06*$I$18/9</f>
        <v>0.56000000000000005</v>
      </c>
      <c r="J54" s="180">
        <f>2*0.06*$I$20/9</f>
        <v>0.56000000000000005</v>
      </c>
      <c r="K54" s="280"/>
      <c r="L54" s="180">
        <f>2*0.06*$I$24/9</f>
        <v>0.34666666666666668</v>
      </c>
      <c r="M54" s="279"/>
      <c r="N54" s="279"/>
      <c r="O54" s="279"/>
      <c r="P54" s="279"/>
      <c r="Q54" s="279"/>
      <c r="R54" s="279"/>
      <c r="S54" s="279"/>
      <c r="T54" s="279"/>
      <c r="U54" s="180">
        <f>2*0.06*$I$42/9</f>
        <v>1.2266666666666666</v>
      </c>
      <c r="V54" s="180">
        <f>2*0.06*$I$44/9</f>
        <v>21.2</v>
      </c>
      <c r="W54" s="142">
        <f>SUM(G54:V54)</f>
        <v>26.799999999999997</v>
      </c>
      <c r="X54" s="82" t="s">
        <v>129</v>
      </c>
    </row>
    <row r="55" spans="1:24" ht="25.5" customHeight="1">
      <c r="A55" s="80" t="s">
        <v>27</v>
      </c>
      <c r="B55" s="194" t="s">
        <v>76</v>
      </c>
      <c r="C55" s="195"/>
      <c r="D55" s="195"/>
      <c r="E55" s="219" t="s">
        <v>130</v>
      </c>
      <c r="F55" s="229"/>
      <c r="G55" s="180">
        <f>($I$14)*(6/12)/27</f>
        <v>3.2962962962962963</v>
      </c>
      <c r="H55" s="180">
        <f>($I$16)*(6/12)/27</f>
        <v>0.7407407407407407</v>
      </c>
      <c r="I55" s="180">
        <f>($I$18)*(6/12)/27</f>
        <v>0.77777777777777779</v>
      </c>
      <c r="J55" s="180">
        <f>($I$20)*(6/12)/27</f>
        <v>0.77777777777777779</v>
      </c>
      <c r="K55" s="281"/>
      <c r="L55" s="180">
        <f>($I$24)*(6/12)/27</f>
        <v>0.48148148148148145</v>
      </c>
      <c r="M55" s="281"/>
      <c r="N55" s="281"/>
      <c r="O55" s="281"/>
      <c r="P55" s="281"/>
      <c r="Q55" s="281"/>
      <c r="R55" s="281"/>
      <c r="S55" s="281"/>
      <c r="T55" s="281"/>
      <c r="U55" s="180">
        <f>($I$42)*(6/12)/27</f>
        <v>1.7037037037037037</v>
      </c>
      <c r="V55" s="180">
        <f>($I$44)*(6/12)/27</f>
        <v>29.444444444444443</v>
      </c>
      <c r="W55" s="142">
        <f>SUM(G55:V55)</f>
        <v>37.222222222222221</v>
      </c>
      <c r="X55" s="82" t="s">
        <v>23</v>
      </c>
    </row>
    <row r="56" spans="1:24" ht="35.25" customHeight="1">
      <c r="A56" s="80">
        <v>442</v>
      </c>
      <c r="B56" s="194" t="s">
        <v>62</v>
      </c>
      <c r="C56" s="195"/>
      <c r="D56" s="195"/>
      <c r="E56" s="219" t="s">
        <v>131</v>
      </c>
      <c r="F56" s="229"/>
      <c r="G56" s="180">
        <f>$I$14*(1.5/12)/27</f>
        <v>0.82407407407407407</v>
      </c>
      <c r="H56" s="180">
        <f>$I$16*(1.5/12)/27</f>
        <v>0.18518518518518517</v>
      </c>
      <c r="I56" s="180">
        <f>$I$18*(1.5/12)/27</f>
        <v>0.19444444444444445</v>
      </c>
      <c r="J56" s="180">
        <f>$I$20*(1.5/12)/27</f>
        <v>0.19444444444444445</v>
      </c>
      <c r="K56" s="180"/>
      <c r="L56" s="180">
        <f>$I$24*(1.5/12)/27</f>
        <v>0.12037037037037036</v>
      </c>
      <c r="M56" s="279"/>
      <c r="N56" s="279"/>
      <c r="O56" s="279"/>
      <c r="P56" s="279"/>
      <c r="Q56" s="279"/>
      <c r="R56" s="279"/>
      <c r="S56" s="279"/>
      <c r="T56" s="279"/>
      <c r="U56" s="180">
        <f>$I$42*(1.5/12)/27</f>
        <v>0.42592592592592593</v>
      </c>
      <c r="V56" s="180">
        <f>($I$44)*(2.5/12)/27</f>
        <v>12.268518518518519</v>
      </c>
      <c r="W56" s="142">
        <f t="shared" ref="W56:W57" si="0">SUM(G56:V56)</f>
        <v>14.212962962962964</v>
      </c>
      <c r="X56" s="82" t="s">
        <v>23</v>
      </c>
    </row>
    <row r="57" spans="1:24" ht="35.25" customHeight="1">
      <c r="A57" s="120">
        <v>442</v>
      </c>
      <c r="B57" s="194" t="s">
        <v>75</v>
      </c>
      <c r="C57" s="195"/>
      <c r="D57" s="195"/>
      <c r="E57" s="219" t="s">
        <v>132</v>
      </c>
      <c r="F57" s="229"/>
      <c r="G57" s="180">
        <f>$I$14*(2.5/12)/27</f>
        <v>1.3734567901234569</v>
      </c>
      <c r="H57" s="180">
        <f>$I$16*(2.5/12)/27</f>
        <v>0.30864197530864201</v>
      </c>
      <c r="I57" s="180">
        <f>$I$18*(2.5/12)/27</f>
        <v>0.32407407407407407</v>
      </c>
      <c r="J57" s="180">
        <f>$I$20*(2.5/12)/27</f>
        <v>0.32407407407407407</v>
      </c>
      <c r="K57" s="180"/>
      <c r="L57" s="180">
        <f>$I$24*(2.5/12)/27</f>
        <v>0.20061728395061729</v>
      </c>
      <c r="M57" s="279"/>
      <c r="N57" s="279"/>
      <c r="O57" s="279"/>
      <c r="P57" s="279"/>
      <c r="Q57" s="279"/>
      <c r="R57" s="279"/>
      <c r="S57" s="279"/>
      <c r="T57" s="279"/>
      <c r="U57" s="180">
        <f>$I$42*(2.5/12)/27</f>
        <v>0.70987654320987659</v>
      </c>
      <c r="V57" s="180">
        <f>($I$44)*(2.5/12)/27</f>
        <v>12.268518518518519</v>
      </c>
      <c r="W57" s="142">
        <f t="shared" si="0"/>
        <v>15.50925925925926</v>
      </c>
      <c r="X57" s="82" t="s">
        <v>23</v>
      </c>
    </row>
  </sheetData>
  <mergeCells count="30">
    <mergeCell ref="E12:F12"/>
    <mergeCell ref="M9:N9"/>
    <mergeCell ref="B57:D57"/>
    <mergeCell ref="E57:F57"/>
    <mergeCell ref="C5:D5"/>
    <mergeCell ref="F5:G5"/>
    <mergeCell ref="B50:D50"/>
    <mergeCell ref="C7:G8"/>
    <mergeCell ref="C2:D2"/>
    <mergeCell ref="C3:D3"/>
    <mergeCell ref="F3:G3"/>
    <mergeCell ref="C4:D4"/>
    <mergeCell ref="F4:G4"/>
    <mergeCell ref="A48:A49"/>
    <mergeCell ref="B48:D49"/>
    <mergeCell ref="E48:F49"/>
    <mergeCell ref="E56:F56"/>
    <mergeCell ref="B53:D53"/>
    <mergeCell ref="E53:F53"/>
    <mergeCell ref="B56:D56"/>
    <mergeCell ref="B51:D51"/>
    <mergeCell ref="B52:D52"/>
    <mergeCell ref="B55:D55"/>
    <mergeCell ref="E55:F55"/>
    <mergeCell ref="B54:D54"/>
    <mergeCell ref="E54:F54"/>
    <mergeCell ref="X48:X49"/>
    <mergeCell ref="E51:F51"/>
    <mergeCell ref="E52:F52"/>
    <mergeCell ref="G48:I48"/>
  </mergeCells>
  <phoneticPr fontId="13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4127A-E716-4573-9C47-FFBBA36E6A45}">
  <dimension ref="A1:K38"/>
  <sheetViews>
    <sheetView tabSelected="1" topLeftCell="A7" workbookViewId="0">
      <selection activeCell="H25" sqref="H25"/>
    </sheetView>
  </sheetViews>
  <sheetFormatPr defaultRowHeight="12.5"/>
  <cols>
    <col min="1" max="1" width="5.54296875" style="56" customWidth="1"/>
    <col min="2" max="2" width="14" customWidth="1"/>
    <col min="3" max="3" width="7.7265625" customWidth="1"/>
    <col min="4" max="4" width="11.26953125" customWidth="1"/>
    <col min="5" max="5" width="5.26953125" customWidth="1"/>
    <col min="6" max="6" width="4.26953125" customWidth="1"/>
    <col min="7" max="11" width="8.81640625" customWidth="1"/>
  </cols>
  <sheetData>
    <row r="1" spans="1:11">
      <c r="A1" s="59"/>
      <c r="B1" s="12"/>
      <c r="C1" s="12"/>
      <c r="D1" s="12"/>
      <c r="E1" s="12"/>
      <c r="F1" s="12"/>
      <c r="G1" s="12"/>
      <c r="H1" s="12"/>
      <c r="I1" s="4"/>
      <c r="J1" s="4"/>
      <c r="K1" s="5"/>
    </row>
    <row r="2" spans="1:11">
      <c r="A2" s="17"/>
      <c r="B2" s="2" t="s">
        <v>0</v>
      </c>
      <c r="C2" s="218" t="s">
        <v>8</v>
      </c>
      <c r="D2" s="218"/>
      <c r="E2" s="65"/>
      <c r="F2" s="2" t="s">
        <v>7</v>
      </c>
      <c r="G2" s="15">
        <v>115790</v>
      </c>
      <c r="H2" s="16"/>
      <c r="K2" s="6"/>
    </row>
    <row r="3" spans="1:11">
      <c r="A3" s="17"/>
      <c r="B3" s="3" t="s">
        <v>4</v>
      </c>
      <c r="C3" s="182">
        <v>4</v>
      </c>
      <c r="D3" s="182"/>
      <c r="E3" s="66"/>
      <c r="F3" s="2" t="s">
        <v>5</v>
      </c>
      <c r="G3" s="182">
        <v>4</v>
      </c>
      <c r="H3" s="182"/>
      <c r="K3" s="6"/>
    </row>
    <row r="4" spans="1:11">
      <c r="A4" s="17"/>
      <c r="B4" s="2" t="s">
        <v>1</v>
      </c>
      <c r="C4" s="182" t="s">
        <v>48</v>
      </c>
      <c r="D4" s="182"/>
      <c r="E4" s="66"/>
      <c r="F4" s="2" t="s">
        <v>6</v>
      </c>
      <c r="G4" s="181">
        <v>46100</v>
      </c>
      <c r="H4" s="181"/>
      <c r="K4" s="6"/>
    </row>
    <row r="5" spans="1:11">
      <c r="A5" s="17"/>
      <c r="B5" s="2" t="s">
        <v>2</v>
      </c>
      <c r="C5" s="182" t="s">
        <v>49</v>
      </c>
      <c r="D5" s="182"/>
      <c r="E5" s="66"/>
      <c r="F5" s="2" t="s">
        <v>6</v>
      </c>
      <c r="G5" s="181">
        <v>46100</v>
      </c>
      <c r="H5" s="181"/>
      <c r="K5" s="6"/>
    </row>
    <row r="6" spans="1:11">
      <c r="A6" s="17"/>
      <c r="B6" s="1"/>
      <c r="C6" s="13"/>
      <c r="D6" s="13"/>
      <c r="E6" s="13"/>
      <c r="F6" s="1"/>
      <c r="G6" s="14"/>
      <c r="H6" s="14"/>
      <c r="K6" s="6"/>
    </row>
    <row r="7" spans="1:11">
      <c r="A7" s="17"/>
      <c r="B7" s="2" t="s">
        <v>3</v>
      </c>
      <c r="C7" s="207" t="s">
        <v>69</v>
      </c>
      <c r="D7" s="208"/>
      <c r="E7" s="208"/>
      <c r="F7" s="208"/>
      <c r="G7" s="208"/>
      <c r="H7" s="208"/>
      <c r="K7" s="6"/>
    </row>
    <row r="8" spans="1:11" ht="13" thickBot="1">
      <c r="A8" s="17"/>
      <c r="B8" s="9"/>
      <c r="C8" s="209"/>
      <c r="D8" s="209"/>
      <c r="E8" s="209"/>
      <c r="F8" s="209"/>
      <c r="G8" s="209"/>
      <c r="H8" s="209"/>
      <c r="I8" s="7"/>
      <c r="J8" s="7"/>
      <c r="K8" s="8"/>
    </row>
    <row r="9" spans="1:11">
      <c r="A9" s="42"/>
      <c r="B9" s="57"/>
      <c r="C9" s="43"/>
      <c r="D9" s="30"/>
      <c r="E9" s="74"/>
      <c r="F9" s="43"/>
      <c r="G9" s="30"/>
      <c r="H9" s="30"/>
      <c r="I9" s="30"/>
      <c r="J9" s="30"/>
      <c r="K9" s="31"/>
    </row>
    <row r="10" spans="1:11">
      <c r="A10" s="61"/>
      <c r="B10" s="34"/>
      <c r="C10" s="34"/>
      <c r="D10" s="34"/>
      <c r="E10" s="67"/>
      <c r="F10" s="47"/>
      <c r="G10" s="34"/>
      <c r="H10" s="34"/>
      <c r="I10" s="34"/>
      <c r="J10" s="34"/>
      <c r="K10" s="33"/>
    </row>
    <row r="11" spans="1:11" ht="13">
      <c r="A11" s="210" t="s">
        <v>33</v>
      </c>
      <c r="B11" s="212" t="s">
        <v>34</v>
      </c>
      <c r="C11" s="213"/>
      <c r="D11" s="214"/>
      <c r="E11" s="198" t="s">
        <v>46</v>
      </c>
      <c r="F11" s="199"/>
      <c r="G11" s="199"/>
      <c r="H11" s="200"/>
      <c r="I11" s="201" t="s">
        <v>47</v>
      </c>
      <c r="J11" s="202"/>
      <c r="K11" s="187" t="s">
        <v>37</v>
      </c>
    </row>
    <row r="12" spans="1:11" ht="13.5" thickBot="1">
      <c r="A12" s="211"/>
      <c r="B12" s="215"/>
      <c r="C12" s="216"/>
      <c r="D12" s="217"/>
      <c r="E12" s="196">
        <v>1</v>
      </c>
      <c r="F12" s="197"/>
      <c r="G12" s="78">
        <v>2</v>
      </c>
      <c r="H12" s="79">
        <v>3</v>
      </c>
      <c r="I12" s="203"/>
      <c r="J12" s="204"/>
      <c r="K12" s="188"/>
    </row>
    <row r="13" spans="1:11" ht="13">
      <c r="A13" s="119"/>
      <c r="B13" s="189"/>
      <c r="C13" s="190"/>
      <c r="D13" s="191"/>
      <c r="E13" s="192"/>
      <c r="F13" s="193"/>
      <c r="G13" s="86"/>
      <c r="H13" s="101"/>
      <c r="I13" s="100"/>
      <c r="J13" s="85"/>
      <c r="K13" s="81"/>
    </row>
    <row r="14" spans="1:11" ht="25.5" customHeight="1">
      <c r="A14" s="120" t="s">
        <v>25</v>
      </c>
      <c r="B14" s="194" t="s">
        <v>21</v>
      </c>
      <c r="C14" s="195"/>
      <c r="D14" s="195"/>
      <c r="E14" s="183"/>
      <c r="F14" s="184"/>
      <c r="G14" s="104">
        <f>SUM(Sheet2!G183:CB183)</f>
        <v>11595.98711111111</v>
      </c>
      <c r="H14" s="105">
        <f>Sheet3!W53</f>
        <v>223.33333333333331</v>
      </c>
      <c r="I14" s="205">
        <f t="shared" ref="I14:I24" si="0">SUM(E14:H14)</f>
        <v>11819.320444444444</v>
      </c>
      <c r="J14" s="206"/>
      <c r="K14" s="82" t="s">
        <v>24</v>
      </c>
    </row>
    <row r="15" spans="1:11" ht="25.5" customHeight="1">
      <c r="A15" s="120">
        <v>254</v>
      </c>
      <c r="B15" s="194" t="s">
        <v>60</v>
      </c>
      <c r="C15" s="195"/>
      <c r="D15" s="195"/>
      <c r="E15" s="183">
        <f>SUM(Sheet1!H98:AD98)</f>
        <v>70904.232222222214</v>
      </c>
      <c r="F15" s="184"/>
      <c r="G15" s="104"/>
      <c r="H15" s="105"/>
      <c r="I15" s="205">
        <f t="shared" si="0"/>
        <v>70904.232222222214</v>
      </c>
      <c r="J15" s="206"/>
      <c r="K15" s="82" t="s">
        <v>24</v>
      </c>
    </row>
    <row r="16" spans="1:11" ht="34.5" customHeight="1">
      <c r="A16" s="120" t="s">
        <v>26</v>
      </c>
      <c r="B16" s="194" t="s">
        <v>31</v>
      </c>
      <c r="C16" s="195"/>
      <c r="D16" s="195"/>
      <c r="E16" s="183">
        <f>SUM(Sheet1!AE99:AM99)</f>
        <v>7668.3855555555547</v>
      </c>
      <c r="F16" s="184"/>
      <c r="G16" s="104"/>
      <c r="H16" s="105"/>
      <c r="I16" s="205">
        <f t="shared" si="0"/>
        <v>7668.3855555555547</v>
      </c>
      <c r="J16" s="206"/>
      <c r="K16" s="82" t="s">
        <v>24</v>
      </c>
    </row>
    <row r="17" spans="1:11" ht="25.5" customHeight="1">
      <c r="A17" s="120" t="s">
        <v>27</v>
      </c>
      <c r="B17" s="194" t="s">
        <v>65</v>
      </c>
      <c r="C17" s="195"/>
      <c r="D17" s="195"/>
      <c r="E17" s="183"/>
      <c r="F17" s="184"/>
      <c r="G17" s="104">
        <f>SUM(Sheet2!G185:BD185)</f>
        <v>2278.1409166666672</v>
      </c>
      <c r="H17" s="105"/>
      <c r="I17" s="205">
        <f t="shared" si="0"/>
        <v>2278.1409166666672</v>
      </c>
      <c r="J17" s="206"/>
      <c r="K17" s="82" t="s">
        <v>23</v>
      </c>
    </row>
    <row r="18" spans="1:11" ht="25.5" customHeight="1">
      <c r="A18" s="120">
        <v>301</v>
      </c>
      <c r="B18" s="194" t="s">
        <v>76</v>
      </c>
      <c r="C18" s="195"/>
      <c r="D18" s="195"/>
      <c r="E18" s="183"/>
      <c r="F18" s="184"/>
      <c r="G18" s="104">
        <f>SUM(Sheet2!BE192:CB192)</f>
        <v>413.90390740740747</v>
      </c>
      <c r="H18" s="105">
        <f>Sheet3!W55</f>
        <v>37.222222222222221</v>
      </c>
      <c r="I18" s="205">
        <f t="shared" si="0"/>
        <v>451.1261296296297</v>
      </c>
      <c r="J18" s="206"/>
      <c r="K18" s="82" t="s">
        <v>23</v>
      </c>
    </row>
    <row r="19" spans="1:11" ht="25.5" customHeight="1">
      <c r="A19" s="120" t="s">
        <v>28</v>
      </c>
      <c r="B19" s="194" t="s">
        <v>66</v>
      </c>
      <c r="C19" s="195"/>
      <c r="D19" s="195"/>
      <c r="E19" s="183"/>
      <c r="F19" s="184"/>
      <c r="G19" s="104">
        <f>SUM(Sheet2!G186:CB186)</f>
        <v>2461.9522962962974</v>
      </c>
      <c r="H19" s="106">
        <f>Sheet3!W51</f>
        <v>425.75201851851847</v>
      </c>
      <c r="I19" s="205">
        <f t="shared" si="0"/>
        <v>2887.7043148148159</v>
      </c>
      <c r="J19" s="206"/>
      <c r="K19" s="82" t="s">
        <v>23</v>
      </c>
    </row>
    <row r="20" spans="1:11" ht="25.5" customHeight="1">
      <c r="A20" s="120" t="s">
        <v>20</v>
      </c>
      <c r="B20" s="194" t="s">
        <v>22</v>
      </c>
      <c r="C20" s="195"/>
      <c r="D20" s="195"/>
      <c r="E20" s="183">
        <f>SUM(Sheet1!H101:AM101)</f>
        <v>7071.5356000000011</v>
      </c>
      <c r="F20" s="184"/>
      <c r="G20" s="104">
        <f>SUM(Sheet2!G187:CB187)</f>
        <v>2107.9752799999992</v>
      </c>
      <c r="H20" s="106">
        <f>Sheet3!W54</f>
        <v>26.799999999999997</v>
      </c>
      <c r="I20" s="205">
        <f t="shared" si="0"/>
        <v>9206.3108799999991</v>
      </c>
      <c r="J20" s="206"/>
      <c r="K20" s="82" t="s">
        <v>32</v>
      </c>
    </row>
    <row r="21" spans="1:11" ht="25.5" customHeight="1">
      <c r="A21" s="120" t="s">
        <v>29</v>
      </c>
      <c r="B21" s="194" t="s">
        <v>61</v>
      </c>
      <c r="C21" s="195"/>
      <c r="D21" s="195"/>
      <c r="E21" s="183">
        <f>SUM(Sheet1!H102:AD102)</f>
        <v>2461.9525077160497</v>
      </c>
      <c r="F21" s="184"/>
      <c r="G21" s="104">
        <f>SUM(Sheet2!G188:BD188)</f>
        <v>316.40846064814815</v>
      </c>
      <c r="H21" s="106"/>
      <c r="I21" s="205">
        <f t="shared" si="0"/>
        <v>2778.360968364198</v>
      </c>
      <c r="J21" s="206"/>
      <c r="K21" s="82" t="s">
        <v>23</v>
      </c>
    </row>
    <row r="22" spans="1:11" ht="45" customHeight="1">
      <c r="A22" s="120" t="s">
        <v>30</v>
      </c>
      <c r="B22" s="185" t="s">
        <v>62</v>
      </c>
      <c r="C22" s="186"/>
      <c r="D22" s="186"/>
      <c r="E22" s="183">
        <f>SUM(Sheet1!AE103:AM103)</f>
        <v>319.51606481481485</v>
      </c>
      <c r="F22" s="184"/>
      <c r="G22" s="104">
        <f>SUM(Sheet2!BE190:CB190)</f>
        <v>103.47597685185187</v>
      </c>
      <c r="H22" s="106">
        <f>Sheet3!W56</f>
        <v>14.212962962962964</v>
      </c>
      <c r="I22" s="205">
        <f t="shared" si="0"/>
        <v>437.20500462962974</v>
      </c>
      <c r="J22" s="206"/>
      <c r="K22" s="82" t="s">
        <v>23</v>
      </c>
    </row>
    <row r="23" spans="1:11" ht="38.25" customHeight="1">
      <c r="A23" s="120" t="s">
        <v>30</v>
      </c>
      <c r="B23" s="185" t="s">
        <v>67</v>
      </c>
      <c r="C23" s="186"/>
      <c r="D23" s="186"/>
      <c r="E23" s="183"/>
      <c r="F23" s="184"/>
      <c r="G23" s="104">
        <f>SUM(Sheet2!G189:BD189)</f>
        <v>569.5352291666668</v>
      </c>
      <c r="H23" s="106"/>
      <c r="I23" s="205">
        <f t="shared" si="0"/>
        <v>569.5352291666668</v>
      </c>
      <c r="J23" s="206"/>
      <c r="K23" s="82" t="s">
        <v>23</v>
      </c>
    </row>
    <row r="24" spans="1:11" ht="38.25" customHeight="1">
      <c r="A24" s="120" t="s">
        <v>30</v>
      </c>
      <c r="B24" s="185" t="s">
        <v>77</v>
      </c>
      <c r="C24" s="186"/>
      <c r="D24" s="186"/>
      <c r="E24" s="183"/>
      <c r="F24" s="184"/>
      <c r="G24" s="104">
        <f>SUM(Sheet2!BE191:CB191)</f>
        <v>172.45996141975309</v>
      </c>
      <c r="H24" s="106">
        <f>Sheet3!W57</f>
        <v>15.50925925925926</v>
      </c>
      <c r="I24" s="205">
        <f t="shared" si="0"/>
        <v>187.96922067901235</v>
      </c>
      <c r="J24" s="206"/>
      <c r="K24" s="82" t="s">
        <v>23</v>
      </c>
    </row>
    <row r="25" spans="1:11" ht="25.5" customHeight="1">
      <c r="A25" s="120">
        <v>452</v>
      </c>
      <c r="B25" s="194" t="s">
        <v>84</v>
      </c>
      <c r="C25" s="195"/>
      <c r="D25" s="195"/>
      <c r="E25" s="183"/>
      <c r="F25" s="184"/>
      <c r="G25" s="104"/>
      <c r="H25" s="106">
        <f>Sheet3!W52</f>
        <v>2331.1787777777777</v>
      </c>
      <c r="I25" s="205">
        <f t="shared" ref="I25" si="1">SUM(E25:H25)</f>
        <v>2331.1787777777777</v>
      </c>
      <c r="J25" s="206"/>
      <c r="K25" s="82" t="s">
        <v>24</v>
      </c>
    </row>
    <row r="26" spans="1:11" ht="25.5" customHeight="1">
      <c r="A26" s="120"/>
      <c r="B26" s="63"/>
      <c r="C26" s="64"/>
      <c r="D26" s="64"/>
      <c r="E26" s="102"/>
      <c r="F26" s="103"/>
      <c r="G26" s="104"/>
      <c r="H26" s="109"/>
      <c r="I26" s="107"/>
      <c r="J26" s="108"/>
      <c r="K26" s="82"/>
    </row>
    <row r="27" spans="1:11" ht="25.5" customHeight="1">
      <c r="A27" s="120"/>
      <c r="B27" s="63"/>
      <c r="C27" s="64"/>
      <c r="D27" s="64"/>
      <c r="E27" s="102"/>
      <c r="F27" s="103"/>
      <c r="G27" s="104"/>
      <c r="H27" s="109"/>
      <c r="I27" s="107"/>
      <c r="J27" s="108"/>
      <c r="K27" s="82"/>
    </row>
    <row r="28" spans="1:11" ht="25.5" customHeight="1">
      <c r="A28" s="120"/>
      <c r="B28" s="63"/>
      <c r="C28" s="64"/>
      <c r="D28" s="64"/>
      <c r="E28" s="102"/>
      <c r="F28" s="103"/>
      <c r="G28" s="104"/>
      <c r="H28" s="109"/>
      <c r="I28" s="107"/>
      <c r="J28" s="108"/>
      <c r="K28" s="82"/>
    </row>
    <row r="29" spans="1:11" ht="25.5" customHeight="1">
      <c r="A29" s="120"/>
      <c r="B29" s="63"/>
      <c r="C29" s="64"/>
      <c r="D29" s="64"/>
      <c r="E29" s="102"/>
      <c r="F29" s="103"/>
      <c r="G29" s="104"/>
      <c r="H29" s="109"/>
      <c r="I29" s="107"/>
      <c r="J29" s="108"/>
      <c r="K29" s="82"/>
    </row>
    <row r="30" spans="1:11" ht="25.5" customHeight="1">
      <c r="A30" s="120"/>
      <c r="B30" s="63"/>
      <c r="C30" s="64"/>
      <c r="D30" s="64"/>
      <c r="E30" s="102"/>
      <c r="F30" s="103"/>
      <c r="G30" s="104"/>
      <c r="H30" s="109"/>
      <c r="I30" s="107"/>
      <c r="J30" s="108"/>
      <c r="K30" s="82"/>
    </row>
    <row r="31" spans="1:11" ht="25.5" customHeight="1">
      <c r="A31" s="120"/>
      <c r="B31" s="63"/>
      <c r="C31" s="64"/>
      <c r="D31" s="64"/>
      <c r="E31" s="102"/>
      <c r="F31" s="103"/>
      <c r="G31" s="104"/>
      <c r="H31" s="109"/>
      <c r="I31" s="107"/>
      <c r="J31" s="108"/>
      <c r="K31" s="82"/>
    </row>
    <row r="32" spans="1:11" ht="25.5" customHeight="1">
      <c r="A32" s="120"/>
      <c r="B32" s="63"/>
      <c r="C32" s="64"/>
      <c r="D32" s="64"/>
      <c r="E32" s="102"/>
      <c r="F32" s="103"/>
      <c r="G32" s="104"/>
      <c r="H32" s="109"/>
      <c r="I32" s="107"/>
      <c r="J32" s="108"/>
      <c r="K32" s="82"/>
    </row>
    <row r="33" spans="1:11" ht="25.5" customHeight="1">
      <c r="A33" s="120"/>
      <c r="B33" s="63"/>
      <c r="C33" s="64"/>
      <c r="D33" s="64"/>
      <c r="E33" s="102"/>
      <c r="F33" s="103"/>
      <c r="G33" s="104"/>
      <c r="H33" s="109"/>
      <c r="I33" s="107"/>
      <c r="J33" s="108"/>
      <c r="K33" s="82"/>
    </row>
    <row r="34" spans="1:11" ht="25.5" customHeight="1">
      <c r="A34" s="120"/>
      <c r="B34" s="63"/>
      <c r="C34" s="64"/>
      <c r="D34" s="64"/>
      <c r="E34" s="102"/>
      <c r="F34" s="103"/>
      <c r="G34" s="104"/>
      <c r="H34" s="109"/>
      <c r="I34" s="107"/>
      <c r="J34" s="108"/>
      <c r="K34" s="82"/>
    </row>
    <row r="35" spans="1:11" ht="25.5" customHeight="1">
      <c r="A35" s="120"/>
      <c r="B35" s="63"/>
      <c r="C35" s="64"/>
      <c r="D35" s="64"/>
      <c r="E35" s="102"/>
      <c r="F35" s="103"/>
      <c r="G35" s="104"/>
      <c r="H35" s="109"/>
      <c r="I35" s="107"/>
      <c r="J35" s="108"/>
      <c r="K35" s="82"/>
    </row>
    <row r="36" spans="1:11" ht="25.5" customHeight="1">
      <c r="A36" s="120"/>
      <c r="B36" s="63"/>
      <c r="C36" s="64"/>
      <c r="D36" s="64"/>
      <c r="E36" s="102"/>
      <c r="F36" s="103"/>
      <c r="G36" s="104"/>
      <c r="H36" s="109"/>
      <c r="I36" s="107"/>
      <c r="J36" s="108"/>
      <c r="K36" s="82"/>
    </row>
    <row r="37" spans="1:11" ht="13">
      <c r="A37" s="120"/>
      <c r="B37" s="63"/>
      <c r="C37" s="64"/>
      <c r="D37" s="64"/>
      <c r="E37" s="102"/>
      <c r="F37" s="103"/>
      <c r="G37" s="104"/>
      <c r="H37" s="109"/>
      <c r="I37" s="107"/>
      <c r="J37" s="108"/>
      <c r="K37" s="82"/>
    </row>
    <row r="38" spans="1:11" ht="13.5" thickBot="1">
      <c r="A38" s="121"/>
      <c r="B38" s="110"/>
      <c r="C38" s="111"/>
      <c r="D38" s="111"/>
      <c r="E38" s="112"/>
      <c r="F38" s="113"/>
      <c r="G38" s="114"/>
      <c r="H38" s="115"/>
      <c r="I38" s="118"/>
      <c r="J38" s="116"/>
      <c r="K38" s="117"/>
    </row>
  </sheetData>
  <mergeCells count="52">
    <mergeCell ref="C5:D5"/>
    <mergeCell ref="C2:D2"/>
    <mergeCell ref="C3:D3"/>
    <mergeCell ref="C4:D4"/>
    <mergeCell ref="I24:J24"/>
    <mergeCell ref="B18:D18"/>
    <mergeCell ref="E18:F18"/>
    <mergeCell ref="I18:J18"/>
    <mergeCell ref="I22:J22"/>
    <mergeCell ref="I23:J23"/>
    <mergeCell ref="E20:F20"/>
    <mergeCell ref="E19:F19"/>
    <mergeCell ref="A11:A12"/>
    <mergeCell ref="B11:D12"/>
    <mergeCell ref="E21:F21"/>
    <mergeCell ref="B23:D23"/>
    <mergeCell ref="B25:D25"/>
    <mergeCell ref="B21:D21"/>
    <mergeCell ref="E17:F17"/>
    <mergeCell ref="B17:D17"/>
    <mergeCell ref="B19:D19"/>
    <mergeCell ref="B20:D20"/>
    <mergeCell ref="B15:D15"/>
    <mergeCell ref="E15:F15"/>
    <mergeCell ref="I15:J15"/>
    <mergeCell ref="I25:J25"/>
    <mergeCell ref="C7:H8"/>
    <mergeCell ref="I17:J17"/>
    <mergeCell ref="I19:J19"/>
    <mergeCell ref="I20:J20"/>
    <mergeCell ref="I21:J21"/>
    <mergeCell ref="B22:D22"/>
    <mergeCell ref="E22:F22"/>
    <mergeCell ref="B24:D24"/>
    <mergeCell ref="E24:F24"/>
    <mergeCell ref="K11:K12"/>
    <mergeCell ref="B13:D13"/>
    <mergeCell ref="E13:F13"/>
    <mergeCell ref="B14:D14"/>
    <mergeCell ref="B16:D16"/>
    <mergeCell ref="E12:F12"/>
    <mergeCell ref="E11:H11"/>
    <mergeCell ref="E14:F14"/>
    <mergeCell ref="I11:J12"/>
    <mergeCell ref="I14:J14"/>
    <mergeCell ref="I16:J16"/>
    <mergeCell ref="E16:F16"/>
    <mergeCell ref="G4:H4"/>
    <mergeCell ref="G3:H3"/>
    <mergeCell ref="G5:H5"/>
    <mergeCell ref="E25:F25"/>
    <mergeCell ref="E23:F23"/>
  </mergeCells>
  <phoneticPr fontId="13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TMElchert@transystems.com</dc:creator>
  <cp:lastModifiedBy>Sizan Ava</cp:lastModifiedBy>
  <cp:lastPrinted>2026-02-11T19:36:58Z</cp:lastPrinted>
  <dcterms:created xsi:type="dcterms:W3CDTF">2005-10-19T11:13:04Z</dcterms:created>
  <dcterms:modified xsi:type="dcterms:W3CDTF">2026-03-30T02:11:49Z</dcterms:modified>
</cp:coreProperties>
</file>