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ODOT\21-00473-010 MAR-95-17.90\114818\400-Engineering\Roadway\EngData\"/>
    </mc:Choice>
  </mc:AlternateContent>
  <xr:revisionPtr revIDLastSave="0" documentId="13_ncr:1_{82CB3C69-E5BF-4CF8-B1FF-F493E7C52B2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Current" sheetId="4" r:id="rId1"/>
    <sheet name="Example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171" i="4" l="1"/>
  <c r="S151" i="4"/>
  <c r="S60" i="4"/>
  <c r="S61" i="4"/>
  <c r="S62" i="4"/>
  <c r="S63" i="4"/>
  <c r="S64" i="4"/>
  <c r="S65" i="4"/>
  <c r="S66" i="4"/>
  <c r="S67" i="4"/>
  <c r="S68" i="4"/>
  <c r="S69" i="4"/>
  <c r="S33" i="4"/>
  <c r="S34" i="4"/>
  <c r="S35" i="4"/>
  <c r="S36" i="4"/>
  <c r="S37" i="4"/>
  <c r="S38" i="4"/>
  <c r="S39" i="4"/>
  <c r="S40" i="4"/>
  <c r="S41" i="4"/>
  <c r="S42" i="4"/>
  <c r="S43" i="4"/>
  <c r="S44" i="4"/>
  <c r="S45" i="4"/>
  <c r="S32" i="4"/>
  <c r="S26" i="4"/>
  <c r="S27" i="4"/>
  <c r="S28" i="4"/>
  <c r="S29" i="4"/>
  <c r="S30" i="4"/>
  <c r="S25" i="4"/>
  <c r="K95" i="4"/>
  <c r="K96" i="4" s="1"/>
  <c r="H141" i="4"/>
  <c r="H142" i="4" s="1"/>
  <c r="I233" i="4"/>
  <c r="I234" i="4" s="1"/>
  <c r="J233" i="4"/>
  <c r="J234" i="4" s="1"/>
  <c r="H233" i="4"/>
  <c r="I141" i="4"/>
  <c r="I142" i="4" s="1"/>
  <c r="G141" i="4"/>
  <c r="G142" i="4" s="1"/>
  <c r="L95" i="4"/>
  <c r="L96" i="4" s="1"/>
  <c r="I95" i="4"/>
  <c r="I96" i="4" s="1"/>
  <c r="H95" i="4"/>
  <c r="H96" i="4" s="1"/>
  <c r="G95" i="4"/>
  <c r="G96" i="4" s="1"/>
  <c r="M187" i="4"/>
  <c r="M188" i="4" s="1"/>
  <c r="H187" i="4"/>
  <c r="H188" i="4" s="1"/>
  <c r="G187" i="4"/>
  <c r="G188" i="4" s="1"/>
  <c r="K187" i="4"/>
  <c r="K188" i="4" s="1"/>
  <c r="J187" i="4"/>
  <c r="J188" i="4" s="1"/>
  <c r="L187" i="4"/>
  <c r="L188" i="4" s="1"/>
  <c r="O187" i="4"/>
  <c r="O188" i="4" s="1"/>
  <c r="J49" i="4"/>
  <c r="J50" i="4" s="1"/>
  <c r="I49" i="4"/>
  <c r="I50" i="4" s="1"/>
  <c r="G49" i="4"/>
  <c r="G50" i="4" s="1"/>
  <c r="S12" i="4" l="1"/>
  <c r="R14" i="2"/>
  <c r="I14" i="2"/>
  <c r="H14" i="2"/>
  <c r="S14" i="2" s="1"/>
  <c r="E14" i="2"/>
  <c r="R13" i="2"/>
  <c r="H13" i="2"/>
  <c r="S13" i="2" s="1"/>
  <c r="R12" i="2"/>
  <c r="H12" i="2"/>
  <c r="S12" i="2" s="1"/>
  <c r="R11" i="2"/>
  <c r="H11" i="2"/>
  <c r="S11" i="2" s="1"/>
  <c r="S10" i="2"/>
  <c r="R10" i="2"/>
  <c r="H10" i="2"/>
  <c r="T9" i="2"/>
  <c r="R9" i="2"/>
  <c r="H9" i="2"/>
  <c r="S9" i="2" s="1"/>
  <c r="B9" i="2"/>
  <c r="C9" i="2" s="1"/>
  <c r="T8" i="2"/>
  <c r="R8" i="2"/>
  <c r="R20" i="2" s="1"/>
  <c r="H8" i="2"/>
  <c r="S8" i="2" s="1"/>
  <c r="B10" i="2" l="1"/>
  <c r="C10" i="2"/>
  <c r="R17" i="2"/>
  <c r="R18" i="2"/>
  <c r="R19" i="2"/>
  <c r="C11" i="2" l="1"/>
  <c r="B11" i="2"/>
  <c r="C12" i="2" l="1"/>
  <c r="B13" i="2" s="1"/>
  <c r="B12" i="2"/>
</calcChain>
</file>

<file path=xl/sharedStrings.xml><?xml version="1.0" encoding="utf-8"?>
<sst xmlns="http://schemas.openxmlformats.org/spreadsheetml/2006/main" count="732" uniqueCount="204">
  <si>
    <t>SPECIAL</t>
  </si>
  <si>
    <t>MAILBOX  REMOVED AND REST</t>
  </si>
  <si>
    <t>TO</t>
  </si>
  <si>
    <t>FROM</t>
  </si>
  <si>
    <t>SIDE</t>
  </si>
  <si>
    <t>FT</t>
  </si>
  <si>
    <t>SY</t>
  </si>
  <si>
    <t>STATION</t>
  </si>
  <si>
    <t>EA</t>
  </si>
  <si>
    <t>CATCH BASIN, NO. 2-2B</t>
  </si>
  <si>
    <t>CATCH BASIN ADJUSTED TO GRADE</t>
  </si>
  <si>
    <t>LT/RT</t>
  </si>
  <si>
    <t>$Calc-05</t>
  </si>
  <si>
    <t>STA</t>
  </si>
  <si>
    <t>$Quant-02</t>
  </si>
  <si>
    <t>REMOVAL, MISC.: R/W ENCROACHMENT</t>
  </si>
  <si>
    <t>MANHOLE ADJUSTED TO GRADE, AS PER PLAN (SANITARY)</t>
  </si>
  <si>
    <t>PIPE REMOVED, 24" AND UNDER</t>
  </si>
  <si>
    <t>LINEAR GRADING, AS PER PLAN</t>
  </si>
  <si>
    <t>EROSION CONTROL MAT, TYPE G</t>
  </si>
  <si>
    <t>$Calc-01</t>
  </si>
  <si>
    <t>$Calc-02</t>
  </si>
  <si>
    <t>$Calc-03</t>
  </si>
  <si>
    <t>$Calc-07</t>
  </si>
  <si>
    <t>$Calc-08</t>
  </si>
  <si>
    <t>$Calc-09</t>
  </si>
  <si>
    <t>circles / areas in pplan RMS</t>
  </si>
  <si>
    <t>$Quant-03</t>
  </si>
  <si>
    <t>INLET, MISC.: YARD DRAIN ADJUSTED TO GRADE</t>
  </si>
  <si>
    <t>INLET, MISC.: YARD DRAIN RELOCATED</t>
  </si>
  <si>
    <t>INLET, MISC.: YARD DRAIN</t>
  </si>
  <si>
    <t>$Quant-04</t>
  </si>
  <si>
    <t>$Quant-05</t>
  </si>
  <si>
    <t>$Quant-06</t>
  </si>
  <si>
    <t>$Quant-07</t>
  </si>
  <si>
    <t>CATCH BASIN ADJUSTED TO GRADE, AS PER PLAN</t>
  </si>
  <si>
    <t>DITCH EROSION PROTECTION*</t>
  </si>
  <si>
    <t>RT</t>
  </si>
  <si>
    <t>CATCH BASIN REMOVED</t>
  </si>
  <si>
    <t>12" CONDUIT, TYPE B</t>
  </si>
  <si>
    <t>topsoil</t>
  </si>
  <si>
    <t>repair</t>
  </si>
  <si>
    <t>water</t>
  </si>
  <si>
    <t>fertilizer</t>
  </si>
  <si>
    <t>SEEDING AND MULCHING, 
CLASS 1 **</t>
  </si>
  <si>
    <t>VALVE BOX ADJUSTED TO GRADE, AS PER PLAN</t>
  </si>
  <si>
    <t>LT</t>
  </si>
  <si>
    <t xml:space="preserve">Check by: </t>
  </si>
  <si>
    <t>TOTALS CARRIED TO GENERAL SUMMARY</t>
  </si>
  <si>
    <t>REFERENCE NO.</t>
  </si>
  <si>
    <t>SHEET NO.</t>
  </si>
  <si>
    <t>EACH</t>
  </si>
  <si>
    <t>CL/LT</t>
  </si>
  <si>
    <t>PAVEMENT MARKING SUBSUMMARY</t>
  </si>
  <si>
    <t>CENTER LINE</t>
  </si>
  <si>
    <t>STOP LINE</t>
  </si>
  <si>
    <t>CROSSWALK LINE, 12"</t>
  </si>
  <si>
    <t>SCHOOL ZONE MARKING, 72"</t>
  </si>
  <si>
    <t>LANE ARROW</t>
  </si>
  <si>
    <t>BIKE LANE SYMBOL MARKING</t>
  </si>
  <si>
    <t>SUB-TOTAL</t>
  </si>
  <si>
    <t>ELW</t>
  </si>
  <si>
    <t>936+75</t>
  </si>
  <si>
    <t>936+88</t>
  </si>
  <si>
    <t>936+80</t>
  </si>
  <si>
    <t>9+43</t>
  </si>
  <si>
    <t>10+85</t>
  </si>
  <si>
    <t>939+56</t>
  </si>
  <si>
    <t>940+07</t>
  </si>
  <si>
    <t>941+95</t>
  </si>
  <si>
    <t>942+01</t>
  </si>
  <si>
    <t>942+82</t>
  </si>
  <si>
    <t>943+08</t>
  </si>
  <si>
    <t>948+42</t>
  </si>
  <si>
    <t>948+58</t>
  </si>
  <si>
    <t>948+98</t>
  </si>
  <si>
    <t>949+11</t>
  </si>
  <si>
    <t>952+00</t>
  </si>
  <si>
    <t>ELY</t>
  </si>
  <si>
    <t>SR 95</t>
  </si>
  <si>
    <t>LL</t>
  </si>
  <si>
    <t>936+79</t>
  </si>
  <si>
    <t>938+00</t>
  </si>
  <si>
    <t>941+88</t>
  </si>
  <si>
    <t>948+18</t>
  </si>
  <si>
    <t>949+27</t>
  </si>
  <si>
    <t>949+25</t>
  </si>
  <si>
    <t>CL</t>
  </si>
  <si>
    <t>936+89</t>
  </si>
  <si>
    <t>939+66.5</t>
  </si>
  <si>
    <t>CL/RT</t>
  </si>
  <si>
    <t>941+51</t>
  </si>
  <si>
    <t>942+13</t>
  </si>
  <si>
    <t>942+01.5</t>
  </si>
  <si>
    <t>942+20.5</t>
  </si>
  <si>
    <t>RT/LT</t>
  </si>
  <si>
    <t>943+04</t>
  </si>
  <si>
    <t>946+68</t>
  </si>
  <si>
    <t>946+62</t>
  </si>
  <si>
    <t>948+83.5</t>
  </si>
  <si>
    <t>949+75</t>
  </si>
  <si>
    <t>CH</t>
  </si>
  <si>
    <t>939+61</t>
  </si>
  <si>
    <t>939+65</t>
  </si>
  <si>
    <t>950+60</t>
  </si>
  <si>
    <t>SL</t>
  </si>
  <si>
    <t>937+80</t>
  </si>
  <si>
    <t>943+07.5</t>
  </si>
  <si>
    <t>CW</t>
  </si>
  <si>
    <t>936+96</t>
  </si>
  <si>
    <t>953+08</t>
  </si>
  <si>
    <t>953+14</t>
  </si>
  <si>
    <t>SZ</t>
  </si>
  <si>
    <t>950+52</t>
  </si>
  <si>
    <t>BL</t>
  </si>
  <si>
    <t>938+15</t>
  </si>
  <si>
    <t>938+23</t>
  </si>
  <si>
    <t>939+43.5</t>
  </si>
  <si>
    <t>940+21</t>
  </si>
  <si>
    <t>941+55</t>
  </si>
  <si>
    <t>944+61.5</t>
  </si>
  <si>
    <t>949+49.5</t>
  </si>
  <si>
    <t>949+44</t>
  </si>
  <si>
    <t>951+68</t>
  </si>
  <si>
    <t>951+87</t>
  </si>
  <si>
    <t>953+24</t>
  </si>
  <si>
    <t>LA</t>
  </si>
  <si>
    <t>939+04</t>
  </si>
  <si>
    <t>939+80</t>
  </si>
  <si>
    <t>940+80</t>
  </si>
  <si>
    <t>941+80</t>
  </si>
  <si>
    <t>943+22</t>
  </si>
  <si>
    <t>943+43</t>
  </si>
  <si>
    <t>944+38</t>
  </si>
  <si>
    <t>944+58</t>
  </si>
  <si>
    <t>945+52</t>
  </si>
  <si>
    <t>945+73</t>
  </si>
  <si>
    <t>946+50</t>
  </si>
  <si>
    <t>947+02.5</t>
  </si>
  <si>
    <t>950+00</t>
  </si>
  <si>
    <t>950+89</t>
  </si>
  <si>
    <t>951+84.5</t>
  </si>
  <si>
    <t>DL</t>
  </si>
  <si>
    <t>JAMES WAY/WELCOME WAY</t>
  </si>
  <si>
    <t>US 23 RAMP B</t>
  </si>
  <si>
    <t>8+04</t>
  </si>
  <si>
    <t>9+36</t>
  </si>
  <si>
    <t>9+49</t>
  </si>
  <si>
    <t>8+77</t>
  </si>
  <si>
    <t>8+33</t>
  </si>
  <si>
    <t>9+28</t>
  </si>
  <si>
    <t>9+54</t>
  </si>
  <si>
    <t>9+62</t>
  </si>
  <si>
    <t>10+47</t>
  </si>
  <si>
    <t>10+55</t>
  </si>
  <si>
    <t>10+62</t>
  </si>
  <si>
    <t>10+89</t>
  </si>
  <si>
    <t>10+98</t>
  </si>
  <si>
    <t>10+76.5</t>
  </si>
  <si>
    <t>534+00</t>
  </si>
  <si>
    <t>534+13.5</t>
  </si>
  <si>
    <t>534+29</t>
  </si>
  <si>
    <t>534+12</t>
  </si>
  <si>
    <t>534+25</t>
  </si>
  <si>
    <t>534+37</t>
  </si>
  <si>
    <t>535+37</t>
  </si>
  <si>
    <t>539+39</t>
  </si>
  <si>
    <t>539+89</t>
  </si>
  <si>
    <t>536+37</t>
  </si>
  <si>
    <t>537+37</t>
  </si>
  <si>
    <t>538+37</t>
  </si>
  <si>
    <t>539+29</t>
  </si>
  <si>
    <t>US 23 RAMP A</t>
  </si>
  <si>
    <t>US 23 RAMP C</t>
  </si>
  <si>
    <t>531+75</t>
  </si>
  <si>
    <t>531+81</t>
  </si>
  <si>
    <t>531+56</t>
  </si>
  <si>
    <t>531+68</t>
  </si>
  <si>
    <t>531+53</t>
  </si>
  <si>
    <t>US 23 RAMP D</t>
  </si>
  <si>
    <t>531+59</t>
  </si>
  <si>
    <t>531+63</t>
  </si>
  <si>
    <t>531+70</t>
  </si>
  <si>
    <t>531+80</t>
  </si>
  <si>
    <t>POLE LANE ROAD</t>
  </si>
  <si>
    <t>49+57</t>
  </si>
  <si>
    <t>49+65</t>
  </si>
  <si>
    <t>100+02</t>
  </si>
  <si>
    <t>100+08</t>
  </si>
  <si>
    <t>P.108</t>
  </si>
  <si>
    <t>P.109</t>
  </si>
  <si>
    <t>P.110</t>
  </si>
  <si>
    <t>P.111</t>
  </si>
  <si>
    <t>P.112</t>
  </si>
  <si>
    <t>EDGE LINE, 6" (WHITE)</t>
  </si>
  <si>
    <t>EDGE LINE, 6" (YELLOW)</t>
  </si>
  <si>
    <t>LANE LINE, 6"</t>
  </si>
  <si>
    <t>CHANNELIZING LINE, 12"</t>
  </si>
  <si>
    <t>DOTTED LINE, 6"</t>
  </si>
  <si>
    <t>RAISED PAVEMENT MARKERS</t>
  </si>
  <si>
    <t>LAST 400' = 11</t>
  </si>
  <si>
    <t>942+94</t>
  </si>
  <si>
    <t>533+65</t>
  </si>
  <si>
    <t>533+80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</si>
</sst>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\+00.00;;;"/>
    <numFmt numFmtId="165" formatCode="0\+00.00\ 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4"/>
      <color theme="1"/>
      <name val="Arial"/>
      <family val="2"/>
    </font>
    <font>
      <sz val="11"/>
      <color rgb="FF00B05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sz val="11"/>
      <name val="Calibri"/>
      <family val="2"/>
      <scheme val="minor"/>
    </font>
    <font>
      <sz val="14"/>
      <name val="Arial"/>
      <family val="2"/>
    </font>
    <font>
      <b/>
      <sz val="14"/>
      <name val="Arial"/>
      <family val="2"/>
    </font>
    <font>
      <b/>
      <sz val="14"/>
      <color theme="1"/>
      <name val="Verdana"/>
      <family val="2"/>
    </font>
    <font>
      <sz val="11"/>
      <color theme="1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66FF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00B0F0"/>
        <bgColor indexed="64"/>
      </patternFill>
    </fill>
  </fills>
  <borders count="5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45">
    <xf numFmtId="0" fontId="0" fillId="0" borderId="0" xfId="0"/>
    <xf numFmtId="0" fontId="16" fillId="0" borderId="0" xfId="0" applyFont="1" applyAlignment="1">
      <alignment horizontal="left" vertical="center" textRotation="90" wrapText="1"/>
    </xf>
    <xf numFmtId="0" fontId="0" fillId="0" borderId="0" xfId="0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20" fillId="0" borderId="0" xfId="0" applyFont="1" applyAlignment="1">
      <alignment horizontal="left" vertical="center" textRotation="90" wrapText="1"/>
    </xf>
    <xf numFmtId="0" fontId="19" fillId="0" borderId="0" xfId="0" applyFont="1" applyAlignment="1">
      <alignment horizontal="left" vertical="center"/>
    </xf>
    <xf numFmtId="164" fontId="18" fillId="0" borderId="10" xfId="0" applyNumberFormat="1" applyFont="1" applyBorder="1" applyAlignment="1">
      <alignment horizontal="center" vertical="center"/>
    </xf>
    <xf numFmtId="165" fontId="18" fillId="0" borderId="10" xfId="0" applyNumberFormat="1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 textRotation="90"/>
    </xf>
    <xf numFmtId="0" fontId="21" fillId="35" borderId="0" xfId="0" applyFont="1" applyFill="1" applyAlignment="1">
      <alignment horizontal="center" vertical="center" textRotation="90"/>
    </xf>
    <xf numFmtId="0" fontId="21" fillId="33" borderId="0" xfId="0" applyFont="1" applyFill="1" applyAlignment="1">
      <alignment horizontal="center" vertical="center" textRotation="90"/>
    </xf>
    <xf numFmtId="0" fontId="21" fillId="34" borderId="0" xfId="0" applyFont="1" applyFill="1" applyAlignment="1">
      <alignment horizontal="center" vertical="center" textRotation="90"/>
    </xf>
    <xf numFmtId="0" fontId="22" fillId="0" borderId="10" xfId="0" applyFont="1" applyBorder="1" applyAlignment="1">
      <alignment horizontal="center" vertical="center"/>
    </xf>
    <xf numFmtId="0" fontId="23" fillId="0" borderId="10" xfId="0" applyFont="1" applyBorder="1" applyAlignment="1">
      <alignment horizontal="center" textRotation="90" wrapText="1"/>
    </xf>
    <xf numFmtId="1" fontId="22" fillId="0" borderId="10" xfId="0" applyNumberFormat="1" applyFont="1" applyBorder="1" applyAlignment="1">
      <alignment horizontal="center" vertical="center"/>
    </xf>
    <xf numFmtId="2" fontId="22" fillId="0" borderId="10" xfId="0" applyNumberFormat="1" applyFont="1" applyBorder="1" applyAlignment="1">
      <alignment horizontal="center" vertical="center"/>
    </xf>
    <xf numFmtId="1" fontId="21" fillId="0" borderId="0" xfId="0" applyNumberFormat="1" applyFont="1" applyAlignment="1">
      <alignment horizontal="center" vertical="center"/>
    </xf>
    <xf numFmtId="0" fontId="22" fillId="0" borderId="13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22" fillId="0" borderId="10" xfId="0" applyFont="1" applyBorder="1" applyAlignment="1">
      <alignment horizontal="center" textRotation="90" wrapText="1"/>
    </xf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horizontal="center" textRotation="90" wrapText="1"/>
    </xf>
    <xf numFmtId="1" fontId="22" fillId="0" borderId="0" xfId="0" applyNumberFormat="1" applyFont="1" applyAlignment="1">
      <alignment horizontal="center" vertical="center"/>
    </xf>
    <xf numFmtId="0" fontId="22" fillId="0" borderId="16" xfId="0" applyFont="1" applyBorder="1" applyAlignment="1">
      <alignment horizontal="center" textRotation="90" wrapText="1"/>
    </xf>
    <xf numFmtId="0" fontId="18" fillId="0" borderId="15" xfId="0" applyFont="1" applyBorder="1" applyAlignment="1">
      <alignment horizontal="center" vertical="center"/>
    </xf>
    <xf numFmtId="0" fontId="22" fillId="0" borderId="16" xfId="0" applyFont="1" applyBorder="1" applyAlignment="1">
      <alignment horizontal="center" vertical="center"/>
    </xf>
    <xf numFmtId="165" fontId="18" fillId="0" borderId="15" xfId="0" applyNumberFormat="1" applyFont="1" applyBorder="1" applyAlignment="1">
      <alignment horizontal="center" vertical="center"/>
    </xf>
    <xf numFmtId="0" fontId="22" fillId="0" borderId="15" xfId="0" applyFont="1" applyBorder="1" applyAlignment="1">
      <alignment horizontal="center" vertical="center"/>
    </xf>
    <xf numFmtId="165" fontId="18" fillId="0" borderId="20" xfId="0" applyNumberFormat="1" applyFont="1" applyBorder="1" applyAlignment="1">
      <alignment horizontal="center" vertical="center"/>
    </xf>
    <xf numFmtId="0" fontId="22" fillId="0" borderId="20" xfId="0" applyFont="1" applyBorder="1" applyAlignment="1">
      <alignment horizontal="center" vertical="center"/>
    </xf>
    <xf numFmtId="0" fontId="25" fillId="0" borderId="24" xfId="0" applyFont="1" applyBorder="1" applyAlignment="1">
      <alignment horizontal="center" vertical="center"/>
    </xf>
    <xf numFmtId="0" fontId="25" fillId="0" borderId="25" xfId="0" applyFont="1" applyBorder="1" applyAlignment="1">
      <alignment horizontal="center" vertical="center"/>
    </xf>
    <xf numFmtId="165" fontId="18" fillId="0" borderId="16" xfId="0" applyNumberFormat="1" applyFont="1" applyBorder="1" applyAlignment="1">
      <alignment horizontal="center" vertical="center"/>
    </xf>
    <xf numFmtId="0" fontId="22" fillId="0" borderId="15" xfId="0" applyFont="1" applyBorder="1" applyAlignment="1">
      <alignment horizontal="center" textRotation="90" wrapText="1"/>
    </xf>
    <xf numFmtId="0" fontId="18" fillId="0" borderId="29" xfId="0" applyFont="1" applyBorder="1" applyAlignment="1">
      <alignment horizontal="center" vertical="center"/>
    </xf>
    <xf numFmtId="0" fontId="18" fillId="0" borderId="31" xfId="0" applyFont="1" applyBorder="1" applyAlignment="1">
      <alignment horizontal="center" vertical="center"/>
    </xf>
    <xf numFmtId="0" fontId="22" fillId="0" borderId="30" xfId="0" applyFont="1" applyBorder="1" applyAlignment="1">
      <alignment horizontal="center" vertical="center"/>
    </xf>
    <xf numFmtId="0" fontId="18" fillId="0" borderId="30" xfId="0" applyFont="1" applyBorder="1" applyAlignment="1">
      <alignment horizontal="center" vertical="center"/>
    </xf>
    <xf numFmtId="0" fontId="22" fillId="0" borderId="31" xfId="0" applyFont="1" applyBorder="1" applyAlignment="1">
      <alignment horizontal="center" vertical="center"/>
    </xf>
    <xf numFmtId="0" fontId="18" fillId="0" borderId="17" xfId="0" applyFont="1" applyBorder="1" applyAlignment="1">
      <alignment horizontal="center" vertical="center"/>
    </xf>
    <xf numFmtId="0" fontId="18" fillId="0" borderId="18" xfId="0" applyFont="1" applyBorder="1" applyAlignment="1">
      <alignment horizontal="center" vertical="center"/>
    </xf>
    <xf numFmtId="0" fontId="22" fillId="0" borderId="17" xfId="0" applyFont="1" applyBorder="1" applyAlignment="1">
      <alignment horizontal="center" vertical="center"/>
    </xf>
    <xf numFmtId="0" fontId="22" fillId="0" borderId="18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165" fontId="18" fillId="0" borderId="13" xfId="0" applyNumberFormat="1" applyFont="1" applyBorder="1" applyAlignment="1">
      <alignment horizontal="center" vertical="center"/>
    </xf>
    <xf numFmtId="0" fontId="22" fillId="0" borderId="41" xfId="0" applyFont="1" applyBorder="1" applyAlignment="1">
      <alignment horizontal="center" vertical="center"/>
    </xf>
    <xf numFmtId="0" fontId="22" fillId="0" borderId="29" xfId="0" applyFont="1" applyBorder="1" applyAlignment="1">
      <alignment horizontal="center" vertical="center"/>
    </xf>
    <xf numFmtId="0" fontId="22" fillId="0" borderId="19" xfId="0" applyFont="1" applyBorder="1" applyAlignment="1">
      <alignment horizontal="center" vertical="center"/>
    </xf>
    <xf numFmtId="0" fontId="18" fillId="0" borderId="16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22" fillId="0" borderId="27" xfId="0" applyFont="1" applyBorder="1" applyAlignment="1">
      <alignment horizontal="center" vertical="center"/>
    </xf>
    <xf numFmtId="0" fontId="22" fillId="0" borderId="28" xfId="0" applyFont="1" applyBorder="1" applyAlignment="1">
      <alignment horizontal="center" vertical="center"/>
    </xf>
    <xf numFmtId="0" fontId="18" fillId="0" borderId="27" xfId="0" applyFont="1" applyBorder="1" applyAlignment="1">
      <alignment horizontal="center" vertical="center"/>
    </xf>
    <xf numFmtId="0" fontId="18" fillId="0" borderId="28" xfId="0" applyFont="1" applyBorder="1" applyAlignment="1">
      <alignment horizontal="center" vertical="center"/>
    </xf>
    <xf numFmtId="0" fontId="22" fillId="0" borderId="26" xfId="0" applyFont="1" applyBorder="1" applyAlignment="1">
      <alignment horizontal="center" vertical="center"/>
    </xf>
    <xf numFmtId="165" fontId="18" fillId="0" borderId="19" xfId="0" applyNumberFormat="1" applyFont="1" applyBorder="1" applyAlignment="1">
      <alignment horizontal="center" vertical="center"/>
    </xf>
    <xf numFmtId="165" fontId="18" fillId="0" borderId="46" xfId="0" applyNumberFormat="1" applyFont="1" applyBorder="1" applyAlignment="1">
      <alignment horizontal="center" vertical="center"/>
    </xf>
    <xf numFmtId="165" fontId="18" fillId="0" borderId="21" xfId="0" applyNumberFormat="1" applyFont="1" applyBorder="1" applyAlignment="1">
      <alignment horizontal="center" vertical="center"/>
    </xf>
    <xf numFmtId="1" fontId="22" fillId="0" borderId="20" xfId="0" applyNumberFormat="1" applyFont="1" applyBorder="1" applyAlignment="1">
      <alignment horizontal="center" vertical="center"/>
    </xf>
    <xf numFmtId="0" fontId="18" fillId="0" borderId="20" xfId="0" applyFont="1" applyBorder="1" applyAlignment="1">
      <alignment horizontal="center" vertical="center"/>
    </xf>
    <xf numFmtId="0" fontId="22" fillId="0" borderId="42" xfId="0" applyFont="1" applyBorder="1" applyAlignment="1">
      <alignment horizontal="center" vertical="center"/>
    </xf>
    <xf numFmtId="0" fontId="22" fillId="0" borderId="24" xfId="0" applyFont="1" applyBorder="1" applyAlignment="1">
      <alignment horizontal="center" vertical="center"/>
    </xf>
    <xf numFmtId="165" fontId="18" fillId="0" borderId="24" xfId="0" applyNumberFormat="1" applyFont="1" applyBorder="1" applyAlignment="1">
      <alignment horizontal="center" vertical="center"/>
    </xf>
    <xf numFmtId="0" fontId="22" fillId="0" borderId="25" xfId="0" applyFont="1" applyBorder="1" applyAlignment="1">
      <alignment horizontal="center" vertical="center"/>
    </xf>
    <xf numFmtId="0" fontId="22" fillId="0" borderId="21" xfId="0" applyFont="1" applyBorder="1" applyAlignment="1">
      <alignment horizontal="center" vertical="center"/>
    </xf>
    <xf numFmtId="2" fontId="18" fillId="0" borderId="30" xfId="0" applyNumberFormat="1" applyFont="1" applyBorder="1" applyAlignment="1">
      <alignment horizontal="center" vertical="center"/>
    </xf>
    <xf numFmtId="2" fontId="18" fillId="0" borderId="10" xfId="0" applyNumberFormat="1" applyFont="1" applyBorder="1" applyAlignment="1">
      <alignment horizontal="center" vertical="center"/>
    </xf>
    <xf numFmtId="2" fontId="18" fillId="0" borderId="20" xfId="0" applyNumberFormat="1" applyFont="1" applyBorder="1" applyAlignment="1">
      <alignment horizontal="center" vertical="center"/>
    </xf>
    <xf numFmtId="0" fontId="18" fillId="0" borderId="44" xfId="0" applyFont="1" applyBorder="1" applyAlignment="1">
      <alignment horizontal="center" vertical="center"/>
    </xf>
    <xf numFmtId="0" fontId="22" fillId="0" borderId="34" xfId="0" applyFont="1" applyBorder="1" applyAlignment="1">
      <alignment horizontal="center" vertical="center"/>
    </xf>
    <xf numFmtId="0" fontId="22" fillId="0" borderId="44" xfId="0" applyFont="1" applyBorder="1" applyAlignment="1">
      <alignment horizontal="center" vertical="center"/>
    </xf>
    <xf numFmtId="0" fontId="22" fillId="0" borderId="50" xfId="0" applyFont="1" applyBorder="1" applyAlignment="1">
      <alignment horizontal="center" vertical="center"/>
    </xf>
    <xf numFmtId="0" fontId="22" fillId="0" borderId="26" xfId="0" applyFont="1" applyBorder="1" applyAlignment="1">
      <alignment horizontal="center" textRotation="90" wrapText="1"/>
    </xf>
    <xf numFmtId="0" fontId="22" fillId="0" borderId="35" xfId="0" applyFont="1" applyBorder="1" applyAlignment="1">
      <alignment horizontal="center" textRotation="90" wrapText="1"/>
    </xf>
    <xf numFmtId="0" fontId="18" fillId="0" borderId="35" xfId="0" applyFont="1" applyBorder="1" applyAlignment="1">
      <alignment horizontal="center" vertical="center"/>
    </xf>
    <xf numFmtId="0" fontId="22" fillId="0" borderId="51" xfId="0" applyFont="1" applyBorder="1" applyAlignment="1">
      <alignment horizontal="center" vertical="center"/>
    </xf>
    <xf numFmtId="0" fontId="25" fillId="0" borderId="51" xfId="0" applyFont="1" applyBorder="1" applyAlignment="1">
      <alignment horizontal="center" vertical="center"/>
    </xf>
    <xf numFmtId="0" fontId="18" fillId="0" borderId="24" xfId="0" applyFont="1" applyBorder="1" applyAlignment="1">
      <alignment horizontal="center" vertical="center"/>
    </xf>
    <xf numFmtId="2" fontId="18" fillId="0" borderId="52" xfId="0" applyNumberFormat="1" applyFont="1" applyBorder="1" applyAlignment="1">
      <alignment vertical="center"/>
    </xf>
    <xf numFmtId="2" fontId="18" fillId="0" borderId="10" xfId="0" applyNumberFormat="1" applyFont="1" applyBorder="1" applyAlignment="1">
      <alignment vertical="center"/>
    </xf>
    <xf numFmtId="2" fontId="25" fillId="0" borderId="42" xfId="0" applyNumberFormat="1" applyFont="1" applyBorder="1" applyAlignment="1">
      <alignment horizontal="center" vertical="center"/>
    </xf>
    <xf numFmtId="2" fontId="25" fillId="0" borderId="24" xfId="0" applyNumberFormat="1" applyFont="1" applyBorder="1" applyAlignment="1">
      <alignment horizontal="center" vertical="center"/>
    </xf>
    <xf numFmtId="165" fontId="18" fillId="0" borderId="52" xfId="0" applyNumberFormat="1" applyFont="1" applyBorder="1" applyAlignment="1">
      <alignment horizontal="center" vertical="center"/>
    </xf>
    <xf numFmtId="165" fontId="18" fillId="0" borderId="53" xfId="0" applyNumberFormat="1" applyFont="1" applyBorder="1" applyAlignment="1">
      <alignment horizontal="center" vertical="center"/>
    </xf>
    <xf numFmtId="0" fontId="22" fillId="0" borderId="48" xfId="0" applyFont="1" applyBorder="1" applyAlignment="1">
      <alignment vertical="center"/>
    </xf>
    <xf numFmtId="0" fontId="22" fillId="0" borderId="49" xfId="0" applyFont="1" applyBorder="1" applyAlignment="1">
      <alignment vertical="center"/>
    </xf>
    <xf numFmtId="0" fontId="24" fillId="0" borderId="23" xfId="0" applyFont="1" applyBorder="1" applyAlignment="1">
      <alignment vertical="center"/>
    </xf>
    <xf numFmtId="0" fontId="24" fillId="0" borderId="32" xfId="0" applyFont="1" applyBorder="1" applyAlignment="1">
      <alignment vertical="center"/>
    </xf>
    <xf numFmtId="0" fontId="22" fillId="0" borderId="13" xfId="0" applyFont="1" applyBorder="1" applyAlignment="1">
      <alignment horizontal="center" textRotation="90" wrapText="1"/>
    </xf>
    <xf numFmtId="0" fontId="22" fillId="0" borderId="54" xfId="0" applyFont="1" applyBorder="1" applyAlignment="1">
      <alignment horizontal="center" vertical="center"/>
    </xf>
    <xf numFmtId="0" fontId="22" fillId="0" borderId="55" xfId="0" applyFont="1" applyBorder="1" applyAlignment="1">
      <alignment horizontal="center" vertical="center"/>
    </xf>
    <xf numFmtId="0" fontId="22" fillId="0" borderId="35" xfId="0" applyFont="1" applyBorder="1" applyAlignment="1">
      <alignment horizontal="center" vertical="center"/>
    </xf>
    <xf numFmtId="0" fontId="22" fillId="0" borderId="14" xfId="0" applyFont="1" applyBorder="1" applyAlignment="1">
      <alignment horizontal="center" vertical="center"/>
    </xf>
    <xf numFmtId="1" fontId="22" fillId="0" borderId="13" xfId="0" applyNumberFormat="1" applyFont="1" applyBorder="1" applyAlignment="1">
      <alignment horizontal="center" vertical="center"/>
    </xf>
    <xf numFmtId="1" fontId="22" fillId="0" borderId="46" xfId="0" applyNumberFormat="1" applyFont="1" applyBorder="1" applyAlignment="1">
      <alignment horizontal="center" vertical="center"/>
    </xf>
    <xf numFmtId="0" fontId="22" fillId="0" borderId="56" xfId="0" applyFont="1" applyBorder="1" applyAlignment="1">
      <alignment horizontal="center" vertical="center"/>
    </xf>
    <xf numFmtId="0" fontId="25" fillId="0" borderId="56" xfId="0" applyFont="1" applyBorder="1" applyAlignment="1">
      <alignment horizontal="center" vertical="center"/>
    </xf>
    <xf numFmtId="1" fontId="22" fillId="0" borderId="16" xfId="0" applyNumberFormat="1" applyFont="1" applyBorder="1" applyAlignment="1">
      <alignment horizontal="center" vertical="center"/>
    </xf>
    <xf numFmtId="1" fontId="22" fillId="0" borderId="21" xfId="0" applyNumberFormat="1" applyFont="1" applyBorder="1" applyAlignment="1">
      <alignment horizontal="center" vertical="center"/>
    </xf>
    <xf numFmtId="2" fontId="25" fillId="0" borderId="25" xfId="0" applyNumberFormat="1" applyFont="1" applyBorder="1" applyAlignment="1">
      <alignment horizontal="center" vertical="center"/>
    </xf>
    <xf numFmtId="0" fontId="18" fillId="0" borderId="54" xfId="0" applyFont="1" applyBorder="1" applyAlignment="1">
      <alignment horizontal="center" vertical="center"/>
    </xf>
    <xf numFmtId="0" fontId="18" fillId="0" borderId="55" xfId="0" applyFont="1" applyBorder="1" applyAlignment="1">
      <alignment horizontal="center" vertical="center"/>
    </xf>
    <xf numFmtId="0" fontId="18" fillId="0" borderId="46" xfId="0" applyFont="1" applyBorder="1" applyAlignment="1">
      <alignment horizontal="center" vertical="center"/>
    </xf>
    <xf numFmtId="0" fontId="18" fillId="0" borderId="56" xfId="0" applyFont="1" applyBorder="1" applyAlignment="1">
      <alignment horizontal="center" vertical="center"/>
    </xf>
    <xf numFmtId="0" fontId="22" fillId="0" borderId="46" xfId="0" applyFont="1" applyBorder="1" applyAlignment="1">
      <alignment horizontal="center" vertical="center"/>
    </xf>
    <xf numFmtId="0" fontId="18" fillId="0" borderId="50" xfId="0" applyFont="1" applyBorder="1" applyAlignment="1">
      <alignment horizontal="center" vertical="center"/>
    </xf>
    <xf numFmtId="0" fontId="18" fillId="0" borderId="21" xfId="0" applyFont="1" applyBorder="1" applyAlignment="1">
      <alignment horizontal="center" vertical="center"/>
    </xf>
    <xf numFmtId="0" fontId="22" fillId="0" borderId="32" xfId="0" applyFont="1" applyBorder="1" applyAlignment="1">
      <alignment horizontal="center" vertical="center"/>
    </xf>
    <xf numFmtId="0" fontId="25" fillId="0" borderId="32" xfId="0" applyFont="1" applyBorder="1" applyAlignment="1">
      <alignment horizontal="center" vertical="center"/>
    </xf>
    <xf numFmtId="0" fontId="18" fillId="0" borderId="36" xfId="0" applyFont="1" applyBorder="1" applyAlignment="1">
      <alignment horizontal="center" vertical="center"/>
    </xf>
    <xf numFmtId="0" fontId="18" fillId="0" borderId="48" xfId="0" applyFont="1" applyBorder="1" applyAlignment="1">
      <alignment horizontal="center" vertical="center"/>
    </xf>
    <xf numFmtId="0" fontId="18" fillId="0" borderId="49" xfId="0" applyFont="1" applyBorder="1" applyAlignment="1">
      <alignment horizontal="center" vertical="center"/>
    </xf>
    <xf numFmtId="165" fontId="18" fillId="0" borderId="22" xfId="0" applyNumberFormat="1" applyFont="1" applyBorder="1" applyAlignment="1">
      <alignment horizontal="center" vertical="center"/>
    </xf>
    <xf numFmtId="165" fontId="18" fillId="0" borderId="23" xfId="0" applyNumberFormat="1" applyFont="1" applyBorder="1" applyAlignment="1">
      <alignment horizontal="center" vertical="center"/>
    </xf>
    <xf numFmtId="165" fontId="18" fillId="0" borderId="32" xfId="0" applyNumberFormat="1" applyFont="1" applyBorder="1" applyAlignment="1">
      <alignment horizontal="center" vertical="center"/>
    </xf>
    <xf numFmtId="0" fontId="24" fillId="0" borderId="38" xfId="0" applyFont="1" applyBorder="1" applyAlignment="1">
      <alignment horizontal="center" vertical="center"/>
    </xf>
    <xf numFmtId="0" fontId="24" fillId="0" borderId="39" xfId="0" applyFont="1" applyBorder="1" applyAlignment="1">
      <alignment horizontal="center" vertical="center"/>
    </xf>
    <xf numFmtId="0" fontId="24" fillId="0" borderId="40" xfId="0" applyFont="1" applyBorder="1" applyAlignment="1">
      <alignment horizontal="center" vertical="center"/>
    </xf>
    <xf numFmtId="2" fontId="18" fillId="0" borderId="11" xfId="0" applyNumberFormat="1" applyFont="1" applyBorder="1" applyAlignment="1">
      <alignment horizontal="center" vertical="center"/>
    </xf>
    <xf numFmtId="2" fontId="18" fillId="0" borderId="12" xfId="0" applyNumberFormat="1" applyFont="1" applyBorder="1" applyAlignment="1">
      <alignment horizontal="center" vertical="center"/>
    </xf>
    <xf numFmtId="2" fontId="18" fillId="0" borderId="52" xfId="0" applyNumberFormat="1" applyFont="1" applyBorder="1" applyAlignment="1">
      <alignment horizontal="center" vertical="center"/>
    </xf>
    <xf numFmtId="0" fontId="22" fillId="0" borderId="33" xfId="0" applyFont="1" applyBorder="1" applyAlignment="1">
      <alignment horizontal="center" textRotation="90" wrapText="1"/>
    </xf>
    <xf numFmtId="0" fontId="22" fillId="0" borderId="34" xfId="0" applyFont="1" applyBorder="1" applyAlignment="1">
      <alignment horizontal="center" textRotation="90" wrapText="1"/>
    </xf>
    <xf numFmtId="0" fontId="22" fillId="0" borderId="37" xfId="0" applyFont="1" applyBorder="1" applyAlignment="1">
      <alignment horizontal="center" textRotation="90" wrapText="1"/>
    </xf>
    <xf numFmtId="0" fontId="22" fillId="0" borderId="43" xfId="0" applyFont="1" applyBorder="1" applyAlignment="1">
      <alignment horizontal="center" textRotation="90" wrapText="1"/>
    </xf>
    <xf numFmtId="0" fontId="22" fillId="0" borderId="44" xfId="0" applyFont="1" applyBorder="1" applyAlignment="1">
      <alignment horizontal="center" textRotation="90" wrapText="1"/>
    </xf>
    <xf numFmtId="0" fontId="22" fillId="0" borderId="45" xfId="0" applyFont="1" applyBorder="1" applyAlignment="1">
      <alignment horizontal="center" textRotation="90" wrapText="1"/>
    </xf>
    <xf numFmtId="0" fontId="18" fillId="0" borderId="27" xfId="0" applyFont="1" applyBorder="1" applyAlignment="1">
      <alignment horizontal="center" vertical="center"/>
    </xf>
    <xf numFmtId="0" fontId="18" fillId="0" borderId="28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8" fillId="0" borderId="16" xfId="0" applyFont="1" applyBorder="1" applyAlignment="1">
      <alignment horizontal="center" vertical="center"/>
    </xf>
    <xf numFmtId="0" fontId="22" fillId="0" borderId="47" xfId="0" applyFont="1" applyBorder="1" applyAlignment="1">
      <alignment horizontal="center" vertical="center"/>
    </xf>
    <xf numFmtId="0" fontId="22" fillId="0" borderId="48" xfId="0" applyFont="1" applyBorder="1" applyAlignment="1">
      <alignment horizontal="center" vertical="center"/>
    </xf>
    <xf numFmtId="0" fontId="22" fillId="0" borderId="49" xfId="0" applyFont="1" applyBorder="1" applyAlignment="1">
      <alignment horizontal="center" vertical="center"/>
    </xf>
    <xf numFmtId="0" fontId="24" fillId="0" borderId="22" xfId="0" applyFont="1" applyBorder="1" applyAlignment="1">
      <alignment horizontal="center" vertical="center"/>
    </xf>
    <xf numFmtId="0" fontId="24" fillId="0" borderId="23" xfId="0" applyFont="1" applyBorder="1" applyAlignment="1">
      <alignment horizontal="center" vertical="center"/>
    </xf>
    <xf numFmtId="0" fontId="24" fillId="0" borderId="32" xfId="0" applyFont="1" applyBorder="1" applyAlignment="1">
      <alignment horizontal="center" vertical="center"/>
    </xf>
    <xf numFmtId="0" fontId="18" fillId="0" borderId="35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2" fillId="0" borderId="11" xfId="0" applyFont="1" applyBorder="1" applyAlignment="1">
      <alignment horizontal="center" vertical="center"/>
    </xf>
    <xf numFmtId="0" fontId="22" fillId="0" borderId="12" xfId="0" applyFont="1" applyBorder="1" applyAlignment="1">
      <alignment horizontal="center" vertical="center"/>
    </xf>
    <xf numFmtId="0" fontId="22" fillId="0" borderId="13" xfId="0" applyFont="1" applyBorder="1" applyAlignment="1">
      <alignment horizontal="center"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FF66FF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6434C9-9B96-4221-939E-DEDE326738C6}">
  <dimension ref="A2:W234"/>
  <sheetViews>
    <sheetView tabSelected="1" topLeftCell="A153" zoomScale="85" zoomScaleNormal="85" workbookViewId="0">
      <selection activeCell="M184" sqref="M184"/>
    </sheetView>
  </sheetViews>
  <sheetFormatPr defaultColWidth="9.109375" defaultRowHeight="14.4" x14ac:dyDescent="0.3"/>
  <cols>
    <col min="1" max="1" width="25.33203125" style="2" customWidth="1"/>
    <col min="2" max="2" width="9.6640625" style="2" customWidth="1"/>
    <col min="3" max="3" width="11.109375" style="2" customWidth="1"/>
    <col min="4" max="5" width="15.6640625" style="2" customWidth="1"/>
    <col min="6" max="6" width="9.109375" style="2"/>
    <col min="7" max="12" width="7.5546875" style="8" customWidth="1"/>
    <col min="13" max="13" width="7.5546875" style="2" customWidth="1"/>
    <col min="14" max="17" width="7.5546875" style="8" customWidth="1"/>
    <col min="18" max="20" width="10.6640625" style="8" customWidth="1"/>
    <col min="21" max="16384" width="9.109375" style="2"/>
  </cols>
  <sheetData>
    <row r="2" spans="1:20" x14ac:dyDescent="0.3">
      <c r="B2" s="19"/>
      <c r="C2" s="19"/>
      <c r="E2" s="2" t="s">
        <v>47</v>
      </c>
      <c r="F2" s="19"/>
      <c r="M2" s="19"/>
    </row>
    <row r="4" spans="1:20" x14ac:dyDescent="0.3">
      <c r="B4" s="8">
        <v>30706</v>
      </c>
      <c r="C4" s="8"/>
      <c r="M4" s="8"/>
    </row>
    <row r="5" spans="1:20" ht="12.75" customHeight="1" x14ac:dyDescent="0.3"/>
    <row r="6" spans="1:20" ht="55.5" customHeight="1" x14ac:dyDescent="0.3">
      <c r="B6" s="9"/>
      <c r="C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0" ht="15" thickBot="1" x14ac:dyDescent="0.35"/>
    <row r="8" spans="1:20" ht="18" thickBot="1" x14ac:dyDescent="0.35">
      <c r="B8" s="137" t="s">
        <v>53</v>
      </c>
      <c r="C8" s="138"/>
      <c r="D8" s="138"/>
      <c r="E8" s="138"/>
      <c r="F8" s="138"/>
      <c r="G8" s="138"/>
      <c r="H8" s="138"/>
      <c r="I8" s="138"/>
      <c r="J8" s="139"/>
      <c r="K8" s="89"/>
      <c r="L8" s="89"/>
      <c r="M8" s="89"/>
      <c r="N8" s="89"/>
      <c r="O8" s="89"/>
      <c r="P8" s="89"/>
      <c r="Q8" s="90"/>
    </row>
    <row r="9" spans="1:20" ht="18" customHeight="1" x14ac:dyDescent="0.3">
      <c r="B9" s="124" t="s">
        <v>50</v>
      </c>
      <c r="C9" s="127" t="s">
        <v>49</v>
      </c>
      <c r="D9" s="130" t="s">
        <v>7</v>
      </c>
      <c r="E9" s="130"/>
      <c r="F9" s="131"/>
      <c r="G9" s="134">
        <v>644</v>
      </c>
      <c r="H9" s="135"/>
      <c r="I9" s="135"/>
      <c r="J9" s="136"/>
      <c r="K9" s="87"/>
      <c r="L9" s="87"/>
      <c r="M9" s="87"/>
      <c r="N9" s="87"/>
      <c r="O9" s="87"/>
      <c r="P9" s="87"/>
      <c r="Q9" s="88"/>
      <c r="R9" s="23"/>
      <c r="S9" s="23"/>
      <c r="T9" s="23"/>
    </row>
    <row r="10" spans="1:20" s="1" customFormat="1" ht="222" customHeight="1" x14ac:dyDescent="0.3">
      <c r="B10" s="125"/>
      <c r="C10" s="128"/>
      <c r="D10" s="132"/>
      <c r="E10" s="132"/>
      <c r="F10" s="133"/>
      <c r="G10" s="36" t="s">
        <v>194</v>
      </c>
      <c r="H10" s="22" t="s">
        <v>195</v>
      </c>
      <c r="I10" s="22" t="s">
        <v>196</v>
      </c>
      <c r="J10" s="26" t="s">
        <v>54</v>
      </c>
      <c r="K10" s="91"/>
      <c r="L10" s="22"/>
      <c r="M10" s="22"/>
      <c r="N10" s="22"/>
      <c r="O10" s="22"/>
      <c r="P10" s="22"/>
      <c r="Q10" s="26"/>
      <c r="R10" s="24"/>
      <c r="S10" s="24" t="s">
        <v>199</v>
      </c>
      <c r="T10" s="24"/>
    </row>
    <row r="11" spans="1:20" ht="18" thickBot="1" x14ac:dyDescent="0.35">
      <c r="B11" s="126"/>
      <c r="C11" s="129"/>
      <c r="D11" s="42" t="s">
        <v>3</v>
      </c>
      <c r="E11" s="42" t="s">
        <v>2</v>
      </c>
      <c r="F11" s="43" t="s">
        <v>4</v>
      </c>
      <c r="G11" s="48" t="s">
        <v>5</v>
      </c>
      <c r="H11" s="44" t="s">
        <v>5</v>
      </c>
      <c r="I11" s="44" t="s">
        <v>5</v>
      </c>
      <c r="J11" s="45" t="s">
        <v>5</v>
      </c>
      <c r="K11" s="92"/>
      <c r="L11" s="44"/>
      <c r="M11" s="42"/>
      <c r="N11" s="44"/>
      <c r="O11" s="44"/>
      <c r="P11" s="44"/>
      <c r="Q11" s="45"/>
      <c r="R11" s="23"/>
      <c r="S11" s="23"/>
      <c r="T11" s="23"/>
    </row>
    <row r="12" spans="1:20" ht="18" thickBot="1" x14ac:dyDescent="0.35">
      <c r="B12" s="75"/>
      <c r="C12" s="76"/>
      <c r="D12" s="112" t="s">
        <v>79</v>
      </c>
      <c r="E12" s="140"/>
      <c r="F12" s="56"/>
      <c r="G12" s="72"/>
      <c r="H12" s="73"/>
      <c r="I12" s="73"/>
      <c r="J12" s="74"/>
      <c r="K12" s="93"/>
      <c r="L12" s="73"/>
      <c r="M12" s="71"/>
      <c r="N12" s="73"/>
      <c r="O12" s="73"/>
      <c r="P12" s="73"/>
      <c r="Q12" s="74"/>
      <c r="R12" s="23"/>
      <c r="S12" s="23">
        <f>SUM(S14:S171)</f>
        <v>139.48750000000001</v>
      </c>
      <c r="T12" s="23"/>
    </row>
    <row r="13" spans="1:20" ht="17.399999999999999" x14ac:dyDescent="0.3">
      <c r="B13" s="37" t="s">
        <v>189</v>
      </c>
      <c r="C13" s="46" t="s">
        <v>61</v>
      </c>
      <c r="D13" s="68" t="s">
        <v>62</v>
      </c>
      <c r="E13" s="68" t="s">
        <v>63</v>
      </c>
      <c r="F13" s="38" t="s">
        <v>46</v>
      </c>
      <c r="G13" s="57">
        <v>13</v>
      </c>
      <c r="H13" s="53"/>
      <c r="I13" s="53"/>
      <c r="J13" s="54"/>
      <c r="K13" s="94"/>
      <c r="L13" s="53"/>
      <c r="M13" s="55"/>
      <c r="N13" s="53"/>
      <c r="O13" s="53"/>
      <c r="P13" s="53"/>
      <c r="Q13" s="54"/>
      <c r="R13" s="23"/>
      <c r="S13" s="23"/>
      <c r="T13" s="23"/>
    </row>
    <row r="14" spans="1:20" ht="17.399999999999999" x14ac:dyDescent="0.3">
      <c r="B14" s="37" t="s">
        <v>189</v>
      </c>
      <c r="C14" s="46" t="s">
        <v>61</v>
      </c>
      <c r="D14" s="68" t="s">
        <v>62</v>
      </c>
      <c r="E14" s="68" t="s">
        <v>64</v>
      </c>
      <c r="F14" s="38" t="s">
        <v>37</v>
      </c>
      <c r="G14" s="49">
        <v>5</v>
      </c>
      <c r="H14" s="39"/>
      <c r="I14" s="39"/>
      <c r="J14" s="41"/>
      <c r="K14" s="95"/>
      <c r="L14" s="39"/>
      <c r="M14" s="40"/>
      <c r="N14" s="39"/>
      <c r="O14" s="39"/>
      <c r="P14" s="39"/>
      <c r="Q14" s="41"/>
      <c r="R14" s="23"/>
      <c r="T14" s="23"/>
    </row>
    <row r="15" spans="1:20" ht="17.399999999999999" x14ac:dyDescent="0.3">
      <c r="A15" s="21"/>
      <c r="B15" s="37" t="s">
        <v>189</v>
      </c>
      <c r="C15" s="47" t="s">
        <v>61</v>
      </c>
      <c r="D15" s="69" t="s">
        <v>65</v>
      </c>
      <c r="E15" s="69" t="s">
        <v>69</v>
      </c>
      <c r="F15" s="35" t="s">
        <v>37</v>
      </c>
      <c r="G15" s="30">
        <v>443</v>
      </c>
      <c r="H15" s="13"/>
      <c r="I15" s="13"/>
      <c r="J15" s="100"/>
      <c r="K15" s="96"/>
      <c r="L15" s="15"/>
      <c r="M15" s="7"/>
      <c r="N15" s="13"/>
      <c r="O15" s="13"/>
      <c r="P15" s="13"/>
      <c r="Q15" s="28"/>
      <c r="R15" s="25"/>
      <c r="S15" s="23"/>
      <c r="T15" s="25"/>
    </row>
    <row r="16" spans="1:20" ht="17.399999999999999" x14ac:dyDescent="0.3">
      <c r="B16" s="37" t="s">
        <v>189</v>
      </c>
      <c r="C16" s="52" t="s">
        <v>61</v>
      </c>
      <c r="D16" s="69" t="s">
        <v>66</v>
      </c>
      <c r="E16" s="69" t="s">
        <v>67</v>
      </c>
      <c r="F16" s="51" t="s">
        <v>46</v>
      </c>
      <c r="G16" s="30">
        <v>251</v>
      </c>
      <c r="H16" s="13"/>
      <c r="I16" s="13"/>
      <c r="J16" s="28"/>
      <c r="K16" s="18"/>
      <c r="L16" s="13"/>
      <c r="M16" s="3"/>
      <c r="N16" s="13"/>
      <c r="O16" s="13"/>
      <c r="P16" s="13"/>
      <c r="Q16" s="28"/>
      <c r="R16" s="23"/>
      <c r="S16" s="23"/>
      <c r="T16" s="23"/>
    </row>
    <row r="17" spans="1:22" ht="17.399999999999999" x14ac:dyDescent="0.3">
      <c r="B17" s="37" t="s">
        <v>189</v>
      </c>
      <c r="C17" s="18" t="s">
        <v>61</v>
      </c>
      <c r="D17" s="69" t="s">
        <v>67</v>
      </c>
      <c r="E17" s="69" t="s">
        <v>68</v>
      </c>
      <c r="F17" s="35" t="s">
        <v>46</v>
      </c>
      <c r="G17" s="30">
        <v>51</v>
      </c>
      <c r="H17" s="13"/>
      <c r="I17" s="13"/>
      <c r="J17" s="100"/>
      <c r="K17" s="96"/>
      <c r="L17" s="15"/>
      <c r="M17" s="13"/>
      <c r="N17" s="13"/>
      <c r="O17" s="13"/>
      <c r="P17" s="13"/>
      <c r="Q17" s="28"/>
      <c r="R17" s="25"/>
      <c r="S17" s="25"/>
      <c r="T17" s="25"/>
    </row>
    <row r="18" spans="1:22" ht="17.399999999999999" x14ac:dyDescent="0.3">
      <c r="B18" s="37" t="s">
        <v>189</v>
      </c>
      <c r="C18" s="47" t="s">
        <v>61</v>
      </c>
      <c r="D18" s="69" t="s">
        <v>68</v>
      </c>
      <c r="E18" s="69" t="s">
        <v>70</v>
      </c>
      <c r="F18" s="35" t="s">
        <v>46</v>
      </c>
      <c r="G18" s="30">
        <v>194</v>
      </c>
      <c r="H18" s="13"/>
      <c r="I18" s="13"/>
      <c r="J18" s="100"/>
      <c r="K18" s="96"/>
      <c r="L18" s="15"/>
      <c r="M18" s="7"/>
      <c r="N18" s="13"/>
      <c r="O18" s="13"/>
      <c r="P18" s="13"/>
      <c r="Q18" s="28"/>
      <c r="R18" s="25"/>
      <c r="S18" s="25"/>
      <c r="T18" s="25"/>
    </row>
    <row r="19" spans="1:22" ht="17.399999999999999" x14ac:dyDescent="0.3">
      <c r="B19" s="29" t="s">
        <v>190</v>
      </c>
      <c r="C19" s="47" t="s">
        <v>61</v>
      </c>
      <c r="D19" s="69" t="s">
        <v>71</v>
      </c>
      <c r="E19" s="69" t="s">
        <v>73</v>
      </c>
      <c r="F19" s="35" t="s">
        <v>46</v>
      </c>
      <c r="G19" s="30">
        <v>560</v>
      </c>
      <c r="H19" s="13"/>
      <c r="I19" s="13"/>
      <c r="J19" s="100"/>
      <c r="K19" s="96"/>
      <c r="L19" s="15"/>
      <c r="M19" s="13"/>
      <c r="N19" s="13"/>
      <c r="O19" s="13"/>
      <c r="P19" s="13"/>
      <c r="Q19" s="28"/>
      <c r="R19" s="25"/>
      <c r="S19" s="25"/>
      <c r="T19" s="25"/>
    </row>
    <row r="20" spans="1:22" ht="17.399999999999999" x14ac:dyDescent="0.3">
      <c r="B20" s="29" t="s">
        <v>190</v>
      </c>
      <c r="C20" s="47" t="s">
        <v>61</v>
      </c>
      <c r="D20" s="69" t="s">
        <v>72</v>
      </c>
      <c r="E20" s="69" t="s">
        <v>74</v>
      </c>
      <c r="F20" s="35" t="s">
        <v>37</v>
      </c>
      <c r="G20" s="30">
        <v>550</v>
      </c>
      <c r="H20" s="13"/>
      <c r="I20" s="13"/>
      <c r="J20" s="100"/>
      <c r="K20" s="96"/>
      <c r="L20" s="15"/>
      <c r="M20" s="7"/>
      <c r="N20" s="13"/>
      <c r="O20" s="13"/>
      <c r="P20" s="13"/>
      <c r="Q20" s="28"/>
      <c r="R20" s="25"/>
      <c r="S20" s="25"/>
      <c r="T20" s="25"/>
    </row>
    <row r="21" spans="1:22" ht="17.399999999999999" x14ac:dyDescent="0.3">
      <c r="B21" s="29" t="s">
        <v>191</v>
      </c>
      <c r="C21" s="47" t="s">
        <v>61</v>
      </c>
      <c r="D21" s="69" t="s">
        <v>75</v>
      </c>
      <c r="E21" s="69" t="s">
        <v>77</v>
      </c>
      <c r="F21" s="35" t="s">
        <v>46</v>
      </c>
      <c r="G21" s="30">
        <v>302</v>
      </c>
      <c r="H21" s="13"/>
      <c r="I21" s="13"/>
      <c r="J21" s="100"/>
      <c r="K21" s="96"/>
      <c r="L21" s="15"/>
      <c r="M21" s="7"/>
      <c r="N21" s="13"/>
      <c r="O21" s="13"/>
      <c r="P21" s="13"/>
      <c r="Q21" s="28"/>
      <c r="R21" s="25"/>
      <c r="S21" s="25"/>
      <c r="T21" s="25"/>
      <c r="V21" s="20"/>
    </row>
    <row r="22" spans="1:22" ht="17.399999999999999" x14ac:dyDescent="0.3">
      <c r="B22" s="29" t="s">
        <v>191</v>
      </c>
      <c r="C22" s="47" t="s">
        <v>61</v>
      </c>
      <c r="D22" s="69" t="s">
        <v>76</v>
      </c>
      <c r="E22" s="69" t="s">
        <v>77</v>
      </c>
      <c r="F22" s="35" t="s">
        <v>37</v>
      </c>
      <c r="G22" s="30">
        <v>289</v>
      </c>
      <c r="H22" s="13"/>
      <c r="I22" s="13"/>
      <c r="J22" s="100"/>
      <c r="K22" s="96"/>
      <c r="L22" s="15"/>
      <c r="M22" s="7"/>
      <c r="N22" s="13"/>
      <c r="O22" s="13"/>
      <c r="P22" s="13"/>
      <c r="Q22" s="28"/>
      <c r="R22" s="25"/>
      <c r="S22" s="25"/>
      <c r="T22" s="25"/>
    </row>
    <row r="23" spans="1:22" ht="17.399999999999999" x14ac:dyDescent="0.3">
      <c r="B23" s="29"/>
      <c r="C23" s="47"/>
      <c r="D23" s="69"/>
      <c r="E23" s="69"/>
      <c r="F23" s="35"/>
      <c r="G23" s="30"/>
      <c r="H23" s="13"/>
      <c r="I23" s="13"/>
      <c r="J23" s="100"/>
      <c r="K23" s="96"/>
      <c r="L23" s="15"/>
      <c r="M23" s="7"/>
      <c r="N23" s="13"/>
      <c r="O23" s="13"/>
      <c r="P23" s="13"/>
      <c r="Q23" s="28"/>
      <c r="R23" s="25"/>
      <c r="S23" s="25"/>
      <c r="T23" s="25"/>
    </row>
    <row r="24" spans="1:22" ht="17.399999999999999" x14ac:dyDescent="0.3">
      <c r="B24" s="37" t="s">
        <v>189</v>
      </c>
      <c r="C24" s="47" t="s">
        <v>80</v>
      </c>
      <c r="D24" s="69" t="s">
        <v>62</v>
      </c>
      <c r="E24" s="69" t="s">
        <v>81</v>
      </c>
      <c r="F24" s="35" t="s">
        <v>37</v>
      </c>
      <c r="G24" s="30"/>
      <c r="H24" s="13"/>
      <c r="I24" s="13">
        <v>4</v>
      </c>
      <c r="J24" s="100"/>
      <c r="K24" s="96"/>
      <c r="L24" s="15"/>
      <c r="M24" s="7"/>
      <c r="N24" s="13"/>
      <c r="O24" s="13"/>
      <c r="P24" s="13"/>
      <c r="Q24" s="28"/>
      <c r="R24" s="25"/>
      <c r="S24" s="25"/>
      <c r="T24" s="25"/>
    </row>
    <row r="25" spans="1:22" ht="17.399999999999999" x14ac:dyDescent="0.3">
      <c r="B25" s="37" t="s">
        <v>189</v>
      </c>
      <c r="C25" s="47" t="s">
        <v>80</v>
      </c>
      <c r="D25" s="69" t="s">
        <v>82</v>
      </c>
      <c r="E25" s="69" t="s">
        <v>83</v>
      </c>
      <c r="F25" s="35" t="s">
        <v>46</v>
      </c>
      <c r="G25" s="30"/>
      <c r="H25" s="13"/>
      <c r="I25" s="13">
        <v>388</v>
      </c>
      <c r="J25" s="100"/>
      <c r="K25" s="96"/>
      <c r="L25" s="15"/>
      <c r="M25" s="7"/>
      <c r="N25" s="13"/>
      <c r="O25" s="13"/>
      <c r="P25" s="13"/>
      <c r="Q25" s="28"/>
      <c r="R25" s="25"/>
      <c r="S25" s="25">
        <f>I25/80</f>
        <v>4.8499999999999996</v>
      </c>
      <c r="T25" s="25"/>
    </row>
    <row r="26" spans="1:22" ht="17.399999999999999" x14ac:dyDescent="0.3">
      <c r="B26" s="37" t="s">
        <v>189</v>
      </c>
      <c r="C26" s="47" t="s">
        <v>80</v>
      </c>
      <c r="D26" s="69" t="s">
        <v>82</v>
      </c>
      <c r="E26" s="69" t="s">
        <v>69</v>
      </c>
      <c r="F26" s="35" t="s">
        <v>37</v>
      </c>
      <c r="G26" s="30"/>
      <c r="H26" s="13"/>
      <c r="I26" s="13">
        <v>395</v>
      </c>
      <c r="J26" s="100"/>
      <c r="K26" s="96"/>
      <c r="L26" s="15"/>
      <c r="M26" s="13"/>
      <c r="N26" s="13"/>
      <c r="O26" s="13"/>
      <c r="P26" s="13"/>
      <c r="Q26" s="28"/>
      <c r="R26" s="25"/>
      <c r="S26" s="25">
        <f t="shared" ref="S26:S30" si="0">I26/80</f>
        <v>4.9375</v>
      </c>
      <c r="T26" s="25"/>
    </row>
    <row r="27" spans="1:22" ht="17.399999999999999" x14ac:dyDescent="0.3">
      <c r="B27" s="29" t="s">
        <v>190</v>
      </c>
      <c r="C27" s="47" t="s">
        <v>80</v>
      </c>
      <c r="D27" s="69" t="s">
        <v>201</v>
      </c>
      <c r="E27" s="69" t="s">
        <v>84</v>
      </c>
      <c r="F27" s="35" t="s">
        <v>46</v>
      </c>
      <c r="G27" s="30"/>
      <c r="H27" s="13"/>
      <c r="I27" s="13">
        <v>524</v>
      </c>
      <c r="J27" s="100"/>
      <c r="K27" s="96"/>
      <c r="L27" s="15"/>
      <c r="M27" s="7"/>
      <c r="N27" s="13"/>
      <c r="O27" s="13"/>
      <c r="P27" s="13"/>
      <c r="Q27" s="28"/>
      <c r="R27" s="25"/>
      <c r="S27" s="25">
        <f t="shared" si="0"/>
        <v>6.55</v>
      </c>
      <c r="T27" s="25"/>
    </row>
    <row r="28" spans="1:22" ht="17.399999999999999" x14ac:dyDescent="0.3">
      <c r="B28" s="29" t="s">
        <v>190</v>
      </c>
      <c r="C28" s="47" t="s">
        <v>80</v>
      </c>
      <c r="D28" s="69" t="s">
        <v>72</v>
      </c>
      <c r="E28" s="69" t="s">
        <v>84</v>
      </c>
      <c r="F28" s="35" t="s">
        <v>37</v>
      </c>
      <c r="G28" s="30"/>
      <c r="H28" s="13"/>
      <c r="I28" s="13">
        <v>510</v>
      </c>
      <c r="J28" s="100"/>
      <c r="K28" s="96"/>
      <c r="L28" s="15"/>
      <c r="M28" s="7"/>
      <c r="N28" s="13"/>
      <c r="O28" s="13"/>
      <c r="P28" s="13"/>
      <c r="Q28" s="28"/>
      <c r="R28" s="25"/>
      <c r="S28" s="25">
        <f t="shared" si="0"/>
        <v>6.375</v>
      </c>
      <c r="T28" s="25"/>
    </row>
    <row r="29" spans="1:22" ht="17.399999999999999" x14ac:dyDescent="0.3">
      <c r="A29" s="21"/>
      <c r="B29" s="29" t="s">
        <v>191</v>
      </c>
      <c r="C29" s="18" t="s">
        <v>80</v>
      </c>
      <c r="D29" s="69" t="s">
        <v>85</v>
      </c>
      <c r="E29" s="69" t="s">
        <v>77</v>
      </c>
      <c r="F29" s="35" t="s">
        <v>46</v>
      </c>
      <c r="G29" s="30"/>
      <c r="H29" s="13"/>
      <c r="I29" s="13">
        <v>273</v>
      </c>
      <c r="J29" s="100"/>
      <c r="K29" s="96"/>
      <c r="L29" s="15"/>
      <c r="M29" s="13"/>
      <c r="N29" s="13"/>
      <c r="O29" s="13"/>
      <c r="P29" s="13"/>
      <c r="Q29" s="28"/>
      <c r="R29" s="25"/>
      <c r="S29" s="25">
        <f t="shared" si="0"/>
        <v>3.4125000000000001</v>
      </c>
      <c r="T29" s="25"/>
    </row>
    <row r="30" spans="1:22" ht="17.399999999999999" x14ac:dyDescent="0.3">
      <c r="B30" s="29" t="s">
        <v>191</v>
      </c>
      <c r="C30" s="47" t="s">
        <v>80</v>
      </c>
      <c r="D30" s="69" t="s">
        <v>86</v>
      </c>
      <c r="E30" s="69" t="s">
        <v>77</v>
      </c>
      <c r="F30" s="35" t="s">
        <v>37</v>
      </c>
      <c r="G30" s="30"/>
      <c r="H30" s="13"/>
      <c r="I30" s="13">
        <v>275</v>
      </c>
      <c r="J30" s="100"/>
      <c r="K30" s="96"/>
      <c r="L30" s="15"/>
      <c r="M30" s="7"/>
      <c r="N30" s="13"/>
      <c r="O30" s="13"/>
      <c r="P30" s="13"/>
      <c r="Q30" s="28"/>
      <c r="R30" s="25"/>
      <c r="S30" s="25">
        <f t="shared" si="0"/>
        <v>3.4375</v>
      </c>
      <c r="T30" s="25"/>
    </row>
    <row r="31" spans="1:22" ht="17.399999999999999" x14ac:dyDescent="0.3">
      <c r="B31" s="58"/>
      <c r="C31" s="59"/>
      <c r="D31" s="70"/>
      <c r="E31" s="70"/>
      <c r="F31" s="60"/>
      <c r="G31" s="50"/>
      <c r="H31" s="32"/>
      <c r="I31" s="32"/>
      <c r="J31" s="101"/>
      <c r="K31" s="97"/>
      <c r="L31" s="61"/>
      <c r="M31" s="31"/>
      <c r="N31" s="32"/>
      <c r="O31" s="32"/>
      <c r="P31" s="32"/>
      <c r="Q31" s="67"/>
      <c r="R31" s="25"/>
      <c r="S31" s="25"/>
      <c r="T31" s="25"/>
    </row>
    <row r="32" spans="1:22" ht="17.399999999999999" x14ac:dyDescent="0.3">
      <c r="B32" s="37" t="s">
        <v>189</v>
      </c>
      <c r="C32" s="59" t="s">
        <v>87</v>
      </c>
      <c r="D32" s="70" t="s">
        <v>62</v>
      </c>
      <c r="E32" s="70" t="s">
        <v>88</v>
      </c>
      <c r="F32" s="60" t="s">
        <v>46</v>
      </c>
      <c r="G32" s="50"/>
      <c r="H32" s="32"/>
      <c r="I32" s="32"/>
      <c r="J32" s="101">
        <v>14</v>
      </c>
      <c r="K32" s="97"/>
      <c r="L32" s="61"/>
      <c r="M32" s="31"/>
      <c r="N32" s="32"/>
      <c r="O32" s="32"/>
      <c r="P32" s="32"/>
      <c r="Q32" s="67"/>
      <c r="R32" s="25"/>
      <c r="S32" s="25">
        <f>J32/80</f>
        <v>0.17499999999999999</v>
      </c>
      <c r="T32" s="25"/>
    </row>
    <row r="33" spans="2:20" ht="17.399999999999999" x14ac:dyDescent="0.3">
      <c r="B33" s="37" t="s">
        <v>189</v>
      </c>
      <c r="C33" s="59" t="s">
        <v>87</v>
      </c>
      <c r="D33" s="70" t="s">
        <v>82</v>
      </c>
      <c r="E33" s="70" t="s">
        <v>89</v>
      </c>
      <c r="F33" s="60" t="s">
        <v>37</v>
      </c>
      <c r="G33" s="50"/>
      <c r="H33" s="32"/>
      <c r="I33" s="32"/>
      <c r="J33" s="101">
        <v>167</v>
      </c>
      <c r="K33" s="97"/>
      <c r="L33" s="61"/>
      <c r="M33" s="31"/>
      <c r="N33" s="32"/>
      <c r="O33" s="32"/>
      <c r="P33" s="32"/>
      <c r="Q33" s="67"/>
      <c r="R33" s="25"/>
      <c r="S33" s="25">
        <f t="shared" ref="S33:S45" si="1">J33/80</f>
        <v>2.0874999999999999</v>
      </c>
      <c r="T33" s="25"/>
    </row>
    <row r="34" spans="2:20" ht="17.399999999999999" x14ac:dyDescent="0.3">
      <c r="B34" s="37" t="s">
        <v>189</v>
      </c>
      <c r="C34" s="59" t="s">
        <v>87</v>
      </c>
      <c r="D34" s="70" t="s">
        <v>82</v>
      </c>
      <c r="E34" s="70" t="s">
        <v>89</v>
      </c>
      <c r="F34" s="60" t="s">
        <v>37</v>
      </c>
      <c r="G34" s="50"/>
      <c r="H34" s="32"/>
      <c r="I34" s="32"/>
      <c r="J34" s="101">
        <v>167</v>
      </c>
      <c r="K34" s="97"/>
      <c r="L34" s="61"/>
      <c r="M34" s="31"/>
      <c r="N34" s="32"/>
      <c r="O34" s="32"/>
      <c r="P34" s="32"/>
      <c r="Q34" s="67"/>
      <c r="R34" s="25"/>
      <c r="S34" s="25">
        <f t="shared" si="1"/>
        <v>2.0874999999999999</v>
      </c>
      <c r="T34" s="25"/>
    </row>
    <row r="35" spans="2:20" ht="17.399999999999999" x14ac:dyDescent="0.3">
      <c r="B35" s="37" t="s">
        <v>189</v>
      </c>
      <c r="C35" s="59" t="s">
        <v>87</v>
      </c>
      <c r="D35" s="70" t="s">
        <v>89</v>
      </c>
      <c r="E35" s="70" t="s">
        <v>91</v>
      </c>
      <c r="F35" s="60" t="s">
        <v>52</v>
      </c>
      <c r="G35" s="50"/>
      <c r="H35" s="32"/>
      <c r="I35" s="32"/>
      <c r="J35" s="101">
        <v>185</v>
      </c>
      <c r="K35" s="97"/>
      <c r="L35" s="61"/>
      <c r="M35" s="31"/>
      <c r="N35" s="32"/>
      <c r="O35" s="32"/>
      <c r="P35" s="32"/>
      <c r="Q35" s="67"/>
      <c r="R35" s="25"/>
      <c r="S35" s="25">
        <f t="shared" si="1"/>
        <v>2.3125</v>
      </c>
      <c r="T35" s="25"/>
    </row>
    <row r="36" spans="2:20" ht="17.399999999999999" x14ac:dyDescent="0.3">
      <c r="B36" s="37" t="s">
        <v>189</v>
      </c>
      <c r="C36" s="59" t="s">
        <v>87</v>
      </c>
      <c r="D36" s="70" t="s">
        <v>89</v>
      </c>
      <c r="E36" s="70" t="s">
        <v>92</v>
      </c>
      <c r="F36" s="60" t="s">
        <v>90</v>
      </c>
      <c r="G36" s="50"/>
      <c r="H36" s="32"/>
      <c r="I36" s="32"/>
      <c r="J36" s="101">
        <v>246</v>
      </c>
      <c r="K36" s="97"/>
      <c r="L36" s="61"/>
      <c r="M36" s="31"/>
      <c r="N36" s="32"/>
      <c r="O36" s="32"/>
      <c r="P36" s="32"/>
      <c r="Q36" s="67"/>
      <c r="R36" s="25"/>
      <c r="S36" s="25">
        <f t="shared" si="1"/>
        <v>3.0750000000000002</v>
      </c>
      <c r="T36" s="25"/>
    </row>
    <row r="37" spans="2:20" ht="17.399999999999999" x14ac:dyDescent="0.3">
      <c r="B37" s="29" t="s">
        <v>190</v>
      </c>
      <c r="C37" s="59" t="s">
        <v>87</v>
      </c>
      <c r="D37" s="70" t="s">
        <v>93</v>
      </c>
      <c r="E37" s="70" t="s">
        <v>94</v>
      </c>
      <c r="F37" s="60" t="s">
        <v>46</v>
      </c>
      <c r="G37" s="50"/>
      <c r="H37" s="32"/>
      <c r="I37" s="32"/>
      <c r="J37" s="101">
        <v>23</v>
      </c>
      <c r="K37" s="97"/>
      <c r="L37" s="61"/>
      <c r="M37" s="31"/>
      <c r="N37" s="32"/>
      <c r="O37" s="32"/>
      <c r="P37" s="32"/>
      <c r="Q37" s="67"/>
      <c r="R37" s="25"/>
      <c r="S37" s="25">
        <f t="shared" si="1"/>
        <v>0.28749999999999998</v>
      </c>
      <c r="T37" s="25"/>
    </row>
    <row r="38" spans="2:20" ht="17.399999999999999" x14ac:dyDescent="0.3">
      <c r="B38" s="29" t="s">
        <v>190</v>
      </c>
      <c r="C38" s="59" t="s">
        <v>87</v>
      </c>
      <c r="D38" s="70" t="s">
        <v>92</v>
      </c>
      <c r="E38" s="70" t="s">
        <v>94</v>
      </c>
      <c r="F38" s="60" t="s">
        <v>95</v>
      </c>
      <c r="G38" s="50"/>
      <c r="H38" s="32"/>
      <c r="I38" s="32"/>
      <c r="J38" s="101">
        <v>12</v>
      </c>
      <c r="K38" s="97"/>
      <c r="L38" s="61"/>
      <c r="M38" s="31"/>
      <c r="N38" s="32"/>
      <c r="O38" s="32"/>
      <c r="P38" s="32"/>
      <c r="Q38" s="67"/>
      <c r="R38" s="25"/>
      <c r="S38" s="25">
        <f t="shared" si="1"/>
        <v>0.15</v>
      </c>
      <c r="T38" s="25"/>
    </row>
    <row r="39" spans="2:20" ht="17.399999999999999" x14ac:dyDescent="0.3">
      <c r="B39" s="29" t="s">
        <v>190</v>
      </c>
      <c r="C39" s="59" t="s">
        <v>87</v>
      </c>
      <c r="D39" s="70" t="s">
        <v>96</v>
      </c>
      <c r="E39" s="70" t="s">
        <v>97</v>
      </c>
      <c r="F39" s="60" t="s">
        <v>46</v>
      </c>
      <c r="G39" s="50"/>
      <c r="H39" s="32"/>
      <c r="I39" s="32"/>
      <c r="J39" s="101">
        <v>365</v>
      </c>
      <c r="K39" s="97"/>
      <c r="L39" s="61"/>
      <c r="M39" s="31"/>
      <c r="N39" s="32"/>
      <c r="O39" s="32"/>
      <c r="P39" s="32"/>
      <c r="Q39" s="67"/>
      <c r="R39" s="25"/>
      <c r="S39" s="25">
        <f t="shared" si="1"/>
        <v>4.5625</v>
      </c>
      <c r="T39" s="25"/>
    </row>
    <row r="40" spans="2:20" ht="17.399999999999999" x14ac:dyDescent="0.3">
      <c r="B40" s="29" t="s">
        <v>190</v>
      </c>
      <c r="C40" s="59" t="s">
        <v>87</v>
      </c>
      <c r="D40" s="70" t="s">
        <v>96</v>
      </c>
      <c r="E40" s="70" t="s">
        <v>98</v>
      </c>
      <c r="F40" s="60" t="s">
        <v>37</v>
      </c>
      <c r="G40" s="50"/>
      <c r="H40" s="32"/>
      <c r="I40" s="32"/>
      <c r="J40" s="101">
        <v>359</v>
      </c>
      <c r="K40" s="97"/>
      <c r="L40" s="61"/>
      <c r="M40" s="31"/>
      <c r="N40" s="32"/>
      <c r="O40" s="32"/>
      <c r="P40" s="32"/>
      <c r="Q40" s="67"/>
      <c r="R40" s="25"/>
      <c r="S40" s="25">
        <f t="shared" si="1"/>
        <v>4.4874999999999998</v>
      </c>
      <c r="T40" s="25"/>
    </row>
    <row r="41" spans="2:20" ht="17.399999999999999" x14ac:dyDescent="0.3">
      <c r="B41" s="29" t="s">
        <v>191</v>
      </c>
      <c r="C41" s="59" t="s">
        <v>87</v>
      </c>
      <c r="D41" s="70" t="s">
        <v>97</v>
      </c>
      <c r="E41" s="70" t="s">
        <v>84</v>
      </c>
      <c r="F41" s="60" t="s">
        <v>46</v>
      </c>
      <c r="G41" s="50"/>
      <c r="H41" s="32"/>
      <c r="I41" s="32"/>
      <c r="J41" s="101">
        <v>150</v>
      </c>
      <c r="K41" s="97"/>
      <c r="L41" s="61"/>
      <c r="M41" s="31"/>
      <c r="N41" s="32"/>
      <c r="O41" s="32"/>
      <c r="P41" s="32"/>
      <c r="Q41" s="67"/>
      <c r="R41" s="25"/>
      <c r="S41" s="25">
        <f t="shared" si="1"/>
        <v>1.875</v>
      </c>
      <c r="T41" s="25"/>
    </row>
    <row r="42" spans="2:20" ht="17.399999999999999" x14ac:dyDescent="0.3">
      <c r="B42" s="29" t="s">
        <v>191</v>
      </c>
      <c r="C42" s="59" t="s">
        <v>87</v>
      </c>
      <c r="D42" s="70" t="s">
        <v>98</v>
      </c>
      <c r="E42" s="70" t="s">
        <v>84</v>
      </c>
      <c r="F42" s="60" t="s">
        <v>95</v>
      </c>
      <c r="G42" s="50"/>
      <c r="H42" s="32"/>
      <c r="I42" s="32"/>
      <c r="J42" s="101">
        <v>156</v>
      </c>
      <c r="K42" s="97"/>
      <c r="L42" s="61"/>
      <c r="M42" s="31"/>
      <c r="N42" s="32"/>
      <c r="O42" s="32"/>
      <c r="P42" s="32"/>
      <c r="Q42" s="67"/>
      <c r="R42" s="25"/>
      <c r="S42" s="25">
        <f t="shared" si="1"/>
        <v>1.95</v>
      </c>
      <c r="T42" s="25"/>
    </row>
    <row r="43" spans="2:20" ht="17.399999999999999" x14ac:dyDescent="0.3">
      <c r="B43" s="29" t="s">
        <v>191</v>
      </c>
      <c r="C43" s="59" t="s">
        <v>87</v>
      </c>
      <c r="D43" s="70" t="s">
        <v>99</v>
      </c>
      <c r="E43" s="70" t="s">
        <v>77</v>
      </c>
      <c r="F43" s="60" t="s">
        <v>46</v>
      </c>
      <c r="G43" s="50"/>
      <c r="H43" s="32"/>
      <c r="I43" s="32"/>
      <c r="J43" s="101">
        <v>224</v>
      </c>
      <c r="K43" s="97"/>
      <c r="L43" s="61"/>
      <c r="M43" s="31"/>
      <c r="N43" s="32"/>
      <c r="O43" s="32"/>
      <c r="P43" s="32"/>
      <c r="Q43" s="67"/>
      <c r="R43" s="25"/>
      <c r="S43" s="25">
        <f t="shared" si="1"/>
        <v>2.8</v>
      </c>
      <c r="T43" s="25"/>
    </row>
    <row r="44" spans="2:20" ht="17.399999999999999" x14ac:dyDescent="0.3">
      <c r="B44" s="29" t="s">
        <v>191</v>
      </c>
      <c r="C44" s="59" t="s">
        <v>87</v>
      </c>
      <c r="D44" s="70" t="s">
        <v>99</v>
      </c>
      <c r="E44" s="70" t="s">
        <v>100</v>
      </c>
      <c r="F44" s="60" t="s">
        <v>37</v>
      </c>
      <c r="G44" s="50"/>
      <c r="H44" s="32"/>
      <c r="I44" s="32"/>
      <c r="J44" s="101">
        <v>199</v>
      </c>
      <c r="K44" s="97"/>
      <c r="L44" s="61"/>
      <c r="M44" s="31"/>
      <c r="N44" s="32"/>
      <c r="O44" s="32"/>
      <c r="P44" s="32"/>
      <c r="Q44" s="67"/>
      <c r="R44" s="25"/>
      <c r="S44" s="25">
        <f t="shared" si="1"/>
        <v>2.4874999999999998</v>
      </c>
      <c r="T44" s="25"/>
    </row>
    <row r="45" spans="2:20" ht="17.399999999999999" x14ac:dyDescent="0.3">
      <c r="B45" s="29" t="s">
        <v>191</v>
      </c>
      <c r="C45" s="59" t="s">
        <v>87</v>
      </c>
      <c r="D45" s="70" t="s">
        <v>100</v>
      </c>
      <c r="E45" s="70" t="s">
        <v>77</v>
      </c>
      <c r="F45" s="60" t="s">
        <v>95</v>
      </c>
      <c r="G45" s="50"/>
      <c r="H45" s="32"/>
      <c r="I45" s="32"/>
      <c r="J45" s="101">
        <v>25</v>
      </c>
      <c r="K45" s="97"/>
      <c r="L45" s="61"/>
      <c r="M45" s="31"/>
      <c r="N45" s="32"/>
      <c r="O45" s="32"/>
      <c r="P45" s="32"/>
      <c r="Q45" s="67"/>
      <c r="R45" s="25"/>
      <c r="S45" s="25">
        <f t="shared" si="1"/>
        <v>0.3125</v>
      </c>
      <c r="T45" s="25"/>
    </row>
    <row r="46" spans="2:20" ht="17.399999999999999" x14ac:dyDescent="0.3">
      <c r="B46" s="58"/>
      <c r="C46" s="59"/>
      <c r="D46" s="70"/>
      <c r="E46" s="70"/>
      <c r="F46" s="60"/>
      <c r="G46" s="50"/>
      <c r="H46" s="32"/>
      <c r="I46" s="32"/>
      <c r="J46" s="101"/>
      <c r="K46" s="97"/>
      <c r="L46" s="61"/>
      <c r="M46" s="31"/>
      <c r="N46" s="32"/>
      <c r="O46" s="32"/>
      <c r="P46" s="32"/>
      <c r="Q46" s="67"/>
      <c r="R46" s="25"/>
      <c r="S46" s="25"/>
      <c r="T46" s="25"/>
    </row>
    <row r="47" spans="2:20" ht="17.399999999999999" x14ac:dyDescent="0.3">
      <c r="B47" s="58"/>
      <c r="C47" s="59"/>
      <c r="D47" s="70"/>
      <c r="E47" s="70"/>
      <c r="F47" s="60"/>
      <c r="G47" s="50"/>
      <c r="H47" s="32"/>
      <c r="I47" s="32"/>
      <c r="J47" s="101"/>
      <c r="K47" s="97"/>
      <c r="L47" s="61"/>
      <c r="M47" s="62"/>
      <c r="N47" s="32"/>
      <c r="O47" s="32"/>
      <c r="P47" s="32"/>
      <c r="Q47" s="67"/>
      <c r="R47" s="25"/>
      <c r="S47" s="25"/>
      <c r="T47" s="25"/>
    </row>
    <row r="48" spans="2:20" ht="18" thickBot="1" x14ac:dyDescent="0.35">
      <c r="B48" s="58"/>
      <c r="C48" s="59"/>
      <c r="D48" s="70"/>
      <c r="E48" s="70"/>
      <c r="F48" s="60"/>
      <c r="G48" s="50"/>
      <c r="H48" s="32"/>
      <c r="I48" s="32"/>
      <c r="J48" s="101"/>
      <c r="K48" s="97"/>
      <c r="L48" s="61"/>
      <c r="M48" s="62"/>
      <c r="N48" s="32"/>
      <c r="O48" s="32"/>
      <c r="P48" s="32"/>
      <c r="Q48" s="67"/>
      <c r="R48" s="25"/>
      <c r="S48" s="25"/>
      <c r="T48" s="25"/>
    </row>
    <row r="49" spans="2:23" ht="18" thickBot="1" x14ac:dyDescent="0.35">
      <c r="B49" s="115" t="s">
        <v>60</v>
      </c>
      <c r="C49" s="116"/>
      <c r="D49" s="116"/>
      <c r="E49" s="116"/>
      <c r="F49" s="117"/>
      <c r="G49" s="63">
        <f>SUM(G13:G47)</f>
        <v>2658</v>
      </c>
      <c r="H49" s="78"/>
      <c r="I49" s="64">
        <f>SUM(I13:I47)</f>
        <v>2369</v>
      </c>
      <c r="J49" s="66">
        <f>SUM(J13:J47)</f>
        <v>2292</v>
      </c>
      <c r="K49" s="98"/>
      <c r="L49" s="64"/>
      <c r="M49" s="65"/>
      <c r="N49" s="64"/>
      <c r="O49" s="64"/>
      <c r="P49" s="64"/>
      <c r="Q49" s="66"/>
      <c r="R49" s="23"/>
      <c r="S49" s="23"/>
      <c r="T49" s="23"/>
      <c r="W49" s="20"/>
    </row>
    <row r="50" spans="2:23" ht="18" thickBot="1" x14ac:dyDescent="0.35">
      <c r="B50" s="118" t="s">
        <v>48</v>
      </c>
      <c r="C50" s="119"/>
      <c r="D50" s="119"/>
      <c r="E50" s="119"/>
      <c r="F50" s="120"/>
      <c r="G50" s="83">
        <f>G49/5280</f>
        <v>0.50340909090909092</v>
      </c>
      <c r="H50" s="79"/>
      <c r="I50" s="84">
        <f>I49/5280</f>
        <v>0.44867424242424242</v>
      </c>
      <c r="J50" s="102">
        <f>J49/5280</f>
        <v>0.43409090909090908</v>
      </c>
      <c r="K50" s="99"/>
      <c r="L50" s="33"/>
      <c r="M50" s="33"/>
      <c r="N50" s="33"/>
      <c r="O50" s="33"/>
      <c r="P50" s="33"/>
      <c r="Q50" s="34"/>
      <c r="R50" s="2"/>
      <c r="S50" s="2"/>
      <c r="T50" s="2"/>
      <c r="W50" s="20"/>
    </row>
    <row r="51" spans="2:23" x14ac:dyDescent="0.3">
      <c r="W51" s="20"/>
    </row>
    <row r="52" spans="2:23" x14ac:dyDescent="0.3">
      <c r="D52" s="141"/>
      <c r="E52" s="141"/>
    </row>
    <row r="53" spans="2:23" ht="15" thickBot="1" x14ac:dyDescent="0.35"/>
    <row r="54" spans="2:23" ht="18" thickBot="1" x14ac:dyDescent="0.35">
      <c r="B54" s="137" t="s">
        <v>53</v>
      </c>
      <c r="C54" s="138"/>
      <c r="D54" s="138"/>
      <c r="E54" s="138"/>
      <c r="F54" s="138"/>
      <c r="G54" s="138"/>
      <c r="H54" s="138"/>
      <c r="I54" s="138"/>
      <c r="J54" s="138"/>
      <c r="K54" s="138"/>
      <c r="L54" s="139"/>
      <c r="M54" s="89"/>
      <c r="N54" s="89"/>
      <c r="O54" s="89"/>
      <c r="P54" s="89"/>
      <c r="Q54" s="90"/>
    </row>
    <row r="55" spans="2:23" ht="17.399999999999999" x14ac:dyDescent="0.3">
      <c r="B55" s="124" t="s">
        <v>50</v>
      </c>
      <c r="C55" s="127" t="s">
        <v>49</v>
      </c>
      <c r="D55" s="130" t="s">
        <v>7</v>
      </c>
      <c r="E55" s="130"/>
      <c r="F55" s="131"/>
      <c r="G55" s="134">
        <v>644</v>
      </c>
      <c r="H55" s="135"/>
      <c r="I55" s="135"/>
      <c r="J55" s="135"/>
      <c r="K55" s="135"/>
      <c r="L55" s="136"/>
      <c r="M55" s="87"/>
      <c r="N55" s="87"/>
      <c r="O55" s="87"/>
      <c r="P55" s="87"/>
      <c r="Q55" s="88"/>
    </row>
    <row r="56" spans="2:23" ht="209.4" x14ac:dyDescent="0.3">
      <c r="B56" s="125"/>
      <c r="C56" s="128"/>
      <c r="D56" s="132"/>
      <c r="E56" s="132"/>
      <c r="F56" s="133"/>
      <c r="G56" s="22" t="s">
        <v>55</v>
      </c>
      <c r="H56" s="22" t="s">
        <v>56</v>
      </c>
      <c r="I56" s="22" t="s">
        <v>57</v>
      </c>
      <c r="J56" s="22" t="s">
        <v>58</v>
      </c>
      <c r="K56" s="22" t="s">
        <v>197</v>
      </c>
      <c r="L56" s="26" t="s">
        <v>59</v>
      </c>
      <c r="M56" s="91"/>
      <c r="N56" s="22"/>
      <c r="O56" s="22"/>
      <c r="P56" s="22"/>
      <c r="Q56" s="26"/>
    </row>
    <row r="57" spans="2:23" ht="18" thickBot="1" x14ac:dyDescent="0.35">
      <c r="B57" s="126"/>
      <c r="C57" s="129"/>
      <c r="D57" s="42" t="s">
        <v>3</v>
      </c>
      <c r="E57" s="42" t="s">
        <v>2</v>
      </c>
      <c r="F57" s="43" t="s">
        <v>4</v>
      </c>
      <c r="G57" s="44" t="s">
        <v>5</v>
      </c>
      <c r="H57" s="42" t="s">
        <v>5</v>
      </c>
      <c r="I57" s="44" t="s">
        <v>51</v>
      </c>
      <c r="J57" s="44" t="s">
        <v>51</v>
      </c>
      <c r="K57" s="44" t="s">
        <v>5</v>
      </c>
      <c r="L57" s="45" t="s">
        <v>51</v>
      </c>
      <c r="M57" s="103"/>
      <c r="N57" s="44"/>
      <c r="O57" s="44"/>
      <c r="P57" s="44"/>
      <c r="Q57" s="45"/>
    </row>
    <row r="58" spans="2:23" ht="18" thickBot="1" x14ac:dyDescent="0.35">
      <c r="B58" s="75"/>
      <c r="C58" s="76"/>
      <c r="D58" s="112" t="s">
        <v>79</v>
      </c>
      <c r="E58" s="140"/>
      <c r="F58" s="56"/>
      <c r="G58" s="73"/>
      <c r="H58" s="71"/>
      <c r="I58" s="73"/>
      <c r="J58" s="73"/>
      <c r="K58" s="73"/>
      <c r="L58" s="74"/>
      <c r="M58" s="104"/>
      <c r="N58" s="73"/>
      <c r="O58" s="73"/>
      <c r="P58" s="73"/>
      <c r="Q58" s="74"/>
    </row>
    <row r="59" spans="2:23" ht="17.399999999999999" x14ac:dyDescent="0.3">
      <c r="B59" s="37" t="s">
        <v>189</v>
      </c>
      <c r="C59" s="46" t="s">
        <v>101</v>
      </c>
      <c r="D59" s="68" t="s">
        <v>62</v>
      </c>
      <c r="E59" s="68" t="s">
        <v>81</v>
      </c>
      <c r="F59" s="38" t="s">
        <v>37</v>
      </c>
      <c r="G59" s="30"/>
      <c r="H59" s="3"/>
      <c r="I59" s="13"/>
      <c r="J59" s="13"/>
      <c r="K59" s="13">
        <v>4</v>
      </c>
      <c r="L59" s="28"/>
      <c r="M59" s="77"/>
      <c r="N59" s="53"/>
      <c r="O59" s="53"/>
      <c r="P59" s="53"/>
      <c r="Q59" s="54"/>
      <c r="S59" s="8">
        <v>2</v>
      </c>
    </row>
    <row r="60" spans="2:23" ht="17.399999999999999" x14ac:dyDescent="0.3">
      <c r="B60" s="37" t="s">
        <v>189</v>
      </c>
      <c r="C60" s="46" t="s">
        <v>101</v>
      </c>
      <c r="D60" s="68" t="s">
        <v>82</v>
      </c>
      <c r="E60" s="68" t="s">
        <v>102</v>
      </c>
      <c r="F60" s="38" t="s">
        <v>46</v>
      </c>
      <c r="G60" s="39"/>
      <c r="H60" s="40"/>
      <c r="I60" s="39"/>
      <c r="J60" s="39"/>
      <c r="K60" s="39">
        <v>161</v>
      </c>
      <c r="L60" s="41"/>
      <c r="M60" s="46"/>
      <c r="N60" s="39"/>
      <c r="O60" s="39"/>
      <c r="P60" s="39"/>
      <c r="Q60" s="41"/>
      <c r="S60" s="8">
        <f t="shared" ref="S60:S69" si="2">K60/80</f>
        <v>2.0125000000000002</v>
      </c>
    </row>
    <row r="61" spans="2:23" ht="17.399999999999999" x14ac:dyDescent="0.3">
      <c r="B61" s="37" t="s">
        <v>189</v>
      </c>
      <c r="C61" s="47" t="s">
        <v>101</v>
      </c>
      <c r="D61" s="68" t="s">
        <v>82</v>
      </c>
      <c r="E61" s="69" t="s">
        <v>102</v>
      </c>
      <c r="F61" s="35" t="s">
        <v>46</v>
      </c>
      <c r="G61" s="13"/>
      <c r="H61" s="3"/>
      <c r="I61" s="13"/>
      <c r="J61" s="13"/>
      <c r="K61" s="13">
        <v>161</v>
      </c>
      <c r="L61" s="28"/>
      <c r="M61" s="52"/>
      <c r="N61" s="13"/>
      <c r="O61" s="13"/>
      <c r="P61" s="13"/>
      <c r="Q61" s="28"/>
      <c r="S61" s="8">
        <f t="shared" si="2"/>
        <v>2.0125000000000002</v>
      </c>
    </row>
    <row r="62" spans="2:23" ht="17.399999999999999" x14ac:dyDescent="0.3">
      <c r="B62" s="37" t="s">
        <v>189</v>
      </c>
      <c r="C62" s="52" t="s">
        <v>101</v>
      </c>
      <c r="D62" s="68" t="s">
        <v>82</v>
      </c>
      <c r="E62" s="69" t="s">
        <v>91</v>
      </c>
      <c r="F62" s="51" t="s">
        <v>46</v>
      </c>
      <c r="G62" s="13"/>
      <c r="H62" s="3"/>
      <c r="I62" s="13"/>
      <c r="J62" s="13"/>
      <c r="K62" s="13">
        <v>351</v>
      </c>
      <c r="L62" s="28"/>
      <c r="M62" s="52"/>
      <c r="N62" s="13"/>
      <c r="O62" s="13"/>
      <c r="P62" s="13"/>
      <c r="Q62" s="28"/>
      <c r="S62" s="8">
        <f t="shared" si="2"/>
        <v>4.3875000000000002</v>
      </c>
    </row>
    <row r="63" spans="2:23" ht="17.399999999999999" x14ac:dyDescent="0.3">
      <c r="B63" s="37" t="s">
        <v>189</v>
      </c>
      <c r="C63" s="18" t="s">
        <v>101</v>
      </c>
      <c r="D63" s="68" t="s">
        <v>82</v>
      </c>
      <c r="E63" s="69" t="s">
        <v>103</v>
      </c>
      <c r="F63" s="35" t="s">
        <v>46</v>
      </c>
      <c r="G63" s="13"/>
      <c r="H63" s="13"/>
      <c r="I63" s="13"/>
      <c r="J63" s="13"/>
      <c r="K63" s="13">
        <v>165</v>
      </c>
      <c r="L63" s="28"/>
      <c r="M63" s="18"/>
      <c r="N63" s="13"/>
      <c r="O63" s="13"/>
      <c r="P63" s="13"/>
      <c r="Q63" s="28"/>
      <c r="S63" s="8">
        <f t="shared" si="2"/>
        <v>2.0625</v>
      </c>
    </row>
    <row r="64" spans="2:23" ht="17.399999999999999" x14ac:dyDescent="0.3">
      <c r="B64" s="37" t="s">
        <v>189</v>
      </c>
      <c r="C64" s="47" t="s">
        <v>101</v>
      </c>
      <c r="D64" s="69" t="s">
        <v>89</v>
      </c>
      <c r="E64" s="69" t="s">
        <v>69</v>
      </c>
      <c r="F64" s="35" t="s">
        <v>37</v>
      </c>
      <c r="G64" s="13"/>
      <c r="H64" s="3"/>
      <c r="I64" s="13"/>
      <c r="J64" s="13"/>
      <c r="K64" s="13">
        <v>229</v>
      </c>
      <c r="L64" s="28"/>
      <c r="M64" s="52"/>
      <c r="N64" s="13"/>
      <c r="O64" s="13"/>
      <c r="P64" s="13"/>
      <c r="Q64" s="28"/>
      <c r="S64" s="8">
        <f t="shared" si="2"/>
        <v>2.8624999999999998</v>
      </c>
    </row>
    <row r="65" spans="2:19" ht="17.399999999999999" x14ac:dyDescent="0.3">
      <c r="B65" s="29" t="s">
        <v>190</v>
      </c>
      <c r="C65" s="47" t="s">
        <v>101</v>
      </c>
      <c r="D65" s="69" t="s">
        <v>201</v>
      </c>
      <c r="E65" s="69" t="s">
        <v>97</v>
      </c>
      <c r="F65" s="35" t="s">
        <v>46</v>
      </c>
      <c r="G65" s="13"/>
      <c r="H65" s="13"/>
      <c r="I65" s="13"/>
      <c r="J65" s="13"/>
      <c r="K65" s="13">
        <v>374</v>
      </c>
      <c r="L65" s="28"/>
      <c r="M65" s="18"/>
      <c r="N65" s="13"/>
      <c r="O65" s="13"/>
      <c r="P65" s="13"/>
      <c r="Q65" s="28"/>
      <c r="S65" s="8">
        <f t="shared" si="2"/>
        <v>4.6749999999999998</v>
      </c>
    </row>
    <row r="66" spans="2:19" ht="17.399999999999999" x14ac:dyDescent="0.3">
      <c r="B66" s="29" t="s">
        <v>190</v>
      </c>
      <c r="C66" s="47" t="s">
        <v>101</v>
      </c>
      <c r="D66" s="69" t="s">
        <v>72</v>
      </c>
      <c r="E66" s="69" t="s">
        <v>84</v>
      </c>
      <c r="F66" s="35" t="s">
        <v>37</v>
      </c>
      <c r="G66" s="13"/>
      <c r="H66" s="3"/>
      <c r="I66" s="13"/>
      <c r="J66" s="13"/>
      <c r="K66" s="13">
        <v>510</v>
      </c>
      <c r="L66" s="28"/>
      <c r="M66" s="52"/>
      <c r="N66" s="13"/>
      <c r="O66" s="13"/>
      <c r="P66" s="13"/>
      <c r="Q66" s="28"/>
      <c r="S66" s="8">
        <f t="shared" si="2"/>
        <v>6.375</v>
      </c>
    </row>
    <row r="67" spans="2:19" ht="17.399999999999999" x14ac:dyDescent="0.3">
      <c r="B67" s="29" t="s">
        <v>191</v>
      </c>
      <c r="C67" s="47" t="s">
        <v>101</v>
      </c>
      <c r="D67" s="69" t="s">
        <v>98</v>
      </c>
      <c r="E67" s="69" t="s">
        <v>84</v>
      </c>
      <c r="F67" s="35" t="s">
        <v>95</v>
      </c>
      <c r="G67" s="13"/>
      <c r="H67" s="3"/>
      <c r="I67" s="13"/>
      <c r="J67" s="13"/>
      <c r="K67" s="13">
        <v>156</v>
      </c>
      <c r="L67" s="28"/>
      <c r="M67" s="52"/>
      <c r="N67" s="13"/>
      <c r="O67" s="13"/>
      <c r="P67" s="13"/>
      <c r="Q67" s="28"/>
      <c r="S67" s="8">
        <f t="shared" si="2"/>
        <v>1.95</v>
      </c>
    </row>
    <row r="68" spans="2:19" ht="17.399999999999999" x14ac:dyDescent="0.3">
      <c r="B68" s="29" t="s">
        <v>191</v>
      </c>
      <c r="C68" s="47" t="s">
        <v>101</v>
      </c>
      <c r="D68" s="69" t="s">
        <v>100</v>
      </c>
      <c r="E68" s="69" t="s">
        <v>77</v>
      </c>
      <c r="F68" s="35" t="s">
        <v>37</v>
      </c>
      <c r="G68" s="13"/>
      <c r="H68" s="3"/>
      <c r="I68" s="13"/>
      <c r="J68" s="13"/>
      <c r="K68" s="13">
        <v>225</v>
      </c>
      <c r="L68" s="28"/>
      <c r="M68" s="52"/>
      <c r="N68" s="13"/>
      <c r="O68" s="13"/>
      <c r="P68" s="13"/>
      <c r="Q68" s="28"/>
      <c r="S68" s="8">
        <f t="shared" si="2"/>
        <v>2.8125</v>
      </c>
    </row>
    <row r="69" spans="2:19" ht="17.399999999999999" x14ac:dyDescent="0.3">
      <c r="B69" s="29" t="s">
        <v>191</v>
      </c>
      <c r="C69" s="47" t="s">
        <v>101</v>
      </c>
      <c r="D69" s="69" t="s">
        <v>104</v>
      </c>
      <c r="E69" s="69" t="s">
        <v>77</v>
      </c>
      <c r="F69" s="35" t="s">
        <v>95</v>
      </c>
      <c r="G69" s="13"/>
      <c r="H69" s="3"/>
      <c r="I69" s="13"/>
      <c r="J69" s="13"/>
      <c r="K69" s="13">
        <v>140</v>
      </c>
      <c r="L69" s="28"/>
      <c r="M69" s="52"/>
      <c r="N69" s="13"/>
      <c r="O69" s="13"/>
      <c r="P69" s="13"/>
      <c r="Q69" s="28"/>
      <c r="S69" s="8">
        <f t="shared" si="2"/>
        <v>1.75</v>
      </c>
    </row>
    <row r="70" spans="2:19" ht="17.399999999999999" x14ac:dyDescent="0.3">
      <c r="B70" s="29"/>
      <c r="C70" s="47"/>
      <c r="D70" s="69"/>
      <c r="E70" s="69"/>
      <c r="F70" s="35"/>
      <c r="G70" s="13"/>
      <c r="H70" s="3"/>
      <c r="I70" s="13"/>
      <c r="J70" s="13"/>
      <c r="K70" s="13"/>
      <c r="L70" s="28"/>
      <c r="M70" s="52"/>
      <c r="N70" s="13"/>
      <c r="O70" s="13"/>
      <c r="P70" s="13"/>
      <c r="Q70" s="28"/>
    </row>
    <row r="71" spans="2:19" ht="17.399999999999999" x14ac:dyDescent="0.3">
      <c r="B71" s="37" t="s">
        <v>189</v>
      </c>
      <c r="C71" s="47" t="s">
        <v>105</v>
      </c>
      <c r="D71" s="69" t="s">
        <v>81</v>
      </c>
      <c r="E71" s="69"/>
      <c r="F71" s="35" t="s">
        <v>11</v>
      </c>
      <c r="G71" s="13">
        <v>44</v>
      </c>
      <c r="H71" s="3"/>
      <c r="I71" s="13"/>
      <c r="J71" s="13"/>
      <c r="K71" s="13"/>
      <c r="L71" s="28"/>
      <c r="M71" s="52"/>
      <c r="N71" s="13"/>
      <c r="O71" s="13"/>
      <c r="P71" s="13"/>
      <c r="Q71" s="28"/>
    </row>
    <row r="72" spans="2:19" ht="17.399999999999999" x14ac:dyDescent="0.3">
      <c r="B72" s="37" t="s">
        <v>189</v>
      </c>
      <c r="C72" s="47" t="s">
        <v>105</v>
      </c>
      <c r="D72" s="69" t="s">
        <v>106</v>
      </c>
      <c r="E72" s="69"/>
      <c r="F72" s="35" t="s">
        <v>46</v>
      </c>
      <c r="G72" s="13">
        <v>11</v>
      </c>
      <c r="H72" s="13"/>
      <c r="I72" s="13"/>
      <c r="J72" s="13"/>
      <c r="K72" s="13"/>
      <c r="L72" s="28"/>
      <c r="M72" s="18"/>
      <c r="N72" s="13"/>
      <c r="O72" s="13"/>
      <c r="P72" s="13"/>
      <c r="Q72" s="28"/>
    </row>
    <row r="73" spans="2:19" ht="17.399999999999999" x14ac:dyDescent="0.3">
      <c r="B73" s="37" t="s">
        <v>189</v>
      </c>
      <c r="C73" s="47" t="s">
        <v>105</v>
      </c>
      <c r="D73" s="69" t="s">
        <v>82</v>
      </c>
      <c r="E73" s="69"/>
      <c r="F73" s="35" t="s">
        <v>11</v>
      </c>
      <c r="G73" s="13">
        <v>44</v>
      </c>
      <c r="H73" s="3"/>
      <c r="I73" s="13"/>
      <c r="J73" s="13"/>
      <c r="K73" s="13"/>
      <c r="L73" s="28"/>
      <c r="M73" s="52"/>
      <c r="N73" s="13"/>
      <c r="O73" s="13"/>
      <c r="P73" s="13"/>
      <c r="Q73" s="28"/>
    </row>
    <row r="74" spans="2:19" ht="17.399999999999999" x14ac:dyDescent="0.3">
      <c r="B74" s="29" t="s">
        <v>190</v>
      </c>
      <c r="C74" s="47" t="s">
        <v>105</v>
      </c>
      <c r="D74" s="69" t="s">
        <v>69</v>
      </c>
      <c r="E74" s="69"/>
      <c r="F74" s="35" t="s">
        <v>37</v>
      </c>
      <c r="G74" s="13">
        <v>42</v>
      </c>
      <c r="H74" s="3"/>
      <c r="I74" s="13"/>
      <c r="J74" s="13"/>
      <c r="K74" s="13"/>
      <c r="L74" s="28"/>
      <c r="M74" s="52"/>
      <c r="N74" s="13"/>
      <c r="O74" s="13"/>
      <c r="P74" s="13"/>
      <c r="Q74" s="28"/>
    </row>
    <row r="75" spans="2:19" ht="17.399999999999999" x14ac:dyDescent="0.3">
      <c r="B75" s="29" t="s">
        <v>190</v>
      </c>
      <c r="C75" s="18" t="s">
        <v>105</v>
      </c>
      <c r="D75" s="69" t="s">
        <v>201</v>
      </c>
      <c r="E75" s="69"/>
      <c r="F75" s="35" t="s">
        <v>46</v>
      </c>
      <c r="G75" s="13">
        <v>22</v>
      </c>
      <c r="H75" s="13"/>
      <c r="I75" s="13"/>
      <c r="J75" s="13"/>
      <c r="K75" s="13"/>
      <c r="L75" s="28"/>
      <c r="M75" s="18"/>
      <c r="N75" s="13"/>
      <c r="O75" s="13"/>
      <c r="P75" s="13"/>
      <c r="Q75" s="28"/>
    </row>
    <row r="76" spans="2:19" ht="17.399999999999999" x14ac:dyDescent="0.3">
      <c r="B76" s="29" t="s">
        <v>190</v>
      </c>
      <c r="C76" s="47" t="s">
        <v>105</v>
      </c>
      <c r="D76" s="69" t="s">
        <v>107</v>
      </c>
      <c r="E76" s="69"/>
      <c r="F76" s="35" t="s">
        <v>46</v>
      </c>
      <c r="G76" s="13">
        <v>11</v>
      </c>
      <c r="H76" s="3"/>
      <c r="I76" s="13"/>
      <c r="J76" s="13"/>
      <c r="K76" s="13"/>
      <c r="L76" s="28"/>
      <c r="M76" s="52"/>
      <c r="N76" s="13"/>
      <c r="O76" s="13"/>
      <c r="P76" s="13"/>
      <c r="Q76" s="28"/>
    </row>
    <row r="77" spans="2:19" ht="17.399999999999999" x14ac:dyDescent="0.3">
      <c r="B77" s="29" t="s">
        <v>191</v>
      </c>
      <c r="C77" s="59" t="s">
        <v>105</v>
      </c>
      <c r="D77" s="70" t="s">
        <v>84</v>
      </c>
      <c r="E77" s="70"/>
      <c r="F77" s="60" t="s">
        <v>11</v>
      </c>
      <c r="G77" s="32">
        <v>60</v>
      </c>
      <c r="H77" s="62"/>
      <c r="I77" s="32"/>
      <c r="J77" s="32"/>
      <c r="K77" s="32"/>
      <c r="L77" s="67"/>
      <c r="M77" s="105"/>
      <c r="N77" s="32"/>
      <c r="O77" s="32"/>
      <c r="P77" s="32"/>
      <c r="Q77" s="67"/>
    </row>
    <row r="78" spans="2:19" ht="17.399999999999999" x14ac:dyDescent="0.3">
      <c r="B78" s="29" t="s">
        <v>191</v>
      </c>
      <c r="C78" s="59" t="s">
        <v>105</v>
      </c>
      <c r="D78" s="70" t="s">
        <v>85</v>
      </c>
      <c r="E78" s="70"/>
      <c r="F78" s="60" t="s">
        <v>46</v>
      </c>
      <c r="G78" s="32">
        <v>27</v>
      </c>
      <c r="H78" s="62"/>
      <c r="I78" s="32"/>
      <c r="J78" s="32"/>
      <c r="K78" s="32"/>
      <c r="L78" s="67"/>
      <c r="M78" s="105"/>
      <c r="N78" s="32"/>
      <c r="O78" s="32"/>
      <c r="P78" s="32"/>
      <c r="Q78" s="67"/>
    </row>
    <row r="79" spans="2:19" ht="17.399999999999999" x14ac:dyDescent="0.3">
      <c r="B79" s="58" t="s">
        <v>192</v>
      </c>
      <c r="C79" s="59" t="s">
        <v>105</v>
      </c>
      <c r="D79" s="70" t="s">
        <v>77</v>
      </c>
      <c r="E79" s="70"/>
      <c r="F79" s="60" t="s">
        <v>11</v>
      </c>
      <c r="G79" s="32">
        <v>52</v>
      </c>
      <c r="H79" s="62"/>
      <c r="I79" s="32"/>
      <c r="J79" s="32"/>
      <c r="K79" s="32"/>
      <c r="L79" s="67"/>
      <c r="M79" s="105"/>
      <c r="N79" s="32"/>
      <c r="O79" s="32"/>
      <c r="P79" s="32"/>
      <c r="Q79" s="67"/>
    </row>
    <row r="80" spans="2:19" ht="17.399999999999999" x14ac:dyDescent="0.3">
      <c r="B80" s="58"/>
      <c r="C80" s="59"/>
      <c r="D80" s="70"/>
      <c r="E80" s="70"/>
      <c r="F80" s="60"/>
      <c r="G80" s="32"/>
      <c r="H80" s="62"/>
      <c r="I80" s="32"/>
      <c r="J80" s="32"/>
      <c r="K80" s="32"/>
      <c r="L80" s="67"/>
      <c r="M80" s="105"/>
      <c r="N80" s="32"/>
      <c r="O80" s="32"/>
      <c r="P80" s="32"/>
      <c r="Q80" s="67"/>
    </row>
    <row r="81" spans="2:17" ht="17.399999999999999" x14ac:dyDescent="0.3">
      <c r="B81" s="37" t="s">
        <v>189</v>
      </c>
      <c r="C81" s="59" t="s">
        <v>108</v>
      </c>
      <c r="D81" s="70" t="s">
        <v>63</v>
      </c>
      <c r="E81" s="70" t="s">
        <v>109</v>
      </c>
      <c r="F81" s="60" t="s">
        <v>11</v>
      </c>
      <c r="G81" s="32"/>
      <c r="H81" s="62">
        <v>160</v>
      </c>
      <c r="I81" s="32"/>
      <c r="J81" s="32"/>
      <c r="K81" s="32"/>
      <c r="L81" s="67"/>
      <c r="M81" s="105"/>
      <c r="N81" s="32"/>
      <c r="O81" s="32"/>
      <c r="P81" s="32"/>
      <c r="Q81" s="67"/>
    </row>
    <row r="82" spans="2:17" ht="17.399999999999999" x14ac:dyDescent="0.3">
      <c r="B82" s="58" t="s">
        <v>192</v>
      </c>
      <c r="C82" s="59" t="s">
        <v>108</v>
      </c>
      <c r="D82" s="70" t="s">
        <v>110</v>
      </c>
      <c r="E82" s="70" t="s">
        <v>111</v>
      </c>
      <c r="F82" s="60" t="s">
        <v>11</v>
      </c>
      <c r="G82" s="32"/>
      <c r="H82" s="62">
        <v>150</v>
      </c>
      <c r="I82" s="32"/>
      <c r="J82" s="32"/>
      <c r="K82" s="32"/>
      <c r="L82" s="67"/>
      <c r="M82" s="105"/>
      <c r="N82" s="32"/>
      <c r="O82" s="32"/>
      <c r="P82" s="32"/>
      <c r="Q82" s="67"/>
    </row>
    <row r="83" spans="2:17" ht="17.399999999999999" x14ac:dyDescent="0.3">
      <c r="B83" s="58"/>
      <c r="C83" s="59"/>
      <c r="D83" s="70"/>
      <c r="E83" s="70"/>
      <c r="F83" s="60"/>
      <c r="G83" s="32"/>
      <c r="H83" s="62"/>
      <c r="I83" s="32"/>
      <c r="J83" s="32"/>
      <c r="K83" s="32"/>
      <c r="L83" s="67"/>
      <c r="M83" s="105"/>
      <c r="N83" s="32"/>
      <c r="O83" s="32"/>
      <c r="P83" s="32"/>
      <c r="Q83" s="67"/>
    </row>
    <row r="84" spans="2:17" ht="17.399999999999999" x14ac:dyDescent="0.3">
      <c r="B84" s="29" t="s">
        <v>191</v>
      </c>
      <c r="C84" s="59" t="s">
        <v>112</v>
      </c>
      <c r="D84" s="70" t="s">
        <v>113</v>
      </c>
      <c r="E84" s="70"/>
      <c r="F84" s="60"/>
      <c r="G84" s="32"/>
      <c r="H84" s="62"/>
      <c r="I84" s="32">
        <v>1</v>
      </c>
      <c r="J84" s="32"/>
      <c r="K84" s="32"/>
      <c r="L84" s="67"/>
      <c r="M84" s="105"/>
      <c r="N84" s="32"/>
      <c r="O84" s="32"/>
      <c r="P84" s="32"/>
      <c r="Q84" s="67"/>
    </row>
    <row r="85" spans="2:17" ht="17.399999999999999" x14ac:dyDescent="0.3">
      <c r="B85" s="29" t="s">
        <v>191</v>
      </c>
      <c r="C85" s="59" t="s">
        <v>112</v>
      </c>
      <c r="D85" s="70" t="s">
        <v>113</v>
      </c>
      <c r="E85" s="70"/>
      <c r="F85" s="60"/>
      <c r="G85" s="32"/>
      <c r="H85" s="62"/>
      <c r="I85" s="32">
        <v>1</v>
      </c>
      <c r="J85" s="32"/>
      <c r="K85" s="32"/>
      <c r="L85" s="67"/>
      <c r="M85" s="105"/>
      <c r="N85" s="32"/>
      <c r="O85" s="32"/>
      <c r="P85" s="32"/>
      <c r="Q85" s="67"/>
    </row>
    <row r="86" spans="2:17" ht="17.399999999999999" x14ac:dyDescent="0.3">
      <c r="B86" s="58"/>
      <c r="C86" s="59"/>
      <c r="D86" s="70"/>
      <c r="E86" s="70"/>
      <c r="F86" s="60"/>
      <c r="G86" s="32"/>
      <c r="H86" s="62"/>
      <c r="I86" s="32"/>
      <c r="J86" s="32"/>
      <c r="K86" s="32"/>
      <c r="L86" s="67"/>
      <c r="M86" s="105"/>
      <c r="N86" s="32"/>
      <c r="O86" s="32"/>
      <c r="P86" s="32"/>
      <c r="Q86" s="67"/>
    </row>
    <row r="87" spans="2:17" ht="17.399999999999999" x14ac:dyDescent="0.3">
      <c r="B87" s="37" t="s">
        <v>189</v>
      </c>
      <c r="C87" s="59" t="s">
        <v>114</v>
      </c>
      <c r="D87" s="70" t="s">
        <v>115</v>
      </c>
      <c r="E87" s="70"/>
      <c r="F87" s="60" t="s">
        <v>46</v>
      </c>
      <c r="G87" s="32"/>
      <c r="H87" s="62"/>
      <c r="I87" s="32"/>
      <c r="J87" s="32"/>
      <c r="K87" s="32"/>
      <c r="L87" s="67">
        <v>1</v>
      </c>
      <c r="M87" s="105"/>
      <c r="N87" s="32"/>
      <c r="O87" s="32"/>
      <c r="P87" s="32"/>
      <c r="Q87" s="67"/>
    </row>
    <row r="88" spans="2:17" ht="17.399999999999999" x14ac:dyDescent="0.3">
      <c r="B88" s="37" t="s">
        <v>189</v>
      </c>
      <c r="C88" s="59" t="s">
        <v>114</v>
      </c>
      <c r="D88" s="70" t="s">
        <v>116</v>
      </c>
      <c r="E88" s="70"/>
      <c r="F88" s="60" t="s">
        <v>37</v>
      </c>
      <c r="G88" s="32"/>
      <c r="H88" s="62"/>
      <c r="I88" s="32"/>
      <c r="J88" s="32"/>
      <c r="K88" s="32"/>
      <c r="L88" s="67">
        <v>1</v>
      </c>
      <c r="M88" s="105"/>
      <c r="N88" s="32"/>
      <c r="O88" s="32"/>
      <c r="P88" s="32"/>
      <c r="Q88" s="67"/>
    </row>
    <row r="89" spans="2:17" ht="17.399999999999999" x14ac:dyDescent="0.3">
      <c r="B89" s="37" t="s">
        <v>189</v>
      </c>
      <c r="C89" s="59" t="s">
        <v>114</v>
      </c>
      <c r="D89" s="70" t="s">
        <v>117</v>
      </c>
      <c r="E89" s="70"/>
      <c r="F89" s="60" t="s">
        <v>46</v>
      </c>
      <c r="G89" s="32"/>
      <c r="H89" s="62"/>
      <c r="I89" s="32"/>
      <c r="J89" s="32"/>
      <c r="K89" s="32"/>
      <c r="L89" s="67">
        <v>1</v>
      </c>
      <c r="M89" s="105"/>
      <c r="N89" s="32"/>
      <c r="O89" s="32"/>
      <c r="P89" s="32"/>
      <c r="Q89" s="67"/>
    </row>
    <row r="90" spans="2:17" ht="17.399999999999999" x14ac:dyDescent="0.3">
      <c r="B90" s="37" t="s">
        <v>189</v>
      </c>
      <c r="C90" s="59" t="s">
        <v>114</v>
      </c>
      <c r="D90" s="70" t="s">
        <v>118</v>
      </c>
      <c r="E90" s="70"/>
      <c r="F90" s="60" t="s">
        <v>46</v>
      </c>
      <c r="G90" s="61"/>
      <c r="H90" s="31"/>
      <c r="I90" s="32"/>
      <c r="J90" s="32"/>
      <c r="K90" s="32"/>
      <c r="L90" s="67">
        <v>1</v>
      </c>
      <c r="M90" s="59"/>
      <c r="N90" s="32"/>
      <c r="O90" s="32"/>
      <c r="P90" s="32"/>
      <c r="Q90" s="67"/>
    </row>
    <row r="91" spans="2:17" ht="17.399999999999999" x14ac:dyDescent="0.3">
      <c r="B91" s="29" t="s">
        <v>190</v>
      </c>
      <c r="C91" s="59" t="s">
        <v>114</v>
      </c>
      <c r="D91" s="70" t="s">
        <v>119</v>
      </c>
      <c r="E91" s="70"/>
      <c r="F91" s="60" t="s">
        <v>46</v>
      </c>
      <c r="G91" s="61"/>
      <c r="H91" s="31"/>
      <c r="I91" s="32"/>
      <c r="J91" s="32"/>
      <c r="K91" s="32"/>
      <c r="L91" s="67">
        <v>1</v>
      </c>
      <c r="M91" s="59"/>
      <c r="N91" s="32"/>
      <c r="O91" s="32"/>
      <c r="P91" s="32"/>
      <c r="Q91" s="67"/>
    </row>
    <row r="92" spans="2:17" ht="17.399999999999999" x14ac:dyDescent="0.3">
      <c r="B92" s="29" t="s">
        <v>190</v>
      </c>
      <c r="C92" s="59" t="s">
        <v>114</v>
      </c>
      <c r="D92" s="70" t="s">
        <v>120</v>
      </c>
      <c r="E92" s="70"/>
      <c r="F92" s="60" t="s">
        <v>37</v>
      </c>
      <c r="G92" s="61"/>
      <c r="H92" s="31"/>
      <c r="I92" s="32"/>
      <c r="J92" s="32"/>
      <c r="K92" s="32"/>
      <c r="L92" s="67">
        <v>1</v>
      </c>
      <c r="M92" s="59"/>
      <c r="N92" s="32"/>
      <c r="O92" s="32"/>
      <c r="P92" s="32"/>
      <c r="Q92" s="67"/>
    </row>
    <row r="93" spans="2:17" ht="17.399999999999999" x14ac:dyDescent="0.3">
      <c r="B93" s="58"/>
      <c r="C93" s="59"/>
      <c r="D93" s="70"/>
      <c r="E93" s="70"/>
      <c r="F93" s="60"/>
      <c r="G93" s="61"/>
      <c r="H93" s="62"/>
      <c r="I93" s="32"/>
      <c r="J93" s="32"/>
      <c r="K93" s="32"/>
      <c r="L93" s="67"/>
      <c r="M93" s="105"/>
      <c r="N93" s="32"/>
      <c r="O93" s="32"/>
      <c r="P93" s="32"/>
      <c r="Q93" s="67"/>
    </row>
    <row r="94" spans="2:17" ht="18" thickBot="1" x14ac:dyDescent="0.35">
      <c r="B94" s="58"/>
      <c r="C94" s="59"/>
      <c r="D94" s="70"/>
      <c r="E94" s="70"/>
      <c r="F94" s="60"/>
      <c r="G94" s="61"/>
      <c r="H94" s="62"/>
      <c r="I94" s="32"/>
      <c r="J94" s="32"/>
      <c r="K94" s="32"/>
      <c r="L94" s="67"/>
      <c r="M94" s="105"/>
      <c r="N94" s="32"/>
      <c r="O94" s="32"/>
      <c r="P94" s="32"/>
      <c r="Q94" s="67"/>
    </row>
    <row r="95" spans="2:17" ht="18" thickBot="1" x14ac:dyDescent="0.35">
      <c r="B95" s="115" t="s">
        <v>60</v>
      </c>
      <c r="C95" s="116"/>
      <c r="D95" s="116"/>
      <c r="E95" s="116"/>
      <c r="F95" s="117"/>
      <c r="G95" s="64">
        <f>SUM(G66:G85)</f>
        <v>313</v>
      </c>
      <c r="H95" s="80">
        <f>SUM(H78:H84)</f>
        <v>310</v>
      </c>
      <c r="I95" s="64">
        <f>+SUM(I82:I86)</f>
        <v>2</v>
      </c>
      <c r="J95" s="64"/>
      <c r="K95" s="64">
        <f>SUM(K59:K69)</f>
        <v>2476</v>
      </c>
      <c r="L95" s="110">
        <f>SUM(L84:L93)</f>
        <v>6</v>
      </c>
      <c r="M95" s="106"/>
      <c r="N95" s="64"/>
      <c r="O95" s="64"/>
      <c r="P95" s="64"/>
      <c r="Q95" s="66"/>
    </row>
    <row r="96" spans="2:17" ht="18" thickBot="1" x14ac:dyDescent="0.35">
      <c r="B96" s="118" t="s">
        <v>48</v>
      </c>
      <c r="C96" s="119"/>
      <c r="D96" s="119"/>
      <c r="E96" s="119"/>
      <c r="F96" s="120"/>
      <c r="G96" s="33">
        <f>G95</f>
        <v>313</v>
      </c>
      <c r="H96" s="33">
        <f>H95</f>
        <v>310</v>
      </c>
      <c r="I96" s="33">
        <f>I95</f>
        <v>2</v>
      </c>
      <c r="J96" s="33"/>
      <c r="K96" s="33">
        <f>K95</f>
        <v>2476</v>
      </c>
      <c r="L96" s="111">
        <f>L95</f>
        <v>6</v>
      </c>
      <c r="M96" s="99"/>
      <c r="N96" s="33"/>
      <c r="O96" s="33"/>
      <c r="P96" s="33"/>
      <c r="Q96" s="34"/>
    </row>
    <row r="99" spans="2:17" ht="15" thickBot="1" x14ac:dyDescent="0.35"/>
    <row r="100" spans="2:17" ht="18" thickBot="1" x14ac:dyDescent="0.35">
      <c r="B100" s="137" t="s">
        <v>53</v>
      </c>
      <c r="C100" s="138"/>
      <c r="D100" s="138"/>
      <c r="E100" s="138"/>
      <c r="F100" s="138"/>
      <c r="G100" s="138"/>
      <c r="H100" s="138"/>
      <c r="I100" s="139"/>
      <c r="J100" s="89"/>
      <c r="K100" s="89"/>
      <c r="L100" s="89"/>
      <c r="M100" s="89"/>
      <c r="N100" s="89"/>
      <c r="O100" s="89"/>
      <c r="P100" s="89"/>
      <c r="Q100" s="90"/>
    </row>
    <row r="101" spans="2:17" ht="17.399999999999999" x14ac:dyDescent="0.3">
      <c r="B101" s="124" t="s">
        <v>50</v>
      </c>
      <c r="C101" s="127" t="s">
        <v>49</v>
      </c>
      <c r="D101" s="130" t="s">
        <v>7</v>
      </c>
      <c r="E101" s="130"/>
      <c r="F101" s="131"/>
      <c r="G101" s="134">
        <v>644</v>
      </c>
      <c r="H101" s="135"/>
      <c r="I101" s="136"/>
      <c r="J101" s="87"/>
      <c r="K101" s="87"/>
      <c r="L101" s="87"/>
      <c r="M101" s="87"/>
      <c r="N101" s="87"/>
      <c r="O101" s="87"/>
      <c r="P101" s="87"/>
      <c r="Q101" s="88"/>
    </row>
    <row r="102" spans="2:17" ht="209.4" x14ac:dyDescent="0.3">
      <c r="B102" s="125"/>
      <c r="C102" s="128"/>
      <c r="D102" s="132"/>
      <c r="E102" s="132"/>
      <c r="F102" s="133"/>
      <c r="G102" s="22" t="s">
        <v>58</v>
      </c>
      <c r="H102" s="22" t="s">
        <v>198</v>
      </c>
      <c r="I102" s="26" t="s">
        <v>59</v>
      </c>
      <c r="J102" s="91"/>
      <c r="K102" s="22"/>
      <c r="L102" s="22"/>
      <c r="M102" s="22"/>
      <c r="N102" s="22"/>
      <c r="O102" s="22"/>
      <c r="P102" s="22"/>
      <c r="Q102" s="26"/>
    </row>
    <row r="103" spans="2:17" ht="18" thickBot="1" x14ac:dyDescent="0.35">
      <c r="B103" s="126"/>
      <c r="C103" s="129"/>
      <c r="D103" s="42" t="s">
        <v>3</v>
      </c>
      <c r="E103" s="42" t="s">
        <v>2</v>
      </c>
      <c r="F103" s="43" t="s">
        <v>4</v>
      </c>
      <c r="G103" s="44" t="s">
        <v>51</v>
      </c>
      <c r="H103" s="44" t="s">
        <v>5</v>
      </c>
      <c r="I103" s="45" t="s">
        <v>51</v>
      </c>
      <c r="J103" s="92"/>
      <c r="K103" s="44"/>
      <c r="L103" s="44"/>
      <c r="M103" s="42"/>
      <c r="N103" s="44"/>
      <c r="O103" s="44"/>
      <c r="P103" s="44"/>
      <c r="Q103" s="45"/>
    </row>
    <row r="104" spans="2:17" ht="17.399999999999999" x14ac:dyDescent="0.3">
      <c r="B104" s="75"/>
      <c r="C104" s="76"/>
      <c r="D104" s="112" t="s">
        <v>79</v>
      </c>
      <c r="E104" s="140"/>
      <c r="F104" s="56"/>
      <c r="G104" s="73"/>
      <c r="H104" s="73"/>
      <c r="I104" s="74"/>
      <c r="J104" s="93"/>
      <c r="K104" s="73"/>
      <c r="L104" s="73"/>
      <c r="M104" s="71"/>
      <c r="N104" s="73"/>
      <c r="O104" s="73"/>
      <c r="P104" s="73"/>
      <c r="Q104" s="74"/>
    </row>
    <row r="105" spans="2:17" ht="17.399999999999999" x14ac:dyDescent="0.3">
      <c r="B105" s="29" t="s">
        <v>191</v>
      </c>
      <c r="C105" s="46" t="s">
        <v>114</v>
      </c>
      <c r="D105" s="68" t="s">
        <v>121</v>
      </c>
      <c r="E105" s="68"/>
      <c r="F105" s="38" t="s">
        <v>46</v>
      </c>
      <c r="G105" s="13"/>
      <c r="H105" s="13"/>
      <c r="I105" s="28">
        <v>1</v>
      </c>
      <c r="J105" s="18"/>
      <c r="K105" s="13"/>
      <c r="L105" s="13"/>
      <c r="M105" s="3"/>
      <c r="N105" s="13"/>
      <c r="O105" s="13"/>
      <c r="P105" s="13"/>
      <c r="Q105" s="28"/>
    </row>
    <row r="106" spans="2:17" ht="17.399999999999999" x14ac:dyDescent="0.3">
      <c r="B106" s="29" t="s">
        <v>191</v>
      </c>
      <c r="C106" s="46" t="s">
        <v>114</v>
      </c>
      <c r="D106" s="68" t="s">
        <v>122</v>
      </c>
      <c r="E106" s="68"/>
      <c r="F106" s="38" t="s">
        <v>37</v>
      </c>
      <c r="G106" s="39"/>
      <c r="H106" s="39"/>
      <c r="I106" s="41">
        <v>1</v>
      </c>
      <c r="J106" s="95"/>
      <c r="K106" s="39"/>
      <c r="L106" s="39"/>
      <c r="M106" s="40"/>
      <c r="N106" s="39"/>
      <c r="O106" s="39"/>
      <c r="P106" s="39"/>
      <c r="Q106" s="41"/>
    </row>
    <row r="107" spans="2:17" ht="17.399999999999999" x14ac:dyDescent="0.3">
      <c r="B107" s="58" t="s">
        <v>192</v>
      </c>
      <c r="C107" s="47" t="s">
        <v>114</v>
      </c>
      <c r="D107" s="68" t="s">
        <v>123</v>
      </c>
      <c r="E107" s="69"/>
      <c r="F107" s="35" t="s">
        <v>46</v>
      </c>
      <c r="G107" s="13"/>
      <c r="H107" s="13"/>
      <c r="I107" s="28">
        <v>1</v>
      </c>
      <c r="J107" s="18"/>
      <c r="K107" s="13"/>
      <c r="L107" s="13"/>
      <c r="M107" s="3"/>
      <c r="N107" s="13"/>
      <c r="O107" s="13"/>
      <c r="P107" s="13"/>
      <c r="Q107" s="28"/>
    </row>
    <row r="108" spans="2:17" ht="17.399999999999999" x14ac:dyDescent="0.3">
      <c r="B108" s="58" t="s">
        <v>192</v>
      </c>
      <c r="C108" s="52" t="s">
        <v>114</v>
      </c>
      <c r="D108" s="68" t="s">
        <v>124</v>
      </c>
      <c r="E108" s="69"/>
      <c r="F108" s="51" t="s">
        <v>37</v>
      </c>
      <c r="G108" s="13"/>
      <c r="H108" s="13"/>
      <c r="I108" s="28">
        <v>1</v>
      </c>
      <c r="J108" s="18"/>
      <c r="K108" s="13"/>
      <c r="L108" s="13"/>
      <c r="M108" s="3"/>
      <c r="N108" s="13"/>
      <c r="O108" s="13"/>
      <c r="P108" s="13"/>
      <c r="Q108" s="28"/>
    </row>
    <row r="109" spans="2:17" ht="17.399999999999999" x14ac:dyDescent="0.3">
      <c r="B109" s="58" t="s">
        <v>192</v>
      </c>
      <c r="C109" s="18" t="s">
        <v>114</v>
      </c>
      <c r="D109" s="68" t="s">
        <v>125</v>
      </c>
      <c r="E109" s="69"/>
      <c r="F109" s="35" t="s">
        <v>37</v>
      </c>
      <c r="G109" s="13"/>
      <c r="H109" s="13"/>
      <c r="I109" s="28">
        <v>1</v>
      </c>
      <c r="J109" s="18"/>
      <c r="K109" s="13"/>
      <c r="L109" s="13"/>
      <c r="M109" s="13"/>
      <c r="N109" s="13"/>
      <c r="O109" s="13"/>
      <c r="P109" s="13"/>
      <c r="Q109" s="28"/>
    </row>
    <row r="110" spans="2:17" ht="17.399999999999999" x14ac:dyDescent="0.3">
      <c r="B110" s="29"/>
      <c r="C110" s="47"/>
      <c r="D110" s="69"/>
      <c r="E110" s="69"/>
      <c r="F110" s="35"/>
      <c r="G110" s="13"/>
      <c r="H110" s="13"/>
      <c r="I110" s="28"/>
      <c r="J110" s="18"/>
      <c r="K110" s="13"/>
      <c r="L110" s="13"/>
      <c r="M110" s="3"/>
      <c r="N110" s="13"/>
      <c r="O110" s="13"/>
      <c r="P110" s="13"/>
      <c r="Q110" s="28"/>
    </row>
    <row r="111" spans="2:17" ht="17.399999999999999" x14ac:dyDescent="0.3">
      <c r="B111" s="37" t="s">
        <v>189</v>
      </c>
      <c r="C111" s="47" t="s">
        <v>126</v>
      </c>
      <c r="D111" s="69" t="s">
        <v>115</v>
      </c>
      <c r="E111" s="69"/>
      <c r="F111" s="35" t="s">
        <v>46</v>
      </c>
      <c r="G111" s="13">
        <v>1</v>
      </c>
      <c r="H111" s="13"/>
      <c r="I111" s="28"/>
      <c r="J111" s="18"/>
      <c r="K111" s="13"/>
      <c r="L111" s="13"/>
      <c r="M111" s="13"/>
      <c r="N111" s="13"/>
      <c r="O111" s="13"/>
      <c r="P111" s="13"/>
      <c r="Q111" s="28"/>
    </row>
    <row r="112" spans="2:17" ht="17.399999999999999" x14ac:dyDescent="0.3">
      <c r="B112" s="37" t="s">
        <v>189</v>
      </c>
      <c r="C112" s="47" t="s">
        <v>126</v>
      </c>
      <c r="D112" s="69" t="s">
        <v>115</v>
      </c>
      <c r="E112" s="69"/>
      <c r="F112" s="35" t="s">
        <v>37</v>
      </c>
      <c r="G112" s="13">
        <v>1</v>
      </c>
      <c r="H112" s="13"/>
      <c r="I112" s="28"/>
      <c r="J112" s="18"/>
      <c r="K112" s="13"/>
      <c r="L112" s="13"/>
      <c r="M112" s="3"/>
      <c r="N112" s="13"/>
      <c r="O112" s="13"/>
      <c r="P112" s="13"/>
      <c r="Q112" s="28"/>
    </row>
    <row r="113" spans="2:17" ht="17.399999999999999" x14ac:dyDescent="0.3">
      <c r="B113" s="37" t="s">
        <v>189</v>
      </c>
      <c r="C113" s="47" t="s">
        <v>126</v>
      </c>
      <c r="D113" s="69" t="s">
        <v>127</v>
      </c>
      <c r="E113" s="69"/>
      <c r="F113" s="35" t="s">
        <v>46</v>
      </c>
      <c r="G113" s="13">
        <v>1</v>
      </c>
      <c r="H113" s="13"/>
      <c r="I113" s="28"/>
      <c r="J113" s="18"/>
      <c r="K113" s="13"/>
      <c r="L113" s="13"/>
      <c r="M113" s="3"/>
      <c r="N113" s="13"/>
      <c r="O113" s="13"/>
      <c r="P113" s="13"/>
      <c r="Q113" s="28"/>
    </row>
    <row r="114" spans="2:17" ht="17.399999999999999" x14ac:dyDescent="0.3">
      <c r="B114" s="37" t="s">
        <v>189</v>
      </c>
      <c r="C114" s="47" t="s">
        <v>126</v>
      </c>
      <c r="D114" s="69" t="s">
        <v>127</v>
      </c>
      <c r="E114" s="69"/>
      <c r="F114" s="35" t="s">
        <v>37</v>
      </c>
      <c r="G114" s="13">
        <v>1</v>
      </c>
      <c r="H114" s="13"/>
      <c r="I114" s="28"/>
      <c r="J114" s="18"/>
      <c r="K114" s="13"/>
      <c r="L114" s="13"/>
      <c r="M114" s="3"/>
      <c r="N114" s="13"/>
      <c r="O114" s="13"/>
      <c r="P114" s="13"/>
      <c r="Q114" s="28"/>
    </row>
    <row r="115" spans="2:17" ht="17.399999999999999" x14ac:dyDescent="0.3">
      <c r="B115" s="37" t="s">
        <v>189</v>
      </c>
      <c r="C115" s="47" t="s">
        <v>126</v>
      </c>
      <c r="D115" s="69" t="s">
        <v>128</v>
      </c>
      <c r="E115" s="69"/>
      <c r="F115" s="35" t="s">
        <v>37</v>
      </c>
      <c r="G115" s="13">
        <v>1</v>
      </c>
      <c r="H115" s="13"/>
      <c r="I115" s="28"/>
      <c r="J115" s="18"/>
      <c r="K115" s="13"/>
      <c r="L115" s="13"/>
      <c r="M115" s="3"/>
      <c r="N115" s="13"/>
      <c r="O115" s="13"/>
      <c r="P115" s="13"/>
      <c r="Q115" s="28"/>
    </row>
    <row r="116" spans="2:17" ht="17.399999999999999" x14ac:dyDescent="0.3">
      <c r="B116" s="37" t="s">
        <v>189</v>
      </c>
      <c r="C116" s="47" t="s">
        <v>126</v>
      </c>
      <c r="D116" s="69" t="s">
        <v>129</v>
      </c>
      <c r="E116" s="69"/>
      <c r="F116" s="35" t="s">
        <v>37</v>
      </c>
      <c r="G116" s="13">
        <v>1</v>
      </c>
      <c r="H116" s="13"/>
      <c r="I116" s="28"/>
      <c r="J116" s="18"/>
      <c r="K116" s="13"/>
      <c r="L116" s="13"/>
      <c r="M116" s="3"/>
      <c r="N116" s="13"/>
      <c r="O116" s="13"/>
      <c r="P116" s="13"/>
      <c r="Q116" s="28"/>
    </row>
    <row r="117" spans="2:17" ht="17.399999999999999" x14ac:dyDescent="0.3">
      <c r="B117" s="29" t="s">
        <v>190</v>
      </c>
      <c r="C117" s="47" t="s">
        <v>126</v>
      </c>
      <c r="D117" s="69" t="s">
        <v>130</v>
      </c>
      <c r="E117" s="69"/>
      <c r="F117" s="35" t="s">
        <v>37</v>
      </c>
      <c r="G117" s="13">
        <v>1</v>
      </c>
      <c r="H117" s="13"/>
      <c r="I117" s="28"/>
      <c r="J117" s="18"/>
      <c r="K117" s="13"/>
      <c r="L117" s="13"/>
      <c r="M117" s="3"/>
      <c r="N117" s="13"/>
      <c r="O117" s="13"/>
      <c r="P117" s="13"/>
      <c r="Q117" s="28"/>
    </row>
    <row r="118" spans="2:17" ht="17.399999999999999" x14ac:dyDescent="0.3">
      <c r="B118" s="29" t="s">
        <v>190</v>
      </c>
      <c r="C118" s="47" t="s">
        <v>126</v>
      </c>
      <c r="D118" s="69" t="s">
        <v>131</v>
      </c>
      <c r="E118" s="69"/>
      <c r="F118" s="35" t="s">
        <v>46</v>
      </c>
      <c r="G118" s="13">
        <v>1</v>
      </c>
      <c r="H118" s="13"/>
      <c r="I118" s="28"/>
      <c r="J118" s="18"/>
      <c r="K118" s="13"/>
      <c r="L118" s="13"/>
      <c r="M118" s="13"/>
      <c r="N118" s="13"/>
      <c r="O118" s="13"/>
      <c r="P118" s="13"/>
      <c r="Q118" s="28"/>
    </row>
    <row r="119" spans="2:17" ht="17.399999999999999" x14ac:dyDescent="0.3">
      <c r="B119" s="29" t="s">
        <v>190</v>
      </c>
      <c r="C119" s="47" t="s">
        <v>126</v>
      </c>
      <c r="D119" s="69" t="s">
        <v>132</v>
      </c>
      <c r="E119" s="69"/>
      <c r="F119" s="35" t="s">
        <v>37</v>
      </c>
      <c r="G119" s="13">
        <v>1</v>
      </c>
      <c r="H119" s="13"/>
      <c r="I119" s="28"/>
      <c r="J119" s="18"/>
      <c r="K119" s="13"/>
      <c r="L119" s="13"/>
      <c r="M119" s="3"/>
      <c r="N119" s="13"/>
      <c r="O119" s="13"/>
      <c r="P119" s="13"/>
      <c r="Q119" s="28"/>
    </row>
    <row r="120" spans="2:17" ht="17.399999999999999" x14ac:dyDescent="0.3">
      <c r="B120" s="29" t="s">
        <v>190</v>
      </c>
      <c r="C120" s="47" t="s">
        <v>126</v>
      </c>
      <c r="D120" s="69" t="s">
        <v>133</v>
      </c>
      <c r="E120" s="69"/>
      <c r="F120" s="35" t="s">
        <v>46</v>
      </c>
      <c r="G120" s="13">
        <v>1</v>
      </c>
      <c r="H120" s="13"/>
      <c r="I120" s="28"/>
      <c r="J120" s="18"/>
      <c r="K120" s="13"/>
      <c r="L120" s="13"/>
      <c r="M120" s="3"/>
      <c r="N120" s="13"/>
      <c r="O120" s="13"/>
      <c r="P120" s="13"/>
      <c r="Q120" s="28"/>
    </row>
    <row r="121" spans="2:17" ht="17.399999999999999" x14ac:dyDescent="0.3">
      <c r="B121" s="29" t="s">
        <v>190</v>
      </c>
      <c r="C121" s="47" t="s">
        <v>126</v>
      </c>
      <c r="D121" s="69" t="s">
        <v>134</v>
      </c>
      <c r="E121" s="69"/>
      <c r="F121" s="35" t="s">
        <v>37</v>
      </c>
      <c r="G121" s="13">
        <v>1</v>
      </c>
      <c r="H121" s="13"/>
      <c r="I121" s="28"/>
      <c r="J121" s="18"/>
      <c r="K121" s="13"/>
      <c r="L121" s="13"/>
      <c r="M121" s="13"/>
      <c r="N121" s="13"/>
      <c r="O121" s="13"/>
      <c r="P121" s="13"/>
      <c r="Q121" s="28"/>
    </row>
    <row r="122" spans="2:17" ht="17.399999999999999" x14ac:dyDescent="0.3">
      <c r="B122" s="29" t="s">
        <v>190</v>
      </c>
      <c r="C122" s="47" t="s">
        <v>126</v>
      </c>
      <c r="D122" s="69" t="s">
        <v>135</v>
      </c>
      <c r="E122" s="69"/>
      <c r="F122" s="35" t="s">
        <v>46</v>
      </c>
      <c r="G122" s="13">
        <v>1</v>
      </c>
      <c r="H122" s="13"/>
      <c r="I122" s="28"/>
      <c r="J122" s="18"/>
      <c r="K122" s="13"/>
      <c r="L122" s="13"/>
      <c r="M122" s="3"/>
      <c r="N122" s="13"/>
      <c r="O122" s="13"/>
      <c r="P122" s="13"/>
      <c r="Q122" s="28"/>
    </row>
    <row r="123" spans="2:17" ht="17.399999999999999" x14ac:dyDescent="0.3">
      <c r="B123" s="29" t="s">
        <v>190</v>
      </c>
      <c r="C123" s="47" t="s">
        <v>126</v>
      </c>
      <c r="D123" s="70" t="s">
        <v>136</v>
      </c>
      <c r="E123" s="70"/>
      <c r="F123" s="60" t="s">
        <v>37</v>
      </c>
      <c r="G123" s="13">
        <v>1</v>
      </c>
      <c r="H123" s="32"/>
      <c r="I123" s="67"/>
      <c r="J123" s="107"/>
      <c r="K123" s="32"/>
      <c r="L123" s="32"/>
      <c r="M123" s="62"/>
      <c r="N123" s="32"/>
      <c r="O123" s="13"/>
      <c r="P123" s="32"/>
      <c r="Q123" s="67"/>
    </row>
    <row r="124" spans="2:17" ht="17.399999999999999" x14ac:dyDescent="0.3">
      <c r="B124" s="29" t="s">
        <v>191</v>
      </c>
      <c r="C124" s="47" t="s">
        <v>126</v>
      </c>
      <c r="D124" s="70" t="s">
        <v>137</v>
      </c>
      <c r="E124" s="70"/>
      <c r="F124" s="60" t="s">
        <v>46</v>
      </c>
      <c r="G124" s="13">
        <v>1</v>
      </c>
      <c r="H124" s="32"/>
      <c r="I124" s="67"/>
      <c r="J124" s="107"/>
      <c r="K124" s="32"/>
      <c r="L124" s="32"/>
      <c r="M124" s="62"/>
      <c r="N124" s="32"/>
      <c r="O124" s="13"/>
      <c r="P124" s="32"/>
      <c r="Q124" s="67"/>
    </row>
    <row r="125" spans="2:17" ht="17.399999999999999" x14ac:dyDescent="0.3">
      <c r="B125" s="29" t="s">
        <v>191</v>
      </c>
      <c r="C125" s="47" t="s">
        <v>126</v>
      </c>
      <c r="D125" s="70" t="s">
        <v>138</v>
      </c>
      <c r="E125" s="70"/>
      <c r="F125" s="60" t="s">
        <v>87</v>
      </c>
      <c r="G125" s="13">
        <v>1</v>
      </c>
      <c r="H125" s="32"/>
      <c r="I125" s="67"/>
      <c r="J125" s="107"/>
      <c r="K125" s="32"/>
      <c r="L125" s="32"/>
      <c r="M125" s="62"/>
      <c r="N125" s="32"/>
      <c r="O125" s="13"/>
      <c r="P125" s="32"/>
      <c r="Q125" s="67"/>
    </row>
    <row r="126" spans="2:17" ht="17.399999999999999" x14ac:dyDescent="0.3">
      <c r="B126" s="29" t="s">
        <v>191</v>
      </c>
      <c r="C126" s="47" t="s">
        <v>126</v>
      </c>
      <c r="D126" s="70" t="s">
        <v>84</v>
      </c>
      <c r="E126" s="70"/>
      <c r="F126" s="60" t="s">
        <v>46</v>
      </c>
      <c r="G126" s="13">
        <v>1</v>
      </c>
      <c r="H126" s="32"/>
      <c r="I126" s="67"/>
      <c r="J126" s="107"/>
      <c r="K126" s="32"/>
      <c r="L126" s="32"/>
      <c r="M126" s="62"/>
      <c r="N126" s="32"/>
      <c r="O126" s="13"/>
      <c r="P126" s="32"/>
      <c r="Q126" s="67"/>
    </row>
    <row r="127" spans="2:17" ht="17.399999999999999" x14ac:dyDescent="0.3">
      <c r="B127" s="29" t="s">
        <v>191</v>
      </c>
      <c r="C127" s="47" t="s">
        <v>126</v>
      </c>
      <c r="D127" s="70" t="s">
        <v>139</v>
      </c>
      <c r="E127" s="70"/>
      <c r="F127" s="60" t="s">
        <v>37</v>
      </c>
      <c r="G127" s="13">
        <v>1</v>
      </c>
      <c r="H127" s="32"/>
      <c r="I127" s="67"/>
      <c r="J127" s="107"/>
      <c r="K127" s="32"/>
      <c r="L127" s="32"/>
      <c r="M127" s="62"/>
      <c r="N127" s="32"/>
      <c r="O127" s="13"/>
      <c r="P127" s="32"/>
      <c r="Q127" s="67"/>
    </row>
    <row r="128" spans="2:17" ht="17.399999999999999" x14ac:dyDescent="0.3">
      <c r="B128" s="29" t="s">
        <v>191</v>
      </c>
      <c r="C128" s="47" t="s">
        <v>126</v>
      </c>
      <c r="D128" s="70" t="s">
        <v>140</v>
      </c>
      <c r="E128" s="70"/>
      <c r="F128" s="60" t="s">
        <v>37</v>
      </c>
      <c r="G128" s="13">
        <v>1</v>
      </c>
      <c r="H128" s="32"/>
      <c r="I128" s="67"/>
      <c r="J128" s="107"/>
      <c r="K128" s="32"/>
      <c r="L128" s="32"/>
      <c r="M128" s="62"/>
      <c r="N128" s="32"/>
      <c r="O128" s="13"/>
      <c r="P128" s="32"/>
      <c r="Q128" s="67"/>
    </row>
    <row r="129" spans="2:17" ht="17.399999999999999" x14ac:dyDescent="0.3">
      <c r="B129" s="58" t="s">
        <v>192</v>
      </c>
      <c r="C129" s="47" t="s">
        <v>126</v>
      </c>
      <c r="D129" s="70" t="s">
        <v>141</v>
      </c>
      <c r="E129" s="70"/>
      <c r="F129" s="60" t="s">
        <v>46</v>
      </c>
      <c r="G129" s="13">
        <v>1</v>
      </c>
      <c r="H129" s="32"/>
      <c r="I129" s="67"/>
      <c r="J129" s="107"/>
      <c r="K129" s="32"/>
      <c r="L129" s="32"/>
      <c r="M129" s="62"/>
      <c r="N129" s="32"/>
      <c r="O129" s="13"/>
      <c r="P129" s="32"/>
      <c r="Q129" s="67"/>
    </row>
    <row r="130" spans="2:17" ht="17.399999999999999" x14ac:dyDescent="0.3">
      <c r="B130" s="58"/>
      <c r="C130" s="47"/>
      <c r="D130" s="70"/>
      <c r="E130" s="70"/>
      <c r="F130" s="60"/>
      <c r="G130" s="32"/>
      <c r="H130" s="32"/>
      <c r="I130" s="67"/>
      <c r="J130" s="107"/>
      <c r="K130" s="32"/>
      <c r="L130" s="32"/>
      <c r="M130" s="62"/>
      <c r="N130" s="32"/>
      <c r="O130" s="32"/>
      <c r="P130" s="32"/>
      <c r="Q130" s="67"/>
    </row>
    <row r="131" spans="2:17" ht="17.399999999999999" x14ac:dyDescent="0.3">
      <c r="B131" s="37" t="s">
        <v>189</v>
      </c>
      <c r="C131" s="47" t="s">
        <v>142</v>
      </c>
      <c r="D131" s="70" t="s">
        <v>102</v>
      </c>
      <c r="E131" s="70" t="s">
        <v>68</v>
      </c>
      <c r="F131" s="60" t="s">
        <v>46</v>
      </c>
      <c r="G131" s="32"/>
      <c r="H131" s="32">
        <v>46</v>
      </c>
      <c r="I131" s="67"/>
      <c r="J131" s="107"/>
      <c r="K131" s="32"/>
      <c r="L131" s="32"/>
      <c r="M131" s="62"/>
      <c r="N131" s="32"/>
      <c r="O131" s="32"/>
      <c r="P131" s="32"/>
      <c r="Q131" s="67"/>
    </row>
    <row r="132" spans="2:17" ht="17.399999999999999" x14ac:dyDescent="0.3">
      <c r="B132" s="37" t="s">
        <v>189</v>
      </c>
      <c r="C132" s="47" t="s">
        <v>142</v>
      </c>
      <c r="D132" s="70" t="s">
        <v>102</v>
      </c>
      <c r="E132" s="70" t="s">
        <v>68</v>
      </c>
      <c r="F132" s="60" t="s">
        <v>46</v>
      </c>
      <c r="G132" s="32"/>
      <c r="H132" s="32">
        <v>46</v>
      </c>
      <c r="I132" s="67"/>
      <c r="J132" s="107"/>
      <c r="K132" s="32"/>
      <c r="L132" s="32"/>
      <c r="M132" s="62"/>
      <c r="N132" s="32"/>
      <c r="O132" s="32"/>
      <c r="P132" s="32"/>
      <c r="Q132" s="67"/>
    </row>
    <row r="133" spans="2:17" ht="17.399999999999999" x14ac:dyDescent="0.3">
      <c r="B133" s="58"/>
      <c r="C133" s="47"/>
      <c r="D133" s="70"/>
      <c r="E133" s="70"/>
      <c r="F133" s="60"/>
      <c r="G133" s="32"/>
      <c r="H133" s="32"/>
      <c r="I133" s="67"/>
      <c r="J133" s="107"/>
      <c r="K133" s="32"/>
      <c r="L133" s="32"/>
      <c r="M133" s="62"/>
      <c r="N133" s="32"/>
      <c r="O133" s="32"/>
      <c r="P133" s="32"/>
      <c r="Q133" s="67"/>
    </row>
    <row r="134" spans="2:17" ht="17.399999999999999" x14ac:dyDescent="0.3">
      <c r="B134" s="58"/>
      <c r="C134" s="47"/>
      <c r="D134" s="70"/>
      <c r="E134" s="70"/>
      <c r="F134" s="60"/>
      <c r="G134" s="32"/>
      <c r="H134" s="32"/>
      <c r="I134" s="67"/>
      <c r="J134" s="107"/>
      <c r="K134" s="32"/>
      <c r="L134" s="32"/>
      <c r="M134" s="62"/>
      <c r="N134" s="32"/>
      <c r="O134" s="32"/>
      <c r="P134" s="32"/>
      <c r="Q134" s="67"/>
    </row>
    <row r="135" spans="2:17" ht="17.399999999999999" x14ac:dyDescent="0.3">
      <c r="B135" s="58"/>
      <c r="C135" s="47"/>
      <c r="D135" s="70"/>
      <c r="E135" s="70"/>
      <c r="F135" s="60"/>
      <c r="G135" s="32"/>
      <c r="H135" s="32"/>
      <c r="I135" s="67"/>
      <c r="J135" s="107"/>
      <c r="K135" s="32"/>
      <c r="L135" s="32"/>
      <c r="M135" s="62"/>
      <c r="N135" s="32"/>
      <c r="O135" s="32"/>
      <c r="P135" s="32"/>
      <c r="Q135" s="67"/>
    </row>
    <row r="136" spans="2:17" ht="17.399999999999999" x14ac:dyDescent="0.3">
      <c r="B136" s="58"/>
      <c r="C136" s="47"/>
      <c r="D136" s="70"/>
      <c r="E136" s="70"/>
      <c r="F136" s="60"/>
      <c r="G136" s="32"/>
      <c r="H136" s="32"/>
      <c r="I136" s="67"/>
      <c r="J136" s="97"/>
      <c r="K136" s="61"/>
      <c r="L136" s="61"/>
      <c r="M136" s="31"/>
      <c r="N136" s="32"/>
      <c r="O136" s="32"/>
      <c r="P136" s="32"/>
      <c r="Q136" s="67"/>
    </row>
    <row r="137" spans="2:17" ht="17.399999999999999" x14ac:dyDescent="0.3">
      <c r="B137" s="58"/>
      <c r="C137" s="47"/>
      <c r="D137" s="70"/>
      <c r="E137" s="70"/>
      <c r="F137" s="60"/>
      <c r="G137" s="32"/>
      <c r="H137" s="32"/>
      <c r="I137" s="67"/>
      <c r="J137" s="97"/>
      <c r="K137" s="61"/>
      <c r="L137" s="61"/>
      <c r="M137" s="31"/>
      <c r="N137" s="32"/>
      <c r="O137" s="32"/>
      <c r="P137" s="32"/>
      <c r="Q137" s="67"/>
    </row>
    <row r="138" spans="2:17" ht="17.399999999999999" x14ac:dyDescent="0.3">
      <c r="B138" s="58"/>
      <c r="C138" s="47"/>
      <c r="D138" s="70"/>
      <c r="E138" s="70"/>
      <c r="F138" s="60"/>
      <c r="G138" s="32"/>
      <c r="H138" s="32"/>
      <c r="I138" s="67"/>
      <c r="J138" s="97"/>
      <c r="K138" s="61"/>
      <c r="L138" s="61"/>
      <c r="M138" s="31"/>
      <c r="N138" s="32"/>
      <c r="O138" s="32"/>
      <c r="P138" s="32"/>
      <c r="Q138" s="67"/>
    </row>
    <row r="139" spans="2:17" ht="17.399999999999999" x14ac:dyDescent="0.3">
      <c r="B139" s="58"/>
      <c r="C139" s="59"/>
      <c r="D139" s="70"/>
      <c r="E139" s="70"/>
      <c r="F139" s="60"/>
      <c r="G139" s="32"/>
      <c r="H139" s="32"/>
      <c r="I139" s="67"/>
      <c r="J139" s="97"/>
      <c r="K139" s="61"/>
      <c r="L139" s="61"/>
      <c r="M139" s="62"/>
      <c r="N139" s="32"/>
      <c r="O139" s="32"/>
      <c r="P139" s="32"/>
      <c r="Q139" s="67"/>
    </row>
    <row r="140" spans="2:17" ht="18" thickBot="1" x14ac:dyDescent="0.35">
      <c r="B140" s="58"/>
      <c r="C140" s="59"/>
      <c r="D140" s="70"/>
      <c r="E140" s="70"/>
      <c r="F140" s="60"/>
      <c r="G140" s="32"/>
      <c r="H140" s="32"/>
      <c r="I140" s="67"/>
      <c r="J140" s="97"/>
      <c r="K140" s="61"/>
      <c r="L140" s="61"/>
      <c r="M140" s="62"/>
      <c r="N140" s="32"/>
      <c r="O140" s="32"/>
      <c r="P140" s="32"/>
      <c r="Q140" s="67"/>
    </row>
    <row r="141" spans="2:17" ht="18" thickBot="1" x14ac:dyDescent="0.35">
      <c r="B141" s="115" t="s">
        <v>60</v>
      </c>
      <c r="C141" s="116"/>
      <c r="D141" s="116"/>
      <c r="E141" s="116"/>
      <c r="F141" s="117"/>
      <c r="G141" s="64">
        <f>SUM(G109:G132)</f>
        <v>19</v>
      </c>
      <c r="H141" s="64">
        <f>SUM(H109:H132)</f>
        <v>92</v>
      </c>
      <c r="I141" s="66">
        <f>SUM(I104:I115)</f>
        <v>5</v>
      </c>
      <c r="J141" s="98"/>
      <c r="K141" s="64"/>
      <c r="L141" s="64"/>
      <c r="M141" s="65"/>
      <c r="N141" s="64"/>
      <c r="O141" s="64"/>
      <c r="P141" s="64"/>
      <c r="Q141" s="66"/>
    </row>
    <row r="142" spans="2:17" ht="18" thickBot="1" x14ac:dyDescent="0.35">
      <c r="B142" s="118" t="s">
        <v>48</v>
      </c>
      <c r="C142" s="119"/>
      <c r="D142" s="119"/>
      <c r="E142" s="119"/>
      <c r="F142" s="120"/>
      <c r="G142" s="33">
        <f>G141</f>
        <v>19</v>
      </c>
      <c r="H142" s="33">
        <f>H141</f>
        <v>92</v>
      </c>
      <c r="I142" s="34">
        <f>I141</f>
        <v>5</v>
      </c>
      <c r="J142" s="99"/>
      <c r="K142" s="33"/>
      <c r="L142" s="33"/>
      <c r="M142" s="33"/>
      <c r="N142" s="33"/>
      <c r="O142" s="33"/>
      <c r="P142" s="33"/>
      <c r="Q142" s="34"/>
    </row>
    <row r="145" spans="2:19" ht="15" thickBot="1" x14ac:dyDescent="0.35"/>
    <row r="146" spans="2:19" ht="18" thickBot="1" x14ac:dyDescent="0.35">
      <c r="B146" s="137" t="s">
        <v>53</v>
      </c>
      <c r="C146" s="138"/>
      <c r="D146" s="138"/>
      <c r="E146" s="138"/>
      <c r="F146" s="138"/>
      <c r="G146" s="138"/>
      <c r="H146" s="138"/>
      <c r="I146" s="138"/>
      <c r="J146" s="138"/>
      <c r="K146" s="138"/>
      <c r="L146" s="138"/>
      <c r="M146" s="138"/>
      <c r="N146" s="138"/>
      <c r="O146" s="138"/>
      <c r="P146" s="138"/>
      <c r="Q146" s="139"/>
    </row>
    <row r="147" spans="2:19" ht="17.399999999999999" x14ac:dyDescent="0.3">
      <c r="B147" s="124" t="s">
        <v>50</v>
      </c>
      <c r="C147" s="127" t="s">
        <v>49</v>
      </c>
      <c r="D147" s="130" t="s">
        <v>7</v>
      </c>
      <c r="E147" s="130"/>
      <c r="F147" s="131"/>
      <c r="G147" s="134">
        <v>644</v>
      </c>
      <c r="H147" s="135"/>
      <c r="I147" s="135"/>
      <c r="J147" s="135"/>
      <c r="K147" s="135"/>
      <c r="L147" s="135"/>
      <c r="M147" s="135"/>
      <c r="N147" s="135"/>
      <c r="O147" s="135"/>
      <c r="P147" s="135"/>
      <c r="Q147" s="136"/>
    </row>
    <row r="148" spans="2:19" ht="209.4" x14ac:dyDescent="0.3">
      <c r="B148" s="125"/>
      <c r="C148" s="128"/>
      <c r="D148" s="132"/>
      <c r="E148" s="132"/>
      <c r="F148" s="133"/>
      <c r="G148" s="36" t="s">
        <v>194</v>
      </c>
      <c r="H148" s="22" t="s">
        <v>195</v>
      </c>
      <c r="I148" s="22" t="s">
        <v>196</v>
      </c>
      <c r="J148" s="22" t="s">
        <v>54</v>
      </c>
      <c r="K148" s="22" t="s">
        <v>197</v>
      </c>
      <c r="L148" s="22" t="s">
        <v>55</v>
      </c>
      <c r="M148" s="22" t="s">
        <v>56</v>
      </c>
      <c r="N148" s="22" t="s">
        <v>57</v>
      </c>
      <c r="O148" s="22" t="s">
        <v>58</v>
      </c>
      <c r="P148" s="22" t="s">
        <v>198</v>
      </c>
      <c r="Q148" s="26" t="s">
        <v>59</v>
      </c>
    </row>
    <row r="149" spans="2:19" ht="18" thickBot="1" x14ac:dyDescent="0.35">
      <c r="B149" s="126"/>
      <c r="C149" s="129"/>
      <c r="D149" s="42" t="s">
        <v>3</v>
      </c>
      <c r="E149" s="42" t="s">
        <v>2</v>
      </c>
      <c r="F149" s="43" t="s">
        <v>4</v>
      </c>
      <c r="G149" s="48" t="s">
        <v>5</v>
      </c>
      <c r="H149" s="44" t="s">
        <v>5</v>
      </c>
      <c r="I149" s="44" t="s">
        <v>5</v>
      </c>
      <c r="J149" s="44" t="s">
        <v>5</v>
      </c>
      <c r="K149" s="44" t="s">
        <v>5</v>
      </c>
      <c r="L149" s="44" t="s">
        <v>5</v>
      </c>
      <c r="M149" s="42" t="s">
        <v>5</v>
      </c>
      <c r="N149" s="44" t="s">
        <v>51</v>
      </c>
      <c r="O149" s="44" t="s">
        <v>51</v>
      </c>
      <c r="P149" s="44" t="s">
        <v>5</v>
      </c>
      <c r="Q149" s="45" t="s">
        <v>51</v>
      </c>
    </row>
    <row r="150" spans="2:19" ht="17.399999999999999" x14ac:dyDescent="0.3">
      <c r="B150" s="75"/>
      <c r="C150" s="76"/>
      <c r="D150" s="112" t="s">
        <v>143</v>
      </c>
      <c r="E150" s="113"/>
      <c r="F150" s="114"/>
      <c r="G150" s="72"/>
      <c r="H150" s="73"/>
      <c r="I150" s="73"/>
      <c r="J150" s="73"/>
      <c r="K150" s="73"/>
      <c r="L150" s="73"/>
      <c r="M150" s="71"/>
      <c r="N150" s="73"/>
      <c r="O150" s="73"/>
      <c r="P150" s="73"/>
      <c r="Q150" s="74"/>
    </row>
    <row r="151" spans="2:19" ht="17.399999999999999" x14ac:dyDescent="0.3">
      <c r="B151" s="37" t="s">
        <v>189</v>
      </c>
      <c r="C151" s="46" t="s">
        <v>87</v>
      </c>
      <c r="D151" s="68" t="s">
        <v>145</v>
      </c>
      <c r="E151" s="68" t="s">
        <v>146</v>
      </c>
      <c r="F151" s="38" t="s">
        <v>46</v>
      </c>
      <c r="G151" s="30"/>
      <c r="H151" s="13"/>
      <c r="I151" s="13"/>
      <c r="J151" s="13">
        <v>132</v>
      </c>
      <c r="K151" s="13"/>
      <c r="L151" s="13"/>
      <c r="M151" s="3"/>
      <c r="N151" s="13"/>
      <c r="O151" s="13"/>
      <c r="P151" s="13"/>
      <c r="Q151" s="28"/>
      <c r="S151" s="8">
        <f>J151/80</f>
        <v>1.65</v>
      </c>
    </row>
    <row r="152" spans="2:19" ht="17.399999999999999" x14ac:dyDescent="0.3">
      <c r="B152" s="37" t="s">
        <v>189</v>
      </c>
      <c r="C152" s="46" t="s">
        <v>87</v>
      </c>
      <c r="D152" s="68" t="s">
        <v>155</v>
      </c>
      <c r="E152" s="68" t="s">
        <v>156</v>
      </c>
      <c r="F152" s="38" t="s">
        <v>37</v>
      </c>
      <c r="G152" s="49"/>
      <c r="H152" s="39"/>
      <c r="I152" s="39"/>
      <c r="J152" s="39">
        <v>27</v>
      </c>
      <c r="K152" s="39"/>
      <c r="L152" s="39"/>
      <c r="M152" s="40"/>
      <c r="N152" s="39"/>
      <c r="O152" s="39"/>
      <c r="P152" s="39"/>
      <c r="Q152" s="41"/>
    </row>
    <row r="153" spans="2:19" ht="17.399999999999999" x14ac:dyDescent="0.3">
      <c r="B153" s="37" t="s">
        <v>189</v>
      </c>
      <c r="C153" s="47" t="s">
        <v>101</v>
      </c>
      <c r="D153" s="68" t="s">
        <v>145</v>
      </c>
      <c r="E153" s="69" t="s">
        <v>147</v>
      </c>
      <c r="F153" s="35" t="s">
        <v>37</v>
      </c>
      <c r="G153" s="30"/>
      <c r="H153" s="13"/>
      <c r="I153" s="13"/>
      <c r="J153" s="13"/>
      <c r="K153" s="13">
        <v>145</v>
      </c>
      <c r="L153" s="13"/>
      <c r="M153" s="3"/>
      <c r="N153" s="13"/>
      <c r="O153" s="13"/>
      <c r="P153" s="13"/>
      <c r="Q153" s="28"/>
      <c r="S153" s="8">
        <v>2</v>
      </c>
    </row>
    <row r="154" spans="2:19" ht="17.399999999999999" x14ac:dyDescent="0.3">
      <c r="B154" s="37" t="s">
        <v>189</v>
      </c>
      <c r="C154" s="52" t="s">
        <v>101</v>
      </c>
      <c r="D154" s="68" t="s">
        <v>148</v>
      </c>
      <c r="E154" s="69" t="s">
        <v>147</v>
      </c>
      <c r="F154" s="51" t="s">
        <v>37</v>
      </c>
      <c r="G154" s="30"/>
      <c r="H154" s="13"/>
      <c r="I154" s="13"/>
      <c r="J154" s="13"/>
      <c r="K154" s="13">
        <v>72</v>
      </c>
      <c r="L154" s="13"/>
      <c r="M154" s="3"/>
      <c r="N154" s="13"/>
      <c r="O154" s="13"/>
      <c r="P154" s="13"/>
      <c r="Q154" s="28"/>
      <c r="S154" s="8">
        <v>2</v>
      </c>
    </row>
    <row r="155" spans="2:19" ht="17.399999999999999" x14ac:dyDescent="0.3">
      <c r="B155" s="37" t="s">
        <v>189</v>
      </c>
      <c r="C155" s="52" t="s">
        <v>101</v>
      </c>
      <c r="D155" s="68" t="s">
        <v>155</v>
      </c>
      <c r="E155" s="69" t="s">
        <v>157</v>
      </c>
      <c r="F155" s="51" t="s">
        <v>46</v>
      </c>
      <c r="G155" s="30"/>
      <c r="H155" s="13"/>
      <c r="I155" s="13"/>
      <c r="J155" s="13"/>
      <c r="K155" s="13">
        <v>36</v>
      </c>
      <c r="L155" s="13"/>
      <c r="M155" s="3"/>
      <c r="N155" s="13"/>
      <c r="O155" s="13"/>
      <c r="P155" s="13"/>
      <c r="Q155" s="28"/>
      <c r="S155" s="8">
        <v>2</v>
      </c>
    </row>
    <row r="156" spans="2:19" ht="17.399999999999999" x14ac:dyDescent="0.3">
      <c r="B156" s="37" t="s">
        <v>189</v>
      </c>
      <c r="C156" s="47" t="s">
        <v>105</v>
      </c>
      <c r="D156" s="69" t="s">
        <v>146</v>
      </c>
      <c r="E156" s="69"/>
      <c r="F156" s="35" t="s">
        <v>11</v>
      </c>
      <c r="G156" s="30"/>
      <c r="H156" s="13"/>
      <c r="I156" s="13"/>
      <c r="J156" s="13"/>
      <c r="K156" s="13"/>
      <c r="L156" s="13">
        <v>11</v>
      </c>
      <c r="M156" s="3"/>
      <c r="N156" s="13"/>
      <c r="O156" s="13"/>
      <c r="P156" s="13"/>
      <c r="Q156" s="28"/>
    </row>
    <row r="157" spans="2:19" ht="17.399999999999999" x14ac:dyDescent="0.3">
      <c r="B157" s="37" t="s">
        <v>189</v>
      </c>
      <c r="C157" s="47" t="s">
        <v>105</v>
      </c>
      <c r="D157" s="69" t="s">
        <v>147</v>
      </c>
      <c r="E157" s="69"/>
      <c r="F157" s="35" t="s">
        <v>37</v>
      </c>
      <c r="G157" s="30"/>
      <c r="H157" s="13"/>
      <c r="I157" s="13"/>
      <c r="J157" s="13"/>
      <c r="K157" s="13"/>
      <c r="L157" s="13">
        <v>25</v>
      </c>
      <c r="M157" s="13"/>
      <c r="N157" s="13"/>
      <c r="O157" s="13"/>
      <c r="P157" s="13"/>
      <c r="Q157" s="28"/>
    </row>
    <row r="158" spans="2:19" ht="17.399999999999999" x14ac:dyDescent="0.3">
      <c r="B158" s="37" t="s">
        <v>189</v>
      </c>
      <c r="C158" s="47" t="s">
        <v>105</v>
      </c>
      <c r="D158" s="69" t="s">
        <v>155</v>
      </c>
      <c r="E158" s="69"/>
      <c r="F158" s="35" t="s">
        <v>11</v>
      </c>
      <c r="G158" s="30"/>
      <c r="H158" s="13"/>
      <c r="I158" s="13"/>
      <c r="J158" s="13"/>
      <c r="K158" s="13"/>
      <c r="L158" s="13">
        <v>28</v>
      </c>
      <c r="M158" s="13"/>
      <c r="N158" s="13"/>
      <c r="O158" s="13"/>
      <c r="P158" s="13"/>
      <c r="Q158" s="28"/>
    </row>
    <row r="159" spans="2:19" ht="17.399999999999999" x14ac:dyDescent="0.3">
      <c r="B159" s="37" t="s">
        <v>189</v>
      </c>
      <c r="C159" s="47" t="s">
        <v>126</v>
      </c>
      <c r="D159" s="69" t="s">
        <v>149</v>
      </c>
      <c r="E159" s="69"/>
      <c r="F159" s="35" t="s">
        <v>46</v>
      </c>
      <c r="G159" s="30"/>
      <c r="H159" s="13"/>
      <c r="I159" s="13"/>
      <c r="J159" s="13"/>
      <c r="K159" s="13"/>
      <c r="L159" s="13"/>
      <c r="M159" s="3"/>
      <c r="N159" s="13"/>
      <c r="O159" s="13">
        <v>1</v>
      </c>
      <c r="P159" s="13"/>
      <c r="Q159" s="28"/>
    </row>
    <row r="160" spans="2:19" ht="17.399999999999999" x14ac:dyDescent="0.3">
      <c r="B160" s="37" t="s">
        <v>189</v>
      </c>
      <c r="C160" s="47" t="s">
        <v>126</v>
      </c>
      <c r="D160" s="69" t="s">
        <v>150</v>
      </c>
      <c r="E160" s="69"/>
      <c r="F160" s="35" t="s">
        <v>46</v>
      </c>
      <c r="G160" s="30"/>
      <c r="H160" s="13"/>
      <c r="I160" s="13"/>
      <c r="J160" s="13"/>
      <c r="K160" s="13"/>
      <c r="L160" s="13"/>
      <c r="M160" s="3"/>
      <c r="N160" s="13"/>
      <c r="O160" s="13">
        <v>1</v>
      </c>
      <c r="P160" s="13"/>
      <c r="Q160" s="28"/>
    </row>
    <row r="161" spans="2:20" ht="17.399999999999999" x14ac:dyDescent="0.3">
      <c r="B161" s="37" t="s">
        <v>189</v>
      </c>
      <c r="C161" s="47" t="s">
        <v>126</v>
      </c>
      <c r="D161" s="69" t="s">
        <v>150</v>
      </c>
      <c r="E161" s="69"/>
      <c r="F161" s="35" t="s">
        <v>37</v>
      </c>
      <c r="G161" s="30"/>
      <c r="H161" s="13"/>
      <c r="I161" s="13"/>
      <c r="J161" s="13"/>
      <c r="K161" s="13"/>
      <c r="L161" s="13"/>
      <c r="M161" s="3"/>
      <c r="N161" s="13"/>
      <c r="O161" s="13">
        <v>1</v>
      </c>
      <c r="P161" s="13"/>
      <c r="Q161" s="28"/>
    </row>
    <row r="162" spans="2:20" ht="17.399999999999999" x14ac:dyDescent="0.3">
      <c r="B162" s="37" t="s">
        <v>189</v>
      </c>
      <c r="C162" s="47" t="s">
        <v>126</v>
      </c>
      <c r="D162" s="69" t="s">
        <v>150</v>
      </c>
      <c r="E162" s="69"/>
      <c r="F162" s="35" t="s">
        <v>37</v>
      </c>
      <c r="G162" s="30"/>
      <c r="H162" s="13"/>
      <c r="I162" s="13"/>
      <c r="J162" s="13"/>
      <c r="K162" s="13"/>
      <c r="L162" s="13"/>
      <c r="M162" s="3"/>
      <c r="N162" s="13"/>
      <c r="O162" s="13">
        <v>1</v>
      </c>
      <c r="P162" s="13"/>
      <c r="Q162" s="28"/>
    </row>
    <row r="163" spans="2:20" ht="17.399999999999999" x14ac:dyDescent="0.3">
      <c r="B163" s="37" t="s">
        <v>189</v>
      </c>
      <c r="C163" s="47" t="s">
        <v>126</v>
      </c>
      <c r="D163" s="69" t="s">
        <v>158</v>
      </c>
      <c r="E163" s="69"/>
      <c r="F163" s="35" t="s">
        <v>46</v>
      </c>
      <c r="G163" s="30"/>
      <c r="H163" s="13"/>
      <c r="I163" s="13"/>
      <c r="J163" s="13"/>
      <c r="K163" s="13"/>
      <c r="L163" s="13"/>
      <c r="M163" s="3"/>
      <c r="N163" s="13"/>
      <c r="O163" s="13">
        <v>1</v>
      </c>
      <c r="P163" s="13"/>
      <c r="Q163" s="28"/>
    </row>
    <row r="164" spans="2:20" ht="17.399999999999999" x14ac:dyDescent="0.3">
      <c r="B164" s="37" t="s">
        <v>189</v>
      </c>
      <c r="C164" s="47" t="s">
        <v>126</v>
      </c>
      <c r="D164" s="69" t="s">
        <v>158</v>
      </c>
      <c r="E164" s="69"/>
      <c r="F164" s="35" t="s">
        <v>46</v>
      </c>
      <c r="G164" s="30"/>
      <c r="H164" s="13"/>
      <c r="I164" s="13"/>
      <c r="J164" s="13"/>
      <c r="K164" s="13"/>
      <c r="L164" s="13"/>
      <c r="M164" s="3"/>
      <c r="N164" s="13"/>
      <c r="O164" s="13">
        <v>1</v>
      </c>
      <c r="P164" s="13"/>
      <c r="Q164" s="28"/>
    </row>
    <row r="165" spans="2:20" ht="17.399999999999999" x14ac:dyDescent="0.3">
      <c r="B165" s="37" t="s">
        <v>189</v>
      </c>
      <c r="C165" s="47" t="s">
        <v>108</v>
      </c>
      <c r="D165" s="69" t="s">
        <v>151</v>
      </c>
      <c r="E165" s="69" t="s">
        <v>152</v>
      </c>
      <c r="F165" s="35" t="s">
        <v>11</v>
      </c>
      <c r="G165" s="30"/>
      <c r="H165" s="13"/>
      <c r="I165" s="13"/>
      <c r="J165" s="13"/>
      <c r="K165" s="13"/>
      <c r="L165" s="13"/>
      <c r="M165" s="13">
        <v>145</v>
      </c>
      <c r="N165" s="13"/>
      <c r="O165" s="13"/>
      <c r="P165" s="13"/>
      <c r="Q165" s="28"/>
    </row>
    <row r="166" spans="2:20" ht="17.399999999999999" x14ac:dyDescent="0.3">
      <c r="B166" s="37" t="s">
        <v>189</v>
      </c>
      <c r="C166" s="47" t="s">
        <v>108</v>
      </c>
      <c r="D166" s="69" t="s">
        <v>153</v>
      </c>
      <c r="E166" s="69" t="s">
        <v>154</v>
      </c>
      <c r="F166" s="35" t="s">
        <v>11</v>
      </c>
      <c r="G166" s="30"/>
      <c r="H166" s="13"/>
      <c r="I166" s="13"/>
      <c r="J166" s="13"/>
      <c r="K166" s="13"/>
      <c r="L166" s="13"/>
      <c r="M166" s="3">
        <v>121</v>
      </c>
      <c r="N166" s="13"/>
      <c r="O166" s="13"/>
      <c r="P166" s="13"/>
      <c r="Q166" s="28"/>
    </row>
    <row r="167" spans="2:20" ht="17.399999999999999" x14ac:dyDescent="0.3">
      <c r="B167" s="29"/>
      <c r="C167" s="47"/>
      <c r="D167" s="82"/>
      <c r="E167" s="82"/>
      <c r="F167" s="81"/>
      <c r="G167" s="30"/>
      <c r="H167" s="13"/>
      <c r="I167" s="13"/>
      <c r="J167" s="13"/>
      <c r="K167" s="13"/>
      <c r="L167" s="13"/>
      <c r="M167" s="3"/>
      <c r="N167" s="13"/>
      <c r="O167" s="13"/>
      <c r="P167" s="13"/>
      <c r="Q167" s="28"/>
    </row>
    <row r="168" spans="2:20" ht="17.399999999999999" x14ac:dyDescent="0.3">
      <c r="B168" s="30"/>
      <c r="C168" s="47"/>
      <c r="D168" s="121" t="s">
        <v>144</v>
      </c>
      <c r="E168" s="122"/>
      <c r="F168" s="123"/>
      <c r="G168" s="30"/>
      <c r="H168" s="13"/>
      <c r="I168" s="13"/>
      <c r="J168" s="13"/>
      <c r="K168" s="13"/>
      <c r="L168" s="13"/>
      <c r="M168" s="13"/>
      <c r="N168" s="13"/>
      <c r="O168" s="13"/>
      <c r="P168" s="13"/>
      <c r="Q168" s="28"/>
    </row>
    <row r="169" spans="2:20" ht="17.399999999999999" x14ac:dyDescent="0.3">
      <c r="B169" s="29" t="s">
        <v>190</v>
      </c>
      <c r="C169" s="47" t="s">
        <v>61</v>
      </c>
      <c r="D169" s="69" t="s">
        <v>160</v>
      </c>
      <c r="E169" s="69" t="s">
        <v>167</v>
      </c>
      <c r="F169" s="35" t="s">
        <v>46</v>
      </c>
      <c r="G169" s="30">
        <v>576</v>
      </c>
      <c r="H169" s="13"/>
      <c r="I169" s="13"/>
      <c r="J169" s="13"/>
      <c r="K169" s="13"/>
      <c r="L169" s="13"/>
      <c r="M169" s="3"/>
      <c r="N169" s="13"/>
      <c r="O169" s="13"/>
      <c r="P169" s="13"/>
      <c r="Q169" s="28"/>
      <c r="S169" s="8">
        <v>13</v>
      </c>
      <c r="T169" s="8" t="s">
        <v>200</v>
      </c>
    </row>
    <row r="170" spans="2:20" ht="17.399999999999999" x14ac:dyDescent="0.3">
      <c r="B170" s="29" t="s">
        <v>190</v>
      </c>
      <c r="C170" s="47" t="s">
        <v>78</v>
      </c>
      <c r="D170" s="70" t="s">
        <v>159</v>
      </c>
      <c r="E170" s="70" t="s">
        <v>167</v>
      </c>
      <c r="F170" s="60" t="s">
        <v>37</v>
      </c>
      <c r="G170" s="50"/>
      <c r="H170" s="32">
        <v>589</v>
      </c>
      <c r="I170" s="32"/>
      <c r="J170" s="32"/>
      <c r="K170" s="32"/>
      <c r="L170" s="32"/>
      <c r="M170" s="62"/>
      <c r="N170" s="32"/>
      <c r="O170" s="13"/>
      <c r="P170" s="32"/>
      <c r="Q170" s="67"/>
      <c r="S170" s="8">
        <v>13</v>
      </c>
      <c r="T170" s="8" t="s">
        <v>200</v>
      </c>
    </row>
    <row r="171" spans="2:20" ht="17.399999999999999" x14ac:dyDescent="0.3">
      <c r="B171" s="29" t="s">
        <v>190</v>
      </c>
      <c r="C171" s="47" t="s">
        <v>101</v>
      </c>
      <c r="D171" s="70" t="s">
        <v>161</v>
      </c>
      <c r="E171" s="70" t="s">
        <v>166</v>
      </c>
      <c r="F171" s="60" t="s">
        <v>37</v>
      </c>
      <c r="G171" s="50"/>
      <c r="H171" s="32"/>
      <c r="I171" s="32"/>
      <c r="J171" s="32"/>
      <c r="K171" s="32">
        <v>589</v>
      </c>
      <c r="L171" s="32"/>
      <c r="M171" s="62"/>
      <c r="N171" s="32"/>
      <c r="O171" s="13"/>
      <c r="P171" s="32"/>
      <c r="Q171" s="67"/>
      <c r="S171" s="8">
        <f>K171/40</f>
        <v>14.725</v>
      </c>
    </row>
    <row r="172" spans="2:20" ht="17.399999999999999" x14ac:dyDescent="0.3">
      <c r="B172" s="29" t="s">
        <v>190</v>
      </c>
      <c r="C172" s="47" t="s">
        <v>105</v>
      </c>
      <c r="D172" s="70" t="s">
        <v>161</v>
      </c>
      <c r="E172" s="70"/>
      <c r="F172" s="60" t="s">
        <v>11</v>
      </c>
      <c r="G172" s="50"/>
      <c r="H172" s="32"/>
      <c r="I172" s="32"/>
      <c r="J172" s="32"/>
      <c r="K172" s="32"/>
      <c r="L172" s="32">
        <v>47</v>
      </c>
      <c r="M172" s="62"/>
      <c r="N172" s="32"/>
      <c r="O172" s="13"/>
      <c r="P172" s="32"/>
      <c r="Q172" s="67"/>
    </row>
    <row r="173" spans="2:20" ht="17.399999999999999" x14ac:dyDescent="0.3">
      <c r="B173" s="29" t="s">
        <v>190</v>
      </c>
      <c r="C173" s="47" t="s">
        <v>108</v>
      </c>
      <c r="D173" s="70" t="s">
        <v>162</v>
      </c>
      <c r="E173" s="70" t="s">
        <v>163</v>
      </c>
      <c r="F173" s="60" t="s">
        <v>11</v>
      </c>
      <c r="G173" s="50"/>
      <c r="H173" s="32"/>
      <c r="I173" s="32"/>
      <c r="J173" s="32"/>
      <c r="K173" s="32"/>
      <c r="L173" s="32"/>
      <c r="M173" s="62">
        <v>130</v>
      </c>
      <c r="N173" s="32"/>
      <c r="O173" s="13"/>
      <c r="P173" s="32"/>
      <c r="Q173" s="67"/>
    </row>
    <row r="174" spans="2:20" ht="17.399999999999999" x14ac:dyDescent="0.3">
      <c r="B174" s="29" t="s">
        <v>190</v>
      </c>
      <c r="C174" s="47" t="s">
        <v>126</v>
      </c>
      <c r="D174" s="70" t="s">
        <v>164</v>
      </c>
      <c r="E174" s="70"/>
      <c r="F174" s="60" t="s">
        <v>37</v>
      </c>
      <c r="G174" s="50"/>
      <c r="H174" s="32"/>
      <c r="I174" s="32"/>
      <c r="J174" s="32"/>
      <c r="K174" s="32"/>
      <c r="L174" s="32"/>
      <c r="M174" s="62"/>
      <c r="N174" s="32"/>
      <c r="O174" s="32">
        <v>1</v>
      </c>
      <c r="P174" s="32"/>
      <c r="Q174" s="67"/>
    </row>
    <row r="175" spans="2:20" ht="17.399999999999999" x14ac:dyDescent="0.3">
      <c r="B175" s="29" t="s">
        <v>190</v>
      </c>
      <c r="C175" s="47" t="s">
        <v>126</v>
      </c>
      <c r="D175" s="70" t="s">
        <v>164</v>
      </c>
      <c r="E175" s="70"/>
      <c r="F175" s="60" t="s">
        <v>37</v>
      </c>
      <c r="G175" s="50"/>
      <c r="H175" s="32"/>
      <c r="I175" s="32"/>
      <c r="J175" s="32"/>
      <c r="K175" s="32"/>
      <c r="L175" s="32"/>
      <c r="M175" s="62"/>
      <c r="N175" s="32"/>
      <c r="O175" s="32">
        <v>1</v>
      </c>
      <c r="P175" s="32"/>
      <c r="Q175" s="67"/>
    </row>
    <row r="176" spans="2:20" ht="17.399999999999999" x14ac:dyDescent="0.3">
      <c r="B176" s="29" t="s">
        <v>190</v>
      </c>
      <c r="C176" s="47" t="s">
        <v>126</v>
      </c>
      <c r="D176" s="70" t="s">
        <v>165</v>
      </c>
      <c r="E176" s="70"/>
      <c r="F176" s="60" t="s">
        <v>37</v>
      </c>
      <c r="G176" s="50"/>
      <c r="H176" s="32"/>
      <c r="I176" s="32"/>
      <c r="J176" s="32"/>
      <c r="K176" s="32"/>
      <c r="L176" s="32"/>
      <c r="M176" s="62"/>
      <c r="N176" s="32"/>
      <c r="O176" s="32">
        <v>1</v>
      </c>
      <c r="P176" s="32"/>
      <c r="Q176" s="67"/>
    </row>
    <row r="177" spans="2:17" ht="17.399999999999999" x14ac:dyDescent="0.3">
      <c r="B177" s="58" t="s">
        <v>193</v>
      </c>
      <c r="C177" s="47" t="s">
        <v>126</v>
      </c>
      <c r="D177" s="70" t="s">
        <v>168</v>
      </c>
      <c r="E177" s="70"/>
      <c r="F177" s="60" t="s">
        <v>37</v>
      </c>
      <c r="G177" s="50"/>
      <c r="H177" s="32"/>
      <c r="I177" s="32"/>
      <c r="J177" s="32"/>
      <c r="K177" s="32"/>
      <c r="L177" s="32"/>
      <c r="M177" s="62"/>
      <c r="N177" s="32"/>
      <c r="O177" s="32">
        <v>1</v>
      </c>
      <c r="P177" s="32"/>
      <c r="Q177" s="67"/>
    </row>
    <row r="178" spans="2:17" ht="17.399999999999999" x14ac:dyDescent="0.3">
      <c r="B178" s="58" t="s">
        <v>193</v>
      </c>
      <c r="C178" s="59" t="s">
        <v>126</v>
      </c>
      <c r="D178" s="70" t="s">
        <v>169</v>
      </c>
      <c r="E178" s="70"/>
      <c r="F178" s="60" t="s">
        <v>37</v>
      </c>
      <c r="G178" s="50"/>
      <c r="H178" s="32"/>
      <c r="I178" s="32"/>
      <c r="J178" s="32"/>
      <c r="K178" s="32"/>
      <c r="L178" s="32"/>
      <c r="M178" s="62"/>
      <c r="N178" s="32"/>
      <c r="O178" s="32">
        <v>1</v>
      </c>
      <c r="P178" s="32"/>
      <c r="Q178" s="67"/>
    </row>
    <row r="179" spans="2:17" ht="17.399999999999999" x14ac:dyDescent="0.3">
      <c r="B179" s="58" t="s">
        <v>193</v>
      </c>
      <c r="C179" s="59" t="s">
        <v>126</v>
      </c>
      <c r="D179" s="70" t="s">
        <v>170</v>
      </c>
      <c r="E179" s="70"/>
      <c r="F179" s="60" t="s">
        <v>37</v>
      </c>
      <c r="G179" s="50"/>
      <c r="H179" s="32"/>
      <c r="I179" s="32"/>
      <c r="J179" s="32"/>
      <c r="K179" s="32"/>
      <c r="L179" s="32"/>
      <c r="M179" s="62"/>
      <c r="N179" s="32"/>
      <c r="O179" s="32">
        <v>1</v>
      </c>
      <c r="P179" s="32"/>
      <c r="Q179" s="67"/>
    </row>
    <row r="180" spans="2:17" ht="17.399999999999999" x14ac:dyDescent="0.3">
      <c r="B180" s="58" t="s">
        <v>193</v>
      </c>
      <c r="C180" s="59" t="s">
        <v>126</v>
      </c>
      <c r="D180" s="70" t="s">
        <v>171</v>
      </c>
      <c r="E180" s="70"/>
      <c r="F180" s="60" t="s">
        <v>37</v>
      </c>
      <c r="G180" s="50"/>
      <c r="H180" s="32"/>
      <c r="I180" s="32"/>
      <c r="J180" s="32"/>
      <c r="K180" s="32"/>
      <c r="L180" s="32"/>
      <c r="M180" s="62"/>
      <c r="N180" s="32"/>
      <c r="O180" s="32">
        <v>1</v>
      </c>
      <c r="P180" s="32"/>
      <c r="Q180" s="67"/>
    </row>
    <row r="181" spans="2:17" ht="17.399999999999999" x14ac:dyDescent="0.3">
      <c r="B181" s="58"/>
      <c r="C181" s="59"/>
      <c r="D181" s="70"/>
      <c r="E181" s="70"/>
      <c r="F181" s="60"/>
      <c r="G181" s="50"/>
      <c r="H181" s="32"/>
      <c r="I181" s="32"/>
      <c r="J181" s="32"/>
      <c r="K181" s="32"/>
      <c r="L181" s="32"/>
      <c r="M181" s="62"/>
      <c r="N181" s="32"/>
      <c r="O181" s="32"/>
      <c r="P181" s="32"/>
      <c r="Q181" s="67"/>
    </row>
    <row r="182" spans="2:17" ht="17.399999999999999" x14ac:dyDescent="0.3">
      <c r="B182" s="58"/>
      <c r="C182" s="59"/>
      <c r="D182" s="121" t="s">
        <v>172</v>
      </c>
      <c r="E182" s="122"/>
      <c r="F182" s="123"/>
      <c r="G182" s="50"/>
      <c r="H182" s="32"/>
      <c r="I182" s="32"/>
      <c r="J182" s="32"/>
      <c r="K182" s="32"/>
      <c r="L182" s="32"/>
      <c r="M182" s="62"/>
      <c r="N182" s="32"/>
      <c r="O182" s="32"/>
      <c r="P182" s="32"/>
      <c r="Q182" s="67"/>
    </row>
    <row r="183" spans="2:17" ht="17.399999999999999" x14ac:dyDescent="0.3">
      <c r="B183" s="29" t="s">
        <v>190</v>
      </c>
      <c r="C183" s="59" t="s">
        <v>108</v>
      </c>
      <c r="D183" s="70" t="s">
        <v>202</v>
      </c>
      <c r="E183" s="70" t="s">
        <v>203</v>
      </c>
      <c r="F183" s="60" t="s">
        <v>11</v>
      </c>
      <c r="G183" s="50"/>
      <c r="H183" s="32"/>
      <c r="I183" s="32"/>
      <c r="J183" s="32"/>
      <c r="K183" s="32"/>
      <c r="L183" s="32"/>
      <c r="M183" s="62">
        <v>82</v>
      </c>
      <c r="N183" s="32"/>
      <c r="O183" s="32"/>
      <c r="P183" s="32"/>
      <c r="Q183" s="67"/>
    </row>
    <row r="184" spans="2:17" ht="17.399999999999999" x14ac:dyDescent="0.3">
      <c r="B184" s="58"/>
      <c r="C184" s="59"/>
      <c r="D184" s="70"/>
      <c r="E184" s="70"/>
      <c r="F184" s="60"/>
      <c r="G184" s="50"/>
      <c r="H184" s="32"/>
      <c r="I184" s="32"/>
      <c r="J184" s="32"/>
      <c r="K184" s="32"/>
      <c r="L184" s="32"/>
      <c r="M184" s="62"/>
      <c r="N184" s="32"/>
      <c r="O184" s="32"/>
      <c r="P184" s="32"/>
      <c r="Q184" s="67"/>
    </row>
    <row r="185" spans="2:17" ht="17.399999999999999" x14ac:dyDescent="0.3">
      <c r="B185" s="58"/>
      <c r="C185" s="59"/>
      <c r="D185" s="70"/>
      <c r="E185" s="70"/>
      <c r="F185" s="60"/>
      <c r="G185" s="50"/>
      <c r="H185" s="32"/>
      <c r="I185" s="32"/>
      <c r="J185" s="32"/>
      <c r="K185" s="32"/>
      <c r="L185" s="32"/>
      <c r="M185" s="62"/>
      <c r="N185" s="32"/>
      <c r="O185" s="32"/>
      <c r="P185" s="32"/>
      <c r="Q185" s="67"/>
    </row>
    <row r="186" spans="2:17" ht="18" thickBot="1" x14ac:dyDescent="0.35">
      <c r="B186" s="58"/>
      <c r="C186" s="59"/>
      <c r="D186" s="70"/>
      <c r="E186" s="70"/>
      <c r="F186" s="60"/>
      <c r="G186" s="50"/>
      <c r="H186" s="32"/>
      <c r="I186" s="32"/>
      <c r="J186" s="61"/>
      <c r="K186" s="61"/>
      <c r="L186" s="61"/>
      <c r="M186" s="62"/>
      <c r="N186" s="32"/>
      <c r="O186" s="32"/>
      <c r="P186" s="32"/>
      <c r="Q186" s="67"/>
    </row>
    <row r="187" spans="2:17" ht="18" thickBot="1" x14ac:dyDescent="0.35">
      <c r="B187" s="115" t="s">
        <v>60</v>
      </c>
      <c r="C187" s="116"/>
      <c r="D187" s="116"/>
      <c r="E187" s="116"/>
      <c r="F187" s="117"/>
      <c r="G187" s="63">
        <f>G169</f>
        <v>576</v>
      </c>
      <c r="H187" s="64">
        <f>H170</f>
        <v>589</v>
      </c>
      <c r="I187" s="64"/>
      <c r="J187" s="64">
        <f>SUM(J150:J175)</f>
        <v>159</v>
      </c>
      <c r="K187" s="64">
        <f>SUM(K150:K175)</f>
        <v>842</v>
      </c>
      <c r="L187" s="64">
        <f>SUM(L156:L175)</f>
        <v>111</v>
      </c>
      <c r="M187" s="64">
        <f>SUM(M156:M185)</f>
        <v>478</v>
      </c>
      <c r="N187" s="64"/>
      <c r="O187" s="64">
        <f>SUM(O156:O175)</f>
        <v>8</v>
      </c>
      <c r="P187" s="64"/>
      <c r="Q187" s="66"/>
    </row>
    <row r="188" spans="2:17" ht="18" thickBot="1" x14ac:dyDescent="0.35">
      <c r="B188" s="118" t="s">
        <v>48</v>
      </c>
      <c r="C188" s="119"/>
      <c r="D188" s="119"/>
      <c r="E188" s="119"/>
      <c r="F188" s="120"/>
      <c r="G188" s="83">
        <f>G187/5280</f>
        <v>0.10909090909090909</v>
      </c>
      <c r="H188" s="84">
        <f>H187/5280</f>
        <v>0.11155303030303031</v>
      </c>
      <c r="I188" s="33"/>
      <c r="J188" s="33">
        <f>J187/5280</f>
        <v>3.0113636363636363E-2</v>
      </c>
      <c r="K188" s="33">
        <f>K187</f>
        <v>842</v>
      </c>
      <c r="L188" s="33">
        <f>L187</f>
        <v>111</v>
      </c>
      <c r="M188" s="33">
        <f>M187</f>
        <v>478</v>
      </c>
      <c r="N188" s="33"/>
      <c r="O188" s="33">
        <f>O187</f>
        <v>8</v>
      </c>
      <c r="P188" s="33"/>
      <c r="Q188" s="34"/>
    </row>
    <row r="191" spans="2:17" ht="15" thickBot="1" x14ac:dyDescent="0.35"/>
    <row r="192" spans="2:17" ht="18" thickBot="1" x14ac:dyDescent="0.35">
      <c r="B192" s="137" t="s">
        <v>53</v>
      </c>
      <c r="C192" s="138"/>
      <c r="D192" s="138"/>
      <c r="E192" s="138"/>
      <c r="F192" s="138"/>
      <c r="G192" s="138"/>
      <c r="H192" s="138"/>
      <c r="I192" s="138"/>
      <c r="J192" s="139"/>
      <c r="K192" s="89"/>
      <c r="L192" s="89"/>
      <c r="M192" s="89"/>
      <c r="N192" s="89"/>
      <c r="O192" s="89"/>
      <c r="P192" s="89"/>
      <c r="Q192" s="90"/>
    </row>
    <row r="193" spans="2:17" ht="17.399999999999999" x14ac:dyDescent="0.3">
      <c r="B193" s="124" t="s">
        <v>50</v>
      </c>
      <c r="C193" s="127" t="s">
        <v>49</v>
      </c>
      <c r="D193" s="130" t="s">
        <v>7</v>
      </c>
      <c r="E193" s="130"/>
      <c r="F193" s="131"/>
      <c r="G193" s="134">
        <v>644</v>
      </c>
      <c r="H193" s="135"/>
      <c r="I193" s="135"/>
      <c r="J193" s="136"/>
      <c r="K193" s="87"/>
      <c r="L193" s="87"/>
      <c r="M193" s="87"/>
      <c r="N193" s="87"/>
      <c r="O193" s="87"/>
      <c r="P193" s="87"/>
      <c r="Q193" s="88"/>
    </row>
    <row r="194" spans="2:17" ht="221.25" customHeight="1" x14ac:dyDescent="0.3">
      <c r="B194" s="125"/>
      <c r="C194" s="128"/>
      <c r="D194" s="132"/>
      <c r="E194" s="132"/>
      <c r="F194" s="133"/>
      <c r="G194" s="36" t="s">
        <v>194</v>
      </c>
      <c r="H194" s="22" t="s">
        <v>195</v>
      </c>
      <c r="I194" s="22" t="s">
        <v>55</v>
      </c>
      <c r="J194" s="26" t="s">
        <v>56</v>
      </c>
      <c r="K194" s="91"/>
      <c r="L194" s="22"/>
      <c r="M194" s="22"/>
      <c r="N194" s="22"/>
      <c r="O194" s="22"/>
      <c r="P194" s="22"/>
      <c r="Q194" s="26"/>
    </row>
    <row r="195" spans="2:17" ht="18" thickBot="1" x14ac:dyDescent="0.35">
      <c r="B195" s="126"/>
      <c r="C195" s="129"/>
      <c r="D195" s="42" t="s">
        <v>3</v>
      </c>
      <c r="E195" s="42" t="s">
        <v>2</v>
      </c>
      <c r="F195" s="43" t="s">
        <v>4</v>
      </c>
      <c r="G195" s="48" t="s">
        <v>5</v>
      </c>
      <c r="H195" s="44" t="s">
        <v>5</v>
      </c>
      <c r="I195" s="44" t="s">
        <v>5</v>
      </c>
      <c r="J195" s="43" t="s">
        <v>5</v>
      </c>
      <c r="K195" s="92"/>
      <c r="L195" s="44"/>
      <c r="M195" s="42"/>
      <c r="N195" s="44"/>
      <c r="O195" s="44"/>
      <c r="P195" s="44"/>
      <c r="Q195" s="45"/>
    </row>
    <row r="196" spans="2:17" ht="17.399999999999999" x14ac:dyDescent="0.3">
      <c r="B196" s="75"/>
      <c r="C196" s="76"/>
      <c r="D196" s="112" t="s">
        <v>173</v>
      </c>
      <c r="E196" s="113"/>
      <c r="F196" s="114"/>
      <c r="G196" s="72"/>
      <c r="H196" s="73"/>
      <c r="I196" s="73"/>
      <c r="J196" s="108"/>
      <c r="K196" s="93"/>
      <c r="L196" s="73"/>
      <c r="M196" s="71"/>
      <c r="N196" s="73"/>
      <c r="O196" s="73"/>
      <c r="P196" s="73"/>
      <c r="Q196" s="74"/>
    </row>
    <row r="197" spans="2:17" ht="17.399999999999999" x14ac:dyDescent="0.3">
      <c r="B197" s="29" t="s">
        <v>191</v>
      </c>
      <c r="C197" s="46" t="s">
        <v>78</v>
      </c>
      <c r="D197" s="68" t="s">
        <v>174</v>
      </c>
      <c r="E197" s="68" t="s">
        <v>175</v>
      </c>
      <c r="F197" s="38" t="s">
        <v>46</v>
      </c>
      <c r="G197" s="30"/>
      <c r="H197" s="13">
        <v>6</v>
      </c>
      <c r="I197" s="13"/>
      <c r="J197" s="51"/>
      <c r="K197" s="18"/>
      <c r="L197" s="13"/>
      <c r="M197" s="3"/>
      <c r="N197" s="13"/>
      <c r="O197" s="13"/>
      <c r="P197" s="13"/>
      <c r="Q197" s="28"/>
    </row>
    <row r="198" spans="2:17" ht="17.399999999999999" x14ac:dyDescent="0.3">
      <c r="B198" s="37"/>
      <c r="C198" s="46"/>
      <c r="D198" s="68"/>
      <c r="E198" s="68"/>
      <c r="F198" s="38"/>
      <c r="G198" s="49"/>
      <c r="H198" s="39"/>
      <c r="I198" s="39"/>
      <c r="J198" s="38"/>
      <c r="K198" s="95"/>
      <c r="L198" s="39"/>
      <c r="M198" s="40"/>
      <c r="N198" s="39"/>
      <c r="O198" s="39"/>
      <c r="P198" s="39"/>
      <c r="Q198" s="41"/>
    </row>
    <row r="199" spans="2:17" ht="17.399999999999999" x14ac:dyDescent="0.3">
      <c r="B199" s="29" t="s">
        <v>191</v>
      </c>
      <c r="C199" s="47" t="s">
        <v>108</v>
      </c>
      <c r="D199" s="68" t="s">
        <v>176</v>
      </c>
      <c r="E199" s="69" t="s">
        <v>177</v>
      </c>
      <c r="F199" s="35" t="s">
        <v>11</v>
      </c>
      <c r="G199" s="30"/>
      <c r="H199" s="13"/>
      <c r="I199" s="13"/>
      <c r="J199" s="51">
        <v>102</v>
      </c>
      <c r="K199" s="18"/>
      <c r="L199" s="13"/>
      <c r="M199" s="3"/>
      <c r="N199" s="13"/>
      <c r="O199" s="13"/>
      <c r="P199" s="13"/>
      <c r="Q199" s="28"/>
    </row>
    <row r="200" spans="2:17" ht="17.399999999999999" x14ac:dyDescent="0.3">
      <c r="B200" s="27"/>
      <c r="C200" s="52"/>
      <c r="D200" s="68"/>
      <c r="E200" s="69"/>
      <c r="F200" s="51"/>
      <c r="G200" s="30"/>
      <c r="H200" s="13"/>
      <c r="I200" s="13"/>
      <c r="J200" s="51"/>
      <c r="K200" s="18"/>
      <c r="L200" s="13"/>
      <c r="M200" s="3"/>
      <c r="N200" s="13"/>
      <c r="O200" s="13"/>
      <c r="P200" s="13"/>
      <c r="Q200" s="28"/>
    </row>
    <row r="201" spans="2:17" ht="17.399999999999999" x14ac:dyDescent="0.3">
      <c r="B201" s="29" t="s">
        <v>191</v>
      </c>
      <c r="C201" s="52" t="s">
        <v>105</v>
      </c>
      <c r="D201" s="68" t="s">
        <v>178</v>
      </c>
      <c r="E201" s="69"/>
      <c r="F201" s="51" t="s">
        <v>11</v>
      </c>
      <c r="G201" s="30"/>
      <c r="H201" s="13"/>
      <c r="I201" s="13">
        <v>41</v>
      </c>
      <c r="J201" s="51"/>
      <c r="K201" s="18"/>
      <c r="L201" s="13"/>
      <c r="M201" s="3"/>
      <c r="N201" s="13"/>
      <c r="O201" s="13"/>
      <c r="P201" s="13"/>
      <c r="Q201" s="28"/>
    </row>
    <row r="202" spans="2:17" ht="17.399999999999999" x14ac:dyDescent="0.3">
      <c r="B202" s="29"/>
      <c r="C202" s="47"/>
      <c r="D202" s="69"/>
      <c r="E202" s="69"/>
      <c r="F202" s="35"/>
      <c r="G202" s="30"/>
      <c r="H202" s="13"/>
      <c r="I202" s="13"/>
      <c r="J202" s="51"/>
      <c r="K202" s="18"/>
      <c r="L202" s="13"/>
      <c r="M202" s="3"/>
      <c r="N202" s="13"/>
      <c r="O202" s="13"/>
      <c r="P202" s="13"/>
      <c r="Q202" s="28"/>
    </row>
    <row r="203" spans="2:17" ht="17.399999999999999" x14ac:dyDescent="0.3">
      <c r="B203" s="29"/>
      <c r="C203" s="47"/>
      <c r="D203" s="121" t="s">
        <v>179</v>
      </c>
      <c r="E203" s="122"/>
      <c r="F203" s="123"/>
      <c r="G203" s="30"/>
      <c r="H203" s="13"/>
      <c r="I203" s="13"/>
      <c r="J203" s="28"/>
      <c r="K203" s="18"/>
      <c r="L203" s="13"/>
      <c r="M203" s="13"/>
      <c r="N203" s="13"/>
      <c r="O203" s="13"/>
      <c r="P203" s="13"/>
      <c r="Q203" s="28"/>
    </row>
    <row r="204" spans="2:17" ht="17.399999999999999" x14ac:dyDescent="0.3">
      <c r="B204" s="29" t="s">
        <v>191</v>
      </c>
      <c r="C204" s="47" t="s">
        <v>78</v>
      </c>
      <c r="D204" s="69" t="s">
        <v>180</v>
      </c>
      <c r="E204" s="69" t="s">
        <v>181</v>
      </c>
      <c r="F204" s="85" t="s">
        <v>46</v>
      </c>
      <c r="G204" s="30"/>
      <c r="H204" s="13">
        <v>4</v>
      </c>
      <c r="I204" s="13"/>
      <c r="J204" s="28"/>
      <c r="K204" s="18"/>
      <c r="L204" s="13"/>
      <c r="M204" s="13"/>
      <c r="N204" s="13"/>
      <c r="O204" s="13"/>
      <c r="P204" s="13"/>
      <c r="Q204" s="28"/>
    </row>
    <row r="205" spans="2:17" ht="17.399999999999999" x14ac:dyDescent="0.3">
      <c r="B205" s="29"/>
      <c r="C205" s="47"/>
      <c r="D205" s="69"/>
      <c r="E205" s="69"/>
      <c r="F205" s="85"/>
      <c r="G205" s="30"/>
      <c r="H205" s="13"/>
      <c r="I205" s="13"/>
      <c r="J205" s="51"/>
      <c r="K205" s="18"/>
      <c r="L205" s="13"/>
      <c r="M205" s="3"/>
      <c r="N205" s="13"/>
      <c r="O205" s="13"/>
      <c r="P205" s="13"/>
      <c r="Q205" s="28"/>
    </row>
    <row r="206" spans="2:17" ht="17.399999999999999" x14ac:dyDescent="0.3">
      <c r="B206" s="29" t="s">
        <v>191</v>
      </c>
      <c r="C206" s="47" t="s">
        <v>108</v>
      </c>
      <c r="D206" s="69" t="s">
        <v>182</v>
      </c>
      <c r="E206" s="69" t="s">
        <v>183</v>
      </c>
      <c r="F206" s="85" t="s">
        <v>11</v>
      </c>
      <c r="G206" s="30"/>
      <c r="H206" s="13"/>
      <c r="I206" s="13"/>
      <c r="J206" s="51">
        <v>134</v>
      </c>
      <c r="K206" s="18"/>
      <c r="L206" s="13"/>
      <c r="M206" s="3"/>
      <c r="N206" s="13"/>
      <c r="O206" s="13"/>
      <c r="P206" s="13"/>
      <c r="Q206" s="28"/>
    </row>
    <row r="207" spans="2:17" ht="17.399999999999999" x14ac:dyDescent="0.3">
      <c r="B207" s="29"/>
      <c r="C207" s="47"/>
      <c r="D207" s="69"/>
      <c r="E207" s="69"/>
      <c r="F207" s="85"/>
      <c r="G207" s="30"/>
      <c r="H207" s="13"/>
      <c r="I207" s="13"/>
      <c r="J207" s="51"/>
      <c r="K207" s="18"/>
      <c r="L207" s="13"/>
      <c r="M207" s="3"/>
      <c r="N207" s="13"/>
      <c r="O207" s="13"/>
      <c r="P207" s="13"/>
      <c r="Q207" s="28"/>
    </row>
    <row r="208" spans="2:17" ht="17.399999999999999" x14ac:dyDescent="0.3">
      <c r="B208" s="29"/>
      <c r="C208" s="47"/>
      <c r="D208" s="121" t="s">
        <v>184</v>
      </c>
      <c r="E208" s="122"/>
      <c r="F208" s="123"/>
      <c r="G208" s="30"/>
      <c r="H208" s="13"/>
      <c r="I208" s="13"/>
      <c r="J208" s="51"/>
      <c r="K208" s="18"/>
      <c r="L208" s="13"/>
      <c r="M208" s="3"/>
      <c r="N208" s="13"/>
      <c r="O208" s="13"/>
      <c r="P208" s="13"/>
      <c r="Q208" s="28"/>
    </row>
    <row r="209" spans="2:17" ht="17.399999999999999" x14ac:dyDescent="0.3">
      <c r="B209" s="58" t="s">
        <v>192</v>
      </c>
      <c r="C209" s="47" t="s">
        <v>108</v>
      </c>
      <c r="D209" s="69" t="s">
        <v>185</v>
      </c>
      <c r="E209" s="69" t="s">
        <v>186</v>
      </c>
      <c r="F209" s="85" t="s">
        <v>11</v>
      </c>
      <c r="G209" s="30"/>
      <c r="H209" s="13"/>
      <c r="I209" s="13"/>
      <c r="J209" s="51">
        <v>214</v>
      </c>
      <c r="K209" s="18"/>
      <c r="L209" s="13"/>
      <c r="M209" s="3"/>
      <c r="N209" s="13"/>
      <c r="O209" s="13"/>
      <c r="P209" s="13"/>
      <c r="Q209" s="28"/>
    </row>
    <row r="210" spans="2:17" ht="17.399999999999999" x14ac:dyDescent="0.3">
      <c r="B210" s="58" t="s">
        <v>192</v>
      </c>
      <c r="C210" s="47" t="s">
        <v>108</v>
      </c>
      <c r="D210" s="69" t="s">
        <v>187</v>
      </c>
      <c r="E210" s="69" t="s">
        <v>188</v>
      </c>
      <c r="F210" s="85" t="s">
        <v>11</v>
      </c>
      <c r="G210" s="30"/>
      <c r="H210" s="13"/>
      <c r="I210" s="13"/>
      <c r="J210" s="51">
        <v>105</v>
      </c>
      <c r="K210" s="18"/>
      <c r="L210" s="13"/>
      <c r="M210" s="3"/>
      <c r="N210" s="13"/>
      <c r="O210" s="13"/>
      <c r="P210" s="13"/>
      <c r="Q210" s="28"/>
    </row>
    <row r="211" spans="2:17" ht="17.399999999999999" x14ac:dyDescent="0.3">
      <c r="B211" s="30"/>
      <c r="C211" s="47"/>
      <c r="D211" s="69"/>
      <c r="E211" s="69"/>
      <c r="F211" s="85"/>
      <c r="G211" s="30"/>
      <c r="H211" s="13"/>
      <c r="I211" s="13"/>
      <c r="J211" s="28"/>
      <c r="K211" s="18"/>
      <c r="L211" s="13"/>
      <c r="M211" s="13"/>
      <c r="N211" s="13"/>
      <c r="O211" s="13"/>
      <c r="P211" s="13"/>
      <c r="Q211" s="28"/>
    </row>
    <row r="212" spans="2:17" ht="17.399999999999999" x14ac:dyDescent="0.3">
      <c r="B212" s="29"/>
      <c r="C212" s="47"/>
      <c r="D212" s="69"/>
      <c r="E212" s="69"/>
      <c r="F212" s="85"/>
      <c r="G212" s="30"/>
      <c r="H212" s="13"/>
      <c r="I212" s="13"/>
      <c r="J212" s="51"/>
      <c r="K212" s="18"/>
      <c r="L212" s="13"/>
      <c r="M212" s="3"/>
      <c r="N212" s="13"/>
      <c r="O212" s="13"/>
      <c r="P212" s="13"/>
      <c r="Q212" s="28"/>
    </row>
    <row r="213" spans="2:17" ht="17.399999999999999" x14ac:dyDescent="0.3">
      <c r="B213" s="29"/>
      <c r="C213" s="47"/>
      <c r="D213" s="82"/>
      <c r="E213" s="82"/>
      <c r="F213" s="81"/>
      <c r="G213" s="30"/>
      <c r="H213" s="13"/>
      <c r="I213" s="13"/>
      <c r="J213" s="51"/>
      <c r="K213" s="18"/>
      <c r="L213" s="13"/>
      <c r="M213" s="3"/>
      <c r="N213" s="13"/>
      <c r="O213" s="13"/>
      <c r="P213" s="13"/>
      <c r="Q213" s="28"/>
    </row>
    <row r="214" spans="2:17" ht="17.399999999999999" x14ac:dyDescent="0.3">
      <c r="B214" s="30"/>
      <c r="C214" s="47"/>
      <c r="D214" s="82"/>
      <c r="E214" s="82"/>
      <c r="F214" s="81"/>
      <c r="G214" s="30"/>
      <c r="H214" s="13"/>
      <c r="I214" s="13"/>
      <c r="J214" s="28"/>
      <c r="K214" s="18"/>
      <c r="L214" s="13"/>
      <c r="M214" s="13"/>
      <c r="N214" s="13"/>
      <c r="O214" s="13"/>
      <c r="P214" s="13"/>
      <c r="Q214" s="28"/>
    </row>
    <row r="215" spans="2:17" ht="17.399999999999999" x14ac:dyDescent="0.3">
      <c r="B215" s="29"/>
      <c r="C215" s="47"/>
      <c r="D215" s="69"/>
      <c r="E215" s="69"/>
      <c r="F215" s="85"/>
      <c r="G215" s="30"/>
      <c r="H215" s="13"/>
      <c r="I215" s="13"/>
      <c r="J215" s="51"/>
      <c r="K215" s="18"/>
      <c r="L215" s="13"/>
      <c r="M215" s="3"/>
      <c r="N215" s="13"/>
      <c r="O215" s="13"/>
      <c r="P215" s="13"/>
      <c r="Q215" s="28"/>
    </row>
    <row r="216" spans="2:17" ht="17.399999999999999" x14ac:dyDescent="0.3">
      <c r="B216" s="58"/>
      <c r="C216" s="47"/>
      <c r="D216" s="69"/>
      <c r="E216" s="69"/>
      <c r="F216" s="86"/>
      <c r="G216" s="50"/>
      <c r="H216" s="32"/>
      <c r="I216" s="32"/>
      <c r="J216" s="109"/>
      <c r="K216" s="107"/>
      <c r="L216" s="32"/>
      <c r="M216" s="62"/>
      <c r="N216" s="32"/>
      <c r="O216" s="13"/>
      <c r="P216" s="32"/>
      <c r="Q216" s="67"/>
    </row>
    <row r="217" spans="2:17" ht="17.399999999999999" x14ac:dyDescent="0.3">
      <c r="B217" s="58"/>
      <c r="C217" s="47"/>
      <c r="D217" s="69"/>
      <c r="E217" s="69"/>
      <c r="F217" s="86"/>
      <c r="G217" s="50"/>
      <c r="H217" s="32"/>
      <c r="I217" s="32"/>
      <c r="J217" s="109"/>
      <c r="K217" s="107"/>
      <c r="L217" s="32"/>
      <c r="M217" s="62"/>
      <c r="N217" s="32"/>
      <c r="O217" s="13"/>
      <c r="P217" s="32"/>
      <c r="Q217" s="67"/>
    </row>
    <row r="218" spans="2:17" ht="17.399999999999999" x14ac:dyDescent="0.3">
      <c r="B218" s="58"/>
      <c r="C218" s="47"/>
      <c r="D218" s="69"/>
      <c r="E218" s="69"/>
      <c r="F218" s="86"/>
      <c r="G218" s="50"/>
      <c r="H218" s="32"/>
      <c r="I218" s="32"/>
      <c r="J218" s="109"/>
      <c r="K218" s="107"/>
      <c r="L218" s="32"/>
      <c r="M218" s="62"/>
      <c r="N218" s="32"/>
      <c r="O218" s="13"/>
      <c r="P218" s="32"/>
      <c r="Q218" s="67"/>
    </row>
    <row r="219" spans="2:17" ht="17.399999999999999" x14ac:dyDescent="0.3">
      <c r="B219" s="58"/>
      <c r="C219" s="47"/>
      <c r="D219" s="69"/>
      <c r="E219" s="69"/>
      <c r="F219" s="86"/>
      <c r="G219" s="50"/>
      <c r="H219" s="32"/>
      <c r="I219" s="32"/>
      <c r="J219" s="109"/>
      <c r="K219" s="107"/>
      <c r="L219" s="32"/>
      <c r="M219" s="62"/>
      <c r="N219" s="32"/>
      <c r="O219" s="13"/>
      <c r="P219" s="32"/>
      <c r="Q219" s="67"/>
    </row>
    <row r="220" spans="2:17" ht="17.399999999999999" x14ac:dyDescent="0.3">
      <c r="B220" s="58"/>
      <c r="C220" s="47"/>
      <c r="D220" s="69"/>
      <c r="E220" s="69"/>
      <c r="F220" s="86"/>
      <c r="G220" s="50"/>
      <c r="H220" s="32"/>
      <c r="I220" s="32"/>
      <c r="J220" s="109"/>
      <c r="K220" s="107"/>
      <c r="L220" s="32"/>
      <c r="M220" s="62"/>
      <c r="N220" s="32"/>
      <c r="O220" s="32"/>
      <c r="P220" s="32"/>
      <c r="Q220" s="67"/>
    </row>
    <row r="221" spans="2:17" ht="17.399999999999999" x14ac:dyDescent="0.3">
      <c r="B221" s="58"/>
      <c r="C221" s="47"/>
      <c r="D221" s="69"/>
      <c r="E221" s="69"/>
      <c r="F221" s="86"/>
      <c r="G221" s="50"/>
      <c r="H221" s="32"/>
      <c r="I221" s="32"/>
      <c r="J221" s="109"/>
      <c r="K221" s="107"/>
      <c r="L221" s="32"/>
      <c r="M221" s="62"/>
      <c r="N221" s="32"/>
      <c r="O221" s="32"/>
      <c r="P221" s="32"/>
      <c r="Q221" s="67"/>
    </row>
    <row r="222" spans="2:17" ht="17.399999999999999" x14ac:dyDescent="0.3">
      <c r="B222" s="58"/>
      <c r="C222" s="47"/>
      <c r="D222" s="69"/>
      <c r="E222" s="69"/>
      <c r="F222" s="86"/>
      <c r="G222" s="50"/>
      <c r="H222" s="32"/>
      <c r="I222" s="32"/>
      <c r="J222" s="109"/>
      <c r="K222" s="107"/>
      <c r="L222" s="32"/>
      <c r="M222" s="62"/>
      <c r="N222" s="32"/>
      <c r="O222" s="32"/>
      <c r="P222" s="32"/>
      <c r="Q222" s="67"/>
    </row>
    <row r="223" spans="2:17" ht="17.399999999999999" x14ac:dyDescent="0.3">
      <c r="B223" s="58"/>
      <c r="C223" s="47"/>
      <c r="D223" s="69"/>
      <c r="E223" s="69"/>
      <c r="F223" s="86"/>
      <c r="G223" s="50"/>
      <c r="H223" s="32"/>
      <c r="I223" s="32"/>
      <c r="J223" s="109"/>
      <c r="K223" s="107"/>
      <c r="L223" s="32"/>
      <c r="M223" s="62"/>
      <c r="N223" s="32"/>
      <c r="O223" s="32"/>
      <c r="P223" s="32"/>
      <c r="Q223" s="67"/>
    </row>
    <row r="224" spans="2:17" ht="17.399999999999999" x14ac:dyDescent="0.3">
      <c r="B224" s="58"/>
      <c r="C224" s="59"/>
      <c r="D224" s="69"/>
      <c r="E224" s="69"/>
      <c r="F224" s="86"/>
      <c r="G224" s="50"/>
      <c r="H224" s="32"/>
      <c r="I224" s="32"/>
      <c r="J224" s="109"/>
      <c r="K224" s="107"/>
      <c r="L224" s="32"/>
      <c r="M224" s="62"/>
      <c r="N224" s="32"/>
      <c r="O224" s="32"/>
      <c r="P224" s="32"/>
      <c r="Q224" s="67"/>
    </row>
    <row r="225" spans="2:17" ht="17.399999999999999" x14ac:dyDescent="0.3">
      <c r="B225" s="58"/>
      <c r="C225" s="59"/>
      <c r="D225" s="69"/>
      <c r="E225" s="69"/>
      <c r="F225" s="86"/>
      <c r="G225" s="50"/>
      <c r="H225" s="32"/>
      <c r="I225" s="32"/>
      <c r="J225" s="109"/>
      <c r="K225" s="107"/>
      <c r="L225" s="32"/>
      <c r="M225" s="62"/>
      <c r="N225" s="32"/>
      <c r="O225" s="32"/>
      <c r="P225" s="32"/>
      <c r="Q225" s="67"/>
    </row>
    <row r="226" spans="2:17" ht="17.399999999999999" x14ac:dyDescent="0.3">
      <c r="B226" s="58"/>
      <c r="C226" s="59"/>
      <c r="D226" s="69"/>
      <c r="E226" s="69"/>
      <c r="F226" s="86"/>
      <c r="G226" s="50"/>
      <c r="H226" s="32"/>
      <c r="I226" s="32"/>
      <c r="J226" s="109"/>
      <c r="K226" s="107"/>
      <c r="L226" s="32"/>
      <c r="M226" s="62"/>
      <c r="N226" s="32"/>
      <c r="O226" s="32"/>
      <c r="P226" s="32"/>
      <c r="Q226" s="67"/>
    </row>
    <row r="227" spans="2:17" ht="17.399999999999999" x14ac:dyDescent="0.3">
      <c r="B227" s="58"/>
      <c r="C227" s="59"/>
      <c r="D227" s="69"/>
      <c r="E227" s="69"/>
      <c r="F227" s="86"/>
      <c r="G227" s="50"/>
      <c r="H227" s="32"/>
      <c r="I227" s="32"/>
      <c r="J227" s="109"/>
      <c r="K227" s="107"/>
      <c r="L227" s="32"/>
      <c r="M227" s="62"/>
      <c r="N227" s="32"/>
      <c r="O227" s="32"/>
      <c r="P227" s="32"/>
      <c r="Q227" s="67"/>
    </row>
    <row r="228" spans="2:17" ht="17.399999999999999" x14ac:dyDescent="0.3">
      <c r="B228" s="58"/>
      <c r="C228" s="59"/>
      <c r="D228" s="82"/>
      <c r="E228" s="82"/>
      <c r="F228" s="81"/>
      <c r="G228" s="50"/>
      <c r="H228" s="32"/>
      <c r="I228" s="32"/>
      <c r="J228" s="109"/>
      <c r="K228" s="107"/>
      <c r="L228" s="32"/>
      <c r="M228" s="62"/>
      <c r="N228" s="32"/>
      <c r="O228" s="32"/>
      <c r="P228" s="32"/>
      <c r="Q228" s="67"/>
    </row>
    <row r="229" spans="2:17" ht="17.399999999999999" x14ac:dyDescent="0.3">
      <c r="B229" s="58"/>
      <c r="C229" s="59"/>
      <c r="D229" s="69"/>
      <c r="E229" s="69"/>
      <c r="F229" s="86"/>
      <c r="G229" s="50"/>
      <c r="H229" s="32"/>
      <c r="I229" s="32"/>
      <c r="J229" s="109"/>
      <c r="K229" s="107"/>
      <c r="L229" s="32"/>
      <c r="M229" s="62"/>
      <c r="N229" s="32"/>
      <c r="O229" s="32"/>
      <c r="P229" s="32"/>
      <c r="Q229" s="67"/>
    </row>
    <row r="230" spans="2:17" ht="17.399999999999999" x14ac:dyDescent="0.3">
      <c r="B230" s="58"/>
      <c r="C230" s="59"/>
      <c r="D230" s="70"/>
      <c r="E230" s="70"/>
      <c r="F230" s="60"/>
      <c r="G230" s="50"/>
      <c r="H230" s="32"/>
      <c r="I230" s="32"/>
      <c r="J230" s="109"/>
      <c r="K230" s="107"/>
      <c r="L230" s="32"/>
      <c r="M230" s="62"/>
      <c r="N230" s="32"/>
      <c r="O230" s="32"/>
      <c r="P230" s="32"/>
      <c r="Q230" s="67"/>
    </row>
    <row r="231" spans="2:17" ht="17.399999999999999" x14ac:dyDescent="0.3">
      <c r="B231" s="58"/>
      <c r="C231" s="59"/>
      <c r="D231" s="70"/>
      <c r="E231" s="70"/>
      <c r="F231" s="60"/>
      <c r="G231" s="50"/>
      <c r="H231" s="32"/>
      <c r="I231" s="32"/>
      <c r="J231" s="109"/>
      <c r="K231" s="107"/>
      <c r="L231" s="32"/>
      <c r="M231" s="62"/>
      <c r="N231" s="32"/>
      <c r="O231" s="32"/>
      <c r="P231" s="32"/>
      <c r="Q231" s="67"/>
    </row>
    <row r="232" spans="2:17" ht="18" thickBot="1" x14ac:dyDescent="0.35">
      <c r="B232" s="58"/>
      <c r="C232" s="59"/>
      <c r="D232" s="70"/>
      <c r="E232" s="70"/>
      <c r="F232" s="60"/>
      <c r="G232" s="50"/>
      <c r="H232" s="32"/>
      <c r="I232" s="61"/>
      <c r="J232" s="109"/>
      <c r="K232" s="97"/>
      <c r="L232" s="61"/>
      <c r="M232" s="62"/>
      <c r="N232" s="32"/>
      <c r="O232" s="32"/>
      <c r="P232" s="32"/>
      <c r="Q232" s="67"/>
    </row>
    <row r="233" spans="2:17" ht="18" thickBot="1" x14ac:dyDescent="0.35">
      <c r="B233" s="115" t="s">
        <v>60</v>
      </c>
      <c r="C233" s="116"/>
      <c r="D233" s="116"/>
      <c r="E233" s="116"/>
      <c r="F233" s="117"/>
      <c r="G233" s="63"/>
      <c r="H233" s="64">
        <f>SUM(H197:H209)</f>
        <v>10</v>
      </c>
      <c r="I233" s="64">
        <f>SUM(I198:I216)</f>
        <v>41</v>
      </c>
      <c r="J233" s="66">
        <f>SUM(J202:J231)</f>
        <v>453</v>
      </c>
      <c r="K233" s="98"/>
      <c r="L233" s="64"/>
      <c r="M233" s="64"/>
      <c r="N233" s="64"/>
      <c r="O233" s="64"/>
      <c r="P233" s="64"/>
      <c r="Q233" s="66"/>
    </row>
    <row r="234" spans="2:17" ht="18" thickBot="1" x14ac:dyDescent="0.35">
      <c r="B234" s="118" t="s">
        <v>48</v>
      </c>
      <c r="C234" s="119"/>
      <c r="D234" s="119"/>
      <c r="E234" s="119"/>
      <c r="F234" s="120"/>
      <c r="G234" s="83"/>
      <c r="H234" s="84">
        <v>0.01</v>
      </c>
      <c r="I234" s="33">
        <f>I233</f>
        <v>41</v>
      </c>
      <c r="J234" s="34">
        <f>J233</f>
        <v>453</v>
      </c>
      <c r="K234" s="99"/>
      <c r="L234" s="33"/>
      <c r="M234" s="33"/>
      <c r="N234" s="33"/>
      <c r="O234" s="33"/>
      <c r="P234" s="33"/>
      <c r="Q234" s="34"/>
    </row>
  </sheetData>
  <mergeCells count="45">
    <mergeCell ref="G9:J9"/>
    <mergeCell ref="B8:J8"/>
    <mergeCell ref="B55:B57"/>
    <mergeCell ref="C55:C57"/>
    <mergeCell ref="D55:F56"/>
    <mergeCell ref="B54:L54"/>
    <mergeCell ref="G55:L55"/>
    <mergeCell ref="B50:F50"/>
    <mergeCell ref="D9:F10"/>
    <mergeCell ref="D52:E52"/>
    <mergeCell ref="B9:B11"/>
    <mergeCell ref="C9:C11"/>
    <mergeCell ref="B49:F49"/>
    <mergeCell ref="D12:E12"/>
    <mergeCell ref="D58:E58"/>
    <mergeCell ref="B95:F95"/>
    <mergeCell ref="B96:F96"/>
    <mergeCell ref="B101:B103"/>
    <mergeCell ref="C101:C103"/>
    <mergeCell ref="D101:F102"/>
    <mergeCell ref="G101:I101"/>
    <mergeCell ref="B100:I100"/>
    <mergeCell ref="D104:E104"/>
    <mergeCell ref="B141:F141"/>
    <mergeCell ref="B142:F142"/>
    <mergeCell ref="B146:Q146"/>
    <mergeCell ref="B147:B149"/>
    <mergeCell ref="C147:C149"/>
    <mergeCell ref="D147:F148"/>
    <mergeCell ref="G147:Q147"/>
    <mergeCell ref="B193:B195"/>
    <mergeCell ref="C193:C195"/>
    <mergeCell ref="D193:F194"/>
    <mergeCell ref="G193:J193"/>
    <mergeCell ref="B192:J192"/>
    <mergeCell ref="B187:F187"/>
    <mergeCell ref="B188:F188"/>
    <mergeCell ref="D150:F150"/>
    <mergeCell ref="D168:F168"/>
    <mergeCell ref="D182:F182"/>
    <mergeCell ref="D196:F196"/>
    <mergeCell ref="B233:F233"/>
    <mergeCell ref="B234:F234"/>
    <mergeCell ref="D203:F203"/>
    <mergeCell ref="D208:F208"/>
  </mergeCells>
  <printOptions horizontalCentered="1"/>
  <pageMargins left="0.2" right="0.2" top="1" bottom="0.75" header="0.3" footer="0.3"/>
  <pageSetup paperSize="276" scale="70" orientation="landscape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3CD5BC-A96D-4EC0-98EB-009BB101962B}">
  <sheetPr>
    <tabColor theme="5" tint="-0.249977111117893"/>
  </sheetPr>
  <dimension ref="B1:V20"/>
  <sheetViews>
    <sheetView zoomScale="70" zoomScaleNormal="70" workbookViewId="0">
      <selection activeCell="L28" sqref="L27:M28"/>
    </sheetView>
  </sheetViews>
  <sheetFormatPr defaultColWidth="9.109375" defaultRowHeight="14.4" x14ac:dyDescent="0.3"/>
  <cols>
    <col min="1" max="1" width="9.109375" style="2"/>
    <col min="2" max="3" width="15.6640625" style="2" customWidth="1"/>
    <col min="4" max="4" width="9.109375" style="2"/>
    <col min="5" max="10" width="10.6640625" style="8" customWidth="1"/>
    <col min="11" max="15" width="10.44140625" style="8" customWidth="1"/>
    <col min="16" max="21" width="10.6640625" style="8" customWidth="1"/>
    <col min="22" max="22" width="9.109375" style="5"/>
    <col min="23" max="16384" width="9.109375" style="2"/>
  </cols>
  <sheetData>
    <row r="1" spans="2:22" x14ac:dyDescent="0.3">
      <c r="E1" s="8">
        <v>35100</v>
      </c>
      <c r="F1" s="8">
        <v>58100</v>
      </c>
      <c r="J1" s="8">
        <v>98470</v>
      </c>
      <c r="K1" s="8">
        <v>98630</v>
      </c>
      <c r="L1" s="8">
        <v>98631</v>
      </c>
      <c r="M1" s="8">
        <v>99500</v>
      </c>
      <c r="N1" s="8">
        <v>99500</v>
      </c>
      <c r="O1" s="8">
        <v>99500</v>
      </c>
      <c r="P1" s="8">
        <v>99655</v>
      </c>
      <c r="R1" s="8">
        <v>500</v>
      </c>
    </row>
    <row r="3" spans="2:22" ht="52.2" x14ac:dyDescent="0.3">
      <c r="C3" s="2" t="s">
        <v>26</v>
      </c>
      <c r="E3" s="9" t="s">
        <v>20</v>
      </c>
      <c r="F3" s="9"/>
      <c r="G3" s="9" t="s">
        <v>21</v>
      </c>
      <c r="H3" s="9" t="s">
        <v>22</v>
      </c>
      <c r="I3" s="9" t="s">
        <v>14</v>
      </c>
      <c r="J3" s="9"/>
      <c r="K3" s="9" t="s">
        <v>27</v>
      </c>
      <c r="L3" s="9"/>
      <c r="M3" s="10" t="s">
        <v>31</v>
      </c>
      <c r="N3" s="11" t="s">
        <v>32</v>
      </c>
      <c r="O3" s="12" t="s">
        <v>33</v>
      </c>
      <c r="P3" s="9" t="s">
        <v>12</v>
      </c>
      <c r="Q3" s="9" t="s">
        <v>23</v>
      </c>
      <c r="R3" s="9" t="s">
        <v>34</v>
      </c>
      <c r="S3" s="9"/>
      <c r="T3" s="9" t="s">
        <v>24</v>
      </c>
      <c r="U3" s="9" t="s">
        <v>25</v>
      </c>
    </row>
    <row r="5" spans="2:22" ht="17.399999999999999" x14ac:dyDescent="0.3">
      <c r="B5" s="132" t="s">
        <v>7</v>
      </c>
      <c r="C5" s="132"/>
      <c r="D5" s="132"/>
      <c r="E5" s="142">
        <v>202</v>
      </c>
      <c r="F5" s="143"/>
      <c r="G5" s="144"/>
      <c r="H5" s="13">
        <v>209</v>
      </c>
      <c r="I5" s="142">
        <v>611</v>
      </c>
      <c r="J5" s="143"/>
      <c r="K5" s="143"/>
      <c r="L5" s="143"/>
      <c r="M5" s="143"/>
      <c r="N5" s="143"/>
      <c r="O5" s="143"/>
      <c r="P5" s="144"/>
      <c r="Q5" s="13">
        <v>638</v>
      </c>
      <c r="R5" s="13">
        <v>659</v>
      </c>
      <c r="S5" s="13">
        <v>670</v>
      </c>
      <c r="T5" s="13">
        <v>671</v>
      </c>
      <c r="U5" s="13" t="s">
        <v>0</v>
      </c>
    </row>
    <row r="6" spans="2:22" s="1" customFormat="1" ht="200.1" customHeight="1" x14ac:dyDescent="0.3">
      <c r="B6" s="132"/>
      <c r="C6" s="132"/>
      <c r="D6" s="132"/>
      <c r="E6" s="14" t="s">
        <v>17</v>
      </c>
      <c r="F6" s="14" t="s">
        <v>38</v>
      </c>
      <c r="G6" s="14" t="s">
        <v>15</v>
      </c>
      <c r="H6" s="14" t="s">
        <v>18</v>
      </c>
      <c r="I6" s="14" t="s">
        <v>39</v>
      </c>
      <c r="J6" s="14" t="s">
        <v>9</v>
      </c>
      <c r="K6" s="14" t="s">
        <v>10</v>
      </c>
      <c r="L6" s="14" t="s">
        <v>35</v>
      </c>
      <c r="M6" s="14" t="s">
        <v>28</v>
      </c>
      <c r="N6" s="14" t="s">
        <v>29</v>
      </c>
      <c r="O6" s="14" t="s">
        <v>30</v>
      </c>
      <c r="P6" s="14" t="s">
        <v>16</v>
      </c>
      <c r="Q6" s="14" t="s">
        <v>45</v>
      </c>
      <c r="R6" s="14" t="s">
        <v>44</v>
      </c>
      <c r="S6" s="14" t="s">
        <v>36</v>
      </c>
      <c r="T6" s="14" t="s">
        <v>19</v>
      </c>
      <c r="U6" s="14" t="s">
        <v>1</v>
      </c>
      <c r="V6" s="4"/>
    </row>
    <row r="7" spans="2:22" ht="17.399999999999999" x14ac:dyDescent="0.3">
      <c r="B7" s="3" t="s">
        <v>3</v>
      </c>
      <c r="C7" s="3" t="s">
        <v>2</v>
      </c>
      <c r="D7" s="3" t="s">
        <v>4</v>
      </c>
      <c r="E7" s="13" t="s">
        <v>5</v>
      </c>
      <c r="F7" s="13" t="s">
        <v>8</v>
      </c>
      <c r="G7" s="13" t="s">
        <v>8</v>
      </c>
      <c r="H7" s="13" t="s">
        <v>13</v>
      </c>
      <c r="I7" s="13" t="s">
        <v>5</v>
      </c>
      <c r="J7" s="13" t="s">
        <v>8</v>
      </c>
      <c r="K7" s="13" t="s">
        <v>8</v>
      </c>
      <c r="L7" s="13" t="s">
        <v>8</v>
      </c>
      <c r="M7" s="13" t="s">
        <v>8</v>
      </c>
      <c r="N7" s="13" t="s">
        <v>8</v>
      </c>
      <c r="O7" s="13" t="s">
        <v>8</v>
      </c>
      <c r="P7" s="13" t="s">
        <v>8</v>
      </c>
      <c r="Q7" s="13" t="s">
        <v>8</v>
      </c>
      <c r="R7" s="13" t="s">
        <v>6</v>
      </c>
      <c r="S7" s="13" t="s">
        <v>6</v>
      </c>
      <c r="T7" s="13" t="s">
        <v>6</v>
      </c>
      <c r="U7" s="13" t="s">
        <v>8</v>
      </c>
    </row>
    <row r="8" spans="2:22" ht="17.399999999999999" x14ac:dyDescent="0.3">
      <c r="B8" s="6">
        <v>6336.5</v>
      </c>
      <c r="C8" s="6">
        <v>6750</v>
      </c>
      <c r="D8" s="7" t="s">
        <v>37</v>
      </c>
      <c r="E8" s="13"/>
      <c r="F8" s="13"/>
      <c r="G8" s="13"/>
      <c r="H8" s="15">
        <f>ROUNDUP((6750-6612)/100,0)</f>
        <v>2</v>
      </c>
      <c r="I8" s="16"/>
      <c r="J8" s="15"/>
      <c r="K8" s="13"/>
      <c r="L8" s="13"/>
      <c r="M8" s="13"/>
      <c r="N8" s="13"/>
      <c r="O8" s="13"/>
      <c r="P8" s="15"/>
      <c r="Q8" s="15"/>
      <c r="R8" s="15">
        <f>ROUNDUP(1642.6553/9,0)</f>
        <v>183</v>
      </c>
      <c r="S8" s="15">
        <f t="shared" ref="S8:S13" si="0">ROUNDUP(H8*100*6/9,0)</f>
        <v>134</v>
      </c>
      <c r="T8" s="15">
        <f>ROUNDUP(1412/9,0)</f>
        <v>157</v>
      </c>
      <c r="U8" s="13"/>
    </row>
    <row r="9" spans="2:22" ht="17.399999999999999" x14ac:dyDescent="0.3">
      <c r="B9" s="6">
        <f>C8</f>
        <v>6750</v>
      </c>
      <c r="C9" s="6">
        <f>B9+450</f>
        <v>7200</v>
      </c>
      <c r="D9" s="7" t="s">
        <v>11</v>
      </c>
      <c r="E9" s="13"/>
      <c r="F9" s="13"/>
      <c r="G9" s="13">
        <v>2</v>
      </c>
      <c r="H9" s="15">
        <f>ROUNDUP(((6826-6750)+(7200-7078))/100,0)</f>
        <v>2</v>
      </c>
      <c r="I9" s="16"/>
      <c r="J9" s="15"/>
      <c r="K9" s="13"/>
      <c r="L9" s="13"/>
      <c r="M9" s="13"/>
      <c r="N9" s="13"/>
      <c r="O9" s="13"/>
      <c r="P9" s="15"/>
      <c r="Q9" s="15">
        <v>1</v>
      </c>
      <c r="R9" s="15">
        <f>ROUNDUP(1926.2992/9,0)</f>
        <v>215</v>
      </c>
      <c r="S9" s="15">
        <f t="shared" si="0"/>
        <v>134</v>
      </c>
      <c r="T9" s="15">
        <f>ROUNDUP(613/9,0)</f>
        <v>69</v>
      </c>
      <c r="U9" s="13">
        <v>3</v>
      </c>
    </row>
    <row r="10" spans="2:22" ht="17.399999999999999" x14ac:dyDescent="0.3">
      <c r="B10" s="6">
        <f t="shared" ref="B10:B13" si="1">C9</f>
        <v>7200</v>
      </c>
      <c r="C10" s="6">
        <f>C9+450</f>
        <v>7650</v>
      </c>
      <c r="D10" s="7" t="s">
        <v>11</v>
      </c>
      <c r="E10" s="13"/>
      <c r="F10" s="13"/>
      <c r="G10" s="13"/>
      <c r="H10" s="15">
        <f>ROUNDUP((7227-7200+7327-7251+7429-7348+7536-7454+7638-7557+7467-7344+7650-7496)/100,0)</f>
        <v>7</v>
      </c>
      <c r="I10" s="16"/>
      <c r="J10" s="15"/>
      <c r="K10" s="13"/>
      <c r="L10" s="13"/>
      <c r="M10" s="13"/>
      <c r="N10" s="13">
        <v>2</v>
      </c>
      <c r="O10" s="13">
        <v>4</v>
      </c>
      <c r="P10" s="15">
        <v>1</v>
      </c>
      <c r="Q10" s="15">
        <v>2</v>
      </c>
      <c r="R10" s="15">
        <f>ROUNDUP(3079.4742/9,0)</f>
        <v>343</v>
      </c>
      <c r="S10" s="15">
        <f t="shared" si="0"/>
        <v>467</v>
      </c>
      <c r="T10" s="15"/>
      <c r="U10" s="13">
        <v>7</v>
      </c>
    </row>
    <row r="11" spans="2:22" ht="17.399999999999999" x14ac:dyDescent="0.3">
      <c r="B11" s="6">
        <f t="shared" si="1"/>
        <v>7650</v>
      </c>
      <c r="C11" s="6">
        <f>C10+450</f>
        <v>8100</v>
      </c>
      <c r="D11" s="7" t="s">
        <v>11</v>
      </c>
      <c r="E11" s="13"/>
      <c r="F11" s="13"/>
      <c r="G11" s="13"/>
      <c r="H11" s="15">
        <f>ROUNDUP((7654-7650+7768-7682+7886-7823+7981-7903+8027-8003+8100-8044+8100-8070+8047-7947+7923-7850+7825-7667+7746-7661)/100,0)</f>
        <v>8</v>
      </c>
      <c r="I11" s="16"/>
      <c r="J11" s="15"/>
      <c r="K11" s="13"/>
      <c r="L11" s="13"/>
      <c r="M11" s="13"/>
      <c r="N11" s="13"/>
      <c r="O11" s="13">
        <v>8</v>
      </c>
      <c r="P11" s="15"/>
      <c r="Q11" s="15"/>
      <c r="R11" s="15">
        <f>ROUNDUP(3306.0663/9,0)</f>
        <v>368</v>
      </c>
      <c r="S11" s="15">
        <f t="shared" si="0"/>
        <v>534</v>
      </c>
      <c r="T11" s="15"/>
      <c r="U11" s="13">
        <v>4</v>
      </c>
    </row>
    <row r="12" spans="2:22" ht="17.399999999999999" x14ac:dyDescent="0.3">
      <c r="B12" s="6">
        <f t="shared" si="1"/>
        <v>8100</v>
      </c>
      <c r="C12" s="6">
        <f t="shared" ref="C12" si="2">C11+450</f>
        <v>8550</v>
      </c>
      <c r="D12" s="7" t="s">
        <v>11</v>
      </c>
      <c r="E12" s="13"/>
      <c r="F12" s="13"/>
      <c r="G12" s="13"/>
      <c r="H12" s="15">
        <f>ROUNDUP((8116-8100+8269-8140+8365-8315+8480-8385+8547-8497+8515-8351+8327-8214+8194-8100)/100,0)</f>
        <v>8</v>
      </c>
      <c r="I12" s="16"/>
      <c r="J12" s="15"/>
      <c r="K12" s="13"/>
      <c r="L12" s="13"/>
      <c r="M12" s="13">
        <v>1</v>
      </c>
      <c r="N12" s="13">
        <v>1</v>
      </c>
      <c r="O12" s="13">
        <v>2</v>
      </c>
      <c r="P12" s="15"/>
      <c r="Q12" s="15">
        <v>1</v>
      </c>
      <c r="R12" s="15">
        <f>ROUNDUP(3367.6482/9,0)</f>
        <v>375</v>
      </c>
      <c r="S12" s="15">
        <f t="shared" si="0"/>
        <v>534</v>
      </c>
      <c r="T12" s="15"/>
      <c r="U12" s="13">
        <v>7</v>
      </c>
    </row>
    <row r="13" spans="2:22" ht="17.399999999999999" x14ac:dyDescent="0.3">
      <c r="B13" s="6">
        <f t="shared" si="1"/>
        <v>8550</v>
      </c>
      <c r="C13" s="6">
        <v>8682.52</v>
      </c>
      <c r="D13" s="7" t="s">
        <v>11</v>
      </c>
      <c r="E13" s="13"/>
      <c r="F13" s="13"/>
      <c r="G13" s="13"/>
      <c r="H13" s="15">
        <f>ROUNDUP((8660-8595)/100,0)</f>
        <v>1</v>
      </c>
      <c r="I13" s="16"/>
      <c r="J13" s="15"/>
      <c r="K13" s="13">
        <v>2</v>
      </c>
      <c r="L13" s="13"/>
      <c r="M13" s="13"/>
      <c r="N13" s="13"/>
      <c r="O13" s="13"/>
      <c r="P13" s="15"/>
      <c r="Q13" s="15"/>
      <c r="R13" s="15">
        <f>ROUNDUP(281.39/9,0)</f>
        <v>32</v>
      </c>
      <c r="S13" s="15">
        <f t="shared" si="0"/>
        <v>67</v>
      </c>
      <c r="T13" s="15"/>
      <c r="U13" s="13"/>
    </row>
    <row r="14" spans="2:22" ht="17.399999999999999" x14ac:dyDescent="0.3">
      <c r="B14" s="6">
        <v>8723.8700000000008</v>
      </c>
      <c r="C14" s="6">
        <v>9105</v>
      </c>
      <c r="D14" s="7" t="s">
        <v>11</v>
      </c>
      <c r="E14" s="13">
        <f>92+51</f>
        <v>143</v>
      </c>
      <c r="F14" s="13">
        <v>1</v>
      </c>
      <c r="G14" s="13">
        <v>2</v>
      </c>
      <c r="H14" s="15">
        <f>ROUNDUP((8943-8877+9105-8976+9105-8823)/100,0)</f>
        <v>5</v>
      </c>
      <c r="I14" s="15">
        <f>20+119</f>
        <v>139</v>
      </c>
      <c r="J14" s="15">
        <v>2</v>
      </c>
      <c r="K14" s="13"/>
      <c r="L14" s="13">
        <v>1</v>
      </c>
      <c r="M14" s="13"/>
      <c r="N14" s="13"/>
      <c r="O14" s="13"/>
      <c r="P14" s="15">
        <v>1</v>
      </c>
      <c r="Q14" s="15"/>
      <c r="R14" s="15">
        <f>ROUNDUP(2330.7721/9,0)</f>
        <v>259</v>
      </c>
      <c r="S14" s="15">
        <f>ROUNDUP(H14*100*6/9,0)</f>
        <v>334</v>
      </c>
      <c r="T14" s="15"/>
      <c r="U14" s="13"/>
    </row>
    <row r="17" spans="17:18" x14ac:dyDescent="0.3">
      <c r="Q17" s="8" t="s">
        <v>40</v>
      </c>
      <c r="R17" s="8">
        <f>SUM(R8:R14)/1000*111</f>
        <v>197.02499999999998</v>
      </c>
    </row>
    <row r="18" spans="17:18" x14ac:dyDescent="0.3">
      <c r="Q18" s="8" t="s">
        <v>41</v>
      </c>
      <c r="R18" s="17">
        <f>SUM(R8:R14)*0.05</f>
        <v>88.75</v>
      </c>
    </row>
    <row r="19" spans="17:18" x14ac:dyDescent="0.3">
      <c r="Q19" s="8" t="s">
        <v>43</v>
      </c>
      <c r="R19" s="8">
        <f>SUM(R8:R14)*9/1000*30/2000</f>
        <v>0.239625</v>
      </c>
    </row>
    <row r="20" spans="17:18" x14ac:dyDescent="0.3">
      <c r="Q20" s="8" t="s">
        <v>42</v>
      </c>
      <c r="R20" s="8">
        <f>SUM(R8:R14)*0.0027</f>
        <v>4.7925000000000004</v>
      </c>
    </row>
  </sheetData>
  <mergeCells count="3">
    <mergeCell ref="B5:D6"/>
    <mergeCell ref="E5:G5"/>
    <mergeCell ref="I5:P5"/>
  </mergeCells>
  <printOptions horizontalCentered="1"/>
  <pageMargins left="0.2" right="0.2" top="1" bottom="0.75" header="0.3" footer="0.3"/>
  <pageSetup paperSize="276" scale="70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Current</vt:lpstr>
      <vt:lpstr>Example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 Jewell</dc:creator>
  <cp:lastModifiedBy>Jeremy Schaffner</cp:lastModifiedBy>
  <cp:lastPrinted>2021-01-18T14:44:56Z</cp:lastPrinted>
  <dcterms:created xsi:type="dcterms:W3CDTF">2021-01-07T22:03:12Z</dcterms:created>
  <dcterms:modified xsi:type="dcterms:W3CDTF">2025-03-31T19:31:55Z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older_Number">
    <vt:lpwstr/>
  </property>
  <property fmtid="{D5CDD505-2E9C-101B-9397-08002B2CF9AE}" pid="3" name="Folder_Code">
    <vt:lpwstr/>
  </property>
  <property fmtid="{D5CDD505-2E9C-101B-9397-08002B2CF9AE}" pid="4" name="Folder_Name">
    <vt:lpwstr/>
  </property>
  <property fmtid="{D5CDD505-2E9C-101B-9397-08002B2CF9AE}" pid="5" name="Folder_Description">
    <vt:lpwstr/>
  </property>
  <property fmtid="{D5CDD505-2E9C-101B-9397-08002B2CF9AE}" pid="6" name="/Folder_Name/">
    <vt:lpwstr/>
  </property>
  <property fmtid="{D5CDD505-2E9C-101B-9397-08002B2CF9AE}" pid="7" name="/Folder_Description/">
    <vt:lpwstr/>
  </property>
  <property fmtid="{D5CDD505-2E9C-101B-9397-08002B2CF9AE}" pid="8" name="Folder_Version">
    <vt:lpwstr/>
  </property>
  <property fmtid="{D5CDD505-2E9C-101B-9397-08002B2CF9AE}" pid="9" name="Folder_VersionSeq">
    <vt:lpwstr/>
  </property>
  <property fmtid="{D5CDD505-2E9C-101B-9397-08002B2CF9AE}" pid="10" name="Folder_Manager">
    <vt:lpwstr/>
  </property>
  <property fmtid="{D5CDD505-2E9C-101B-9397-08002B2CF9AE}" pid="11" name="Folder_ManagerDesc">
    <vt:lpwstr/>
  </property>
  <property fmtid="{D5CDD505-2E9C-101B-9397-08002B2CF9AE}" pid="12" name="Folder_Storage">
    <vt:lpwstr/>
  </property>
  <property fmtid="{D5CDD505-2E9C-101B-9397-08002B2CF9AE}" pid="13" name="Folder_StorageDesc">
    <vt:lpwstr/>
  </property>
  <property fmtid="{D5CDD505-2E9C-101B-9397-08002B2CF9AE}" pid="14" name="Folder_Creator">
    <vt:lpwstr/>
  </property>
  <property fmtid="{D5CDD505-2E9C-101B-9397-08002B2CF9AE}" pid="15" name="Folder_CreatorDesc">
    <vt:lpwstr/>
  </property>
  <property fmtid="{D5CDD505-2E9C-101B-9397-08002B2CF9AE}" pid="16" name="Folder_CreateDate">
    <vt:lpwstr/>
  </property>
  <property fmtid="{D5CDD505-2E9C-101B-9397-08002B2CF9AE}" pid="17" name="Folder_Updater">
    <vt:lpwstr/>
  </property>
  <property fmtid="{D5CDD505-2E9C-101B-9397-08002B2CF9AE}" pid="18" name="Folder_UpdaterDesc">
    <vt:lpwstr/>
  </property>
  <property fmtid="{D5CDD505-2E9C-101B-9397-08002B2CF9AE}" pid="19" name="Folder_UpdateDate">
    <vt:lpwstr/>
  </property>
  <property fmtid="{D5CDD505-2E9C-101B-9397-08002B2CF9AE}" pid="20" name="Document_Number">
    <vt:lpwstr/>
  </property>
  <property fmtid="{D5CDD505-2E9C-101B-9397-08002B2CF9AE}" pid="21" name="Document_Name">
    <vt:lpwstr/>
  </property>
  <property fmtid="{D5CDD505-2E9C-101B-9397-08002B2CF9AE}" pid="22" name="Document_FileName">
    <vt:lpwstr/>
  </property>
  <property fmtid="{D5CDD505-2E9C-101B-9397-08002B2CF9AE}" pid="23" name="Document_Version">
    <vt:lpwstr/>
  </property>
  <property fmtid="{D5CDD505-2E9C-101B-9397-08002B2CF9AE}" pid="24" name="Document_VersionSeq">
    <vt:lpwstr/>
  </property>
  <property fmtid="{D5CDD505-2E9C-101B-9397-08002B2CF9AE}" pid="25" name="Document_Creator">
    <vt:lpwstr/>
  </property>
  <property fmtid="{D5CDD505-2E9C-101B-9397-08002B2CF9AE}" pid="26" name="Document_CreatorDesc">
    <vt:lpwstr/>
  </property>
  <property fmtid="{D5CDD505-2E9C-101B-9397-08002B2CF9AE}" pid="27" name="Document_CreateDate">
    <vt:lpwstr/>
  </property>
  <property fmtid="{D5CDD505-2E9C-101B-9397-08002B2CF9AE}" pid="28" name="Document_Updater">
    <vt:lpwstr/>
  </property>
  <property fmtid="{D5CDD505-2E9C-101B-9397-08002B2CF9AE}" pid="29" name="Document_UpdaterDesc">
    <vt:lpwstr/>
  </property>
  <property fmtid="{D5CDD505-2E9C-101B-9397-08002B2CF9AE}" pid="30" name="Document_UpdateDate">
    <vt:lpwstr/>
  </property>
  <property fmtid="{D5CDD505-2E9C-101B-9397-08002B2CF9AE}" pid="31" name="Document_Size">
    <vt:lpwstr/>
  </property>
  <property fmtid="{D5CDD505-2E9C-101B-9397-08002B2CF9AE}" pid="32" name="Document_Storage">
    <vt:lpwstr/>
  </property>
  <property fmtid="{D5CDD505-2E9C-101B-9397-08002B2CF9AE}" pid="33" name="Document_StorageDesc">
    <vt:lpwstr/>
  </property>
  <property fmtid="{D5CDD505-2E9C-101B-9397-08002B2CF9AE}" pid="34" name="Document_Department">
    <vt:lpwstr/>
  </property>
  <property fmtid="{D5CDD505-2E9C-101B-9397-08002B2CF9AE}" pid="35" name="Document_DepartmentDesc">
    <vt:lpwstr/>
  </property>
</Properties>
</file>