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Projects\10017-FRA-70\112679\400-Engineering\Structures\SFN_2505134\EngData\Spreadsheets\Estimated Quantities\"/>
    </mc:Choice>
  </mc:AlternateContent>
  <xr:revisionPtr revIDLastSave="0" documentId="13_ncr:1_{CB0D34FB-70C3-4D07-BEE5-BF2B15F34DE1}" xr6:coauthVersionLast="47" xr6:coauthVersionMax="47" xr10:uidLastSave="{00000000-0000-0000-0000-000000000000}"/>
  <bookViews>
    <workbookView xWindow="-120" yWindow="-120" windowWidth="29040" windowHeight="15840" activeTab="1" xr2:uid="{0073C8B6-20B7-4B28-A1C2-3C5A8F727DFA}"/>
  </bookViews>
  <sheets>
    <sheet name="Estimated Quantities" sheetId="3" r:id="rId1"/>
    <sheet name="Autotable - for Plans" sheetId="5" r:id="rId2"/>
  </sheets>
  <definedNames>
    <definedName name="_xlnm.Print_Area" localSheetId="0">'Estimated Quantities'!$B$2:$I$128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C30" i="5"/>
  <c r="G30" i="5" s="1"/>
  <c r="E29" i="5"/>
  <c r="C29" i="5"/>
  <c r="G29" i="5" s="1"/>
  <c r="E169" i="3"/>
  <c r="E162" i="3"/>
  <c r="E75" i="3"/>
  <c r="E81" i="3" s="1"/>
  <c r="F62" i="3"/>
  <c r="H62" i="3"/>
  <c r="E62" i="3"/>
  <c r="E18" i="5"/>
  <c r="E100" i="3"/>
  <c r="C18" i="5" s="1"/>
  <c r="H18" i="5" s="1"/>
  <c r="E8" i="5"/>
  <c r="D8" i="5"/>
  <c r="E6" i="5"/>
  <c r="E32" i="3"/>
  <c r="F6" i="5" s="1"/>
  <c r="C6" i="5" s="1"/>
  <c r="G62" i="3"/>
  <c r="E10" i="5"/>
  <c r="E50" i="3"/>
  <c r="G10" i="5" s="1"/>
  <c r="E22" i="5"/>
  <c r="E31" i="5"/>
  <c r="E28" i="5"/>
  <c r="E27" i="5"/>
  <c r="E25" i="5"/>
  <c r="E24" i="5"/>
  <c r="E23" i="5"/>
  <c r="E19" i="5"/>
  <c r="E17" i="5"/>
  <c r="E16" i="5"/>
  <c r="E15" i="5"/>
  <c r="E13" i="5"/>
  <c r="E11" i="5"/>
  <c r="E12" i="5"/>
  <c r="E7" i="5"/>
  <c r="E5" i="5"/>
  <c r="E4" i="5"/>
  <c r="I2" i="5"/>
  <c r="I1" i="5"/>
  <c r="G2" i="5"/>
  <c r="G1" i="5"/>
  <c r="E21" i="3"/>
  <c r="E22" i="3" s="1"/>
  <c r="F21" i="3"/>
  <c r="F22" i="3" s="1"/>
  <c r="F145" i="3"/>
  <c r="E64" i="3" l="1"/>
  <c r="E23" i="3"/>
  <c r="E25" i="3" s="1"/>
  <c r="C5" i="5" s="1"/>
  <c r="H5" i="5" s="1"/>
  <c r="C10" i="5"/>
  <c r="H12" i="5"/>
  <c r="G12" i="5"/>
  <c r="E89" i="3"/>
  <c r="E39" i="3"/>
  <c r="F7" i="5" s="1"/>
  <c r="C7" i="5" s="1"/>
  <c r="E57" i="3"/>
  <c r="C11" i="5" s="1"/>
  <c r="G11" i="5" s="1"/>
  <c r="E111" i="3"/>
  <c r="C21" i="5" s="1"/>
  <c r="G21" i="5" s="1"/>
  <c r="C12" i="5" l="1"/>
  <c r="E91" i="3"/>
  <c r="E93" i="3" s="1"/>
  <c r="C17" i="5" s="1"/>
  <c r="H17" i="5" s="1"/>
  <c r="E71" i="3"/>
  <c r="C13" i="5" s="1"/>
  <c r="G13" i="5" s="1"/>
  <c r="F133" i="3"/>
  <c r="E135" i="3" s="1"/>
  <c r="C24" i="5" s="1"/>
  <c r="G24" i="5" s="1"/>
  <c r="F153" i="3"/>
  <c r="F146" i="3"/>
  <c r="F116" i="3"/>
  <c r="E118" i="3" s="1"/>
  <c r="C22" i="5" s="1"/>
  <c r="G22" i="5" s="1"/>
  <c r="E175" i="3"/>
  <c r="E77" i="3" l="1"/>
  <c r="C15" i="5" s="1"/>
  <c r="H15" i="5" s="1"/>
  <c r="E83" i="3"/>
  <c r="E85" i="3" s="1"/>
  <c r="C16" i="5" s="1"/>
  <c r="H16" i="5" s="1"/>
  <c r="E148" i="3"/>
  <c r="C27" i="5" s="1"/>
  <c r="G27" i="5" s="1"/>
  <c r="E155" i="3"/>
  <c r="C28" i="5" s="1"/>
  <c r="H28" i="5" s="1"/>
  <c r="E177" i="3"/>
  <c r="E178" i="3" s="1"/>
  <c r="F125" i="3"/>
  <c r="E180" i="3" l="1"/>
  <c r="C31" i="5" s="1"/>
  <c r="G31" i="5" s="1"/>
  <c r="E127" i="3"/>
  <c r="C23" i="5" s="1"/>
  <c r="G23" i="5" s="1"/>
</calcChain>
</file>

<file path=xl/sharedStrings.xml><?xml version="1.0" encoding="utf-8"?>
<sst xmlns="http://schemas.openxmlformats.org/spreadsheetml/2006/main" count="212" uniqueCount="128">
  <si>
    <t>Bridge:</t>
  </si>
  <si>
    <t>Designer:</t>
  </si>
  <si>
    <t>ERK</t>
  </si>
  <si>
    <t>Project Number:</t>
  </si>
  <si>
    <t>Bridge Estimated Quantities</t>
  </si>
  <si>
    <t>Item Number</t>
  </si>
  <si>
    <t>Description</t>
  </si>
  <si>
    <t>Date:</t>
  </si>
  <si>
    <t>Checker:</t>
  </si>
  <si>
    <t>SFN:</t>
  </si>
  <si>
    <t xml:space="preserve">Total Quantity = </t>
  </si>
  <si>
    <t>Description:</t>
  </si>
  <si>
    <t xml:space="preserve">Area of patching = </t>
  </si>
  <si>
    <t>FRA-00070-16.760/16.830</t>
  </si>
  <si>
    <t>Over NSRW &amp; Nelson Rd</t>
  </si>
  <si>
    <t>2505134/2505054</t>
  </si>
  <si>
    <t>HAND CHIPPING</t>
  </si>
  <si>
    <t>TEST SLAB</t>
  </si>
  <si>
    <t>FULL-DEPTH REPAIR</t>
  </si>
  <si>
    <t>WB/Ramp</t>
  </si>
  <si>
    <t>EB</t>
  </si>
  <si>
    <t>848E20000</t>
  </si>
  <si>
    <t>SUPERPLASTICIZED DENSE CONCRETE OVERLAY (VARIABLE THICKNESS), MATERIAL ONLY</t>
  </si>
  <si>
    <t>848E50000</t>
  </si>
  <si>
    <t>848E50100</t>
  </si>
  <si>
    <t>LS</t>
  </si>
  <si>
    <t>848E50200</t>
  </si>
  <si>
    <t>601E21000</t>
  </si>
  <si>
    <t>CONCRETE SLOPE PROTECTION</t>
  </si>
  <si>
    <t>601E34400</t>
  </si>
  <si>
    <t>PATCHING CONCRETE BRIDGE DECK - TYPE C</t>
  </si>
  <si>
    <t>519E12304</t>
  </si>
  <si>
    <t xml:space="preserve">Length along parapets = </t>
  </si>
  <si>
    <t xml:space="preserve">Height along parapets = </t>
  </si>
  <si>
    <t xml:space="preserve">Area of parapet overlay = </t>
  </si>
  <si>
    <t xml:space="preserve">Total area = </t>
  </si>
  <si>
    <t xml:space="preserve">Area of deck and approach slab overlay = </t>
  </si>
  <si>
    <t xml:space="preserve">Thickness of deck = </t>
  </si>
  <si>
    <t xml:space="preserve">Volume of repair = </t>
  </si>
  <si>
    <t xml:space="preserve">Average thickness for repair = </t>
  </si>
  <si>
    <t>858E10000</t>
  </si>
  <si>
    <t>848E50300</t>
  </si>
  <si>
    <t>WEARING COURSE REMOVED, ASPHALT</t>
  </si>
  <si>
    <t xml:space="preserve">Area of wearing course = </t>
  </si>
  <si>
    <t>from SS848</t>
  </si>
  <si>
    <t xml:space="preserve">Hand chipping area = </t>
  </si>
  <si>
    <t xml:space="preserve">Percent of partial depth repair to be hand chipped = </t>
  </si>
  <si>
    <t xml:space="preserve">Area = </t>
  </si>
  <si>
    <t xml:space="preserve">Thickness = </t>
  </si>
  <si>
    <t xml:space="preserve">Volume = </t>
  </si>
  <si>
    <t>848E10200</t>
  </si>
  <si>
    <t>848E30200</t>
  </si>
  <si>
    <t>SUPERPLASTICIZED DENSE CONCRETE OVERLAY USING HYDRODEMOLITION, 2 3/4" THICK</t>
  </si>
  <si>
    <t>202E11203</t>
  </si>
  <si>
    <t>PORTIONS OF STRUCTURE REMOVED, OVER 20 FOOT SPAN, AS PER PLAN</t>
  </si>
  <si>
    <t xml:space="preserve">Number of scuppers removed = </t>
  </si>
  <si>
    <t>518E12801</t>
  </si>
  <si>
    <t xml:space="preserve">Number of bearings reset = </t>
  </si>
  <si>
    <t xml:space="preserve">Cost = </t>
  </si>
  <si>
    <t>516E46701</t>
  </si>
  <si>
    <t>RESET BEARING, AS PER PLAN</t>
  </si>
  <si>
    <t>THIN POLYMER EPOXY OVERLAY</t>
  </si>
  <si>
    <t>614E18002</t>
  </si>
  <si>
    <t>MAINTAINING TRAFFIC, MISC.: RAILROAD FLAGGING</t>
  </si>
  <si>
    <t>SURFACE PREPARATION USING HYDRODEMOLITION</t>
  </si>
  <si>
    <t>519E11100</t>
  </si>
  <si>
    <t>PATCHING CONCRETE STRUCTURE</t>
  </si>
  <si>
    <t>BCD</t>
  </si>
  <si>
    <t>Parapets</t>
  </si>
  <si>
    <t>Backwall Header</t>
  </si>
  <si>
    <t>Approach Slabs</t>
  </si>
  <si>
    <t>423E00100</t>
  </si>
  <si>
    <t>CRACK SEALING, TYPE I</t>
  </si>
  <si>
    <t xml:space="preserve">T/T Parapets along backwall/app slab joint = </t>
  </si>
  <si>
    <t xml:space="preserve">Estimated crack sealing = </t>
  </si>
  <si>
    <t xml:space="preserve">Estimated Total Quantity = </t>
  </si>
  <si>
    <t xml:space="preserve"> Total Quantity = </t>
  </si>
  <si>
    <t>ITEM</t>
  </si>
  <si>
    <t>ITEM EXT.</t>
  </si>
  <si>
    <t>TOTAL</t>
  </si>
  <si>
    <t>UNIT</t>
  </si>
  <si>
    <t>DESCRIPTION</t>
  </si>
  <si>
    <t>GENERAL</t>
  </si>
  <si>
    <t>EACH</t>
  </si>
  <si>
    <t>SY</t>
  </si>
  <si>
    <t>CY</t>
  </si>
  <si>
    <t>SEE SHEET</t>
  </si>
  <si>
    <t>CALCULATED:</t>
  </si>
  <si>
    <t>CHECKED:</t>
  </si>
  <si>
    <t>DATE:</t>
  </si>
  <si>
    <t>ABUT.</t>
  </si>
  <si>
    <t>SUPER.</t>
  </si>
  <si>
    <t>LB</t>
  </si>
  <si>
    <t>SF</t>
  </si>
  <si>
    <t>00100</t>
  </si>
  <si>
    <t>SCUPPER, MODIFICATION, AS PER PLAN</t>
  </si>
  <si>
    <t>517E75501</t>
  </si>
  <si>
    <t>BRIDGE RAILING REBUILT, AS PER PLAN</t>
  </si>
  <si>
    <t>Total Quantity =</t>
  </si>
  <si>
    <t>FT</t>
  </si>
  <si>
    <t>2 /  12</t>
  </si>
  <si>
    <t>516E45305</t>
  </si>
  <si>
    <t>REFURBISH BEARING DEVICE, AS PER PLAN</t>
  </si>
  <si>
    <t xml:space="preserve">Beam 1 at the Forward Abutment </t>
  </si>
  <si>
    <t>516E47001</t>
  </si>
  <si>
    <t>JACKING AND TEMPORARY SUPPORT OF SUPERSTRUCTURE, AS PER PLAN</t>
  </si>
  <si>
    <t>Required per BDM 610.4</t>
  </si>
  <si>
    <t xml:space="preserve">Beam 22 at the Forward Abutment </t>
  </si>
  <si>
    <t>Ramp (2505045) =</t>
  </si>
  <si>
    <t>Mainline (2505134) =</t>
  </si>
  <si>
    <t>2 / 12</t>
  </si>
  <si>
    <t xml:space="preserve">We are no longer plugging the scuppers at the ramp bridge's forward abutment so it is not all running off at the the curb break at the end of the approach slab and eroding the slope (Now only plugging 2 scuppers for the WB/Ramp bridge) </t>
  </si>
  <si>
    <t>601E27001</t>
  </si>
  <si>
    <t>DUMPED ROCK FILL, TYPE C, AS PER PLAN</t>
  </si>
  <si>
    <t>ROCK CHANNEL PROTECTION, WITH GROUT, TYPE C</t>
  </si>
  <si>
    <t>607E30001</t>
  </si>
  <si>
    <t>FENCE, SNOW, AS PER PLAN</t>
  </si>
  <si>
    <t xml:space="preserve">Length = </t>
  </si>
  <si>
    <t xml:space="preserve">Width = </t>
  </si>
  <si>
    <t>For protection of wetland in NW quadrant</t>
  </si>
  <si>
    <t>Backwall FF</t>
  </si>
  <si>
    <t xml:space="preserve">Backwall FF = Spall to front face of backwall at EB(right) bridge Fwd. Abutment's South Corner @ Beam 1 </t>
  </si>
  <si>
    <t>-</t>
  </si>
  <si>
    <t>848E50320</t>
  </si>
  <si>
    <t xml:space="preserve">EXISTING CONCRETE OVERLAY REMOVED, 1 3/4" NOMINAL </t>
  </si>
  <si>
    <t>848E50340</t>
  </si>
  <si>
    <t>REMOVAL OF DEBONDED OR DETERIORATED EXISTING VARIABLE THICKNESS CONCRETE OVERLAY</t>
  </si>
  <si>
    <t>ESTIMATED QUANTITIES - SFN 2505134 (FRA-00070-16.760L/R)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</si>
</sst>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0.00\ &quot;ft^2&quot;"/>
    <numFmt numFmtId="165" formatCode="&quot;$&quot;#,##0"/>
    <numFmt numFmtId="166" formatCode="0\ &quot;SF&quot;"/>
    <numFmt numFmtId="167" formatCode="0\ &quot;SY&quot;"/>
    <numFmt numFmtId="168" formatCode="0\ &quot;CY&quot;"/>
    <numFmt numFmtId="169" formatCode="0.00\ &quot;in&quot;"/>
    <numFmt numFmtId="170" formatCode="0.00\ &quot;ft&quot;"/>
    <numFmt numFmtId="171" formatCode="0.00\ &quot;ft^3&quot;"/>
    <numFmt numFmtId="172" formatCode="0.0%"/>
    <numFmt numFmtId="173" formatCode="0\ &quot;each&quot;"/>
    <numFmt numFmtId="174" formatCode="0\ &quot;EACH&quot;"/>
    <numFmt numFmtId="175" formatCode="0\ &quot;LB&quot;"/>
    <numFmt numFmtId="176" formatCode="0.00\ &quot;lb&quot;"/>
    <numFmt numFmtId="177" formatCode="#\ &quot;FT&quot;"/>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11"/>
      <color theme="4"/>
      <name val="Calibri"/>
      <family val="2"/>
      <scheme val="minor"/>
    </font>
    <font>
      <u/>
      <sz val="11"/>
      <color theme="1"/>
      <name val="Calibri"/>
      <family val="2"/>
      <scheme val="minor"/>
    </font>
    <font>
      <sz val="8"/>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70C0"/>
      <name val="Calibri"/>
      <family val="2"/>
      <scheme val="minor"/>
    </font>
    <font>
      <i/>
      <sz val="10"/>
      <color theme="1"/>
      <name val="Calibri"/>
      <family val="2"/>
      <scheme val="minor"/>
    </font>
    <font>
      <i/>
      <sz val="12"/>
      <color theme="1"/>
      <name val="Calibri"/>
      <family val="2"/>
      <scheme val="minor"/>
    </font>
    <font>
      <b/>
      <i/>
      <sz val="12"/>
      <color theme="1"/>
      <name val="Calibri"/>
      <family val="2"/>
      <scheme val="minor"/>
    </font>
    <font>
      <u/>
      <sz val="11"/>
      <name val="Calibri"/>
      <family val="2"/>
      <scheme val="minor"/>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79">
    <xf numFmtId="0" fontId="0" fillId="0" borderId="0" xfId="0"/>
    <xf numFmtId="0" fontId="0" fillId="0" borderId="2" xfId="0" applyBorder="1"/>
    <xf numFmtId="0" fontId="0" fillId="0" borderId="0" xfId="0" applyAlignment="1">
      <alignment horizontal="right"/>
    </xf>
    <xf numFmtId="164" fontId="3" fillId="0" borderId="0" xfId="0" applyNumberFormat="1" applyFont="1" applyAlignment="1">
      <alignment horizontal="center"/>
    </xf>
    <xf numFmtId="0" fontId="0" fillId="0" borderId="4" xfId="0" applyBorder="1"/>
    <xf numFmtId="0" fontId="0" fillId="0" borderId="8" xfId="0" applyBorder="1"/>
    <xf numFmtId="0" fontId="4" fillId="0" borderId="0" xfId="0" applyFont="1" applyAlignment="1">
      <alignment horizontal="center"/>
    </xf>
    <xf numFmtId="0" fontId="3" fillId="0" borderId="0" xfId="0" applyFont="1" applyAlignment="1">
      <alignment horizontal="left"/>
    </xf>
    <xf numFmtId="0" fontId="1" fillId="0" borderId="0" xfId="0" applyFont="1" applyAlignment="1">
      <alignment horizontal="right"/>
    </xf>
    <xf numFmtId="0" fontId="3" fillId="0" borderId="0" xfId="0" applyFont="1"/>
    <xf numFmtId="0" fontId="2" fillId="0" borderId="6" xfId="0" applyFont="1" applyBorder="1"/>
    <xf numFmtId="0" fontId="2" fillId="0" borderId="7" xfId="0" applyFont="1" applyBorder="1"/>
    <xf numFmtId="14" fontId="3" fillId="0" borderId="2" xfId="0" applyNumberFormat="1" applyFont="1" applyBorder="1"/>
    <xf numFmtId="0" fontId="3" fillId="0" borderId="4" xfId="0" applyFont="1" applyBorder="1"/>
    <xf numFmtId="0" fontId="0" fillId="0" borderId="10" xfId="0" applyBorder="1"/>
    <xf numFmtId="0" fontId="0" fillId="0" borderId="11" xfId="0" applyBorder="1"/>
    <xf numFmtId="0" fontId="0" fillId="0" borderId="12" xfId="0" applyBorder="1"/>
    <xf numFmtId="166" fontId="0" fillId="0" borderId="0" xfId="0" applyNumberFormat="1" applyAlignment="1">
      <alignment horizontal="center"/>
    </xf>
    <xf numFmtId="0" fontId="0" fillId="0" borderId="6" xfId="0" applyBorder="1"/>
    <xf numFmtId="0" fontId="0" fillId="0" borderId="7" xfId="0" applyBorder="1"/>
    <xf numFmtId="167" fontId="0" fillId="0" borderId="0" xfId="0" applyNumberFormat="1" applyAlignment="1">
      <alignment horizontal="center"/>
    </xf>
    <xf numFmtId="0" fontId="2" fillId="0" borderId="5" xfId="0" applyFont="1" applyBorder="1"/>
    <xf numFmtId="0" fontId="0" fillId="0" borderId="1" xfId="0" applyBorder="1"/>
    <xf numFmtId="0" fontId="1" fillId="0" borderId="1" xfId="0" applyFont="1" applyBorder="1" applyAlignment="1">
      <alignment horizontal="right"/>
    </xf>
    <xf numFmtId="0" fontId="1" fillId="0" borderId="3" xfId="0" applyFont="1" applyBorder="1"/>
    <xf numFmtId="0" fontId="1" fillId="0" borderId="9" xfId="0" applyFont="1" applyBorder="1" applyAlignment="1">
      <alignment horizontal="center"/>
    </xf>
    <xf numFmtId="0" fontId="0" fillId="0" borderId="5" xfId="0" applyBorder="1"/>
    <xf numFmtId="0" fontId="0" fillId="0" borderId="3" xfId="0" applyBorder="1"/>
    <xf numFmtId="168" fontId="0" fillId="0" borderId="0" xfId="0" applyNumberForma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1" fontId="0" fillId="2" borderId="10" xfId="0" applyNumberFormat="1" applyFill="1" applyBorder="1" applyAlignment="1">
      <alignment horizontal="center"/>
    </xf>
    <xf numFmtId="171" fontId="7" fillId="0" borderId="0" xfId="0" applyNumberFormat="1" applyFont="1" applyAlignment="1">
      <alignment horizontal="center"/>
    </xf>
    <xf numFmtId="172" fontId="0" fillId="0" borderId="0" xfId="1" applyNumberFormat="1" applyFont="1" applyBorder="1" applyAlignment="1">
      <alignment horizontal="center"/>
    </xf>
    <xf numFmtId="0" fontId="8" fillId="0" borderId="0" xfId="0" applyFont="1" applyAlignment="1">
      <alignment horizontal="left"/>
    </xf>
    <xf numFmtId="164" fontId="0" fillId="0" borderId="0" xfId="0" applyNumberFormat="1" applyAlignment="1">
      <alignment horizontal="center"/>
    </xf>
    <xf numFmtId="173" fontId="3" fillId="0" borderId="0" xfId="0" applyNumberFormat="1" applyFont="1" applyAlignment="1">
      <alignment horizontal="center"/>
    </xf>
    <xf numFmtId="174" fontId="0" fillId="0" borderId="0" xfId="0" applyNumberFormat="1" applyAlignment="1">
      <alignment horizontal="center"/>
    </xf>
    <xf numFmtId="165" fontId="3" fillId="0" borderId="0" xfId="2" applyNumberFormat="1" applyFont="1" applyBorder="1" applyAlignment="1">
      <alignment horizontal="center"/>
    </xf>
    <xf numFmtId="49" fontId="0" fillId="2" borderId="10" xfId="0" applyNumberFormat="1" applyFill="1" applyBorder="1" applyAlignment="1">
      <alignment horizontal="center"/>
    </xf>
    <xf numFmtId="175" fontId="0" fillId="0" borderId="0" xfId="0" applyNumberFormat="1" applyAlignment="1">
      <alignment horizontal="center"/>
    </xf>
    <xf numFmtId="171" fontId="3" fillId="0" borderId="0" xfId="0" applyNumberFormat="1" applyFont="1" applyAlignment="1">
      <alignment horizontal="center"/>
    </xf>
    <xf numFmtId="176" fontId="3" fillId="0" borderId="0" xfId="0" applyNumberFormat="1" applyFont="1" applyAlignment="1">
      <alignment horizontal="center"/>
    </xf>
    <xf numFmtId="0" fontId="10" fillId="0" borderId="0" xfId="0" applyFont="1"/>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left" vertical="center"/>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1" fillId="0" borderId="13" xfId="0" applyFont="1" applyBorder="1" applyAlignment="1">
      <alignment horizontal="center"/>
    </xf>
    <xf numFmtId="0" fontId="11" fillId="0" borderId="13" xfId="0" applyFont="1" applyBorder="1" applyAlignment="1">
      <alignment horizontal="left"/>
    </xf>
    <xf numFmtId="0" fontId="12" fillId="0" borderId="0" xfId="0" applyFont="1"/>
    <xf numFmtId="0" fontId="12" fillId="0" borderId="0" xfId="0" applyFont="1" applyAlignment="1">
      <alignment horizontal="center"/>
    </xf>
    <xf numFmtId="44" fontId="12" fillId="0" borderId="0" xfId="2" applyFont="1" applyBorder="1" applyAlignment="1">
      <alignment horizontal="center"/>
    </xf>
    <xf numFmtId="44" fontId="13" fillId="0" borderId="0" xfId="0" applyNumberFormat="1" applyFont="1"/>
    <xf numFmtId="0" fontId="11" fillId="0" borderId="10" xfId="0" applyFont="1" applyBorder="1" applyAlignment="1">
      <alignment horizontal="right"/>
    </xf>
    <xf numFmtId="0" fontId="11" fillId="0" borderId="13" xfId="0" applyFont="1" applyBorder="1" applyAlignment="1">
      <alignment horizontal="right"/>
    </xf>
    <xf numFmtId="14"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3" xfId="0" applyNumberFormat="1" applyFont="1" applyBorder="1"/>
    <xf numFmtId="3" fontId="11" fillId="0" borderId="13" xfId="0" applyNumberFormat="1" applyFont="1" applyBorder="1" applyAlignment="1">
      <alignment horizontal="center" vertical="center"/>
    </xf>
    <xf numFmtId="3" fontId="11" fillId="0" borderId="13" xfId="0" applyNumberFormat="1" applyFont="1" applyBorder="1" applyAlignment="1">
      <alignment horizontal="center"/>
    </xf>
    <xf numFmtId="3" fontId="11" fillId="0" borderId="14" xfId="0" applyNumberFormat="1" applyFont="1" applyBorder="1" applyAlignment="1">
      <alignment horizontal="center" vertical="center"/>
    </xf>
    <xf numFmtId="0" fontId="9" fillId="0" borderId="0" xfId="0" applyFont="1"/>
    <xf numFmtId="49" fontId="11" fillId="0" borderId="14" xfId="0" applyNumberFormat="1" applyFont="1" applyBorder="1"/>
    <xf numFmtId="3" fontId="11" fillId="0" borderId="13" xfId="2" applyNumberFormat="1" applyFont="1" applyBorder="1" applyAlignment="1">
      <alignment horizontal="center"/>
    </xf>
    <xf numFmtId="175" fontId="7" fillId="0" borderId="0" xfId="0" applyNumberFormat="1" applyFont="1" applyAlignment="1">
      <alignment horizontal="center"/>
    </xf>
    <xf numFmtId="11" fontId="0" fillId="2" borderId="3" xfId="0" applyNumberFormat="1" applyFill="1" applyBorder="1" applyAlignment="1">
      <alignment horizontal="center"/>
    </xf>
    <xf numFmtId="177" fontId="0" fillId="0" borderId="0" xfId="0" applyNumberFormat="1" applyAlignment="1">
      <alignment horizontal="center"/>
    </xf>
    <xf numFmtId="177" fontId="0" fillId="0" borderId="0" xfId="0" applyNumberFormat="1" applyAlignment="1">
      <alignment horizontal="center" vertical="center"/>
    </xf>
    <xf numFmtId="173" fontId="3" fillId="0" borderId="0" xfId="0" applyNumberFormat="1" applyFont="1" applyAlignment="1">
      <alignment horizontal="left"/>
    </xf>
    <xf numFmtId="11" fontId="0" fillId="2" borderId="13" xfId="0" applyNumberFormat="1" applyFill="1" applyBorder="1" applyAlignment="1">
      <alignment horizontal="center"/>
    </xf>
    <xf numFmtId="0" fontId="7" fillId="0" borderId="0" xfId="0" applyFont="1"/>
    <xf numFmtId="0" fontId="7" fillId="0" borderId="0" xfId="0" applyFont="1" applyAlignment="1">
      <alignment horizontal="right"/>
    </xf>
    <xf numFmtId="0" fontId="14" fillId="0" borderId="0" xfId="0" applyFont="1" applyAlignment="1">
      <alignment horizontal="center"/>
    </xf>
    <xf numFmtId="0" fontId="1" fillId="0" borderId="9" xfId="0" applyFont="1" applyBorder="1" applyAlignment="1">
      <alignment horizontal="left"/>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11" fillId="0" borderId="13"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893445</xdr:colOff>
      <xdr:row>1</xdr:row>
      <xdr:rowOff>125243</xdr:rowOff>
    </xdr:from>
    <xdr:to>
      <xdr:col>8</xdr:col>
      <xdr:colOff>855345</xdr:colOff>
      <xdr:row>5</xdr:row>
      <xdr:rowOff>58928</xdr:rowOff>
    </xdr:to>
    <xdr:pic>
      <xdr:nvPicPr>
        <xdr:cNvPr id="2" name="Picture 1">
          <a:extLst>
            <a:ext uri="{FF2B5EF4-FFF2-40B4-BE49-F238E27FC236}">
              <a16:creationId xmlns:a16="http://schemas.microsoft.com/office/drawing/2014/main" id="{AA747C39-C514-418A-8BC1-8125BC5259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45605" y="308123"/>
          <a:ext cx="2057400" cy="699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5C993-98C6-43F2-8E8B-3194E1A0B021}">
  <sheetPr>
    <pageSetUpPr fitToPage="1"/>
  </sheetPr>
  <dimension ref="B2:V181"/>
  <sheetViews>
    <sheetView topLeftCell="A151" workbookViewId="0">
      <selection activeCell="E169" sqref="E169"/>
    </sheetView>
  </sheetViews>
  <sheetFormatPr defaultRowHeight="15" x14ac:dyDescent="0.25"/>
  <cols>
    <col min="2" max="9" width="15.28515625" customWidth="1"/>
  </cols>
  <sheetData>
    <row r="2" spans="2:10" ht="18.75" x14ac:dyDescent="0.3">
      <c r="B2" s="21" t="s">
        <v>4</v>
      </c>
      <c r="C2" s="10"/>
      <c r="D2" s="10"/>
      <c r="E2" s="10"/>
      <c r="F2" s="10"/>
      <c r="G2" s="10"/>
      <c r="H2" s="10"/>
      <c r="I2" s="11"/>
    </row>
    <row r="3" spans="2:10" x14ac:dyDescent="0.25">
      <c r="B3" s="22"/>
      <c r="I3" s="1"/>
    </row>
    <row r="4" spans="2:10" x14ac:dyDescent="0.25">
      <c r="B4" s="22"/>
      <c r="I4" s="1"/>
      <c r="J4" s="63"/>
    </row>
    <row r="5" spans="2:10" x14ac:dyDescent="0.25">
      <c r="B5" s="23" t="s">
        <v>3</v>
      </c>
      <c r="C5" s="7">
        <v>10017</v>
      </c>
      <c r="I5" s="1"/>
      <c r="J5" s="63"/>
    </row>
    <row r="6" spans="2:10" x14ac:dyDescent="0.25">
      <c r="B6" s="23" t="s">
        <v>0</v>
      </c>
      <c r="C6" s="9" t="s">
        <v>13</v>
      </c>
      <c r="I6" s="1"/>
    </row>
    <row r="7" spans="2:10" x14ac:dyDescent="0.25">
      <c r="B7" s="23" t="s">
        <v>11</v>
      </c>
      <c r="C7" s="9" t="s">
        <v>14</v>
      </c>
      <c r="F7" s="8" t="s">
        <v>1</v>
      </c>
      <c r="G7" s="9" t="s">
        <v>2</v>
      </c>
      <c r="H7" s="8" t="s">
        <v>7</v>
      </c>
      <c r="I7" s="12">
        <v>44811</v>
      </c>
    </row>
    <row r="8" spans="2:10" x14ac:dyDescent="0.25">
      <c r="B8" s="23" t="s">
        <v>9</v>
      </c>
      <c r="C8" s="7" t="s">
        <v>15</v>
      </c>
      <c r="F8" s="8" t="s">
        <v>8</v>
      </c>
      <c r="G8" s="9" t="s">
        <v>67</v>
      </c>
      <c r="H8" s="8" t="s">
        <v>7</v>
      </c>
      <c r="I8" s="12">
        <v>44816</v>
      </c>
    </row>
    <row r="9" spans="2:10" x14ac:dyDescent="0.25">
      <c r="B9" s="24"/>
      <c r="C9" s="13"/>
      <c r="D9" s="4"/>
      <c r="E9" s="4"/>
      <c r="F9" s="4"/>
      <c r="G9" s="4"/>
      <c r="H9" s="4"/>
      <c r="I9" s="5"/>
    </row>
    <row r="10" spans="2:10" x14ac:dyDescent="0.25">
      <c r="B10" s="25" t="s">
        <v>5</v>
      </c>
      <c r="C10" s="75" t="s">
        <v>6</v>
      </c>
      <c r="D10" s="75"/>
      <c r="E10" s="75"/>
      <c r="F10" s="75"/>
      <c r="G10" s="75"/>
      <c r="H10" s="75"/>
      <c r="I10" s="75"/>
    </row>
    <row r="11" spans="2:10" x14ac:dyDescent="0.25">
      <c r="B11" s="31" t="s">
        <v>53</v>
      </c>
      <c r="C11" s="14" t="s">
        <v>54</v>
      </c>
      <c r="D11" s="15"/>
      <c r="E11" s="15"/>
      <c r="F11" s="15"/>
      <c r="G11" s="15"/>
      <c r="H11" s="15"/>
      <c r="I11" s="16"/>
    </row>
    <row r="12" spans="2:10" x14ac:dyDescent="0.25">
      <c r="B12" s="26"/>
      <c r="C12" s="18"/>
      <c r="D12" s="18"/>
      <c r="E12" s="18"/>
      <c r="F12" s="18"/>
      <c r="G12" s="18"/>
      <c r="H12" s="18"/>
      <c r="I12" s="19"/>
    </row>
    <row r="13" spans="2:10" x14ac:dyDescent="0.25">
      <c r="B13" s="22"/>
      <c r="D13" s="2" t="s">
        <v>58</v>
      </c>
      <c r="E13" s="38">
        <v>20000</v>
      </c>
      <c r="F13" s="3"/>
      <c r="G13" s="3"/>
      <c r="H13" s="3"/>
      <c r="I13" s="1"/>
    </row>
    <row r="14" spans="2:10" x14ac:dyDescent="0.25">
      <c r="B14" s="22"/>
      <c r="I14" s="1"/>
    </row>
    <row r="15" spans="2:10" x14ac:dyDescent="0.25">
      <c r="B15" s="22"/>
      <c r="D15" s="2" t="s">
        <v>10</v>
      </c>
      <c r="E15" s="20" t="s">
        <v>25</v>
      </c>
      <c r="I15" s="1"/>
    </row>
    <row r="16" spans="2:10" x14ac:dyDescent="0.25">
      <c r="B16" s="22"/>
      <c r="D16" s="2"/>
      <c r="E16" s="20"/>
      <c r="I16" s="1"/>
    </row>
    <row r="17" spans="2:10" x14ac:dyDescent="0.25">
      <c r="B17" s="39" t="s">
        <v>71</v>
      </c>
      <c r="C17" s="14" t="s">
        <v>72</v>
      </c>
      <c r="D17" s="15"/>
      <c r="E17" s="15"/>
      <c r="F17" s="15"/>
      <c r="G17" s="15"/>
      <c r="H17" s="15"/>
      <c r="I17" s="16"/>
    </row>
    <row r="18" spans="2:10" x14ac:dyDescent="0.25">
      <c r="B18" s="26"/>
      <c r="C18" s="18"/>
      <c r="D18" s="18"/>
      <c r="E18" s="18"/>
      <c r="F18" s="18"/>
      <c r="G18" s="18"/>
      <c r="H18" s="18"/>
      <c r="I18" s="19"/>
    </row>
    <row r="19" spans="2:10" x14ac:dyDescent="0.25">
      <c r="B19" s="22"/>
      <c r="D19" s="2"/>
      <c r="E19" s="6" t="s">
        <v>19</v>
      </c>
      <c r="F19" s="6" t="s">
        <v>20</v>
      </c>
      <c r="G19" s="3"/>
      <c r="H19" s="3"/>
      <c r="I19" s="1"/>
    </row>
    <row r="20" spans="2:10" x14ac:dyDescent="0.25">
      <c r="B20" s="22"/>
      <c r="D20" s="2" t="s">
        <v>73</v>
      </c>
      <c r="E20" s="30">
        <v>196</v>
      </c>
      <c r="F20" s="30">
        <v>137</v>
      </c>
      <c r="G20" s="3"/>
      <c r="H20" s="3"/>
      <c r="I20" s="1"/>
    </row>
    <row r="21" spans="2:10" x14ac:dyDescent="0.25">
      <c r="B21" s="22"/>
      <c r="D21" s="2" t="s">
        <v>49</v>
      </c>
      <c r="E21" s="41">
        <f>E20*(1*2/144)</f>
        <v>2.7222222222222219</v>
      </c>
      <c r="F21" s="41">
        <f>F20*(1*2/144)</f>
        <v>1.9027777777777777</v>
      </c>
      <c r="G21" s="3"/>
      <c r="H21" s="3"/>
      <c r="I21" s="1"/>
    </row>
    <row r="22" spans="2:10" x14ac:dyDescent="0.25">
      <c r="B22" s="22"/>
      <c r="D22" s="2" t="s">
        <v>74</v>
      </c>
      <c r="E22" s="42">
        <f>E21*72</f>
        <v>195.99999999999997</v>
      </c>
      <c r="F22" s="42">
        <f>F21*72</f>
        <v>137</v>
      </c>
      <c r="G22" s="3"/>
      <c r="H22" s="3"/>
      <c r="I22" s="1"/>
    </row>
    <row r="23" spans="2:10" x14ac:dyDescent="0.25">
      <c r="B23" s="22"/>
      <c r="D23" s="2" t="s">
        <v>75</v>
      </c>
      <c r="E23" s="40">
        <f>ROUNDUP(SUM(E22:F22),0)*1.5</f>
        <v>499.5</v>
      </c>
      <c r="I23" s="1"/>
    </row>
    <row r="24" spans="2:10" x14ac:dyDescent="0.25">
      <c r="B24" s="22"/>
      <c r="D24" s="2"/>
      <c r="E24" s="40"/>
      <c r="I24" s="1"/>
    </row>
    <row r="25" spans="2:10" x14ac:dyDescent="0.25">
      <c r="B25" s="22"/>
      <c r="D25" s="2" t="s">
        <v>76</v>
      </c>
      <c r="E25" s="66">
        <f>E23</f>
        <v>499.5</v>
      </c>
      <c r="F25" s="43"/>
      <c r="I25" s="1"/>
      <c r="J25" s="43"/>
    </row>
    <row r="26" spans="2:10" x14ac:dyDescent="0.25">
      <c r="B26" s="22"/>
      <c r="D26" s="2"/>
      <c r="E26" s="66"/>
      <c r="F26" s="43"/>
      <c r="I26" s="1"/>
      <c r="J26" s="43"/>
    </row>
    <row r="27" spans="2:10" x14ac:dyDescent="0.25">
      <c r="B27" s="71" t="s">
        <v>101</v>
      </c>
      <c r="C27" s="15" t="s">
        <v>102</v>
      </c>
      <c r="D27" s="15"/>
      <c r="E27" s="15"/>
      <c r="F27" s="15"/>
      <c r="G27" s="15"/>
      <c r="H27" s="15"/>
      <c r="I27" s="16"/>
      <c r="J27" s="70" t="s">
        <v>103</v>
      </c>
    </row>
    <row r="28" spans="2:10" x14ac:dyDescent="0.25">
      <c r="B28" s="26"/>
      <c r="C28" s="18"/>
      <c r="D28" s="18"/>
      <c r="E28" s="18"/>
      <c r="F28" s="18"/>
      <c r="G28" s="18"/>
      <c r="H28" s="18"/>
      <c r="I28" s="19"/>
      <c r="J28" s="43"/>
    </row>
    <row r="29" spans="2:10" x14ac:dyDescent="0.25">
      <c r="B29" s="22"/>
      <c r="E29" s="6" t="s">
        <v>19</v>
      </c>
      <c r="F29" s="6" t="s">
        <v>20</v>
      </c>
      <c r="G29" s="6"/>
      <c r="H29" s="6"/>
      <c r="I29" s="1"/>
      <c r="J29" s="43"/>
    </row>
    <row r="30" spans="2:10" x14ac:dyDescent="0.25">
      <c r="B30" s="22"/>
      <c r="D30" s="2" t="s">
        <v>57</v>
      </c>
      <c r="E30" s="36">
        <v>0</v>
      </c>
      <c r="F30" s="36">
        <v>1</v>
      </c>
      <c r="G30" s="3"/>
      <c r="H30" s="3"/>
      <c r="I30" s="1"/>
      <c r="J30" s="43"/>
    </row>
    <row r="31" spans="2:10" x14ac:dyDescent="0.25">
      <c r="B31" s="22"/>
      <c r="I31" s="1"/>
      <c r="J31" s="43"/>
    </row>
    <row r="32" spans="2:10" x14ac:dyDescent="0.25">
      <c r="B32" s="22"/>
      <c r="D32" s="2" t="s">
        <v>10</v>
      </c>
      <c r="E32" s="37">
        <f>SUM(E30:F30)</f>
        <v>1</v>
      </c>
      <c r="I32" s="1"/>
      <c r="J32" s="43"/>
    </row>
    <row r="33" spans="2:10" x14ac:dyDescent="0.25">
      <c r="B33" s="22"/>
      <c r="D33" s="2"/>
      <c r="E33" s="37"/>
      <c r="I33" s="1"/>
      <c r="J33" s="43"/>
    </row>
    <row r="34" spans="2:10" x14ac:dyDescent="0.25">
      <c r="B34" s="31" t="s">
        <v>59</v>
      </c>
      <c r="C34" s="14" t="s">
        <v>60</v>
      </c>
      <c r="D34" s="15"/>
      <c r="E34" s="15"/>
      <c r="F34" s="15"/>
      <c r="G34" s="15"/>
      <c r="H34" s="15"/>
      <c r="I34" s="16"/>
      <c r="J34" s="70" t="s">
        <v>107</v>
      </c>
    </row>
    <row r="35" spans="2:10" x14ac:dyDescent="0.25">
      <c r="B35" s="26"/>
      <c r="C35" s="18"/>
      <c r="D35" s="18"/>
      <c r="E35" s="18"/>
      <c r="F35" s="18"/>
      <c r="G35" s="18"/>
      <c r="H35" s="18"/>
      <c r="I35" s="19"/>
    </row>
    <row r="36" spans="2:10" x14ac:dyDescent="0.25">
      <c r="B36" s="22"/>
      <c r="E36" s="6" t="s">
        <v>19</v>
      </c>
      <c r="F36" s="6" t="s">
        <v>20</v>
      </c>
      <c r="G36" s="6"/>
      <c r="H36" s="6"/>
      <c r="I36" s="1"/>
    </row>
    <row r="37" spans="2:10" x14ac:dyDescent="0.25">
      <c r="B37" s="22"/>
      <c r="D37" s="2" t="s">
        <v>57</v>
      </c>
      <c r="E37" s="36">
        <v>1</v>
      </c>
      <c r="F37" s="36">
        <v>0</v>
      </c>
      <c r="G37" s="3"/>
      <c r="H37" s="3"/>
      <c r="I37" s="1"/>
    </row>
    <row r="38" spans="2:10" x14ac:dyDescent="0.25">
      <c r="B38" s="22"/>
      <c r="I38" s="1"/>
    </row>
    <row r="39" spans="2:10" x14ac:dyDescent="0.25">
      <c r="B39" s="22"/>
      <c r="D39" s="2" t="s">
        <v>10</v>
      </c>
      <c r="E39" s="37">
        <f>SUM(E37:F37)</f>
        <v>1</v>
      </c>
      <c r="I39" s="1"/>
    </row>
    <row r="40" spans="2:10" x14ac:dyDescent="0.25">
      <c r="B40" s="22"/>
      <c r="D40" s="2"/>
      <c r="E40" s="37"/>
      <c r="I40" s="1"/>
    </row>
    <row r="41" spans="2:10" x14ac:dyDescent="0.25">
      <c r="B41" s="71" t="s">
        <v>104</v>
      </c>
      <c r="C41" s="15" t="s">
        <v>105</v>
      </c>
      <c r="D41" s="15"/>
      <c r="E41" s="15"/>
      <c r="F41" s="15"/>
      <c r="G41" s="15"/>
      <c r="H41" s="15"/>
      <c r="I41" s="16"/>
      <c r="J41" s="70" t="s">
        <v>106</v>
      </c>
    </row>
    <row r="42" spans="2:10" x14ac:dyDescent="0.25">
      <c r="B42" s="26"/>
      <c r="C42" s="18"/>
      <c r="D42" s="18"/>
      <c r="E42" s="18"/>
      <c r="F42" s="18"/>
      <c r="G42" s="18"/>
      <c r="H42" s="18"/>
      <c r="I42" s="19"/>
    </row>
    <row r="43" spans="2:10" x14ac:dyDescent="0.25">
      <c r="B43" s="22"/>
      <c r="D43" s="2" t="s">
        <v>10</v>
      </c>
      <c r="E43" s="17" t="s">
        <v>25</v>
      </c>
      <c r="I43" s="1"/>
    </row>
    <row r="44" spans="2:10" x14ac:dyDescent="0.25">
      <c r="B44" s="22"/>
      <c r="D44" s="2"/>
      <c r="E44" s="17"/>
      <c r="I44" s="1"/>
    </row>
    <row r="45" spans="2:10" x14ac:dyDescent="0.25">
      <c r="B45" s="31" t="s">
        <v>96</v>
      </c>
      <c r="C45" s="14" t="s">
        <v>97</v>
      </c>
      <c r="D45" s="15"/>
      <c r="E45" s="15"/>
      <c r="F45" s="15"/>
      <c r="G45" s="15"/>
      <c r="H45" s="15"/>
      <c r="I45" s="16"/>
    </row>
    <row r="46" spans="2:10" x14ac:dyDescent="0.25">
      <c r="B46" s="22"/>
      <c r="I46" s="1"/>
    </row>
    <row r="47" spans="2:10" x14ac:dyDescent="0.25">
      <c r="B47" s="22"/>
      <c r="D47" s="73" t="s">
        <v>108</v>
      </c>
      <c r="E47" s="69">
        <v>479</v>
      </c>
      <c r="I47" s="1"/>
    </row>
    <row r="48" spans="2:10" x14ac:dyDescent="0.25">
      <c r="B48" s="22"/>
      <c r="C48" s="72"/>
      <c r="D48" s="73" t="s">
        <v>109</v>
      </c>
      <c r="E48" s="69">
        <v>207</v>
      </c>
      <c r="I48" s="1"/>
    </row>
    <row r="49" spans="2:22" x14ac:dyDescent="0.25">
      <c r="B49" s="22"/>
      <c r="D49" s="2"/>
      <c r="I49" s="1"/>
    </row>
    <row r="50" spans="2:22" x14ac:dyDescent="0.25">
      <c r="B50" s="22"/>
      <c r="D50" s="2" t="s">
        <v>98</v>
      </c>
      <c r="E50" s="68">
        <f>E47+E48</f>
        <v>686</v>
      </c>
      <c r="I50" s="1"/>
    </row>
    <row r="51" spans="2:22" x14ac:dyDescent="0.25">
      <c r="B51" s="27"/>
      <c r="C51" s="4"/>
      <c r="D51" s="4"/>
      <c r="E51" s="4"/>
      <c r="F51" s="4"/>
      <c r="G51" s="4"/>
      <c r="H51" s="4"/>
      <c r="I51" s="5"/>
    </row>
    <row r="52" spans="2:22" x14ac:dyDescent="0.25">
      <c r="B52" s="67" t="s">
        <v>56</v>
      </c>
      <c r="C52" s="27" t="s">
        <v>95</v>
      </c>
      <c r="D52" s="4"/>
      <c r="E52" s="4"/>
      <c r="F52" s="4"/>
      <c r="G52" s="4"/>
      <c r="H52" s="4"/>
      <c r="I52" s="5"/>
      <c r="J52" s="76" t="s">
        <v>111</v>
      </c>
      <c r="K52" s="77"/>
      <c r="L52" s="77"/>
      <c r="M52" s="77"/>
      <c r="N52" s="77"/>
      <c r="O52" s="77"/>
      <c r="P52" s="77"/>
      <c r="Q52" s="77"/>
      <c r="R52" s="77"/>
      <c r="S52" s="77"/>
      <c r="T52" s="77"/>
      <c r="U52" s="77"/>
      <c r="V52" s="77"/>
    </row>
    <row r="53" spans="2:22" x14ac:dyDescent="0.25">
      <c r="B53" s="26"/>
      <c r="C53" s="18"/>
      <c r="D53" s="18"/>
      <c r="E53" s="18"/>
      <c r="F53" s="18"/>
      <c r="G53" s="18"/>
      <c r="H53" s="18"/>
      <c r="I53" s="19"/>
      <c r="J53" s="76"/>
      <c r="K53" s="77"/>
      <c r="L53" s="77"/>
      <c r="M53" s="77"/>
      <c r="N53" s="77"/>
      <c r="O53" s="77"/>
      <c r="P53" s="77"/>
      <c r="Q53" s="77"/>
      <c r="R53" s="77"/>
      <c r="S53" s="77"/>
      <c r="T53" s="77"/>
      <c r="U53" s="77"/>
      <c r="V53" s="77"/>
    </row>
    <row r="54" spans="2:22" x14ac:dyDescent="0.25">
      <c r="B54" s="22"/>
      <c r="E54" s="6" t="s">
        <v>19</v>
      </c>
      <c r="F54" s="6" t="s">
        <v>20</v>
      </c>
      <c r="G54" s="6"/>
      <c r="H54" s="6"/>
      <c r="I54" s="1"/>
    </row>
    <row r="55" spans="2:22" x14ac:dyDescent="0.25">
      <c r="B55" s="22"/>
      <c r="D55" s="2" t="s">
        <v>55</v>
      </c>
      <c r="E55" s="36">
        <v>2</v>
      </c>
      <c r="F55" s="36">
        <v>15</v>
      </c>
      <c r="G55" s="3"/>
      <c r="H55" s="3"/>
      <c r="I55" s="1"/>
    </row>
    <row r="56" spans="2:22" x14ac:dyDescent="0.25">
      <c r="B56" s="22"/>
      <c r="I56" s="1"/>
    </row>
    <row r="57" spans="2:22" x14ac:dyDescent="0.25">
      <c r="B57" s="22"/>
      <c r="D57" s="2" t="s">
        <v>10</v>
      </c>
      <c r="E57" s="37">
        <f>SUM(E55:F55)</f>
        <v>17</v>
      </c>
      <c r="I57" s="1"/>
    </row>
    <row r="58" spans="2:22" x14ac:dyDescent="0.25">
      <c r="B58" s="27"/>
      <c r="C58" s="4"/>
      <c r="D58" s="4"/>
      <c r="E58" s="4"/>
      <c r="F58" s="4"/>
      <c r="G58" s="4"/>
      <c r="H58" s="4"/>
      <c r="I58" s="5"/>
    </row>
    <row r="59" spans="2:22" x14ac:dyDescent="0.25">
      <c r="B59" s="31" t="s">
        <v>65</v>
      </c>
      <c r="C59" s="14" t="s">
        <v>66</v>
      </c>
      <c r="D59" s="15"/>
      <c r="E59" s="15"/>
      <c r="F59" s="15"/>
      <c r="G59" s="15"/>
      <c r="H59" s="15"/>
      <c r="I59" s="16"/>
    </row>
    <row r="60" spans="2:22" x14ac:dyDescent="0.25">
      <c r="B60" s="26"/>
      <c r="C60" s="18"/>
      <c r="D60" s="18"/>
      <c r="E60" s="18"/>
      <c r="F60" s="18"/>
      <c r="G60" s="18"/>
      <c r="H60" s="18"/>
      <c r="I60" s="19"/>
    </row>
    <row r="61" spans="2:22" x14ac:dyDescent="0.25">
      <c r="B61" s="22"/>
      <c r="E61" s="6" t="s">
        <v>68</v>
      </c>
      <c r="F61" s="6" t="s">
        <v>69</v>
      </c>
      <c r="G61" s="6" t="s">
        <v>70</v>
      </c>
      <c r="H61" s="74" t="s">
        <v>120</v>
      </c>
      <c r="I61" s="1"/>
      <c r="J61" s="70" t="s">
        <v>121</v>
      </c>
    </row>
    <row r="62" spans="2:22" x14ac:dyDescent="0.25">
      <c r="B62" s="22"/>
      <c r="D62" s="2" t="s">
        <v>12</v>
      </c>
      <c r="E62" s="3">
        <f>(3+338)*1.25</f>
        <v>426.25</v>
      </c>
      <c r="F62" s="3">
        <f>((3+2)+(2)+2+(4+3))*1.25</f>
        <v>20</v>
      </c>
      <c r="G62" s="3">
        <f>(4+1)*1.25</f>
        <v>6.25</v>
      </c>
      <c r="H62" s="3">
        <f>(8)*1.25</f>
        <v>10</v>
      </c>
      <c r="I62" s="1"/>
    </row>
    <row r="63" spans="2:22" x14ac:dyDescent="0.25">
      <c r="B63" s="22"/>
      <c r="I63" s="1"/>
    </row>
    <row r="64" spans="2:22" x14ac:dyDescent="0.25">
      <c r="B64" s="22"/>
      <c r="D64" s="2" t="s">
        <v>10</v>
      </c>
      <c r="E64" s="17">
        <f>ROUNDUP(SUM(E62:H62),0)</f>
        <v>463</v>
      </c>
      <c r="I64" s="1"/>
    </row>
    <row r="65" spans="2:9" x14ac:dyDescent="0.25">
      <c r="B65" s="27"/>
      <c r="C65" s="4"/>
      <c r="D65" s="4"/>
      <c r="E65" s="4"/>
      <c r="F65" s="4"/>
      <c r="G65" s="4"/>
      <c r="H65" s="4"/>
      <c r="I65" s="5"/>
    </row>
    <row r="66" spans="2:9" x14ac:dyDescent="0.25">
      <c r="B66" s="31" t="s">
        <v>31</v>
      </c>
      <c r="C66" s="14" t="s">
        <v>30</v>
      </c>
      <c r="D66" s="15"/>
      <c r="E66" s="15"/>
      <c r="F66" s="15"/>
      <c r="G66" s="15"/>
      <c r="H66" s="15"/>
      <c r="I66" s="16"/>
    </row>
    <row r="67" spans="2:9" x14ac:dyDescent="0.25">
      <c r="B67" s="26"/>
      <c r="C67" s="18"/>
      <c r="D67" s="18"/>
      <c r="E67" s="18"/>
      <c r="F67" s="18"/>
      <c r="G67" s="18"/>
      <c r="H67" s="18"/>
      <c r="I67" s="19"/>
    </row>
    <row r="68" spans="2:9" x14ac:dyDescent="0.25">
      <c r="B68" s="22"/>
      <c r="E68" s="6" t="s">
        <v>19</v>
      </c>
      <c r="F68" s="6"/>
      <c r="G68" s="6"/>
      <c r="H68" s="6"/>
      <c r="I68" s="1"/>
    </row>
    <row r="69" spans="2:9" x14ac:dyDescent="0.25">
      <c r="B69" s="22"/>
      <c r="D69" s="2" t="s">
        <v>12</v>
      </c>
      <c r="E69" s="3">
        <v>1468.6</v>
      </c>
      <c r="F69" s="3"/>
      <c r="G69" s="3"/>
      <c r="H69" s="3"/>
      <c r="I69" s="1"/>
    </row>
    <row r="70" spans="2:9" x14ac:dyDescent="0.25">
      <c r="B70" s="22"/>
      <c r="I70" s="1"/>
    </row>
    <row r="71" spans="2:9" x14ac:dyDescent="0.25">
      <c r="B71" s="22"/>
      <c r="D71" s="2" t="s">
        <v>10</v>
      </c>
      <c r="E71" s="20">
        <f>ROUNDUP(SUM(E69:F69)/9,0)</f>
        <v>164</v>
      </c>
      <c r="I71" s="1"/>
    </row>
    <row r="72" spans="2:9" x14ac:dyDescent="0.25">
      <c r="B72" s="27"/>
      <c r="C72" s="4"/>
      <c r="D72" s="4"/>
      <c r="E72" s="4"/>
      <c r="F72" s="4"/>
      <c r="G72" s="4"/>
      <c r="H72" s="4"/>
      <c r="I72" s="5"/>
    </row>
    <row r="73" spans="2:9" x14ac:dyDescent="0.25">
      <c r="B73" s="31" t="s">
        <v>27</v>
      </c>
      <c r="C73" s="14" t="s">
        <v>28</v>
      </c>
      <c r="D73" s="15"/>
      <c r="E73" s="15"/>
      <c r="F73" s="15"/>
      <c r="G73" s="15"/>
      <c r="H73" s="15"/>
      <c r="I73" s="16"/>
    </row>
    <row r="74" spans="2:9" x14ac:dyDescent="0.25">
      <c r="B74" s="26"/>
      <c r="C74" s="18"/>
      <c r="D74" s="18"/>
      <c r="E74" s="18"/>
      <c r="F74" s="18"/>
      <c r="G74" s="18"/>
      <c r="H74" s="18"/>
      <c r="I74" s="19"/>
    </row>
    <row r="75" spans="2:9" x14ac:dyDescent="0.25">
      <c r="B75" s="22"/>
      <c r="D75" s="2" t="s">
        <v>47</v>
      </c>
      <c r="E75" s="3">
        <f>100+100+400+1800+3600+800+5*260</f>
        <v>8100</v>
      </c>
      <c r="F75" s="3"/>
      <c r="G75" s="3"/>
      <c r="H75" s="3"/>
      <c r="I75" s="1"/>
    </row>
    <row r="76" spans="2:9" x14ac:dyDescent="0.25">
      <c r="B76" s="22"/>
      <c r="I76" s="1"/>
    </row>
    <row r="77" spans="2:9" x14ac:dyDescent="0.25">
      <c r="B77" s="22"/>
      <c r="D77" s="2" t="s">
        <v>10</v>
      </c>
      <c r="E77" s="20">
        <f>ROUNDUP(E75/9,0)</f>
        <v>900</v>
      </c>
      <c r="I77" s="1"/>
    </row>
    <row r="78" spans="2:9" x14ac:dyDescent="0.25">
      <c r="B78" s="22"/>
      <c r="D78" s="2"/>
      <c r="E78" s="20"/>
      <c r="I78" s="1"/>
    </row>
    <row r="79" spans="2:9" x14ac:dyDescent="0.25">
      <c r="B79" s="31" t="s">
        <v>112</v>
      </c>
      <c r="C79" s="14" t="s">
        <v>113</v>
      </c>
      <c r="D79" s="15"/>
      <c r="E79" s="15"/>
      <c r="F79" s="15"/>
      <c r="G79" s="15"/>
      <c r="H79" s="15"/>
      <c r="I79" s="16"/>
    </row>
    <row r="80" spans="2:9" x14ac:dyDescent="0.25">
      <c r="B80" s="26"/>
      <c r="C80" s="18"/>
      <c r="D80" s="18"/>
      <c r="E80" s="18"/>
      <c r="F80" s="18"/>
      <c r="G80" s="18"/>
      <c r="H80" s="18"/>
      <c r="I80" s="19"/>
    </row>
    <row r="81" spans="2:10" x14ac:dyDescent="0.25">
      <c r="B81" s="22"/>
      <c r="D81" s="2" t="s">
        <v>47</v>
      </c>
      <c r="E81" s="3">
        <f>E75-5*260</f>
        <v>6800</v>
      </c>
      <c r="F81" s="3"/>
      <c r="G81" s="3"/>
      <c r="H81" s="3"/>
      <c r="I81" s="1"/>
    </row>
    <row r="82" spans="2:10" x14ac:dyDescent="0.25">
      <c r="B82" s="22"/>
      <c r="D82" s="2" t="s">
        <v>48</v>
      </c>
      <c r="E82" s="30">
        <v>3</v>
      </c>
      <c r="F82" s="3"/>
      <c r="G82" s="3"/>
      <c r="H82" s="3"/>
      <c r="I82" s="1"/>
    </row>
    <row r="83" spans="2:10" x14ac:dyDescent="0.25">
      <c r="B83" s="22"/>
      <c r="D83" s="2" t="s">
        <v>49</v>
      </c>
      <c r="E83" s="32">
        <f>E81*E82</f>
        <v>20400</v>
      </c>
      <c r="F83" s="3"/>
      <c r="G83" s="3"/>
      <c r="H83" s="3"/>
      <c r="I83" s="1"/>
    </row>
    <row r="84" spans="2:10" x14ac:dyDescent="0.25">
      <c r="B84" s="22"/>
      <c r="I84" s="1"/>
    </row>
    <row r="85" spans="2:10" x14ac:dyDescent="0.25">
      <c r="B85" s="22"/>
      <c r="D85" s="2" t="s">
        <v>10</v>
      </c>
      <c r="E85" s="28">
        <f>ROUNDUP(E83/27,0)</f>
        <v>756</v>
      </c>
      <c r="I85" s="1"/>
    </row>
    <row r="86" spans="2:10" x14ac:dyDescent="0.25">
      <c r="B86" s="27"/>
      <c r="C86" s="4"/>
      <c r="D86" s="4"/>
      <c r="E86" s="4"/>
      <c r="F86" s="4"/>
      <c r="G86" s="4"/>
      <c r="H86" s="4"/>
      <c r="I86" s="5"/>
    </row>
    <row r="87" spans="2:10" x14ac:dyDescent="0.25">
      <c r="B87" s="31" t="s">
        <v>29</v>
      </c>
      <c r="C87" s="14" t="s">
        <v>114</v>
      </c>
      <c r="D87" s="15"/>
      <c r="E87" s="15"/>
      <c r="F87" s="15"/>
      <c r="G87" s="15"/>
      <c r="H87" s="15"/>
      <c r="I87" s="16"/>
    </row>
    <row r="88" spans="2:10" x14ac:dyDescent="0.25">
      <c r="B88" s="26"/>
      <c r="C88" s="18"/>
      <c r="D88" s="18"/>
      <c r="E88" s="18"/>
      <c r="F88" s="18"/>
      <c r="G88" s="18"/>
      <c r="H88" s="18"/>
      <c r="I88" s="19"/>
    </row>
    <row r="89" spans="2:10" x14ac:dyDescent="0.25">
      <c r="B89" s="22"/>
      <c r="D89" s="2" t="s">
        <v>47</v>
      </c>
      <c r="E89" s="3">
        <f>1800+1125</f>
        <v>2925</v>
      </c>
      <c r="F89" s="3"/>
      <c r="G89" s="3"/>
      <c r="H89" s="3"/>
      <c r="I89" s="1"/>
    </row>
    <row r="90" spans="2:10" x14ac:dyDescent="0.25">
      <c r="B90" s="22"/>
      <c r="D90" s="2" t="s">
        <v>48</v>
      </c>
      <c r="E90" s="30">
        <v>3</v>
      </c>
      <c r="F90" s="3"/>
      <c r="G90" s="3"/>
      <c r="H90" s="3"/>
      <c r="I90" s="1"/>
    </row>
    <row r="91" spans="2:10" x14ac:dyDescent="0.25">
      <c r="B91" s="22"/>
      <c r="D91" s="2" t="s">
        <v>49</v>
      </c>
      <c r="E91" s="32">
        <f>E89*E90</f>
        <v>8775</v>
      </c>
      <c r="F91" s="3"/>
      <c r="G91" s="3"/>
      <c r="H91" s="3"/>
      <c r="I91" s="1"/>
    </row>
    <row r="92" spans="2:10" x14ac:dyDescent="0.25">
      <c r="B92" s="22"/>
      <c r="I92" s="1"/>
    </row>
    <row r="93" spans="2:10" x14ac:dyDescent="0.25">
      <c r="B93" s="22"/>
      <c r="D93" s="2" t="s">
        <v>10</v>
      </c>
      <c r="E93" s="28">
        <f>ROUNDUP(E91/27,0)</f>
        <v>325</v>
      </c>
      <c r="I93" s="1"/>
    </row>
    <row r="94" spans="2:10" x14ac:dyDescent="0.25">
      <c r="B94" s="22"/>
      <c r="D94" s="2"/>
      <c r="E94" s="28"/>
      <c r="I94" s="1"/>
    </row>
    <row r="95" spans="2:10" x14ac:dyDescent="0.25">
      <c r="B95" s="31" t="s">
        <v>115</v>
      </c>
      <c r="C95" s="14" t="s">
        <v>116</v>
      </c>
      <c r="D95" s="15"/>
      <c r="E95" s="15"/>
      <c r="F95" s="15"/>
      <c r="G95" s="15"/>
      <c r="H95" s="15"/>
      <c r="I95" s="16"/>
      <c r="J95" s="70" t="s">
        <v>119</v>
      </c>
    </row>
    <row r="96" spans="2:10" x14ac:dyDescent="0.25">
      <c r="B96" s="22"/>
      <c r="I96" s="1"/>
    </row>
    <row r="97" spans="2:9" x14ac:dyDescent="0.25">
      <c r="B97" s="22"/>
      <c r="D97" s="73" t="s">
        <v>117</v>
      </c>
      <c r="E97" s="69">
        <v>45</v>
      </c>
      <c r="I97" s="1"/>
    </row>
    <row r="98" spans="2:9" x14ac:dyDescent="0.25">
      <c r="B98" s="22"/>
      <c r="C98" s="72"/>
      <c r="D98" s="73" t="s">
        <v>118</v>
      </c>
      <c r="E98" s="69">
        <v>20</v>
      </c>
      <c r="I98" s="1"/>
    </row>
    <row r="99" spans="2:9" x14ac:dyDescent="0.25">
      <c r="B99" s="22"/>
      <c r="D99" s="2"/>
      <c r="I99" s="1"/>
    </row>
    <row r="100" spans="2:9" x14ac:dyDescent="0.25">
      <c r="B100" s="22"/>
      <c r="D100" s="2" t="s">
        <v>98</v>
      </c>
      <c r="E100" s="68">
        <f>2*(E97+E98)</f>
        <v>130</v>
      </c>
      <c r="I100" s="1"/>
    </row>
    <row r="101" spans="2:9" x14ac:dyDescent="0.25">
      <c r="B101" s="27"/>
      <c r="C101" s="4"/>
      <c r="D101" s="4"/>
      <c r="E101" s="4"/>
      <c r="F101" s="4"/>
      <c r="G101" s="4"/>
      <c r="H101" s="4"/>
      <c r="I101" s="5"/>
    </row>
    <row r="102" spans="2:9" x14ac:dyDescent="0.25">
      <c r="B102" s="31" t="s">
        <v>62</v>
      </c>
      <c r="C102" s="14" t="s">
        <v>63</v>
      </c>
      <c r="D102" s="15"/>
      <c r="E102" s="15"/>
      <c r="F102" s="15"/>
      <c r="G102" s="15"/>
      <c r="H102" s="15"/>
      <c r="I102" s="16"/>
    </row>
    <row r="103" spans="2:9" x14ac:dyDescent="0.25">
      <c r="B103" s="26"/>
      <c r="C103" s="18"/>
      <c r="D103" s="18"/>
      <c r="E103" s="18"/>
      <c r="F103" s="18"/>
      <c r="G103" s="18"/>
      <c r="H103" s="18"/>
      <c r="I103" s="19"/>
    </row>
    <row r="104" spans="2:9" x14ac:dyDescent="0.25">
      <c r="B104" s="22"/>
      <c r="D104" s="2" t="s">
        <v>10</v>
      </c>
      <c r="E104" s="17" t="s">
        <v>25</v>
      </c>
      <c r="I104" s="1"/>
    </row>
    <row r="105" spans="2:9" x14ac:dyDescent="0.25">
      <c r="B105" s="22"/>
      <c r="D105" s="2"/>
      <c r="E105" s="17"/>
      <c r="I105" s="1"/>
    </row>
    <row r="106" spans="2:9" x14ac:dyDescent="0.25">
      <c r="B106" s="31" t="s">
        <v>50</v>
      </c>
      <c r="C106" s="14" t="s">
        <v>52</v>
      </c>
      <c r="D106" s="15"/>
      <c r="E106" s="15"/>
      <c r="F106" s="15"/>
      <c r="G106" s="15"/>
      <c r="H106" s="15"/>
      <c r="I106" s="16"/>
    </row>
    <row r="107" spans="2:9" x14ac:dyDescent="0.25">
      <c r="B107" s="26"/>
      <c r="C107" s="18"/>
      <c r="D107" s="18"/>
      <c r="E107" s="18"/>
      <c r="F107" s="18"/>
      <c r="G107" s="18"/>
      <c r="H107" s="18"/>
      <c r="I107" s="19"/>
    </row>
    <row r="108" spans="2:9" x14ac:dyDescent="0.25">
      <c r="B108" s="22"/>
      <c r="E108" s="6"/>
      <c r="F108" s="6" t="s">
        <v>20</v>
      </c>
      <c r="G108" s="6"/>
      <c r="H108" s="6"/>
      <c r="I108" s="1"/>
    </row>
    <row r="109" spans="2:9" x14ac:dyDescent="0.25">
      <c r="B109" s="22"/>
      <c r="D109" s="2" t="s">
        <v>47</v>
      </c>
      <c r="E109" s="3"/>
      <c r="F109" s="3">
        <v>29592.79</v>
      </c>
      <c r="G109" s="3"/>
      <c r="H109" s="3"/>
      <c r="I109" s="1"/>
    </row>
    <row r="110" spans="2:9" x14ac:dyDescent="0.25">
      <c r="B110" s="22"/>
      <c r="I110" s="1"/>
    </row>
    <row r="111" spans="2:9" x14ac:dyDescent="0.25">
      <c r="B111" s="22"/>
      <c r="D111" s="2" t="s">
        <v>10</v>
      </c>
      <c r="E111" s="20">
        <f>ROUNDUP(SUM(E109:F109)/9,0)</f>
        <v>3289</v>
      </c>
      <c r="I111" s="1"/>
    </row>
    <row r="112" spans="2:9" x14ac:dyDescent="0.25">
      <c r="B112" s="27"/>
      <c r="C112" s="4"/>
      <c r="D112" s="4"/>
      <c r="E112" s="4"/>
      <c r="F112" s="4"/>
      <c r="G112" s="4"/>
      <c r="H112" s="4"/>
      <c r="I112" s="5"/>
    </row>
    <row r="113" spans="2:9" x14ac:dyDescent="0.25">
      <c r="B113" s="31" t="s">
        <v>21</v>
      </c>
      <c r="C113" s="14" t="s">
        <v>64</v>
      </c>
      <c r="D113" s="15"/>
      <c r="E113" s="15"/>
      <c r="F113" s="15"/>
      <c r="G113" s="15"/>
      <c r="H113" s="15"/>
      <c r="I113" s="16"/>
    </row>
    <row r="114" spans="2:9" x14ac:dyDescent="0.25">
      <c r="B114" s="26"/>
      <c r="C114" s="18"/>
      <c r="D114" s="18"/>
      <c r="E114" s="18"/>
      <c r="F114" s="18"/>
      <c r="G114" s="18"/>
      <c r="H114" s="18"/>
      <c r="I114" s="19"/>
    </row>
    <row r="115" spans="2:9" x14ac:dyDescent="0.25">
      <c r="B115" s="22"/>
      <c r="E115" s="6"/>
      <c r="F115" s="6" t="s">
        <v>20</v>
      </c>
      <c r="I115" s="1"/>
    </row>
    <row r="116" spans="2:9" x14ac:dyDescent="0.25">
      <c r="B116" s="22"/>
      <c r="D116" s="2" t="s">
        <v>47</v>
      </c>
      <c r="E116" s="3"/>
      <c r="F116" s="3">
        <f>F109</f>
        <v>29592.79</v>
      </c>
      <c r="G116" s="3"/>
      <c r="H116" s="3"/>
      <c r="I116" s="1"/>
    </row>
    <row r="117" spans="2:9" x14ac:dyDescent="0.25">
      <c r="B117" s="22"/>
      <c r="I117" s="1"/>
    </row>
    <row r="118" spans="2:9" x14ac:dyDescent="0.25">
      <c r="B118" s="22"/>
      <c r="D118" s="2" t="s">
        <v>10</v>
      </c>
      <c r="E118" s="20">
        <f>ROUNDUP(SUM(E116:F116)/9,0)</f>
        <v>3289</v>
      </c>
      <c r="I118" s="1"/>
    </row>
    <row r="119" spans="2:9" x14ac:dyDescent="0.25">
      <c r="B119" s="27"/>
      <c r="C119" s="4"/>
      <c r="D119" s="4"/>
      <c r="E119" s="4"/>
      <c r="F119" s="4"/>
      <c r="G119" s="4"/>
      <c r="H119" s="4"/>
      <c r="I119" s="5"/>
    </row>
    <row r="120" spans="2:9" x14ac:dyDescent="0.25">
      <c r="B120" s="31" t="s">
        <v>51</v>
      </c>
      <c r="C120" s="14" t="s">
        <v>22</v>
      </c>
      <c r="D120" s="15"/>
      <c r="E120" s="15"/>
      <c r="F120" s="15"/>
      <c r="G120" s="15"/>
      <c r="H120" s="15"/>
      <c r="I120" s="16"/>
    </row>
    <row r="121" spans="2:9" x14ac:dyDescent="0.25">
      <c r="B121" s="26"/>
      <c r="C121" s="18"/>
      <c r="D121" s="18"/>
      <c r="E121" s="18"/>
      <c r="F121" s="18"/>
      <c r="G121" s="18"/>
      <c r="H121" s="18"/>
      <c r="I121" s="19"/>
    </row>
    <row r="122" spans="2:9" x14ac:dyDescent="0.25">
      <c r="B122" s="22"/>
      <c r="E122" s="6"/>
      <c r="F122" s="6" t="s">
        <v>20</v>
      </c>
      <c r="G122" s="6"/>
      <c r="H122" s="6"/>
      <c r="I122" s="1"/>
    </row>
    <row r="123" spans="2:9" x14ac:dyDescent="0.25">
      <c r="B123" s="22"/>
      <c r="D123" s="2" t="s">
        <v>12</v>
      </c>
      <c r="E123" s="3"/>
      <c r="F123" s="3">
        <v>6328.1</v>
      </c>
      <c r="G123" s="3"/>
      <c r="H123" s="3"/>
      <c r="I123" s="1"/>
    </row>
    <row r="124" spans="2:9" x14ac:dyDescent="0.25">
      <c r="B124" s="22"/>
      <c r="D124" s="2" t="s">
        <v>39</v>
      </c>
      <c r="E124" s="3"/>
      <c r="F124" s="29">
        <v>2</v>
      </c>
      <c r="G124" s="3"/>
      <c r="H124" s="3"/>
      <c r="I124" s="1"/>
    </row>
    <row r="125" spans="2:9" x14ac:dyDescent="0.25">
      <c r="B125" s="22"/>
      <c r="D125" s="2" t="s">
        <v>38</v>
      </c>
      <c r="E125" s="3"/>
      <c r="F125" s="32">
        <f>F123*F124/12</f>
        <v>1054.6833333333334</v>
      </c>
      <c r="G125" s="3"/>
      <c r="H125" s="3"/>
      <c r="I125" s="1"/>
    </row>
    <row r="126" spans="2:9" x14ac:dyDescent="0.25">
      <c r="B126" s="22"/>
      <c r="I126" s="1"/>
    </row>
    <row r="127" spans="2:9" x14ac:dyDescent="0.25">
      <c r="B127" s="22"/>
      <c r="D127" s="2" t="s">
        <v>10</v>
      </c>
      <c r="E127" s="28">
        <f>ROUNDUP(SUM(E125:F125)/27,0)</f>
        <v>40</v>
      </c>
      <c r="I127" s="1"/>
    </row>
    <row r="128" spans="2:9" x14ac:dyDescent="0.25">
      <c r="B128" s="27"/>
      <c r="C128" s="4"/>
      <c r="D128" s="4"/>
      <c r="E128" s="4"/>
      <c r="F128" s="4"/>
      <c r="G128" s="4"/>
      <c r="H128" s="4"/>
      <c r="I128" s="5"/>
    </row>
    <row r="129" spans="2:9" x14ac:dyDescent="0.25">
      <c r="B129" s="31" t="s">
        <v>23</v>
      </c>
      <c r="C129" s="14" t="s">
        <v>16</v>
      </c>
      <c r="D129" s="15"/>
      <c r="E129" s="15"/>
      <c r="F129" s="15"/>
      <c r="G129" s="15"/>
      <c r="H129" s="15"/>
      <c r="I129" s="16"/>
    </row>
    <row r="130" spans="2:9" x14ac:dyDescent="0.25">
      <c r="B130" s="26"/>
      <c r="C130" s="18"/>
      <c r="D130" s="18"/>
      <c r="E130" s="18"/>
      <c r="F130" s="18"/>
      <c r="G130" s="18"/>
      <c r="H130" s="18"/>
      <c r="I130" s="19"/>
    </row>
    <row r="131" spans="2:9" x14ac:dyDescent="0.25">
      <c r="B131" s="22"/>
      <c r="E131" s="6"/>
      <c r="F131" s="6" t="s">
        <v>20</v>
      </c>
      <c r="G131" s="6"/>
      <c r="H131" s="6"/>
      <c r="I131" s="1"/>
    </row>
    <row r="132" spans="2:9" x14ac:dyDescent="0.25">
      <c r="B132" s="22"/>
      <c r="D132" s="2" t="s">
        <v>46</v>
      </c>
      <c r="E132" s="6"/>
      <c r="F132" s="33">
        <v>0.1</v>
      </c>
      <c r="G132" s="34" t="s">
        <v>44</v>
      </c>
      <c r="H132" s="6"/>
      <c r="I132" s="1"/>
    </row>
    <row r="133" spans="2:9" x14ac:dyDescent="0.25">
      <c r="B133" s="22"/>
      <c r="D133" s="2" t="s">
        <v>45</v>
      </c>
      <c r="E133" s="6"/>
      <c r="F133" s="35">
        <f>F132*F123</f>
        <v>632.81000000000006</v>
      </c>
      <c r="G133" s="6"/>
      <c r="H133" s="6"/>
      <c r="I133" s="1"/>
    </row>
    <row r="134" spans="2:9" x14ac:dyDescent="0.25">
      <c r="B134" s="22"/>
      <c r="I134" s="1"/>
    </row>
    <row r="135" spans="2:9" x14ac:dyDescent="0.25">
      <c r="B135" s="22"/>
      <c r="D135" s="2" t="s">
        <v>10</v>
      </c>
      <c r="E135" s="20">
        <f>ROUNDUP(SUM(E133:F133)/9,0)</f>
        <v>71</v>
      </c>
      <c r="I135" s="1"/>
    </row>
    <row r="136" spans="2:9" x14ac:dyDescent="0.25">
      <c r="B136" s="27"/>
      <c r="C136" s="4"/>
      <c r="D136" s="4"/>
      <c r="E136" s="4"/>
      <c r="F136" s="4"/>
      <c r="G136" s="4"/>
      <c r="H136" s="4"/>
      <c r="I136" s="5"/>
    </row>
    <row r="137" spans="2:9" x14ac:dyDescent="0.25">
      <c r="B137" s="31" t="s">
        <v>24</v>
      </c>
      <c r="C137" s="14" t="s">
        <v>17</v>
      </c>
      <c r="D137" s="15"/>
      <c r="E137" s="15"/>
      <c r="F137" s="15"/>
      <c r="G137" s="15"/>
      <c r="H137" s="15"/>
      <c r="I137" s="16"/>
    </row>
    <row r="138" spans="2:9" x14ac:dyDescent="0.25">
      <c r="B138" s="26"/>
      <c r="C138" s="18"/>
      <c r="D138" s="18"/>
      <c r="E138" s="18"/>
      <c r="F138" s="18"/>
      <c r="G138" s="18"/>
      <c r="H138" s="18"/>
      <c r="I138" s="19"/>
    </row>
    <row r="139" spans="2:9" x14ac:dyDescent="0.25">
      <c r="B139" s="22"/>
      <c r="D139" s="2" t="s">
        <v>10</v>
      </c>
      <c r="E139" s="17" t="s">
        <v>25</v>
      </c>
      <c r="I139" s="1"/>
    </row>
    <row r="140" spans="2:9" x14ac:dyDescent="0.25">
      <c r="B140" s="27"/>
      <c r="C140" s="4"/>
      <c r="D140" s="4"/>
      <c r="E140" s="4"/>
      <c r="F140" s="4"/>
      <c r="G140" s="4"/>
      <c r="H140" s="4"/>
      <c r="I140" s="5"/>
    </row>
    <row r="141" spans="2:9" x14ac:dyDescent="0.25">
      <c r="B141" s="31" t="s">
        <v>26</v>
      </c>
      <c r="C141" s="14" t="s">
        <v>18</v>
      </c>
      <c r="D141" s="15"/>
      <c r="E141" s="15"/>
      <c r="F141" s="15"/>
      <c r="G141" s="15"/>
      <c r="H141" s="15"/>
      <c r="I141" s="16"/>
    </row>
    <row r="142" spans="2:9" x14ac:dyDescent="0.25">
      <c r="B142" s="26"/>
      <c r="C142" s="18"/>
      <c r="D142" s="18"/>
      <c r="E142" s="18"/>
      <c r="F142" s="18"/>
      <c r="G142" s="18"/>
      <c r="H142" s="18"/>
      <c r="I142" s="19"/>
    </row>
    <row r="143" spans="2:9" x14ac:dyDescent="0.25">
      <c r="B143" s="22"/>
      <c r="E143" s="6"/>
      <c r="F143" s="6" t="s">
        <v>20</v>
      </c>
      <c r="G143" s="6"/>
      <c r="H143" s="6"/>
      <c r="I143" s="1"/>
    </row>
    <row r="144" spans="2:9" x14ac:dyDescent="0.25">
      <c r="B144" s="22"/>
      <c r="D144" s="2" t="s">
        <v>12</v>
      </c>
      <c r="E144" s="3"/>
      <c r="F144" s="3">
        <v>1118.9000000000001</v>
      </c>
      <c r="G144" s="3"/>
      <c r="H144" s="3"/>
      <c r="I144" s="1"/>
    </row>
    <row r="145" spans="2:9" x14ac:dyDescent="0.25">
      <c r="B145" s="22"/>
      <c r="D145" s="2" t="s">
        <v>37</v>
      </c>
      <c r="E145" s="3"/>
      <c r="F145" s="29">
        <f>8.75-1</f>
        <v>7.75</v>
      </c>
      <c r="G145" s="3"/>
      <c r="H145" s="3"/>
      <c r="I145" s="1"/>
    </row>
    <row r="146" spans="2:9" x14ac:dyDescent="0.25">
      <c r="B146" s="22"/>
      <c r="D146" s="2" t="s">
        <v>38</v>
      </c>
      <c r="E146" s="3"/>
      <c r="F146" s="32">
        <f>F144*F145/12</f>
        <v>722.6229166666667</v>
      </c>
      <c r="G146" s="3"/>
      <c r="H146" s="3"/>
      <c r="I146" s="1"/>
    </row>
    <row r="147" spans="2:9" x14ac:dyDescent="0.25">
      <c r="B147" s="22"/>
      <c r="I147" s="1"/>
    </row>
    <row r="148" spans="2:9" x14ac:dyDescent="0.25">
      <c r="B148" s="22"/>
      <c r="D148" s="2" t="s">
        <v>10</v>
      </c>
      <c r="E148" s="28">
        <f>ROUNDUP(SUM(E146:F146)/27,0)</f>
        <v>27</v>
      </c>
      <c r="I148" s="1"/>
    </row>
    <row r="149" spans="2:9" x14ac:dyDescent="0.25">
      <c r="B149" s="27"/>
      <c r="C149" s="4"/>
      <c r="D149" s="4"/>
      <c r="E149" s="4"/>
      <c r="F149" s="4"/>
      <c r="G149" s="4"/>
      <c r="H149" s="4"/>
      <c r="I149" s="5"/>
    </row>
    <row r="150" spans="2:9" x14ac:dyDescent="0.25">
      <c r="B150" s="31" t="s">
        <v>41</v>
      </c>
      <c r="C150" s="14" t="s">
        <v>42</v>
      </c>
      <c r="D150" s="15"/>
      <c r="E150" s="15"/>
      <c r="F150" s="15"/>
      <c r="G150" s="15"/>
      <c r="H150" s="15"/>
      <c r="I150" s="16"/>
    </row>
    <row r="151" spans="2:9" x14ac:dyDescent="0.25">
      <c r="B151" s="26"/>
      <c r="C151" s="18"/>
      <c r="D151" s="18"/>
      <c r="E151" s="18"/>
      <c r="F151" s="18"/>
      <c r="G151" s="18"/>
      <c r="H151" s="18"/>
      <c r="I151" s="19"/>
    </row>
    <row r="152" spans="2:9" x14ac:dyDescent="0.25">
      <c r="B152" s="22"/>
      <c r="E152" s="6"/>
      <c r="F152" s="6" t="s">
        <v>20</v>
      </c>
      <c r="G152" s="6"/>
      <c r="H152" s="6"/>
      <c r="I152" s="1"/>
    </row>
    <row r="153" spans="2:9" x14ac:dyDescent="0.25">
      <c r="B153" s="22"/>
      <c r="D153" s="2" t="s">
        <v>43</v>
      </c>
      <c r="E153" s="3"/>
      <c r="F153" s="3">
        <f>1265.947+1167.982</f>
        <v>2433.9290000000001</v>
      </c>
      <c r="G153" s="3"/>
      <c r="H153" s="3"/>
      <c r="I153" s="1"/>
    </row>
    <row r="154" spans="2:9" x14ac:dyDescent="0.25">
      <c r="B154" s="22"/>
      <c r="I154" s="1"/>
    </row>
    <row r="155" spans="2:9" x14ac:dyDescent="0.25">
      <c r="B155" s="22"/>
      <c r="D155" s="2" t="s">
        <v>10</v>
      </c>
      <c r="E155" s="20">
        <f>ROUNDUP(SUM(E153:F153)/9,0)</f>
        <v>271</v>
      </c>
      <c r="I155" s="1"/>
    </row>
    <row r="156" spans="2:9" x14ac:dyDescent="0.25">
      <c r="B156" s="22"/>
      <c r="D156" s="2"/>
      <c r="E156" s="20"/>
      <c r="I156" s="1"/>
    </row>
    <row r="157" spans="2:9" x14ac:dyDescent="0.25">
      <c r="B157" s="31" t="s">
        <v>123</v>
      </c>
      <c r="C157" s="14" t="s">
        <v>124</v>
      </c>
      <c r="D157" s="15"/>
      <c r="E157" s="15"/>
      <c r="F157" s="15"/>
      <c r="G157" s="15"/>
      <c r="H157" s="15"/>
      <c r="I157" s="16"/>
    </row>
    <row r="158" spans="2:9" x14ac:dyDescent="0.25">
      <c r="B158" s="26"/>
      <c r="C158" s="18"/>
      <c r="D158" s="18"/>
      <c r="E158" s="18"/>
      <c r="F158" s="18"/>
      <c r="G158" s="18"/>
      <c r="H158" s="18"/>
      <c r="I158" s="19"/>
    </row>
    <row r="159" spans="2:9" x14ac:dyDescent="0.25">
      <c r="B159" s="22"/>
      <c r="E159" s="6"/>
      <c r="F159" s="6" t="s">
        <v>20</v>
      </c>
      <c r="G159" s="6"/>
      <c r="H159" s="6"/>
      <c r="I159" s="1"/>
    </row>
    <row r="160" spans="2:9" x14ac:dyDescent="0.25">
      <c r="B160" s="22"/>
      <c r="D160" s="2" t="s">
        <v>43</v>
      </c>
      <c r="E160" s="3"/>
      <c r="F160" s="3">
        <v>29592.79</v>
      </c>
      <c r="G160" s="3"/>
      <c r="H160" s="3"/>
      <c r="I160" s="1"/>
    </row>
    <row r="161" spans="2:9" x14ac:dyDescent="0.25">
      <c r="B161" s="22"/>
      <c r="I161" s="1"/>
    </row>
    <row r="162" spans="2:9" x14ac:dyDescent="0.25">
      <c r="B162" s="22"/>
      <c r="D162" s="2" t="s">
        <v>10</v>
      </c>
      <c r="E162" s="20">
        <f>ROUNDUP(SUM(E160:F160)/9,0)</f>
        <v>3289</v>
      </c>
      <c r="I162" s="1"/>
    </row>
    <row r="163" spans="2:9" x14ac:dyDescent="0.25">
      <c r="B163" s="22"/>
      <c r="D163" s="2"/>
      <c r="E163" s="20"/>
      <c r="I163" s="1"/>
    </row>
    <row r="164" spans="2:9" x14ac:dyDescent="0.25">
      <c r="B164" s="31" t="s">
        <v>125</v>
      </c>
      <c r="C164" s="14" t="s">
        <v>126</v>
      </c>
      <c r="D164" s="15"/>
      <c r="E164" s="15"/>
      <c r="F164" s="15"/>
      <c r="G164" s="15"/>
      <c r="H164" s="15"/>
      <c r="I164" s="16"/>
    </row>
    <row r="165" spans="2:9" x14ac:dyDescent="0.25">
      <c r="B165" s="26"/>
      <c r="C165" s="18"/>
      <c r="D165" s="18"/>
      <c r="E165" s="18"/>
      <c r="F165" s="18"/>
      <c r="G165" s="18"/>
      <c r="H165" s="18"/>
      <c r="I165" s="19"/>
    </row>
    <row r="166" spans="2:9" x14ac:dyDescent="0.25">
      <c r="B166" s="22"/>
      <c r="E166" s="6"/>
      <c r="F166" s="6" t="s">
        <v>20</v>
      </c>
      <c r="G166" s="6"/>
      <c r="H166" s="6"/>
      <c r="I166" s="1"/>
    </row>
    <row r="167" spans="2:9" x14ac:dyDescent="0.25">
      <c r="B167" s="22"/>
      <c r="D167" s="2" t="s">
        <v>43</v>
      </c>
      <c r="E167" s="3"/>
      <c r="F167" s="3">
        <v>29592.79</v>
      </c>
      <c r="G167" s="3"/>
      <c r="H167" s="3"/>
      <c r="I167" s="1"/>
    </row>
    <row r="168" spans="2:9" x14ac:dyDescent="0.25">
      <c r="B168" s="22"/>
      <c r="I168" s="1"/>
    </row>
    <row r="169" spans="2:9" x14ac:dyDescent="0.25">
      <c r="B169" s="22"/>
      <c r="D169" s="2" t="s">
        <v>10</v>
      </c>
      <c r="E169" s="20">
        <f>ROUNDUP(0.05*SUM(E167:F167)/9,0)</f>
        <v>165</v>
      </c>
      <c r="I169" s="1"/>
    </row>
    <row r="170" spans="2:9" x14ac:dyDescent="0.25">
      <c r="B170" s="22"/>
      <c r="D170" s="2"/>
      <c r="E170" s="20"/>
      <c r="I170" s="1"/>
    </row>
    <row r="171" spans="2:9" x14ac:dyDescent="0.25">
      <c r="B171" s="31" t="s">
        <v>40</v>
      </c>
      <c r="C171" s="14" t="s">
        <v>61</v>
      </c>
      <c r="D171" s="15"/>
      <c r="E171" s="15"/>
      <c r="F171" s="15"/>
      <c r="G171" s="15"/>
      <c r="H171" s="15"/>
      <c r="I171" s="16"/>
    </row>
    <row r="172" spans="2:9" x14ac:dyDescent="0.25">
      <c r="B172" s="26"/>
      <c r="C172" s="18"/>
      <c r="D172" s="18"/>
      <c r="E172" s="18"/>
      <c r="F172" s="18"/>
      <c r="G172" s="18"/>
      <c r="H172" s="18"/>
      <c r="I172" s="19"/>
    </row>
    <row r="173" spans="2:9" x14ac:dyDescent="0.25">
      <c r="B173" s="22"/>
      <c r="E173" s="6" t="s">
        <v>19</v>
      </c>
      <c r="F173" s="6"/>
      <c r="G173" s="6"/>
      <c r="H173" s="6"/>
      <c r="I173" s="1"/>
    </row>
    <row r="174" spans="2:9" x14ac:dyDescent="0.25">
      <c r="B174" s="22"/>
      <c r="D174" s="2" t="s">
        <v>36</v>
      </c>
      <c r="E174" s="3">
        <v>44841.169000000002</v>
      </c>
      <c r="F174" s="3"/>
      <c r="G174" s="3"/>
      <c r="H174" s="3"/>
      <c r="I174" s="1"/>
    </row>
    <row r="175" spans="2:9" x14ac:dyDescent="0.25">
      <c r="B175" s="22"/>
      <c r="D175" s="2" t="s">
        <v>32</v>
      </c>
      <c r="E175" s="30">
        <f>432.634+249.418+232.666+2.723+25.973+27.199+396.325+29.202</f>
        <v>1396.1399999999999</v>
      </c>
      <c r="F175" s="3"/>
      <c r="G175" s="3"/>
      <c r="H175" s="3"/>
      <c r="I175" s="1"/>
    </row>
    <row r="176" spans="2:9" x14ac:dyDescent="0.25">
      <c r="B176" s="22"/>
      <c r="D176" s="2" t="s">
        <v>33</v>
      </c>
      <c r="E176" s="29">
        <v>3</v>
      </c>
      <c r="F176" s="3"/>
      <c r="G176" s="3"/>
      <c r="H176" s="3"/>
      <c r="I176" s="1"/>
    </row>
    <row r="177" spans="2:9" x14ac:dyDescent="0.25">
      <c r="B177" s="22"/>
      <c r="D177" s="2" t="s">
        <v>34</v>
      </c>
      <c r="E177" s="3">
        <f>E175*E176/12</f>
        <v>349.03500000000003</v>
      </c>
      <c r="F177" s="3"/>
      <c r="G177" s="3"/>
      <c r="H177" s="3"/>
      <c r="I177" s="1"/>
    </row>
    <row r="178" spans="2:9" x14ac:dyDescent="0.25">
      <c r="B178" s="22"/>
      <c r="D178" s="2" t="s">
        <v>35</v>
      </c>
      <c r="E178" s="3">
        <f>E174+E177</f>
        <v>45190.204000000005</v>
      </c>
      <c r="F178" s="3"/>
      <c r="G178" s="3"/>
      <c r="H178" s="3"/>
      <c r="I178" s="1"/>
    </row>
    <row r="179" spans="2:9" x14ac:dyDescent="0.25">
      <c r="B179" s="22"/>
      <c r="I179" s="1"/>
    </row>
    <row r="180" spans="2:9" x14ac:dyDescent="0.25">
      <c r="B180" s="22"/>
      <c r="D180" s="2" t="s">
        <v>10</v>
      </c>
      <c r="E180" s="20">
        <f>ROUNDUP(SUM(E178:F178)/9,0)</f>
        <v>5022</v>
      </c>
      <c r="I180" s="1"/>
    </row>
    <row r="181" spans="2:9" x14ac:dyDescent="0.25">
      <c r="B181" s="27"/>
      <c r="C181" s="4"/>
      <c r="D181" s="4"/>
      <c r="E181" s="4"/>
      <c r="F181" s="4"/>
      <c r="G181" s="4"/>
      <c r="H181" s="4"/>
      <c r="I181" s="5"/>
    </row>
  </sheetData>
  <mergeCells count="2">
    <mergeCell ref="C10:I10"/>
    <mergeCell ref="J52:V53"/>
  </mergeCells>
  <phoneticPr fontId="5" type="noConversion"/>
  <pageMargins left="0.7" right="0.7" top="0.75" bottom="0.75" header="0.3" footer="0.3"/>
  <pageSetup scale="74" fitToHeight="0" orientation="portrait" r:id="rId1"/>
  <ignoredErrors>
    <ignoredError sqref="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C8C4-71A9-44D8-A0E1-927C47DE369E}">
  <dimension ref="A1:K36"/>
  <sheetViews>
    <sheetView tabSelected="1" workbookViewId="0">
      <selection activeCell="K12" sqref="K12"/>
    </sheetView>
  </sheetViews>
  <sheetFormatPr defaultRowHeight="15" x14ac:dyDescent="0.25"/>
  <cols>
    <col min="1" max="2" width="9.140625" customWidth="1"/>
    <col min="3" max="3" width="9.28515625" customWidth="1"/>
    <col min="4" max="4" width="9.140625" customWidth="1"/>
    <col min="5" max="5" width="77.85546875" customWidth="1"/>
    <col min="6" max="9" width="11.140625" customWidth="1"/>
  </cols>
  <sheetData>
    <row r="1" spans="1:11" x14ac:dyDescent="0.25">
      <c r="A1" s="78" t="s">
        <v>127</v>
      </c>
      <c r="B1" s="78"/>
      <c r="C1" s="78"/>
      <c r="D1" s="78"/>
      <c r="E1" s="78"/>
      <c r="F1" s="55" t="s">
        <v>87</v>
      </c>
      <c r="G1" s="44" t="str">
        <f>'Estimated Quantities'!G7</f>
        <v>ERK</v>
      </c>
      <c r="H1" s="56" t="s">
        <v>89</v>
      </c>
      <c r="I1" s="57">
        <f>'Estimated Quantities'!I7</f>
        <v>44811</v>
      </c>
      <c r="K1" s="63"/>
    </row>
    <row r="2" spans="1:11" x14ac:dyDescent="0.25">
      <c r="A2" s="78"/>
      <c r="B2" s="78"/>
      <c r="C2" s="78"/>
      <c r="D2" s="78"/>
      <c r="E2" s="78"/>
      <c r="F2" s="55" t="s">
        <v>88</v>
      </c>
      <c r="G2" s="44" t="str">
        <f>'Estimated Quantities'!G8</f>
        <v>BCD</v>
      </c>
      <c r="H2" s="56" t="s">
        <v>89</v>
      </c>
      <c r="I2" s="57">
        <f>'Estimated Quantities'!I8</f>
        <v>44816</v>
      </c>
    </row>
    <row r="3" spans="1:11" ht="30" customHeight="1" x14ac:dyDescent="0.25">
      <c r="A3" s="44" t="s">
        <v>77</v>
      </c>
      <c r="B3" s="44" t="s">
        <v>78</v>
      </c>
      <c r="C3" s="45" t="s">
        <v>79</v>
      </c>
      <c r="D3" s="44" t="s">
        <v>80</v>
      </c>
      <c r="E3" s="46" t="s">
        <v>81</v>
      </c>
      <c r="F3" s="44" t="s">
        <v>90</v>
      </c>
      <c r="G3" s="44" t="s">
        <v>91</v>
      </c>
      <c r="H3" s="44" t="s">
        <v>82</v>
      </c>
      <c r="I3" s="44" t="s">
        <v>86</v>
      </c>
    </row>
    <row r="4" spans="1:11" ht="14.45" customHeight="1" x14ac:dyDescent="0.25">
      <c r="A4" s="47">
        <v>202</v>
      </c>
      <c r="B4" s="47">
        <v>11203</v>
      </c>
      <c r="C4" s="60" t="s">
        <v>122</v>
      </c>
      <c r="D4" s="47" t="s">
        <v>25</v>
      </c>
      <c r="E4" s="48" t="str">
        <f>'Estimated Quantities'!C11</f>
        <v>PORTIONS OF STRUCTURE REMOVED, OVER 20 FOOT SPAN, AS PER PLAN</v>
      </c>
      <c r="F4" s="62"/>
      <c r="G4" s="62"/>
      <c r="H4" s="62"/>
      <c r="I4" s="58" t="s">
        <v>100</v>
      </c>
    </row>
    <row r="5" spans="1:11" ht="14.25" customHeight="1" x14ac:dyDescent="0.25">
      <c r="A5" s="47">
        <v>423</v>
      </c>
      <c r="B5" s="58" t="s">
        <v>94</v>
      </c>
      <c r="C5" s="60">
        <f>'Estimated Quantities'!E25</f>
        <v>499.5</v>
      </c>
      <c r="D5" s="47" t="s">
        <v>92</v>
      </c>
      <c r="E5" s="48" t="str">
        <f>'Estimated Quantities'!C17</f>
        <v>CRACK SEALING, TYPE I</v>
      </c>
      <c r="F5" s="62"/>
      <c r="G5" s="62"/>
      <c r="H5" s="62">
        <f>C5</f>
        <v>499.5</v>
      </c>
      <c r="I5" s="58"/>
    </row>
    <row r="6" spans="1:11" ht="14.25" customHeight="1" x14ac:dyDescent="0.25">
      <c r="A6" s="47">
        <v>516</v>
      </c>
      <c r="B6" s="47">
        <v>45305</v>
      </c>
      <c r="C6" s="60">
        <f>F6</f>
        <v>1</v>
      </c>
      <c r="D6" s="47" t="s">
        <v>83</v>
      </c>
      <c r="E6" s="48" t="str">
        <f>'Estimated Quantities'!C27</f>
        <v>REFURBISH BEARING DEVICE, AS PER PLAN</v>
      </c>
      <c r="F6" s="62">
        <f>'Estimated Quantities'!E32</f>
        <v>1</v>
      </c>
      <c r="G6" s="62"/>
      <c r="H6" s="62"/>
      <c r="I6" s="58" t="s">
        <v>110</v>
      </c>
    </row>
    <row r="7" spans="1:11" ht="14.45" customHeight="1" x14ac:dyDescent="0.25">
      <c r="A7" s="47">
        <v>516</v>
      </c>
      <c r="B7" s="47">
        <v>46701</v>
      </c>
      <c r="C7" s="60">
        <f>F7</f>
        <v>1</v>
      </c>
      <c r="D7" s="47" t="s">
        <v>83</v>
      </c>
      <c r="E7" s="48" t="str">
        <f>'Estimated Quantities'!C34</f>
        <v>RESET BEARING, AS PER PLAN</v>
      </c>
      <c r="F7" s="62">
        <f>'Estimated Quantities'!E39</f>
        <v>1</v>
      </c>
      <c r="G7" s="62"/>
      <c r="H7" s="62"/>
      <c r="I7" s="58" t="s">
        <v>110</v>
      </c>
    </row>
    <row r="8" spans="1:11" ht="14.45" customHeight="1" x14ac:dyDescent="0.25">
      <c r="A8" s="47">
        <v>516</v>
      </c>
      <c r="B8" s="47">
        <v>47001</v>
      </c>
      <c r="C8" s="60" t="s">
        <v>122</v>
      </c>
      <c r="D8" s="47" t="str">
        <f>'Estimated Quantities'!E43</f>
        <v>LS</v>
      </c>
      <c r="E8" s="48" t="str">
        <f>'Estimated Quantities'!C41</f>
        <v>JACKING AND TEMPORARY SUPPORT OF SUPERSTRUCTURE, AS PER PLAN</v>
      </c>
      <c r="F8" s="62"/>
      <c r="G8" s="62"/>
      <c r="H8" s="62"/>
      <c r="I8" s="58" t="s">
        <v>110</v>
      </c>
    </row>
    <row r="9" spans="1:11" ht="14.45" customHeight="1" x14ac:dyDescent="0.25">
      <c r="A9" s="47"/>
      <c r="B9" s="47"/>
      <c r="C9" s="60"/>
      <c r="D9" s="47"/>
      <c r="E9" s="48"/>
      <c r="F9" s="62"/>
      <c r="G9" s="62"/>
      <c r="H9" s="62"/>
      <c r="I9" s="58"/>
    </row>
    <row r="10" spans="1:11" ht="14.45" customHeight="1" x14ac:dyDescent="0.25">
      <c r="A10" s="47">
        <v>517</v>
      </c>
      <c r="B10" s="47">
        <v>75501</v>
      </c>
      <c r="C10" s="60">
        <f>'Estimated Quantities'!E50</f>
        <v>686</v>
      </c>
      <c r="D10" s="47" t="s">
        <v>99</v>
      </c>
      <c r="E10" s="48" t="str">
        <f>'Estimated Quantities'!C45</f>
        <v>BRIDGE RAILING REBUILT, AS PER PLAN</v>
      </c>
      <c r="F10" s="62"/>
      <c r="G10" s="62">
        <f>'Estimated Quantities'!E50</f>
        <v>686</v>
      </c>
      <c r="H10" s="62"/>
      <c r="I10" s="58" t="s">
        <v>100</v>
      </c>
    </row>
    <row r="11" spans="1:11" ht="14.45" customHeight="1" x14ac:dyDescent="0.25">
      <c r="A11" s="47">
        <v>518</v>
      </c>
      <c r="B11" s="47">
        <v>12801</v>
      </c>
      <c r="C11" s="60">
        <f>'Estimated Quantities'!E57</f>
        <v>17</v>
      </c>
      <c r="D11" s="47" t="s">
        <v>83</v>
      </c>
      <c r="E11" s="48" t="str">
        <f>'Estimated Quantities'!C52</f>
        <v>SCUPPER, MODIFICATION, AS PER PLAN</v>
      </c>
      <c r="F11" s="62"/>
      <c r="G11" s="62">
        <f>C11</f>
        <v>17</v>
      </c>
      <c r="H11" s="62"/>
      <c r="I11" s="58" t="s">
        <v>100</v>
      </c>
    </row>
    <row r="12" spans="1:11" ht="14.45" customHeight="1" x14ac:dyDescent="0.25">
      <c r="A12" s="47">
        <v>519</v>
      </c>
      <c r="B12" s="47">
        <v>11100</v>
      </c>
      <c r="C12" s="60">
        <f>'Estimated Quantities'!E64</f>
        <v>463</v>
      </c>
      <c r="D12" s="47" t="s">
        <v>93</v>
      </c>
      <c r="E12" s="48" t="str">
        <f>'Estimated Quantities'!C59</f>
        <v>PATCHING CONCRETE STRUCTURE</v>
      </c>
      <c r="F12" s="62">
        <v>31</v>
      </c>
      <c r="G12" s="62">
        <f>'Estimated Quantities'!E62</f>
        <v>426.25</v>
      </c>
      <c r="H12" s="62">
        <f>'Estimated Quantities'!G62</f>
        <v>6.25</v>
      </c>
      <c r="I12" s="58"/>
    </row>
    <row r="13" spans="1:11" x14ac:dyDescent="0.25">
      <c r="A13" s="49">
        <v>519</v>
      </c>
      <c r="B13" s="49">
        <v>12304</v>
      </c>
      <c r="C13" s="60">
        <f>'Estimated Quantities'!E71</f>
        <v>164</v>
      </c>
      <c r="D13" s="49" t="s">
        <v>84</v>
      </c>
      <c r="E13" s="50" t="str">
        <f>'Estimated Quantities'!C66</f>
        <v>PATCHING CONCRETE BRIDGE DECK - TYPE C</v>
      </c>
      <c r="F13" s="61"/>
      <c r="G13" s="62">
        <f>C13</f>
        <v>164</v>
      </c>
      <c r="H13" s="60"/>
      <c r="I13" s="59"/>
    </row>
    <row r="14" spans="1:11" x14ac:dyDescent="0.25">
      <c r="A14" s="49"/>
      <c r="B14" s="49"/>
      <c r="C14" s="61"/>
      <c r="D14" s="49"/>
      <c r="E14" s="50"/>
      <c r="F14" s="61"/>
      <c r="G14" s="65"/>
      <c r="H14" s="60"/>
      <c r="I14" s="59"/>
    </row>
    <row r="15" spans="1:11" x14ac:dyDescent="0.25">
      <c r="A15" s="49">
        <v>601</v>
      </c>
      <c r="B15" s="49">
        <v>21000</v>
      </c>
      <c r="C15" s="61">
        <f>'Estimated Quantities'!E77</f>
        <v>900</v>
      </c>
      <c r="D15" s="49" t="s">
        <v>84</v>
      </c>
      <c r="E15" s="50" t="str">
        <f>'Estimated Quantities'!C73</f>
        <v>CONCRETE SLOPE PROTECTION</v>
      </c>
      <c r="F15" s="61"/>
      <c r="G15" s="65"/>
      <c r="H15" s="60">
        <f>C15</f>
        <v>900</v>
      </c>
      <c r="I15" s="59"/>
    </row>
    <row r="16" spans="1:11" x14ac:dyDescent="0.25">
      <c r="A16" s="49">
        <v>601</v>
      </c>
      <c r="B16" s="49">
        <v>27001</v>
      </c>
      <c r="C16" s="61">
        <f>'Estimated Quantities'!E85</f>
        <v>756</v>
      </c>
      <c r="D16" s="49" t="s">
        <v>85</v>
      </c>
      <c r="E16" s="50" t="str">
        <f>'Estimated Quantities'!C79</f>
        <v>DUMPED ROCK FILL, TYPE C, AS PER PLAN</v>
      </c>
      <c r="F16" s="61"/>
      <c r="G16" s="65"/>
      <c r="H16" s="60">
        <f>C16</f>
        <v>756</v>
      </c>
      <c r="I16" s="58" t="s">
        <v>100</v>
      </c>
    </row>
    <row r="17" spans="1:11" x14ac:dyDescent="0.25">
      <c r="A17" s="49">
        <v>601</v>
      </c>
      <c r="B17" s="49">
        <v>34400</v>
      </c>
      <c r="C17" s="61">
        <f>'Estimated Quantities'!E93</f>
        <v>325</v>
      </c>
      <c r="D17" s="49" t="s">
        <v>85</v>
      </c>
      <c r="E17" s="50" t="str">
        <f>'Estimated Quantities'!C87</f>
        <v>ROCK CHANNEL PROTECTION, WITH GROUT, TYPE C</v>
      </c>
      <c r="F17" s="61"/>
      <c r="G17" s="65"/>
      <c r="H17" s="60">
        <f>C17</f>
        <v>325</v>
      </c>
      <c r="I17" s="59"/>
    </row>
    <row r="18" spans="1:11" x14ac:dyDescent="0.25">
      <c r="A18" s="49">
        <v>607</v>
      </c>
      <c r="B18" s="49">
        <v>30001</v>
      </c>
      <c r="C18" s="61">
        <f>'Estimated Quantities'!E100</f>
        <v>130</v>
      </c>
      <c r="D18" s="49" t="s">
        <v>99</v>
      </c>
      <c r="E18" s="50" t="str">
        <f>'Estimated Quantities'!C95</f>
        <v>FENCE, SNOW, AS PER PLAN</v>
      </c>
      <c r="F18" s="61"/>
      <c r="G18" s="65"/>
      <c r="H18" s="60">
        <f>C18</f>
        <v>130</v>
      </c>
      <c r="I18" s="58" t="s">
        <v>100</v>
      </c>
    </row>
    <row r="19" spans="1:11" x14ac:dyDescent="0.25">
      <c r="A19" s="49">
        <v>614</v>
      </c>
      <c r="B19" s="49">
        <v>18002</v>
      </c>
      <c r="C19" s="60" t="s">
        <v>122</v>
      </c>
      <c r="D19" s="49" t="s">
        <v>25</v>
      </c>
      <c r="E19" s="50" t="str">
        <f>'Estimated Quantities'!C102</f>
        <v>MAINTAINING TRAFFIC, MISC.: RAILROAD FLAGGING</v>
      </c>
      <c r="F19" s="61"/>
      <c r="G19" s="65"/>
      <c r="H19" s="60"/>
      <c r="I19" s="58" t="s">
        <v>100</v>
      </c>
      <c r="K19" s="63"/>
    </row>
    <row r="20" spans="1:11" x14ac:dyDescent="0.25">
      <c r="A20" s="49"/>
      <c r="B20" s="49"/>
      <c r="C20" s="61"/>
      <c r="D20" s="49"/>
      <c r="E20" s="50"/>
      <c r="F20" s="61"/>
      <c r="G20" s="65"/>
      <c r="H20" s="60"/>
      <c r="I20" s="64"/>
      <c r="K20" s="63"/>
    </row>
    <row r="21" spans="1:11" x14ac:dyDescent="0.25">
      <c r="A21" s="49">
        <v>848</v>
      </c>
      <c r="B21" s="49">
        <v>10200</v>
      </c>
      <c r="C21" s="61">
        <f>'Estimated Quantities'!E111</f>
        <v>3289</v>
      </c>
      <c r="D21" s="49" t="s">
        <v>84</v>
      </c>
      <c r="E21" s="50" t="s">
        <v>52</v>
      </c>
      <c r="F21" s="61"/>
      <c r="G21" s="65">
        <f>C21</f>
        <v>3289</v>
      </c>
      <c r="H21" s="60"/>
      <c r="I21" s="59"/>
    </row>
    <row r="22" spans="1:11" x14ac:dyDescent="0.25">
      <c r="A22" s="49">
        <v>848</v>
      </c>
      <c r="B22" s="49">
        <v>20000</v>
      </c>
      <c r="C22" s="61">
        <f>'Estimated Quantities'!E118</f>
        <v>3289</v>
      </c>
      <c r="D22" s="49" t="s">
        <v>84</v>
      </c>
      <c r="E22" s="50" t="str">
        <f>'Estimated Quantities'!C113</f>
        <v>SURFACE PREPARATION USING HYDRODEMOLITION</v>
      </c>
      <c r="F22" s="61"/>
      <c r="G22" s="65">
        <f>C22</f>
        <v>3289</v>
      </c>
      <c r="H22" s="60"/>
      <c r="I22" s="59"/>
    </row>
    <row r="23" spans="1:11" x14ac:dyDescent="0.25">
      <c r="A23" s="49">
        <v>848</v>
      </c>
      <c r="B23" s="49">
        <v>30200</v>
      </c>
      <c r="C23" s="61">
        <f>'Estimated Quantities'!E127</f>
        <v>40</v>
      </c>
      <c r="D23" s="49" t="s">
        <v>85</v>
      </c>
      <c r="E23" s="50" t="str">
        <f>'Estimated Quantities'!C120</f>
        <v>SUPERPLASTICIZED DENSE CONCRETE OVERLAY (VARIABLE THICKNESS), MATERIAL ONLY</v>
      </c>
      <c r="F23" s="61"/>
      <c r="G23" s="65">
        <f>C23</f>
        <v>40</v>
      </c>
      <c r="H23" s="60"/>
      <c r="I23" s="59"/>
    </row>
    <row r="24" spans="1:11" x14ac:dyDescent="0.25">
      <c r="A24" s="49">
        <v>848</v>
      </c>
      <c r="B24" s="49">
        <v>50000</v>
      </c>
      <c r="C24" s="61">
        <f>'Estimated Quantities'!E135</f>
        <v>71</v>
      </c>
      <c r="D24" s="49" t="s">
        <v>84</v>
      </c>
      <c r="E24" s="50" t="str">
        <f>'Estimated Quantities'!C129</f>
        <v>HAND CHIPPING</v>
      </c>
      <c r="F24" s="61"/>
      <c r="G24" s="65">
        <f>C24</f>
        <v>71</v>
      </c>
      <c r="H24" s="60"/>
      <c r="I24" s="59"/>
    </row>
    <row r="25" spans="1:11" x14ac:dyDescent="0.25">
      <c r="A25" s="49">
        <v>848</v>
      </c>
      <c r="B25" s="49">
        <v>50100</v>
      </c>
      <c r="C25" s="60" t="s">
        <v>122</v>
      </c>
      <c r="D25" s="49" t="s">
        <v>25</v>
      </c>
      <c r="E25" s="50" t="str">
        <f>'Estimated Quantities'!C137</f>
        <v>TEST SLAB</v>
      </c>
      <c r="F25" s="61"/>
      <c r="G25" s="65"/>
      <c r="H25" s="60"/>
      <c r="I25" s="59"/>
    </row>
    <row r="26" spans="1:11" x14ac:dyDescent="0.25">
      <c r="A26" s="49"/>
      <c r="B26" s="49"/>
      <c r="C26" s="61"/>
      <c r="D26" s="49"/>
      <c r="E26" s="50"/>
      <c r="F26" s="61"/>
      <c r="G26" s="65"/>
      <c r="H26" s="60"/>
      <c r="I26" s="59"/>
    </row>
    <row r="27" spans="1:11" x14ac:dyDescent="0.25">
      <c r="A27" s="49">
        <v>848</v>
      </c>
      <c r="B27" s="49">
        <v>50200</v>
      </c>
      <c r="C27" s="61">
        <f>'Estimated Quantities'!E148</f>
        <v>27</v>
      </c>
      <c r="D27" s="49" t="s">
        <v>85</v>
      </c>
      <c r="E27" s="50" t="str">
        <f>'Estimated Quantities'!C141</f>
        <v>FULL-DEPTH REPAIR</v>
      </c>
      <c r="F27" s="61"/>
      <c r="G27" s="65">
        <f>C27</f>
        <v>27</v>
      </c>
      <c r="H27" s="60"/>
      <c r="I27" s="59"/>
    </row>
    <row r="28" spans="1:11" x14ac:dyDescent="0.25">
      <c r="A28" s="49">
        <v>848</v>
      </c>
      <c r="B28" s="49">
        <v>50300</v>
      </c>
      <c r="C28" s="61">
        <f>'Estimated Quantities'!E155</f>
        <v>271</v>
      </c>
      <c r="D28" s="49" t="s">
        <v>84</v>
      </c>
      <c r="E28" s="50" t="str">
        <f>'Estimated Quantities'!C150</f>
        <v>WEARING COURSE REMOVED, ASPHALT</v>
      </c>
      <c r="F28" s="61"/>
      <c r="G28" s="65"/>
      <c r="H28" s="60">
        <f>C28</f>
        <v>271</v>
      </c>
      <c r="I28" s="59"/>
    </row>
    <row r="29" spans="1:11" x14ac:dyDescent="0.25">
      <c r="A29" s="49">
        <v>848</v>
      </c>
      <c r="B29" s="49">
        <v>50320</v>
      </c>
      <c r="C29" s="61">
        <f>'Estimated Quantities'!E162</f>
        <v>3289</v>
      </c>
      <c r="D29" s="49" t="s">
        <v>84</v>
      </c>
      <c r="E29" s="50" t="str">
        <f>'Estimated Quantities'!C157</f>
        <v xml:space="preserve">EXISTING CONCRETE OVERLAY REMOVED, 1 3/4" NOMINAL </v>
      </c>
      <c r="F29" s="61"/>
      <c r="G29" s="65">
        <f>C29</f>
        <v>3289</v>
      </c>
      <c r="H29" s="60"/>
      <c r="I29" s="59"/>
    </row>
    <row r="30" spans="1:11" x14ac:dyDescent="0.25">
      <c r="A30" s="49">
        <v>848</v>
      </c>
      <c r="B30" s="49">
        <v>50340</v>
      </c>
      <c r="C30" s="61">
        <f>'Estimated Quantities'!E169</f>
        <v>165</v>
      </c>
      <c r="D30" s="49" t="s">
        <v>84</v>
      </c>
      <c r="E30" s="50" t="str">
        <f>'Estimated Quantities'!C164</f>
        <v>REMOVAL OF DEBONDED OR DETERIORATED EXISTING VARIABLE THICKNESS CONCRETE OVERLAY</v>
      </c>
      <c r="F30" s="61"/>
      <c r="G30" s="65">
        <f>C30</f>
        <v>165</v>
      </c>
      <c r="H30" s="60"/>
      <c r="I30" s="59"/>
    </row>
    <row r="31" spans="1:11" x14ac:dyDescent="0.25">
      <c r="A31" s="49">
        <v>858</v>
      </c>
      <c r="B31" s="49">
        <v>10000</v>
      </c>
      <c r="C31" s="61">
        <f>'Estimated Quantities'!E180</f>
        <v>5022</v>
      </c>
      <c r="D31" s="49" t="s">
        <v>84</v>
      </c>
      <c r="E31" s="50" t="str">
        <f>'Estimated Quantities'!C171</f>
        <v>THIN POLYMER EPOXY OVERLAY</v>
      </c>
      <c r="F31" s="61"/>
      <c r="G31" s="65">
        <f>C31</f>
        <v>5022</v>
      </c>
      <c r="H31" s="60"/>
      <c r="I31" s="59"/>
    </row>
    <row r="32" spans="1:11" ht="15.75" x14ac:dyDescent="0.25">
      <c r="A32" s="51"/>
      <c r="B32" s="51"/>
      <c r="C32" s="51"/>
      <c r="D32" s="51"/>
      <c r="E32" s="51"/>
      <c r="F32" s="52"/>
      <c r="G32" s="53"/>
    </row>
    <row r="33" spans="1:7" ht="15.75" x14ac:dyDescent="0.25">
      <c r="A33" s="51"/>
      <c r="B33" s="51"/>
      <c r="C33" s="51"/>
      <c r="D33" s="51"/>
      <c r="E33" s="51"/>
      <c r="F33" s="52"/>
      <c r="G33" s="53"/>
    </row>
    <row r="34" spans="1:7" ht="15.75" x14ac:dyDescent="0.25">
      <c r="F34" s="52"/>
      <c r="G34" s="53"/>
    </row>
    <row r="35" spans="1:7" ht="15.75" x14ac:dyDescent="0.25">
      <c r="F35" s="51"/>
      <c r="G35" s="54"/>
    </row>
    <row r="36" spans="1:7" ht="15.75" x14ac:dyDescent="0.25">
      <c r="F36" s="51"/>
      <c r="G36" s="54"/>
    </row>
  </sheetData>
  <mergeCells count="1">
    <mergeCell ref="A1:E2"/>
  </mergeCells>
  <pageMargins left="0.7" right="0.7" top="0.75" bottom="0.75" header="0.3" footer="0.3"/>
  <pageSetup orientation="portrait" horizontalDpi="300" verticalDpi="300" r:id="rId1"/>
  <ignoredErrors>
    <ignoredError sqref="G12" formula="1"/>
    <ignoredError sqref="B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7E80414096DB4792FB2650BE7D609B" ma:contentTypeVersion="16" ma:contentTypeDescription="Create a new document." ma:contentTypeScope="" ma:versionID="4fe1b6ac27a1ef2588bb8f9096bb5245">
  <xsd:schema xmlns:xsd="http://www.w3.org/2001/XMLSchema" xmlns:xs="http://www.w3.org/2001/XMLSchema" xmlns:p="http://schemas.microsoft.com/office/2006/metadata/properties" xmlns:ns2="7362986a-8710-405f-a920-dd04f460f98d" xmlns:ns3="b6e9a5f3-c0b1-405b-bf26-942ca396b9b8" targetNamespace="http://schemas.microsoft.com/office/2006/metadata/properties" ma:root="true" ma:fieldsID="2546a5bd1c0843dfd9854b3d0813fef7" ns2:_="" ns3:_="">
    <xsd:import namespace="7362986a-8710-405f-a920-dd04f460f98d"/>
    <xsd:import namespace="b6e9a5f3-c0b1-405b-bf26-942ca396b9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62986a-8710-405f-a920-dd04f460f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fc61dfa-e80d-48ff-b718-63783f9559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e9a5f3-c0b1-405b-bf26-942ca396b9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927976-dcbc-4cd9-b458-801253e06ae0}" ma:internalName="TaxCatchAll" ma:showField="CatchAllData" ma:web="b6e9a5f3-c0b1-405b-bf26-942ca396b9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e9a5f3-c0b1-405b-bf26-942ca396b9b8" xsi:nil="true"/>
    <lcf76f155ced4ddcb4097134ff3c332f xmlns="7362986a-8710-405f-a920-dd04f460f9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AAAC64-3FD4-401F-B2A4-0FDC56A02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62986a-8710-405f-a920-dd04f460f98d"/>
    <ds:schemaRef ds:uri="b6e9a5f3-c0b1-405b-bf26-942ca396b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66E80-5AB0-4973-8EA7-4F3BF1A553F1}">
  <ds:schemaRefs>
    <ds:schemaRef ds:uri="http://schemas.microsoft.com/office/infopath/2007/PartnerControls"/>
    <ds:schemaRef ds:uri="7362986a-8710-405f-a920-dd04f460f98d"/>
    <ds:schemaRef ds:uri="http://www.w3.org/XML/1998/namespace"/>
    <ds:schemaRef ds:uri="http://purl.org/dc/elements/1.1/"/>
    <ds:schemaRef ds:uri="http://schemas.openxmlformats.org/package/2006/metadata/core-properties"/>
    <ds:schemaRef ds:uri="http://purl.org/dc/dcmitype/"/>
    <ds:schemaRef ds:uri="http://schemas.microsoft.com/office/2006/documentManagement/types"/>
    <ds:schemaRef ds:uri="b6e9a5f3-c0b1-405b-bf26-942ca396b9b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5B01B60-52D1-47EE-AF71-A89BCA20DB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Estimated Quantities</vt:lpstr>
      <vt:lpstr>Autotable - for Plans</vt:lpstr>
      <vt:lpstr>'Estimated Quantities'!Print_Area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Kronk</dc:creator>
  <cp:lastModifiedBy>CompassRemote1</cp:lastModifiedBy>
  <cp:lastPrinted>2022-07-14T19:13:34Z</cp:lastPrinted>
  <dcterms:created xsi:type="dcterms:W3CDTF">2021-07-15T11:10:03Z</dcterms:created>
  <dcterms:modified xsi:type="dcterms:W3CDTF">2023-07-26T16:56:05Z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0x0101008B7E80414096DB4792FB2650BE7D609B</vt:lpwstr>
  </property>
</Properties>
</file>