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03DFA8CA-70BE-43FC-8D9C-F24DFFFA0115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SUBSUMMARY" sheetId="1" r:id="rId1"/>
    <sheet name="Pvt. Calcs" sheetId="3" r:id="rId2"/>
  </sheets>
  <externalReferences>
    <externalReference r:id="rId3"/>
    <externalReference r:id="rId4"/>
  </externalReferences>
  <definedNames>
    <definedName name="_xlnm._FilterDatabase" localSheetId="0" hidden="1">SUBSUMMARY!$I$28:$Y$61</definedName>
    <definedName name="ITEM" localSheetId="1">[1]QryItemAddIn!$A:$A</definedName>
    <definedName name="ITEM">[2]QryItem!$A:$A</definedName>
    <definedName name="QryItemNamed" localSheetId="1">[1]QryItemAddIn!$A:$G</definedName>
    <definedName name="QryItemNamed">[2]QryItem!$A:$G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2" i="3" l="1"/>
  <c r="M142" i="3"/>
  <c r="N142" i="3"/>
  <c r="O142" i="3"/>
  <c r="T142" i="3"/>
  <c r="M140" i="3"/>
  <c r="N140" i="3"/>
  <c r="O140" i="3"/>
  <c r="T140" i="3"/>
  <c r="N125" i="3"/>
  <c r="M123" i="3"/>
  <c r="M124" i="3"/>
  <c r="M125" i="3"/>
  <c r="Q44" i="1"/>
  <c r="Q43" i="1"/>
  <c r="I118" i="3"/>
  <c r="T118" i="3"/>
  <c r="Q41" i="1" s="1"/>
  <c r="T116" i="3"/>
  <c r="T125" i="3"/>
  <c r="T127" i="3" s="1"/>
  <c r="Q42" i="1" s="1"/>
  <c r="M116" i="3"/>
  <c r="N116" i="3"/>
  <c r="X33" i="1"/>
  <c r="S80" i="3"/>
  <c r="S81" i="3" s="1"/>
  <c r="AA34" i="1" s="1"/>
  <c r="AA62" i="1" s="1"/>
  <c r="R17" i="3"/>
  <c r="AC305" i="1"/>
  <c r="AB305" i="1"/>
  <c r="AA305" i="1"/>
  <c r="Z305" i="1"/>
  <c r="Y305" i="1"/>
  <c r="X305" i="1"/>
  <c r="W305" i="1"/>
  <c r="V305" i="1"/>
  <c r="U305" i="1"/>
  <c r="T305" i="1"/>
  <c r="S305" i="1"/>
  <c r="R305" i="1"/>
  <c r="Q305" i="1"/>
  <c r="P305" i="1"/>
  <c r="O305" i="1"/>
  <c r="N305" i="1"/>
  <c r="M305" i="1"/>
  <c r="AC304" i="1"/>
  <c r="AB304" i="1"/>
  <c r="AA304" i="1"/>
  <c r="Z304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70" i="1"/>
  <c r="I270" i="1"/>
  <c r="K269" i="1"/>
  <c r="I269" i="1"/>
  <c r="K268" i="1"/>
  <c r="I268" i="1"/>
  <c r="K267" i="1"/>
  <c r="I267" i="1"/>
  <c r="K266" i="1"/>
  <c r="I266" i="1"/>
  <c r="K265" i="1"/>
  <c r="I265" i="1"/>
  <c r="K264" i="1"/>
  <c r="I264" i="1"/>
  <c r="K263" i="1"/>
  <c r="I263" i="1"/>
  <c r="K262" i="1"/>
  <c r="I262" i="1"/>
  <c r="K261" i="1"/>
  <c r="I261" i="1"/>
  <c r="K260" i="1"/>
  <c r="I260" i="1"/>
  <c r="K259" i="1"/>
  <c r="I259" i="1"/>
  <c r="K258" i="1"/>
  <c r="I258" i="1"/>
  <c r="K257" i="1"/>
  <c r="I257" i="1"/>
  <c r="K256" i="1"/>
  <c r="I256" i="1"/>
  <c r="K255" i="1"/>
  <c r="I255" i="1"/>
  <c r="K254" i="1"/>
  <c r="I254" i="1"/>
  <c r="K253" i="1"/>
  <c r="I253" i="1"/>
  <c r="K252" i="1"/>
  <c r="I252" i="1"/>
  <c r="K251" i="1"/>
  <c r="I251" i="1"/>
  <c r="K250" i="1"/>
  <c r="I250" i="1"/>
  <c r="K249" i="1"/>
  <c r="I249" i="1"/>
  <c r="K248" i="1"/>
  <c r="I248" i="1"/>
  <c r="K247" i="1"/>
  <c r="I247" i="1"/>
  <c r="K246" i="1"/>
  <c r="I246" i="1"/>
  <c r="K245" i="1"/>
  <c r="I245" i="1"/>
  <c r="AC244" i="1"/>
  <c r="AB244" i="1"/>
  <c r="AA244" i="1"/>
  <c r="Z244" i="1"/>
  <c r="Y244" i="1"/>
  <c r="X244" i="1"/>
  <c r="W244" i="1"/>
  <c r="V244" i="1"/>
  <c r="U244" i="1"/>
  <c r="T244" i="1"/>
  <c r="S244" i="1"/>
  <c r="R244" i="1"/>
  <c r="Q244" i="1"/>
  <c r="P244" i="1"/>
  <c r="O244" i="1"/>
  <c r="N244" i="1"/>
  <c r="M244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AC231" i="1"/>
  <c r="AB231" i="1"/>
  <c r="AA231" i="1"/>
  <c r="Z231" i="1"/>
  <c r="Y231" i="1"/>
  <c r="X231" i="1"/>
  <c r="W231" i="1"/>
  <c r="V231" i="1"/>
  <c r="U231" i="1"/>
  <c r="T231" i="1"/>
  <c r="S231" i="1"/>
  <c r="R231" i="1"/>
  <c r="Q231" i="1"/>
  <c r="P231" i="1"/>
  <c r="O231" i="1"/>
  <c r="N231" i="1"/>
  <c r="M231" i="1"/>
  <c r="D226" i="1"/>
  <c r="AC224" i="1"/>
  <c r="AB224" i="1"/>
  <c r="AA224" i="1"/>
  <c r="Z224" i="1"/>
  <c r="Y224" i="1"/>
  <c r="X224" i="1"/>
  <c r="W224" i="1"/>
  <c r="V224" i="1"/>
  <c r="U224" i="1"/>
  <c r="T224" i="1"/>
  <c r="S224" i="1"/>
  <c r="R224" i="1"/>
  <c r="Q224" i="1"/>
  <c r="P224" i="1"/>
  <c r="O224" i="1"/>
  <c r="N224" i="1"/>
  <c r="M224" i="1"/>
  <c r="AC223" i="1"/>
  <c r="AB223" i="1"/>
  <c r="AA223" i="1"/>
  <c r="Z223" i="1"/>
  <c r="Y223" i="1"/>
  <c r="X223" i="1"/>
  <c r="W223" i="1"/>
  <c r="V223" i="1"/>
  <c r="U223" i="1"/>
  <c r="T223" i="1"/>
  <c r="S223" i="1"/>
  <c r="R223" i="1"/>
  <c r="Q223" i="1"/>
  <c r="P223" i="1"/>
  <c r="O223" i="1"/>
  <c r="N223" i="1"/>
  <c r="M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89" i="1"/>
  <c r="I189" i="1"/>
  <c r="K188" i="1"/>
  <c r="I188" i="1"/>
  <c r="K187" i="1"/>
  <c r="I187" i="1"/>
  <c r="K186" i="1"/>
  <c r="I186" i="1"/>
  <c r="K185" i="1"/>
  <c r="I185" i="1"/>
  <c r="K184" i="1"/>
  <c r="I184" i="1"/>
  <c r="K183" i="1"/>
  <c r="I183" i="1"/>
  <c r="K182" i="1"/>
  <c r="I182" i="1"/>
  <c r="K181" i="1"/>
  <c r="I181" i="1"/>
  <c r="K180" i="1"/>
  <c r="I180" i="1"/>
  <c r="K179" i="1"/>
  <c r="I179" i="1"/>
  <c r="K178" i="1"/>
  <c r="I178" i="1"/>
  <c r="K177" i="1"/>
  <c r="I177" i="1"/>
  <c r="K176" i="1"/>
  <c r="I176" i="1"/>
  <c r="K175" i="1"/>
  <c r="I175" i="1"/>
  <c r="K174" i="1"/>
  <c r="I174" i="1"/>
  <c r="K173" i="1"/>
  <c r="I173" i="1"/>
  <c r="K172" i="1"/>
  <c r="I172" i="1"/>
  <c r="K171" i="1"/>
  <c r="I171" i="1"/>
  <c r="K170" i="1"/>
  <c r="I170" i="1"/>
  <c r="K169" i="1"/>
  <c r="I169" i="1"/>
  <c r="K168" i="1"/>
  <c r="I168" i="1"/>
  <c r="K167" i="1"/>
  <c r="I167" i="1"/>
  <c r="K166" i="1"/>
  <c r="I166" i="1"/>
  <c r="K165" i="1"/>
  <c r="I165" i="1"/>
  <c r="K164" i="1"/>
  <c r="I164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AC151" i="1"/>
  <c r="AB151" i="1"/>
  <c r="AA151" i="1"/>
  <c r="Z151" i="1"/>
  <c r="Y151" i="1"/>
  <c r="X151" i="1"/>
  <c r="W151" i="1"/>
  <c r="V151" i="1"/>
  <c r="U151" i="1"/>
  <c r="T151" i="1"/>
  <c r="S151" i="1"/>
  <c r="R151" i="1"/>
  <c r="Q151" i="1"/>
  <c r="P151" i="1"/>
  <c r="O151" i="1"/>
  <c r="N151" i="1"/>
  <c r="M151" i="1"/>
  <c r="AC150" i="1"/>
  <c r="AB150" i="1"/>
  <c r="AA150" i="1"/>
  <c r="Z150" i="1"/>
  <c r="Y150" i="1"/>
  <c r="X150" i="1"/>
  <c r="W150" i="1"/>
  <c r="V150" i="1"/>
  <c r="U150" i="1"/>
  <c r="T150" i="1"/>
  <c r="S150" i="1"/>
  <c r="R150" i="1"/>
  <c r="Q150" i="1"/>
  <c r="P150" i="1"/>
  <c r="O150" i="1"/>
  <c r="N150" i="1"/>
  <c r="M150" i="1"/>
  <c r="D145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AC142" i="1"/>
  <c r="AB142" i="1"/>
  <c r="AA142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108" i="1"/>
  <c r="I108" i="1"/>
  <c r="K107" i="1"/>
  <c r="I107" i="1"/>
  <c r="K106" i="1"/>
  <c r="I106" i="1"/>
  <c r="K105" i="1"/>
  <c r="I105" i="1"/>
  <c r="K104" i="1"/>
  <c r="I104" i="1"/>
  <c r="K103" i="1"/>
  <c r="I103" i="1"/>
  <c r="K102" i="1"/>
  <c r="I102" i="1"/>
  <c r="K101" i="1"/>
  <c r="I101" i="1"/>
  <c r="K100" i="1"/>
  <c r="I100" i="1"/>
  <c r="K99" i="1"/>
  <c r="I99" i="1"/>
  <c r="K98" i="1"/>
  <c r="I98" i="1"/>
  <c r="K97" i="1"/>
  <c r="I97" i="1"/>
  <c r="K96" i="1"/>
  <c r="I96" i="1"/>
  <c r="K95" i="1"/>
  <c r="I95" i="1"/>
  <c r="K94" i="1"/>
  <c r="I94" i="1"/>
  <c r="K93" i="1"/>
  <c r="I93" i="1"/>
  <c r="K92" i="1"/>
  <c r="I92" i="1"/>
  <c r="K91" i="1"/>
  <c r="I91" i="1"/>
  <c r="K90" i="1"/>
  <c r="I90" i="1"/>
  <c r="K89" i="1"/>
  <c r="I89" i="1"/>
  <c r="K88" i="1"/>
  <c r="I88" i="1"/>
  <c r="K87" i="1"/>
  <c r="I87" i="1"/>
  <c r="K86" i="1"/>
  <c r="I86" i="1"/>
  <c r="K85" i="1"/>
  <c r="I85" i="1"/>
  <c r="K84" i="1"/>
  <c r="I84" i="1"/>
  <c r="K83" i="1"/>
  <c r="I83" i="1"/>
  <c r="AC82" i="1"/>
  <c r="AB82" i="1"/>
  <c r="AA82" i="1"/>
  <c r="Z82" i="1"/>
  <c r="Y82" i="1"/>
  <c r="X82" i="1"/>
  <c r="W82" i="1"/>
  <c r="V82" i="1"/>
  <c r="U82" i="1"/>
  <c r="T82" i="1"/>
  <c r="S82" i="1"/>
  <c r="R82" i="1"/>
  <c r="Q82" i="1"/>
  <c r="P82" i="1"/>
  <c r="O82" i="1"/>
  <c r="N82" i="1"/>
  <c r="M82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D64" i="1"/>
  <c r="AC62" i="1"/>
  <c r="AB62" i="1"/>
  <c r="K44" i="1"/>
  <c r="H44" i="1"/>
  <c r="K43" i="1"/>
  <c r="H43" i="1"/>
  <c r="K42" i="1"/>
  <c r="H42" i="1"/>
  <c r="K41" i="1"/>
  <c r="H41" i="1"/>
  <c r="K39" i="1"/>
  <c r="H39" i="1"/>
  <c r="K38" i="1"/>
  <c r="H38" i="1"/>
  <c r="K37" i="1"/>
  <c r="H37" i="1"/>
  <c r="K36" i="1"/>
  <c r="H36" i="1"/>
  <c r="K31" i="1"/>
  <c r="H31" i="1"/>
  <c r="K30" i="1"/>
  <c r="H30" i="1"/>
  <c r="K29" i="1"/>
  <c r="H29" i="1"/>
  <c r="K28" i="1"/>
  <c r="H28" i="1"/>
  <c r="AC27" i="1"/>
  <c r="AB27" i="1"/>
  <c r="AA27" i="1"/>
  <c r="Z27" i="1"/>
  <c r="Z62" i="1" s="1"/>
  <c r="Y27" i="1"/>
  <c r="X27" i="1"/>
  <c r="W27" i="1"/>
  <c r="V27" i="1"/>
  <c r="U27" i="1"/>
  <c r="T27" i="1"/>
  <c r="S27" i="1"/>
  <c r="R27" i="1"/>
  <c r="Q27" i="1"/>
  <c r="N27" i="1"/>
  <c r="M27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D9" i="1"/>
  <c r="F29" i="3"/>
  <c r="F41" i="3"/>
  <c r="F54" i="3"/>
  <c r="F68" i="3"/>
  <c r="F73" i="3"/>
  <c r="F81" i="3"/>
  <c r="F88" i="3"/>
  <c r="F95" i="3"/>
  <c r="F102" i="3"/>
  <c r="F109" i="3"/>
  <c r="F118" i="3"/>
  <c r="F127" i="3"/>
  <c r="F134" i="3"/>
  <c r="F142" i="3"/>
  <c r="G146" i="3"/>
  <c r="F145" i="3"/>
  <c r="F146" i="3" s="1"/>
  <c r="Q146" i="3"/>
  <c r="P146" i="3"/>
  <c r="O146" i="3"/>
  <c r="L146" i="3"/>
  <c r="K146" i="3"/>
  <c r="J146" i="3"/>
  <c r="H146" i="3"/>
  <c r="N146" i="3"/>
  <c r="M146" i="3"/>
  <c r="I146" i="3"/>
  <c r="M115" i="3"/>
  <c r="M132" i="3"/>
  <c r="M134" i="3" s="1"/>
  <c r="U43" i="1" s="1"/>
  <c r="M139" i="3"/>
  <c r="U44" i="1" s="1"/>
  <c r="N139" i="3"/>
  <c r="V44" i="1" s="1"/>
  <c r="N132" i="3"/>
  <c r="N134" i="3" s="1"/>
  <c r="V43" i="1" s="1"/>
  <c r="N124" i="3"/>
  <c r="N123" i="3"/>
  <c r="N127" i="3" s="1"/>
  <c r="N115" i="3"/>
  <c r="J132" i="3"/>
  <c r="J134" i="3" s="1"/>
  <c r="J124" i="3"/>
  <c r="I139" i="3"/>
  <c r="P44" i="1" s="1"/>
  <c r="I123" i="3"/>
  <c r="I115" i="3"/>
  <c r="J142" i="3"/>
  <c r="R44" i="1" s="1"/>
  <c r="I134" i="3"/>
  <c r="P43" i="1" s="1"/>
  <c r="J118" i="3"/>
  <c r="R41" i="1" s="1"/>
  <c r="I109" i="3"/>
  <c r="P39" i="1" s="1"/>
  <c r="J109" i="3"/>
  <c r="R39" i="1" s="1"/>
  <c r="I102" i="3"/>
  <c r="P38" i="1" s="1"/>
  <c r="J102" i="3"/>
  <c r="R38" i="1" s="1"/>
  <c r="I95" i="3"/>
  <c r="P37" i="1" s="1"/>
  <c r="J95" i="3"/>
  <c r="R37" i="1" s="1"/>
  <c r="I88" i="3"/>
  <c r="P36" i="1" s="1"/>
  <c r="J88" i="3"/>
  <c r="R36" i="1" s="1"/>
  <c r="I29" i="3"/>
  <c r="P28" i="1" s="1"/>
  <c r="J29" i="3"/>
  <c r="Q28" i="1" s="1"/>
  <c r="I41" i="3"/>
  <c r="P29" i="1" s="1"/>
  <c r="J41" i="3"/>
  <c r="Q29" i="1" s="1"/>
  <c r="I54" i="3"/>
  <c r="P30" i="1" s="1"/>
  <c r="J54" i="3"/>
  <c r="Q30" i="1" s="1"/>
  <c r="I68" i="3"/>
  <c r="P31" i="1" s="1"/>
  <c r="J68" i="3"/>
  <c r="Q31" i="1" s="1"/>
  <c r="I81" i="3"/>
  <c r="P34" i="1" s="1"/>
  <c r="J81" i="3"/>
  <c r="Q34" i="1" s="1"/>
  <c r="P142" i="3"/>
  <c r="W44" i="1"/>
  <c r="K142" i="3"/>
  <c r="S44" i="1" s="1"/>
  <c r="Q142" i="3"/>
  <c r="X44" i="1" s="1"/>
  <c r="G142" i="3"/>
  <c r="N44" i="1" s="1"/>
  <c r="P134" i="3"/>
  <c r="K134" i="3"/>
  <c r="S43" i="1" s="1"/>
  <c r="Q134" i="3"/>
  <c r="X43" i="1" s="1"/>
  <c r="G134" i="3"/>
  <c r="N43" i="1" s="1"/>
  <c r="P127" i="3"/>
  <c r="K127" i="3"/>
  <c r="S42" i="1" s="1"/>
  <c r="Q127" i="3"/>
  <c r="X42" i="1" s="1"/>
  <c r="L127" i="3"/>
  <c r="T42" i="1" s="1"/>
  <c r="G127" i="3"/>
  <c r="N42" i="1" s="1"/>
  <c r="P118" i="3"/>
  <c r="K118" i="3"/>
  <c r="S41" i="1" s="1"/>
  <c r="Q118" i="3"/>
  <c r="X41" i="1" s="1"/>
  <c r="L118" i="3"/>
  <c r="T41" i="1" s="1"/>
  <c r="G118" i="3"/>
  <c r="N41" i="1" s="1"/>
  <c r="M20" i="3"/>
  <c r="Q107" i="3"/>
  <c r="Q100" i="3"/>
  <c r="Q93" i="3"/>
  <c r="Q86" i="3"/>
  <c r="Q77" i="3"/>
  <c r="Q66" i="3"/>
  <c r="Q63" i="3"/>
  <c r="Q52" i="3"/>
  <c r="Q39" i="3"/>
  <c r="Q27" i="3"/>
  <c r="Q24" i="3"/>
  <c r="P17" i="3"/>
  <c r="P29" i="3"/>
  <c r="P41" i="3"/>
  <c r="P54" i="3"/>
  <c r="P68" i="3"/>
  <c r="P81" i="3"/>
  <c r="P88" i="3"/>
  <c r="P95" i="3"/>
  <c r="P102" i="3"/>
  <c r="P109" i="3"/>
  <c r="L23" i="3"/>
  <c r="L26" i="3"/>
  <c r="L36" i="3"/>
  <c r="L38" i="3"/>
  <c r="L49" i="3"/>
  <c r="L51" i="3"/>
  <c r="L62" i="3"/>
  <c r="L65" i="3"/>
  <c r="L108" i="3"/>
  <c r="L101" i="3"/>
  <c r="L94" i="3"/>
  <c r="L87" i="3"/>
  <c r="L79" i="3"/>
  <c r="P41" i="1" l="1"/>
  <c r="N118" i="3"/>
  <c r="V41" i="1" s="1"/>
  <c r="J127" i="3"/>
  <c r="R42" i="1" s="1"/>
  <c r="I127" i="3"/>
  <c r="P42" i="1" s="1"/>
  <c r="M127" i="3"/>
  <c r="R28" i="1"/>
  <c r="R29" i="1"/>
  <c r="R30" i="1"/>
  <c r="R31" i="1"/>
  <c r="Q37" i="1"/>
  <c r="M118" i="3"/>
  <c r="U41" i="1" s="1"/>
  <c r="R43" i="1"/>
  <c r="Q39" i="1"/>
  <c r="Q36" i="1"/>
  <c r="Q38" i="1"/>
  <c r="R34" i="1"/>
  <c r="R141" i="3"/>
  <c r="R142" i="3" s="1"/>
  <c r="Y44" i="1" s="1"/>
  <c r="R133" i="3"/>
  <c r="R134" i="3" s="1"/>
  <c r="Y43" i="1" s="1"/>
  <c r="R126" i="3"/>
  <c r="R127" i="3" s="1"/>
  <c r="Y42" i="1" s="1"/>
  <c r="R117" i="3"/>
  <c r="R118" i="3" s="1"/>
  <c r="Y41" i="1" s="1"/>
  <c r="V42" i="1"/>
  <c r="M53" i="1"/>
  <c r="M62" i="1" s="1"/>
  <c r="F149" i="3"/>
  <c r="P149" i="3"/>
  <c r="U42" i="1"/>
  <c r="L142" i="3"/>
  <c r="T44" i="1" s="1"/>
  <c r="L134" i="3"/>
  <c r="T43" i="1" s="1"/>
  <c r="H118" i="3"/>
  <c r="O41" i="1" s="1"/>
  <c r="H127" i="3"/>
  <c r="O42" i="1" s="1"/>
  <c r="H134" i="3"/>
  <c r="O43" i="1" s="1"/>
  <c r="H142" i="3"/>
  <c r="O44" i="1" s="1"/>
  <c r="Q109" i="3"/>
  <c r="X39" i="1" s="1"/>
  <c r="Q102" i="3"/>
  <c r="X38" i="1" s="1"/>
  <c r="Q95" i="3"/>
  <c r="X37" i="1" s="1"/>
  <c r="Q88" i="3"/>
  <c r="X36" i="1" s="1"/>
  <c r="Q81" i="3"/>
  <c r="X34" i="1" s="1"/>
  <c r="Q54" i="3"/>
  <c r="X30" i="1" s="1"/>
  <c r="Q41" i="3"/>
  <c r="X29" i="1" s="1"/>
  <c r="Y62" i="1" l="1"/>
  <c r="R149" i="3"/>
  <c r="Q68" i="3"/>
  <c r="X31" i="1" s="1"/>
  <c r="Q29" i="3"/>
  <c r="X28" i="1" l="1"/>
  <c r="X62" i="1" s="1"/>
  <c r="Q149" i="3"/>
  <c r="L107" i="3"/>
  <c r="L109" i="3" s="1"/>
  <c r="T39" i="1" s="1"/>
  <c r="G107" i="3"/>
  <c r="H107" i="3" s="1"/>
  <c r="L100" i="3"/>
  <c r="G100" i="3"/>
  <c r="H100" i="3" s="1"/>
  <c r="L93" i="3"/>
  <c r="L95" i="3" s="1"/>
  <c r="T37" i="1" s="1"/>
  <c r="G93" i="3"/>
  <c r="H93" i="3" s="1"/>
  <c r="L86" i="3"/>
  <c r="G86" i="3"/>
  <c r="H86" i="3" s="1"/>
  <c r="L77" i="3"/>
  <c r="G77" i="3"/>
  <c r="H77" i="3" s="1"/>
  <c r="G108" i="3"/>
  <c r="O109" i="3"/>
  <c r="W39" i="1" s="1"/>
  <c r="N109" i="3"/>
  <c r="V39" i="1" s="1"/>
  <c r="M109" i="3"/>
  <c r="U39" i="1" s="1"/>
  <c r="K109" i="3"/>
  <c r="S39" i="1" s="1"/>
  <c r="G101" i="3"/>
  <c r="O102" i="3"/>
  <c r="W38" i="1" s="1"/>
  <c r="N102" i="3"/>
  <c r="V38" i="1" s="1"/>
  <c r="M102" i="3"/>
  <c r="U38" i="1" s="1"/>
  <c r="K102" i="3"/>
  <c r="S38" i="1" s="1"/>
  <c r="G94" i="3"/>
  <c r="H94" i="3" s="1"/>
  <c r="O95" i="3"/>
  <c r="W37" i="1" s="1"/>
  <c r="N95" i="3"/>
  <c r="V37" i="1" s="1"/>
  <c r="M95" i="3"/>
  <c r="U37" i="1" s="1"/>
  <c r="K95" i="3"/>
  <c r="S37" i="1" s="1"/>
  <c r="G87" i="3"/>
  <c r="H87" i="3" s="1"/>
  <c r="M88" i="3"/>
  <c r="U36" i="1" s="1"/>
  <c r="M81" i="3"/>
  <c r="U34" i="1" s="1"/>
  <c r="G79" i="3"/>
  <c r="H79" i="3" s="1"/>
  <c r="L78" i="3"/>
  <c r="G78" i="3"/>
  <c r="H78" i="3" s="1"/>
  <c r="G73" i="3"/>
  <c r="N33" i="1" s="1"/>
  <c r="M73" i="3"/>
  <c r="U33" i="1" s="1"/>
  <c r="L73" i="3"/>
  <c r="T33" i="1" s="1"/>
  <c r="H73" i="3" l="1"/>
  <c r="O33" i="1" s="1"/>
  <c r="G102" i="3"/>
  <c r="N38" i="1" s="1"/>
  <c r="L102" i="3"/>
  <c r="T38" i="1" s="1"/>
  <c r="H88" i="3"/>
  <c r="O36" i="1" s="1"/>
  <c r="G109" i="3"/>
  <c r="N39" i="1" s="1"/>
  <c r="L88" i="3"/>
  <c r="T36" i="1" s="1"/>
  <c r="L81" i="3"/>
  <c r="T34" i="1" s="1"/>
  <c r="H81" i="3"/>
  <c r="O34" i="1" s="1"/>
  <c r="H95" i="3"/>
  <c r="O37" i="1" s="1"/>
  <c r="G81" i="3"/>
  <c r="N34" i="1" s="1"/>
  <c r="H108" i="3"/>
  <c r="H109" i="3" s="1"/>
  <c r="O39" i="1" s="1"/>
  <c r="H101" i="3"/>
  <c r="H102" i="3" s="1"/>
  <c r="O38" i="1" s="1"/>
  <c r="G95" i="3"/>
  <c r="N37" i="1" s="1"/>
  <c r="G88" i="3"/>
  <c r="N36" i="1" s="1"/>
  <c r="G61" i="3" l="1"/>
  <c r="L66" i="3"/>
  <c r="G66" i="3"/>
  <c r="H66" i="3" s="1"/>
  <c r="G65" i="3"/>
  <c r="H65" i="3" s="1"/>
  <c r="L63" i="3"/>
  <c r="G63" i="3"/>
  <c r="H63" i="3" s="1"/>
  <c r="G62" i="3"/>
  <c r="H62" i="3" s="1"/>
  <c r="M60" i="3"/>
  <c r="L60" i="3"/>
  <c r="G60" i="3"/>
  <c r="H60" i="3" s="1"/>
  <c r="M59" i="3"/>
  <c r="L59" i="3"/>
  <c r="G59" i="3"/>
  <c r="H59" i="3" s="1"/>
  <c r="L52" i="3"/>
  <c r="G52" i="3"/>
  <c r="H52" i="3" s="1"/>
  <c r="G51" i="3"/>
  <c r="H51" i="3" s="1"/>
  <c r="G49" i="3"/>
  <c r="H49" i="3" s="1"/>
  <c r="E48" i="3"/>
  <c r="M47" i="3"/>
  <c r="L47" i="3"/>
  <c r="G47" i="3"/>
  <c r="H47" i="3" s="1"/>
  <c r="M46" i="3"/>
  <c r="L46" i="3"/>
  <c r="G46" i="3"/>
  <c r="H46" i="3" s="1"/>
  <c r="M33" i="3"/>
  <c r="L33" i="3"/>
  <c r="G33" i="3"/>
  <c r="H33" i="3" s="1"/>
  <c r="G34" i="3"/>
  <c r="H34" i="3" s="1"/>
  <c r="G35" i="3"/>
  <c r="H35" i="3" s="1"/>
  <c r="L39" i="3"/>
  <c r="G39" i="3"/>
  <c r="H39" i="3" s="1"/>
  <c r="G38" i="3"/>
  <c r="H38" i="3" s="1"/>
  <c r="G36" i="3"/>
  <c r="H36" i="3" s="1"/>
  <c r="M34" i="3"/>
  <c r="L34" i="3"/>
  <c r="L27" i="3"/>
  <c r="G27" i="3"/>
  <c r="H27" i="3" s="1"/>
  <c r="G26" i="3"/>
  <c r="H26" i="3" s="1"/>
  <c r="E25" i="3"/>
  <c r="L24" i="3"/>
  <c r="G24" i="3"/>
  <c r="H24" i="3" s="1"/>
  <c r="G23" i="3"/>
  <c r="H23" i="3" s="1"/>
  <c r="M21" i="3"/>
  <c r="L21" i="3"/>
  <c r="G21" i="3"/>
  <c r="H21" i="3" s="1"/>
  <c r="L20" i="3"/>
  <c r="G20" i="3"/>
  <c r="H20" i="3" s="1"/>
  <c r="O17" i="3"/>
  <c r="N47" i="3"/>
  <c r="K17" i="3"/>
  <c r="AD12" i="3"/>
  <c r="G22" i="3" s="1"/>
  <c r="AC12" i="3"/>
  <c r="AB12" i="3"/>
  <c r="AA12" i="3"/>
  <c r="O116" i="3" l="1"/>
  <c r="O118" i="3" s="1"/>
  <c r="W41" i="1" s="1"/>
  <c r="O124" i="3"/>
  <c r="O125" i="3"/>
  <c r="L64" i="3"/>
  <c r="L61" i="3"/>
  <c r="L68" i="3" s="1"/>
  <c r="T31" i="1" s="1"/>
  <c r="L50" i="3"/>
  <c r="L35" i="3"/>
  <c r="L48" i="3"/>
  <c r="L22" i="3"/>
  <c r="G25" i="3"/>
  <c r="H25" i="3" s="1"/>
  <c r="L25" i="3"/>
  <c r="K33" i="3"/>
  <c r="I73" i="3"/>
  <c r="P33" i="1" s="1"/>
  <c r="P62" i="1" s="1"/>
  <c r="J73" i="3"/>
  <c r="O47" i="3"/>
  <c r="O132" i="3"/>
  <c r="O134" i="3" s="1"/>
  <c r="W43" i="1" s="1"/>
  <c r="M35" i="3"/>
  <c r="K22" i="3"/>
  <c r="M22" i="3"/>
  <c r="L37" i="3"/>
  <c r="N59" i="3"/>
  <c r="O59" i="3"/>
  <c r="K47" i="3"/>
  <c r="M37" i="3"/>
  <c r="M61" i="3"/>
  <c r="M48" i="3"/>
  <c r="K35" i="3"/>
  <c r="M50" i="3"/>
  <c r="M25" i="3"/>
  <c r="O34" i="3"/>
  <c r="O73" i="3"/>
  <c r="W33" i="1" s="1"/>
  <c r="O88" i="3"/>
  <c r="W36" i="1" s="1"/>
  <c r="O81" i="3"/>
  <c r="W34" i="1" s="1"/>
  <c r="N34" i="3"/>
  <c r="N81" i="3"/>
  <c r="V34" i="1" s="1"/>
  <c r="N88" i="3"/>
  <c r="V36" i="1" s="1"/>
  <c r="N73" i="3"/>
  <c r="V33" i="1" s="1"/>
  <c r="M64" i="3"/>
  <c r="N60" i="3"/>
  <c r="O60" i="3"/>
  <c r="K34" i="3"/>
  <c r="K88" i="3"/>
  <c r="S36" i="1" s="1"/>
  <c r="K73" i="3"/>
  <c r="S33" i="1" s="1"/>
  <c r="K81" i="3"/>
  <c r="S34" i="1" s="1"/>
  <c r="K46" i="3"/>
  <c r="N20" i="3"/>
  <c r="N46" i="3"/>
  <c r="N54" i="3" s="1"/>
  <c r="V30" i="1" s="1"/>
  <c r="K60" i="3"/>
  <c r="N33" i="3"/>
  <c r="O33" i="3"/>
  <c r="O20" i="3"/>
  <c r="O46" i="3"/>
  <c r="K59" i="3"/>
  <c r="K61" i="3"/>
  <c r="H61" i="3"/>
  <c r="G64" i="3"/>
  <c r="H64" i="3" s="1"/>
  <c r="K64" i="3"/>
  <c r="K50" i="3"/>
  <c r="G48" i="3"/>
  <c r="H48" i="3" s="1"/>
  <c r="K48" i="3"/>
  <c r="G50" i="3"/>
  <c r="H50" i="3" s="1"/>
  <c r="K20" i="3"/>
  <c r="K25" i="3"/>
  <c r="H22" i="3"/>
  <c r="H29" i="3" s="1"/>
  <c r="O28" i="1" s="1"/>
  <c r="N21" i="3"/>
  <c r="O21" i="3"/>
  <c r="G37" i="3"/>
  <c r="K21" i="3"/>
  <c r="K37" i="3"/>
  <c r="O127" i="3" l="1"/>
  <c r="W42" i="1" s="1"/>
  <c r="G29" i="3"/>
  <c r="N28" i="1" s="1"/>
  <c r="R33" i="1"/>
  <c r="Q33" i="1"/>
  <c r="Q62" i="1" s="1"/>
  <c r="L41" i="3"/>
  <c r="T29" i="1" s="1"/>
  <c r="O54" i="3"/>
  <c r="W30" i="1" s="1"/>
  <c r="M29" i="3"/>
  <c r="U28" i="1" s="1"/>
  <c r="J149" i="3"/>
  <c r="I149" i="3"/>
  <c r="M54" i="3"/>
  <c r="U30" i="1" s="1"/>
  <c r="M68" i="3"/>
  <c r="U31" i="1" s="1"/>
  <c r="L29" i="3"/>
  <c r="T28" i="1" s="1"/>
  <c r="O68" i="3"/>
  <c r="W31" i="1" s="1"/>
  <c r="O29" i="3"/>
  <c r="W28" i="1" s="1"/>
  <c r="N68" i="3"/>
  <c r="V31" i="1" s="1"/>
  <c r="N41" i="3"/>
  <c r="V29" i="1" s="1"/>
  <c r="G68" i="3"/>
  <c r="N31" i="1" s="1"/>
  <c r="K54" i="3"/>
  <c r="S30" i="1" s="1"/>
  <c r="L54" i="3"/>
  <c r="T30" i="1" s="1"/>
  <c r="N29" i="3"/>
  <c r="V28" i="1" s="1"/>
  <c r="K41" i="3"/>
  <c r="S29" i="1" s="1"/>
  <c r="O41" i="3"/>
  <c r="W29" i="1" s="1"/>
  <c r="G41" i="3"/>
  <c r="N29" i="1" s="1"/>
  <c r="H37" i="3"/>
  <c r="H41" i="3" s="1"/>
  <c r="O29" i="1" s="1"/>
  <c r="K68" i="3"/>
  <c r="S31" i="1" s="1"/>
  <c r="H68" i="3"/>
  <c r="O31" i="1" s="1"/>
  <c r="H54" i="3"/>
  <c r="O30" i="1" s="1"/>
  <c r="G54" i="3"/>
  <c r="N30" i="1" s="1"/>
  <c r="M41" i="3"/>
  <c r="U29" i="1" s="1"/>
  <c r="K29" i="3"/>
  <c r="S28" i="1" s="1"/>
  <c r="W62" i="1" l="1"/>
  <c r="R62" i="1"/>
  <c r="V62" i="1"/>
  <c r="S62" i="1"/>
  <c r="U62" i="1"/>
  <c r="O62" i="1"/>
  <c r="N62" i="1"/>
  <c r="T62" i="1"/>
  <c r="M149" i="3"/>
  <c r="H149" i="3"/>
  <c r="K149" i="3"/>
  <c r="O149" i="3"/>
  <c r="G149" i="3"/>
  <c r="N149" i="3"/>
  <c r="L149" i="3"/>
</calcChain>
</file>

<file path=xl/sharedStrings.xml><?xml version="1.0" encoding="utf-8"?>
<sst xmlns="http://schemas.openxmlformats.org/spreadsheetml/2006/main" count="654" uniqueCount="158">
  <si>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</si>
  <si>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</si>
  <si>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</si>
  <si>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</si>
  <si>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</si>
  <si>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</si>
  <si>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</si>
  <si>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</si>
  <si>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</si>
  <si>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</si>
  <si>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SQ YD</t>
  </si>
  <si>
    <t>INSTRUCTIONS:</t>
  </si>
  <si>
    <t>NOTE:  PLEASE BE CAREFULL WITH THE UNITS USED ……. WATCH OUT FOR "SQ FT" TO "SQ YD" CONNVERSIONS</t>
  </si>
  <si>
    <t>SPREADSHEET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</si>
  <si>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</si>
  <si>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</si>
  <si>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</si>
  <si>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</si>
  <si>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</si>
  <si>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</si>
  <si>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</si>
  <si>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</si>
  <si>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DO NOT ENTER ANY DATA INTO THE ITEM NUMBER, ITEM DESCRIPTION &amp; ITEM UNITS</t>
  </si>
  <si>
    <t>3)</t>
  </si>
  <si>
    <t>ENTER ITEM CODE (FOR EXAMPLE: 201E11000) AND ADDITIONAL DESCRIPTION INTO THE BLUE CELLS</t>
  </si>
  <si>
    <t>4)</t>
  </si>
  <si>
    <t>ENTER ALL DATA REQUIRED</t>
  </si>
  <si>
    <t>5)</t>
  </si>
  <si>
    <t>DO NOT REMOVE THE PROTECTION FROM THIS SPREADSHEET, LEAVE THE PROTECTION ON SO THAT YOU DO NOT DELETE NEEDED FORMULAS OR RESIZE SHEET</t>
  </si>
  <si>
    <t>DISTANCE
(D)</t>
  </si>
  <si>
    <t>AVERAGE  WIDTH
(W)</t>
  </si>
  <si>
    <t>SURFACE  AREA
(A)
A=DxW/9</t>
  </si>
  <si>
    <t>&lt;--- ENTER STARTING SHEET NUMBER</t>
  </si>
  <si>
    <t>SHEET NO.</t>
  </si>
  <si>
    <t>204E10000</t>
  </si>
  <si>
    <t>204E45000</t>
  </si>
  <si>
    <t>301E56000</t>
  </si>
  <si>
    <t>304E20000</t>
  </si>
  <si>
    <t>407E20000</t>
  </si>
  <si>
    <t>441E50100</t>
  </si>
  <si>
    <t>441E50300</t>
  </si>
  <si>
    <t>452E19200</t>
  </si>
  <si>
    <t>DESCRIPTION</t>
  </si>
  <si>
    <t>SR 117 - WEST APPROACH</t>
  </si>
  <si>
    <t>CADD shapes at:</t>
  </si>
  <si>
    <t>Legend No.</t>
  </si>
  <si>
    <t>Item No.</t>
  </si>
  <si>
    <t>Calculated By:</t>
  </si>
  <si>
    <t>SRH</t>
  </si>
  <si>
    <t>Date:</t>
  </si>
  <si>
    <t>SUBGRADE COMPACTION</t>
  </si>
  <si>
    <t>PROOF ROLLING
(RECONSTRUCTION 1 HR PER 2,000 SY)</t>
  </si>
  <si>
    <t>ASPHALT CONCRETE BASE, PG64-22, (449)</t>
  </si>
  <si>
    <t>AGGREGATE BASE</t>
  </si>
  <si>
    <t>NON-TRACKING TACK COAT</t>
  </si>
  <si>
    <t>ASPHALT CONCRETE SURFACE COURSE, TYPE 1, (448), PG70-22M</t>
  </si>
  <si>
    <t>ASPHALT CONCRETE INTERMEDIATE COURSE, TYPE 2, (448)</t>
  </si>
  <si>
    <t>NON-REINFORCED CONCRETE PAVEMENT, MISC.: 9" CONCRETE SLAB STAMPED AND STAINED</t>
  </si>
  <si>
    <t>Check By:</t>
  </si>
  <si>
    <t>NORMAL - ASPHALT STEP OUT WIDTH(FT)</t>
  </si>
  <si>
    <t>ASPH. BASE 1</t>
  </si>
  <si>
    <t>ASPH. BASE 2</t>
  </si>
  <si>
    <t>AGG. BASE</t>
  </si>
  <si>
    <t>SUBGRADE</t>
  </si>
  <si>
    <t>STATION</t>
  </si>
  <si>
    <t>CADD AREA (SF)</t>
  </si>
  <si>
    <t>LENGTH (FT)</t>
  </si>
  <si>
    <t>Depth (ft)</t>
  </si>
  <si>
    <t>FROM</t>
  </si>
  <si>
    <t>SY</t>
  </si>
  <si>
    <t>HOUR</t>
  </si>
  <si>
    <t>CY</t>
  </si>
  <si>
    <t>GAL</t>
  </si>
  <si>
    <t>UNIT</t>
  </si>
  <si>
    <t>FULL DEPTH</t>
  </si>
  <si>
    <t>-</t>
  </si>
  <si>
    <t>RT STEP OUT - SHOULDER</t>
  </si>
  <si>
    <t>RT CURB</t>
  </si>
  <si>
    <t>RT TRUCK APRON</t>
  </si>
  <si>
    <t>LT STEP OUT - SHOULDER</t>
  </si>
  <si>
    <t>LT CURB</t>
  </si>
  <si>
    <t>LT TRUCK APRON</t>
  </si>
  <si>
    <t>TOTAL</t>
  </si>
  <si>
    <t>SR 117 - EAST APPROACH</t>
  </si>
  <si>
    <t>SR 501 - SOUTH APPROACH</t>
  </si>
  <si>
    <t>WAPAK RD - NORTH APPROACH</t>
  </si>
  <si>
    <t>ROUNDABOUT</t>
  </si>
  <si>
    <t>INSIDE TRUCK APRON</t>
  </si>
  <si>
    <t>OUTSIDE CURB</t>
  </si>
  <si>
    <t>INSIDE CURB</t>
  </si>
  <si>
    <t>SR 117 - WEST APPROACH SPLITTER ISLAND</t>
  </si>
  <si>
    <t>CURB</t>
  </si>
  <si>
    <t>SR 117 - EAST APPROACH SPLITTER ISLAND</t>
  </si>
  <si>
    <t>SR 501 - SOUTH APPROACH SPLITTER ISLAND</t>
  </si>
  <si>
    <t>WAPAK RD - NORTH APPROACH SPLITTER ISLAND</t>
  </si>
  <si>
    <t>CONCRETE ISLAND</t>
  </si>
  <si>
    <t>APRON</t>
  </si>
  <si>
    <t>SR 117 - WEST APPROACH SPLITTER</t>
  </si>
  <si>
    <t>SR 117 - EAST APPROACH SPLITTER</t>
  </si>
  <si>
    <t>SR 501 - SOUTH APPROACH SPLITTER</t>
  </si>
  <si>
    <t>WAPAK RD - NORTH APPROACH SPLITTER</t>
  </si>
  <si>
    <t>6" NON-REINFORCED CONCRETE PAVEMENT CLASS QC 1P</t>
  </si>
  <si>
    <t>GRAND TOTAL</t>
  </si>
  <si>
    <t>MCK</t>
  </si>
  <si>
    <t>CL SR117</t>
  </si>
  <si>
    <t>CL SR501</t>
  </si>
  <si>
    <t>CL WAPAK</t>
  </si>
  <si>
    <t>9" CONCRETE SLAB STAMPED AND STAINED</t>
  </si>
  <si>
    <t>MILL &amp; RESURFACE (VARIES)</t>
  </si>
  <si>
    <t>MILL &amp; RESURFACE (1 1/4")</t>
  </si>
  <si>
    <t>PAVEMENT PLANING, ASPHALT CONCRETE (1 1/4")</t>
  </si>
  <si>
    <t>254E01000</t>
  </si>
  <si>
    <t>SR 117 - WEST APPROACH MILL &amp; RESURFACE</t>
  </si>
  <si>
    <t>SR 117 - EAST APPROACH MILL &amp; RESURFACE</t>
  </si>
  <si>
    <t>SR 501 - SOUTH APPROACH MILL &amp; RESURFACE</t>
  </si>
  <si>
    <t>WAPAK RD - NORTH APPROACH MILL &amp; RESURFACE</t>
  </si>
  <si>
    <t>576+52.66</t>
  </si>
  <si>
    <t>223+81.73</t>
  </si>
  <si>
    <t>226+78.18</t>
  </si>
  <si>
    <t>232+91.94</t>
  </si>
  <si>
    <t>234+33.91</t>
  </si>
  <si>
    <t>227+01.88</t>
  </si>
  <si>
    <t>228+93.60</t>
  </si>
  <si>
    <t xml:space="preserve"> (1 1/4")</t>
  </si>
  <si>
    <t xml:space="preserve"> (VARIES 0"-3")</t>
  </si>
  <si>
    <t>563+48 CL EX SR 117 LT</t>
  </si>
  <si>
    <t>566+50 CL EX SR 117 LT</t>
  </si>
  <si>
    <t>618E40800</t>
  </si>
  <si>
    <t xml:space="preserve">TO </t>
  </si>
  <si>
    <t>563+85 CL EX SR117 RT</t>
  </si>
  <si>
    <t>563+48 CL EX SR 117 RT</t>
  </si>
  <si>
    <t>573+82 CL EX SR 117 LT</t>
  </si>
  <si>
    <t>576+53 CL EX SR 117 LT</t>
  </si>
  <si>
    <t>572+62 CL EX SR 117 RT</t>
  </si>
  <si>
    <t>576+53 CL EX SR 117 RT</t>
  </si>
  <si>
    <t>223+82 CL EX SR 501 LT</t>
  </si>
  <si>
    <t>227+03 CL EX SR 117 LT</t>
  </si>
  <si>
    <t>225+26 CL EX SR 501 RT</t>
  </si>
  <si>
    <t>223+82 CL EX SR 501 RT</t>
  </si>
  <si>
    <t>PAVEMENT REMOVED</t>
  </si>
  <si>
    <t>SR 117, SR 501 AND WAPAK RD PAVT REMOVAL</t>
  </si>
  <si>
    <t>202E23000</t>
  </si>
  <si>
    <t>SR 117, SR 501 AND WAPAK RD PAVEMENT REMOVAL</t>
  </si>
  <si>
    <t>SR 117 - WEST APPROACH RUMBLE STRIPES</t>
  </si>
  <si>
    <t>SR 117 - EAST APPROACH RUMBLE STRIPES</t>
  </si>
  <si>
    <t>SR 501 - SOUTH APPROACH RUMBLE STRIPES</t>
  </si>
  <si>
    <t>617E10100</t>
  </si>
  <si>
    <t xml:space="preserve">  (2")</t>
  </si>
  <si>
    <t>COMPACTED AGGREGATE (2")</t>
  </si>
  <si>
    <t>TREATED SHOULDER</t>
  </si>
  <si>
    <t>661E99930</t>
  </si>
  <si>
    <t>10" GRAY WASHED RIVER STONE MULCH</t>
  </si>
  <si>
    <t>PLANTING MISC.: 10" GRAY WASHED RIVER STONE MULCH</t>
  </si>
  <si>
    <t>RIVERSTONE MULCH BETWEEN INSIDE CURB</t>
  </si>
  <si>
    <t xml:space="preserve"> (3")</t>
  </si>
  <si>
    <t>PAVEMENT PLANING, ASPHALT CONCRETE (VARIES 0"-3")</t>
  </si>
  <si>
    <t>PAVEMENT PLANING, ASPHALT CONCRETE (3")</t>
  </si>
  <si>
    <t>MILL &amp; RESURFACE (3")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</si>
</sst>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0.0000"/>
    <numFmt numFmtId="170" formatCode="0.000"/>
    <numFmt numFmtId="171" formatCode="###\+00.00"/>
    <numFmt numFmtId="172" formatCode="0.0000000000000"/>
    <numFmt numFmtId="173" formatCode="0.0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4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00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lightDown"/>
    </fill>
    <fill>
      <patternFill patternType="lightDown">
        <bgColor theme="2" tint="-9.9978637043366805E-2"/>
      </patternFill>
    </fill>
    <fill>
      <patternFill patternType="lightDown">
        <bgColor theme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lightDown">
        <bgColor theme="9" tint="0.39997558519241921"/>
      </patternFill>
    </fill>
    <fill>
      <patternFill patternType="solid">
        <fgColor rgb="FF00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2" fillId="0" borderId="0"/>
  </cellStyleXfs>
  <cellXfs count="256">
    <xf numFmtId="0" fontId="0" fillId="0" borderId="0" xfId="0"/>
    <xf numFmtId="0" fontId="10" fillId="2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9" fillId="3" borderId="0" xfId="0" applyFont="1" applyFill="1" applyAlignment="1">
      <alignment horizontal="right" vertical="center"/>
    </xf>
    <xf numFmtId="168" fontId="9" fillId="3" borderId="0" xfId="0" applyNumberFormat="1" applyFont="1" applyFill="1" applyAlignment="1">
      <alignment horizontal="center" vertical="center"/>
    </xf>
    <xf numFmtId="0" fontId="12" fillId="0" borderId="0" xfId="0" applyFont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1" fontId="1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right" vertical="center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center" vertical="center" shrinkToFit="1"/>
      <protection locked="0"/>
    </xf>
    <xf numFmtId="1" fontId="12" fillId="2" borderId="0" xfId="0" applyNumberFormat="1" applyFont="1" applyFill="1" applyAlignment="1">
      <alignment vertical="center"/>
    </xf>
    <xf numFmtId="2" fontId="12" fillId="2" borderId="0" xfId="0" applyNumberFormat="1" applyFont="1" applyFill="1" applyAlignment="1" applyProtection="1">
      <alignment horizontal="center" vertical="center"/>
      <protection locked="0"/>
    </xf>
    <xf numFmtId="164" fontId="12" fillId="0" borderId="1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167" fontId="12" fillId="0" borderId="5" xfId="0" applyNumberFormat="1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1" fontId="12" fillId="0" borderId="5" xfId="0" applyNumberFormat="1" applyFont="1" applyBorder="1" applyAlignment="1" applyProtection="1">
      <alignment horizontal="center" vertical="center"/>
      <protection locked="0"/>
    </xf>
    <xf numFmtId="2" fontId="12" fillId="0" borderId="5" xfId="0" applyNumberFormat="1" applyFont="1" applyBorder="1" applyAlignment="1" applyProtection="1">
      <alignment horizontal="center" vertical="center"/>
      <protection locked="0"/>
    </xf>
    <xf numFmtId="2" fontId="12" fillId="0" borderId="1" xfId="0" applyNumberFormat="1" applyFont="1" applyBorder="1" applyAlignment="1" applyProtection="1">
      <alignment horizontal="center" vertical="center"/>
      <protection locked="0"/>
    </xf>
    <xf numFmtId="167" fontId="12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1" fontId="12" fillId="0" borderId="1" xfId="0" applyNumberFormat="1" applyFont="1" applyBorder="1" applyAlignment="1" applyProtection="1">
      <alignment horizontal="center" vertical="center"/>
      <protection locked="0"/>
    </xf>
    <xf numFmtId="2" fontId="12" fillId="0" borderId="7" xfId="0" applyNumberFormat="1" applyFont="1" applyBorder="1" applyAlignment="1" applyProtection="1">
      <alignment horizontal="center" vertical="center"/>
      <protection locked="0"/>
    </xf>
    <xf numFmtId="0" fontId="12" fillId="0" borderId="8" xfId="0" applyFont="1" applyBorder="1" applyAlignment="1" applyProtection="1">
      <alignment horizontal="center" vertical="center"/>
      <protection locked="0"/>
    </xf>
    <xf numFmtId="167" fontId="12" fillId="0" borderId="8" xfId="0" applyNumberFormat="1" applyFont="1" applyBorder="1" applyAlignment="1" applyProtection="1">
      <alignment horizontal="center" vertical="center"/>
      <protection locked="0"/>
    </xf>
    <xf numFmtId="1" fontId="12" fillId="0" borderId="8" xfId="0" applyNumberFormat="1" applyFont="1" applyBorder="1" applyAlignment="1" applyProtection="1">
      <alignment horizontal="center" vertical="center"/>
      <protection locked="0"/>
    </xf>
    <xf numFmtId="2" fontId="12" fillId="0" borderId="8" xfId="0" applyNumberFormat="1" applyFont="1" applyBorder="1" applyAlignment="1" applyProtection="1">
      <alignment horizontal="center" vertical="center"/>
      <protection locked="0"/>
    </xf>
    <xf numFmtId="2" fontId="12" fillId="0" borderId="9" xfId="0" applyNumberFormat="1" applyFont="1" applyBorder="1" applyAlignment="1" applyProtection="1">
      <alignment horizontal="center" vertical="center"/>
      <protection locked="0"/>
    </xf>
    <xf numFmtId="166" fontId="12" fillId="0" borderId="8" xfId="0" applyNumberFormat="1" applyFont="1" applyBorder="1" applyAlignment="1" applyProtection="1">
      <alignment horizontal="center" vertical="center"/>
      <protection locked="0"/>
    </xf>
    <xf numFmtId="165" fontId="12" fillId="0" borderId="8" xfId="0" applyNumberFormat="1" applyFont="1" applyBorder="1" applyAlignment="1" applyProtection="1">
      <alignment horizontal="center" vertical="center"/>
      <protection locked="0"/>
    </xf>
    <xf numFmtId="2" fontId="12" fillId="0" borderId="10" xfId="0" applyNumberFormat="1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  <xf numFmtId="0" fontId="14" fillId="3" borderId="0" xfId="1" applyFont="1" applyFill="1" applyAlignment="1" applyProtection="1">
      <alignment vertical="center"/>
    </xf>
    <xf numFmtId="0" fontId="12" fillId="3" borderId="0" xfId="0" applyFont="1" applyFill="1" applyAlignment="1">
      <alignment vertical="center"/>
    </xf>
    <xf numFmtId="49" fontId="12" fillId="2" borderId="0" xfId="0" applyNumberFormat="1" applyFont="1" applyFill="1" applyAlignment="1" applyProtection="1">
      <alignment horizontal="center" vertical="center"/>
      <protection locked="0"/>
    </xf>
    <xf numFmtId="0" fontId="11" fillId="0" borderId="22" xfId="0" applyFont="1" applyBorder="1" applyAlignment="1">
      <alignment vertical="center"/>
    </xf>
    <xf numFmtId="0" fontId="12" fillId="5" borderId="22" xfId="0" applyFont="1" applyFill="1" applyBorder="1" applyAlignment="1" applyProtection="1">
      <alignment vertical="center"/>
      <protection locked="0"/>
    </xf>
    <xf numFmtId="0" fontId="12" fillId="5" borderId="26" xfId="0" applyFont="1" applyFill="1" applyBorder="1" applyAlignment="1" applyProtection="1">
      <alignment vertical="center"/>
      <protection locked="0"/>
    </xf>
    <xf numFmtId="0" fontId="12" fillId="5" borderId="24" xfId="0" applyFont="1" applyFill="1" applyBorder="1" applyAlignment="1" applyProtection="1">
      <alignment vertical="center"/>
      <protection locked="0"/>
    </xf>
    <xf numFmtId="0" fontId="12" fillId="5" borderId="25" xfId="0" applyFont="1" applyFill="1" applyBorder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center"/>
      <protection locked="0"/>
    </xf>
    <xf numFmtId="0" fontId="11" fillId="2" borderId="0" xfId="0" applyFont="1" applyFill="1"/>
    <xf numFmtId="164" fontId="12" fillId="0" borderId="27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2" fillId="0" borderId="33" xfId="0" applyFont="1" applyBorder="1" applyAlignment="1">
      <alignment horizontal="center" vertical="center"/>
    </xf>
    <xf numFmtId="1" fontId="12" fillId="0" borderId="36" xfId="0" applyNumberFormat="1" applyFont="1" applyBorder="1" applyAlignment="1">
      <alignment vertical="center"/>
    </xf>
    <xf numFmtId="0" fontId="12" fillId="0" borderId="37" xfId="0" applyFont="1" applyBorder="1" applyAlignment="1">
      <alignment horizontal="center" vertical="center"/>
    </xf>
    <xf numFmtId="0" fontId="6" fillId="0" borderId="0" xfId="2"/>
    <xf numFmtId="0" fontId="6" fillId="0" borderId="0" xfId="2" applyAlignment="1">
      <alignment horizontal="left" vertical="center" wrapText="1"/>
    </xf>
    <xf numFmtId="0" fontId="16" fillId="0" borderId="0" xfId="2" applyFont="1" applyAlignment="1">
      <alignment horizontal="center" vertical="center"/>
    </xf>
    <xf numFmtId="11" fontId="6" fillId="0" borderId="0" xfId="2" applyNumberFormat="1"/>
    <xf numFmtId="0" fontId="11" fillId="0" borderId="24" xfId="2" applyFont="1" applyBorder="1" applyAlignment="1">
      <alignment horizontal="center" vertical="center"/>
    </xf>
    <xf numFmtId="0" fontId="6" fillId="0" borderId="0" xfId="2" applyAlignment="1">
      <alignment horizontal="right"/>
    </xf>
    <xf numFmtId="14" fontId="6" fillId="0" borderId="0" xfId="2" applyNumberFormat="1"/>
    <xf numFmtId="0" fontId="17" fillId="0" borderId="35" xfId="2" applyFont="1" applyBorder="1" applyAlignment="1">
      <alignment vertical="center"/>
    </xf>
    <xf numFmtId="0" fontId="6" fillId="0" borderId="1" xfId="2" applyBorder="1" applyAlignment="1">
      <alignment horizontal="center" vertical="center" wrapText="1"/>
    </xf>
    <xf numFmtId="0" fontId="6" fillId="0" borderId="1" xfId="2" applyBorder="1" applyAlignment="1">
      <alignment horizontal="center" vertical="center"/>
    </xf>
    <xf numFmtId="169" fontId="6" fillId="7" borderId="1" xfId="2" applyNumberFormat="1" applyFill="1" applyBorder="1" applyAlignment="1">
      <alignment horizontal="center" vertical="center"/>
    </xf>
    <xf numFmtId="0" fontId="17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2" fontId="11" fillId="0" borderId="40" xfId="2" applyNumberFormat="1" applyFont="1" applyBorder="1" applyAlignment="1">
      <alignment horizontal="center" vertical="center"/>
    </xf>
    <xf numFmtId="170" fontId="11" fillId="0" borderId="40" xfId="2" applyNumberFormat="1" applyFont="1" applyBorder="1" applyAlignment="1">
      <alignment horizontal="center" vertical="center"/>
    </xf>
    <xf numFmtId="0" fontId="6" fillId="0" borderId="35" xfId="2" applyBorder="1"/>
    <xf numFmtId="0" fontId="17" fillId="0" borderId="44" xfId="2" applyFont="1" applyBorder="1" applyAlignment="1">
      <alignment horizontal="center" vertical="center"/>
    </xf>
    <xf numFmtId="0" fontId="17" fillId="0" borderId="30" xfId="2" applyFont="1" applyBorder="1" applyAlignment="1">
      <alignment horizontal="center" vertical="center"/>
    </xf>
    <xf numFmtId="0" fontId="11" fillId="0" borderId="40" xfId="2" applyFont="1" applyBorder="1" applyAlignment="1">
      <alignment horizontal="center" vertical="center"/>
    </xf>
    <xf numFmtId="0" fontId="11" fillId="0" borderId="45" xfId="2" applyFont="1" applyBorder="1" applyAlignment="1">
      <alignment horizontal="center" vertical="center"/>
    </xf>
    <xf numFmtId="0" fontId="15" fillId="0" borderId="31" xfId="2" applyFont="1" applyBorder="1" applyAlignment="1">
      <alignment horizontal="left" vertical="center" wrapText="1"/>
    </xf>
    <xf numFmtId="0" fontId="15" fillId="8" borderId="1" xfId="2" applyFont="1" applyFill="1" applyBorder="1" applyAlignment="1">
      <alignment horizontal="left" vertical="center"/>
    </xf>
    <xf numFmtId="171" fontId="6" fillId="8" borderId="1" xfId="2" applyNumberFormat="1" applyFill="1" applyBorder="1" applyAlignment="1">
      <alignment horizontal="center" vertical="center"/>
    </xf>
    <xf numFmtId="0" fontId="6" fillId="8" borderId="1" xfId="2" applyFill="1" applyBorder="1" applyAlignment="1">
      <alignment horizontal="center" vertical="center"/>
    </xf>
    <xf numFmtId="2" fontId="6" fillId="8" borderId="1" xfId="2" applyNumberFormat="1" applyFill="1" applyBorder="1" applyAlignment="1">
      <alignment horizontal="center" vertical="center"/>
    </xf>
    <xf numFmtId="4" fontId="6" fillId="8" borderId="1" xfId="2" applyNumberFormat="1" applyFill="1" applyBorder="1" applyAlignment="1">
      <alignment horizontal="center" vertical="center"/>
    </xf>
    <xf numFmtId="4" fontId="6" fillId="8" borderId="7" xfId="2" applyNumberFormat="1" applyFill="1" applyBorder="1" applyAlignment="1">
      <alignment horizontal="center" vertical="center"/>
    </xf>
    <xf numFmtId="0" fontId="6" fillId="8" borderId="31" xfId="2" applyFill="1" applyBorder="1" applyAlignment="1">
      <alignment horizontal="left" vertical="center" wrapText="1"/>
    </xf>
    <xf numFmtId="0" fontId="6" fillId="8" borderId="18" xfId="2" applyFill="1" applyBorder="1"/>
    <xf numFmtId="0" fontId="6" fillId="9" borderId="1" xfId="2" applyFill="1" applyBorder="1" applyAlignment="1">
      <alignment horizontal="left" vertical="center"/>
    </xf>
    <xf numFmtId="171" fontId="6" fillId="10" borderId="1" xfId="2" applyNumberFormat="1" applyFill="1" applyBorder="1" applyAlignment="1">
      <alignment horizontal="center" vertical="center"/>
    </xf>
    <xf numFmtId="0" fontId="6" fillId="10" borderId="1" xfId="2" applyFill="1" applyBorder="1" applyAlignment="1">
      <alignment horizontal="center" vertical="center"/>
    </xf>
    <xf numFmtId="2" fontId="6" fillId="10" borderId="1" xfId="2" applyNumberFormat="1" applyFill="1" applyBorder="1" applyAlignment="1">
      <alignment horizontal="center" vertical="center"/>
    </xf>
    <xf numFmtId="4" fontId="6" fillId="10" borderId="1" xfId="2" applyNumberFormat="1" applyFill="1" applyBorder="1" applyAlignment="1">
      <alignment horizontal="center" vertical="center"/>
    </xf>
    <xf numFmtId="4" fontId="6" fillId="10" borderId="7" xfId="2" applyNumberFormat="1" applyFill="1" applyBorder="1" applyAlignment="1">
      <alignment horizontal="center" vertical="center"/>
    </xf>
    <xf numFmtId="0" fontId="6" fillId="10" borderId="31" xfId="2" applyFill="1" applyBorder="1" applyAlignment="1">
      <alignment horizontal="left" vertical="center" wrapText="1"/>
    </xf>
    <xf numFmtId="0" fontId="6" fillId="10" borderId="0" xfId="2" applyFill="1"/>
    <xf numFmtId="0" fontId="6" fillId="8" borderId="1" xfId="2" applyFill="1" applyBorder="1" applyAlignment="1">
      <alignment horizontal="left" vertical="center"/>
    </xf>
    <xf numFmtId="0" fontId="6" fillId="8" borderId="0" xfId="2" applyFill="1"/>
    <xf numFmtId="0" fontId="6" fillId="10" borderId="1" xfId="2" applyFill="1" applyBorder="1" applyAlignment="1">
      <alignment horizontal="left" vertical="center"/>
    </xf>
    <xf numFmtId="169" fontId="6" fillId="10" borderId="31" xfId="2" applyNumberFormat="1" applyFill="1" applyBorder="1" applyAlignment="1">
      <alignment horizontal="left" vertical="center" wrapText="1"/>
    </xf>
    <xf numFmtId="0" fontId="6" fillId="11" borderId="1" xfId="2" applyFill="1" applyBorder="1" applyAlignment="1">
      <alignment horizontal="left" vertical="center"/>
    </xf>
    <xf numFmtId="2" fontId="6" fillId="8" borderId="0" xfId="2" applyNumberFormat="1" applyFill="1" applyAlignment="1">
      <alignment horizontal="center"/>
    </xf>
    <xf numFmtId="0" fontId="6" fillId="12" borderId="1" xfId="2" applyFill="1" applyBorder="1" applyAlignment="1">
      <alignment horizontal="left" vertical="center"/>
    </xf>
    <xf numFmtId="172" fontId="6" fillId="10" borderId="1" xfId="2" applyNumberFormat="1" applyFill="1" applyBorder="1" applyAlignment="1">
      <alignment horizontal="center" vertical="center"/>
    </xf>
    <xf numFmtId="171" fontId="15" fillId="8" borderId="1" xfId="2" applyNumberFormat="1" applyFont="1" applyFill="1" applyBorder="1" applyAlignment="1">
      <alignment horizontal="center" vertical="center"/>
    </xf>
    <xf numFmtId="0" fontId="15" fillId="8" borderId="1" xfId="2" applyFont="1" applyFill="1" applyBorder="1" applyAlignment="1">
      <alignment horizontal="center" vertical="center"/>
    </xf>
    <xf numFmtId="4" fontId="15" fillId="8" borderId="1" xfId="2" applyNumberFormat="1" applyFont="1" applyFill="1" applyBorder="1" applyAlignment="1">
      <alignment horizontal="center" vertical="center"/>
    </xf>
    <xf numFmtId="0" fontId="6" fillId="13" borderId="1" xfId="2" applyFill="1" applyBorder="1" applyAlignment="1">
      <alignment horizontal="left" vertical="center"/>
    </xf>
    <xf numFmtId="0" fontId="12" fillId="0" borderId="0" xfId="3"/>
    <xf numFmtId="2" fontId="6" fillId="10" borderId="0" xfId="2" applyNumberFormat="1" applyFill="1" applyAlignment="1">
      <alignment horizontal="center"/>
    </xf>
    <xf numFmtId="172" fontId="6" fillId="8" borderId="1" xfId="2" applyNumberFormat="1" applyFill="1" applyBorder="1" applyAlignment="1">
      <alignment horizontal="center" vertical="center"/>
    </xf>
    <xf numFmtId="0" fontId="15" fillId="10" borderId="1" xfId="2" applyFont="1" applyFill="1" applyBorder="1" applyAlignment="1">
      <alignment horizontal="left" vertical="center"/>
    </xf>
    <xf numFmtId="171" fontId="15" fillId="10" borderId="1" xfId="2" applyNumberFormat="1" applyFont="1" applyFill="1" applyBorder="1" applyAlignment="1">
      <alignment horizontal="center" vertical="center"/>
    </xf>
    <xf numFmtId="0" fontId="15" fillId="10" borderId="1" xfId="2" applyFont="1" applyFill="1" applyBorder="1" applyAlignment="1">
      <alignment horizontal="center" vertical="center"/>
    </xf>
    <xf numFmtId="4" fontId="15" fillId="10" borderId="1" xfId="2" applyNumberFormat="1" applyFont="1" applyFill="1" applyBorder="1" applyAlignment="1">
      <alignment horizontal="center" vertical="center"/>
    </xf>
    <xf numFmtId="0" fontId="6" fillId="6" borderId="1" xfId="2" applyFill="1" applyBorder="1" applyAlignment="1">
      <alignment horizontal="left" vertical="center"/>
    </xf>
    <xf numFmtId="0" fontId="6" fillId="7" borderId="1" xfId="2" applyFill="1" applyBorder="1" applyAlignment="1">
      <alignment horizontal="left" vertical="center"/>
    </xf>
    <xf numFmtId="0" fontId="6" fillId="14" borderId="1" xfId="2" applyFill="1" applyBorder="1" applyAlignment="1">
      <alignment horizontal="left" vertical="center"/>
    </xf>
    <xf numFmtId="1" fontId="12" fillId="0" borderId="28" xfId="0" applyNumberFormat="1" applyFont="1" applyBorder="1" applyAlignment="1" applyProtection="1">
      <alignment horizontal="center" vertical="center"/>
      <protection locked="0"/>
    </xf>
    <xf numFmtId="0" fontId="12" fillId="0" borderId="48" xfId="3" applyBorder="1"/>
    <xf numFmtId="0" fontId="12" fillId="0" borderId="13" xfId="3" applyBorder="1"/>
    <xf numFmtId="0" fontId="11" fillId="0" borderId="49" xfId="3" applyFont="1" applyBorder="1"/>
    <xf numFmtId="0" fontId="5" fillId="0" borderId="0" xfId="2" applyFont="1"/>
    <xf numFmtId="171" fontId="6" fillId="10" borderId="46" xfId="2" applyNumberFormat="1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2" fontId="12" fillId="0" borderId="5" xfId="0" applyNumberFormat="1" applyFont="1" applyBorder="1" applyAlignment="1" applyProtection="1">
      <alignment horizontal="center"/>
      <protection locked="0"/>
    </xf>
    <xf numFmtId="171" fontId="6" fillId="10" borderId="7" xfId="2" applyNumberFormat="1" applyFill="1" applyBorder="1" applyAlignment="1">
      <alignment horizontal="center"/>
    </xf>
    <xf numFmtId="0" fontId="0" fillId="10" borderId="27" xfId="0" applyFill="1" applyBorder="1" applyAlignment="1">
      <alignment horizontal="center"/>
    </xf>
    <xf numFmtId="171" fontId="6" fillId="10" borderId="27" xfId="2" applyNumberFormat="1" applyFill="1" applyBorder="1" applyAlignment="1">
      <alignment horizontal="center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0" fillId="10" borderId="21" xfId="0" applyFill="1" applyBorder="1" applyAlignment="1">
      <alignment horizontal="center"/>
    </xf>
    <xf numFmtId="171" fontId="6" fillId="10" borderId="6" xfId="2" applyNumberFormat="1" applyFill="1" applyBorder="1" applyAlignment="1">
      <alignment horizontal="center"/>
    </xf>
    <xf numFmtId="0" fontId="16" fillId="15" borderId="0" xfId="2" applyFont="1" applyFill="1" applyAlignment="1">
      <alignment horizontal="center" vertical="center"/>
    </xf>
    <xf numFmtId="11" fontId="6" fillId="15" borderId="0" xfId="2" applyNumberFormat="1" applyFill="1"/>
    <xf numFmtId="0" fontId="11" fillId="15" borderId="24" xfId="2" applyFont="1" applyFill="1" applyBorder="1" applyAlignment="1">
      <alignment horizontal="center" vertical="center"/>
    </xf>
    <xf numFmtId="2" fontId="11" fillId="15" borderId="40" xfId="2" applyNumberFormat="1" applyFont="1" applyFill="1" applyBorder="1" applyAlignment="1">
      <alignment horizontal="center" vertical="center"/>
    </xf>
    <xf numFmtId="0" fontId="11" fillId="15" borderId="40" xfId="2" applyFont="1" applyFill="1" applyBorder="1" applyAlignment="1">
      <alignment horizontal="center" vertical="center"/>
    </xf>
    <xf numFmtId="4" fontId="6" fillId="16" borderId="1" xfId="2" applyNumberFormat="1" applyFill="1" applyBorder="1" applyAlignment="1">
      <alignment horizontal="center" vertical="center"/>
    </xf>
    <xf numFmtId="4" fontId="6" fillId="17" borderId="1" xfId="2" applyNumberFormat="1" applyFill="1" applyBorder="1" applyAlignment="1">
      <alignment horizontal="center" vertical="center"/>
    </xf>
    <xf numFmtId="4" fontId="15" fillId="16" borderId="1" xfId="2" applyNumberFormat="1" applyFont="1" applyFill="1" applyBorder="1" applyAlignment="1">
      <alignment horizontal="center" vertical="center"/>
    </xf>
    <xf numFmtId="0" fontId="12" fillId="15" borderId="0" xfId="3" applyFill="1"/>
    <xf numFmtId="4" fontId="15" fillId="17" borderId="1" xfId="2" applyNumberFormat="1" applyFont="1" applyFill="1" applyBorder="1" applyAlignment="1">
      <alignment horizontal="center" vertical="center"/>
    </xf>
    <xf numFmtId="0" fontId="5" fillId="18" borderId="1" xfId="2" applyFont="1" applyFill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171" fontId="15" fillId="0" borderId="0" xfId="2" applyNumberFormat="1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4" fontId="15" fillId="0" borderId="0" xfId="2" applyNumberFormat="1" applyFont="1" applyAlignment="1">
      <alignment horizontal="center" vertical="center"/>
    </xf>
    <xf numFmtId="4" fontId="6" fillId="0" borderId="0" xfId="2" applyNumberFormat="1" applyAlignment="1">
      <alignment horizontal="center" vertical="center"/>
    </xf>
    <xf numFmtId="0" fontId="15" fillId="0" borderId="1" xfId="2" applyFont="1" applyBorder="1" applyAlignment="1">
      <alignment horizontal="left" vertical="center"/>
    </xf>
    <xf numFmtId="171" fontId="15" fillId="0" borderId="1" xfId="2" applyNumberFormat="1" applyFont="1" applyBorder="1" applyAlignment="1">
      <alignment horizontal="center" vertical="center"/>
    </xf>
    <xf numFmtId="0" fontId="15" fillId="0" borderId="1" xfId="2" applyFont="1" applyBorder="1" applyAlignment="1">
      <alignment horizontal="center" vertical="center"/>
    </xf>
    <xf numFmtId="4" fontId="15" fillId="0" borderId="1" xfId="2" applyNumberFormat="1" applyFont="1" applyBorder="1" applyAlignment="1">
      <alignment horizontal="center" vertical="center"/>
    </xf>
    <xf numFmtId="4" fontId="6" fillId="0" borderId="7" xfId="2" applyNumberFormat="1" applyBorder="1" applyAlignment="1">
      <alignment horizontal="center" vertical="center"/>
    </xf>
    <xf numFmtId="0" fontId="6" fillId="0" borderId="31" xfId="2" applyBorder="1" applyAlignment="1">
      <alignment horizontal="left" vertical="center" wrapText="1"/>
    </xf>
    <xf numFmtId="11" fontId="5" fillId="0" borderId="0" xfId="2" applyNumberFormat="1" applyFont="1"/>
    <xf numFmtId="4" fontId="5" fillId="8" borderId="1" xfId="2" applyNumberFormat="1" applyFont="1" applyFill="1" applyBorder="1" applyAlignment="1">
      <alignment horizontal="center" vertical="center"/>
    </xf>
    <xf numFmtId="4" fontId="5" fillId="10" borderId="1" xfId="2" applyNumberFormat="1" applyFont="1" applyFill="1" applyBorder="1" applyAlignment="1">
      <alignment horizontal="center" vertical="center"/>
    </xf>
    <xf numFmtId="171" fontId="5" fillId="8" borderId="1" xfId="2" applyNumberFormat="1" applyFont="1" applyFill="1" applyBorder="1" applyAlignment="1">
      <alignment horizontal="center" vertical="center"/>
    </xf>
    <xf numFmtId="3" fontId="11" fillId="0" borderId="22" xfId="3" applyNumberFormat="1" applyFont="1" applyBorder="1" applyAlignment="1">
      <alignment horizontal="center"/>
    </xf>
    <xf numFmtId="173" fontId="12" fillId="0" borderId="28" xfId="0" applyNumberFormat="1" applyFont="1" applyBorder="1" applyAlignment="1" applyProtection="1">
      <alignment horizontal="center" vertical="center"/>
      <protection locked="0"/>
    </xf>
    <xf numFmtId="0" fontId="3" fillId="18" borderId="1" xfId="2" applyFont="1" applyFill="1" applyBorder="1" applyAlignment="1">
      <alignment horizontal="left" vertical="center"/>
    </xf>
    <xf numFmtId="11" fontId="3" fillId="0" borderId="0" xfId="2" applyNumberFormat="1" applyFont="1"/>
    <xf numFmtId="171" fontId="6" fillId="20" borderId="1" xfId="2" applyNumberFormat="1" applyFill="1" applyBorder="1" applyAlignment="1">
      <alignment horizontal="center" vertical="center"/>
    </xf>
    <xf numFmtId="0" fontId="6" fillId="20" borderId="1" xfId="2" applyFill="1" applyBorder="1" applyAlignment="1">
      <alignment horizontal="center" vertical="center"/>
    </xf>
    <xf numFmtId="2" fontId="6" fillId="20" borderId="1" xfId="2" applyNumberFormat="1" applyFill="1" applyBorder="1" applyAlignment="1">
      <alignment horizontal="center" vertical="center"/>
    </xf>
    <xf numFmtId="4" fontId="5" fillId="20" borderId="1" xfId="2" applyNumberFormat="1" applyFont="1" applyFill="1" applyBorder="1" applyAlignment="1">
      <alignment horizontal="center" vertical="center"/>
    </xf>
    <xf numFmtId="4" fontId="6" fillId="20" borderId="1" xfId="2" applyNumberFormat="1" applyFill="1" applyBorder="1" applyAlignment="1">
      <alignment horizontal="center" vertical="center"/>
    </xf>
    <xf numFmtId="4" fontId="6" fillId="21" borderId="1" xfId="2" applyNumberFormat="1" applyFill="1" applyBorder="1" applyAlignment="1">
      <alignment horizontal="center" vertical="center"/>
    </xf>
    <xf numFmtId="4" fontId="6" fillId="20" borderId="7" xfId="2" applyNumberFormat="1" applyFill="1" applyBorder="1" applyAlignment="1">
      <alignment horizontal="center" vertical="center"/>
    </xf>
    <xf numFmtId="0" fontId="6" fillId="20" borderId="31" xfId="2" applyFill="1" applyBorder="1" applyAlignment="1">
      <alignment horizontal="left" vertical="center" wrapText="1"/>
    </xf>
    <xf numFmtId="0" fontId="6" fillId="20" borderId="0" xfId="2" applyFill="1"/>
    <xf numFmtId="4" fontId="15" fillId="20" borderId="1" xfId="2" applyNumberFormat="1" applyFont="1" applyFill="1" applyBorder="1" applyAlignment="1">
      <alignment horizontal="center" vertical="center"/>
    </xf>
    <xf numFmtId="0" fontId="6" fillId="20" borderId="1" xfId="2" applyFill="1" applyBorder="1" applyAlignment="1">
      <alignment horizontal="left" vertical="center"/>
    </xf>
    <xf numFmtId="0" fontId="2" fillId="22" borderId="1" xfId="2" applyFont="1" applyFill="1" applyBorder="1" applyAlignment="1">
      <alignment horizontal="left" vertical="center"/>
    </xf>
    <xf numFmtId="0" fontId="15" fillId="0" borderId="1" xfId="2" applyFont="1" applyFill="1" applyBorder="1" applyAlignment="1">
      <alignment horizontal="left" vertical="center"/>
    </xf>
    <xf numFmtId="171" fontId="15" fillId="0" borderId="1" xfId="2" applyNumberFormat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/>
    </xf>
    <xf numFmtId="4" fontId="15" fillId="0" borderId="1" xfId="2" applyNumberFormat="1" applyFont="1" applyFill="1" applyBorder="1" applyAlignment="1">
      <alignment horizontal="center" vertical="center"/>
    </xf>
    <xf numFmtId="4" fontId="6" fillId="0" borderId="7" xfId="2" applyNumberFormat="1" applyFill="1" applyBorder="1" applyAlignment="1">
      <alignment horizontal="center" vertical="center"/>
    </xf>
    <xf numFmtId="0" fontId="6" fillId="0" borderId="31" xfId="2" applyFill="1" applyBorder="1" applyAlignment="1">
      <alignment horizontal="left" vertical="center" wrapText="1"/>
    </xf>
    <xf numFmtId="0" fontId="6" fillId="0" borderId="0" xfId="2" applyFill="1"/>
    <xf numFmtId="171" fontId="6" fillId="0" borderId="1" xfId="2" applyNumberFormat="1" applyFill="1" applyBorder="1" applyAlignment="1">
      <alignment horizontal="center" vertical="center"/>
    </xf>
    <xf numFmtId="0" fontId="6" fillId="0" borderId="1" xfId="2" applyFill="1" applyBorder="1" applyAlignment="1">
      <alignment horizontal="center" vertical="center"/>
    </xf>
    <xf numFmtId="2" fontId="6" fillId="0" borderId="1" xfId="2" applyNumberFormat="1" applyFill="1" applyBorder="1" applyAlignment="1">
      <alignment horizontal="center" vertical="center"/>
    </xf>
    <xf numFmtId="4" fontId="5" fillId="0" borderId="1" xfId="2" applyNumberFormat="1" applyFont="1" applyFill="1" applyBorder="1" applyAlignment="1">
      <alignment horizontal="center" vertical="center"/>
    </xf>
    <xf numFmtId="4" fontId="6" fillId="0" borderId="1" xfId="2" applyNumberFormat="1" applyFill="1" applyBorder="1" applyAlignment="1">
      <alignment horizontal="center" vertical="center"/>
    </xf>
    <xf numFmtId="4" fontId="6" fillId="23" borderId="1" xfId="2" applyNumberForma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0" fontId="6" fillId="23" borderId="1" xfId="2" applyFill="1" applyBorder="1" applyAlignment="1">
      <alignment horizontal="center" vertical="center"/>
    </xf>
    <xf numFmtId="4" fontId="15" fillId="23" borderId="1" xfId="2" applyNumberFormat="1" applyFont="1" applyFill="1" applyBorder="1" applyAlignment="1">
      <alignment horizontal="center" vertical="center"/>
    </xf>
    <xf numFmtId="0" fontId="2" fillId="24" borderId="1" xfId="2" applyFont="1" applyFill="1" applyBorder="1" applyAlignment="1">
      <alignment horizontal="left" vertical="center"/>
    </xf>
    <xf numFmtId="164" fontId="12" fillId="0" borderId="8" xfId="0" applyNumberFormat="1" applyFont="1" applyBorder="1" applyAlignment="1">
      <alignment horizontal="center" vertical="center" textRotation="90" wrapText="1"/>
    </xf>
    <xf numFmtId="164" fontId="12" fillId="0" borderId="2" xfId="0" applyNumberFormat="1" applyFont="1" applyBorder="1" applyAlignment="1">
      <alignment horizontal="center" vertical="center" textRotation="90" wrapText="1"/>
    </xf>
    <xf numFmtId="164" fontId="12" fillId="0" borderId="5" xfId="0" applyNumberFormat="1" applyFont="1" applyBorder="1" applyAlignment="1">
      <alignment horizontal="center" vertical="center" textRotation="90" wrapText="1"/>
    </xf>
    <xf numFmtId="171" fontId="6" fillId="10" borderId="7" xfId="2" applyNumberFormat="1" applyFill="1" applyBorder="1" applyAlignment="1">
      <alignment horizontal="center" vertical="center"/>
    </xf>
    <xf numFmtId="0" fontId="0" fillId="10" borderId="27" xfId="0" applyFill="1" applyBorder="1" applyAlignment="1">
      <alignment horizontal="center" vertical="center"/>
    </xf>
    <xf numFmtId="171" fontId="4" fillId="10" borderId="7" xfId="2" applyNumberFormat="1" applyFont="1" applyFill="1" applyBorder="1" applyAlignment="1">
      <alignment horizontal="center" vertical="center"/>
    </xf>
    <xf numFmtId="171" fontId="6" fillId="10" borderId="27" xfId="2" applyNumberFormat="1" applyFill="1" applyBorder="1" applyAlignment="1">
      <alignment horizontal="center" vertical="center"/>
    </xf>
    <xf numFmtId="167" fontId="11" fillId="0" borderId="7" xfId="0" applyNumberFormat="1" applyFont="1" applyBorder="1" applyAlignment="1" applyProtection="1">
      <alignment horizontal="center" vertical="center"/>
      <protection locked="0"/>
    </xf>
    <xf numFmtId="0" fontId="11" fillId="0" borderId="39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167" fontId="11" fillId="0" borderId="39" xfId="0" applyNumberFormat="1" applyFont="1" applyBorder="1" applyAlignment="1" applyProtection="1">
      <alignment horizontal="center" vertical="center"/>
      <protection locked="0"/>
    </xf>
    <xf numFmtId="167" fontId="11" fillId="0" borderId="27" xfId="0" applyNumberFormat="1" applyFont="1" applyBorder="1" applyAlignment="1" applyProtection="1">
      <alignment horizontal="center" vertical="center"/>
      <protection locked="0"/>
    </xf>
    <xf numFmtId="167" fontId="12" fillId="0" borderId="7" xfId="0" applyNumberFormat="1" applyFont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7" fontId="11" fillId="0" borderId="15" xfId="0" applyNumberFormat="1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1" fillId="0" borderId="12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11" fillId="0" borderId="16" xfId="0" applyFont="1" applyBorder="1" applyAlignment="1">
      <alignment horizontal="right" vertical="center"/>
    </xf>
    <xf numFmtId="0" fontId="11" fillId="0" borderId="17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1" fontId="12" fillId="0" borderId="8" xfId="0" applyNumberFormat="1" applyFont="1" applyBorder="1" applyAlignment="1">
      <alignment horizontal="center" vertical="center" textRotation="90" wrapText="1"/>
    </xf>
    <xf numFmtId="1" fontId="12" fillId="0" borderId="2" xfId="0" applyNumberFormat="1" applyFont="1" applyBorder="1" applyAlignment="1">
      <alignment horizontal="center" vertical="center" textRotation="90" wrapText="1"/>
    </xf>
    <xf numFmtId="0" fontId="12" fillId="0" borderId="8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5" xfId="0" applyFont="1" applyBorder="1" applyAlignment="1">
      <alignment horizontal="center" vertical="center" textRotation="90" wrapText="1"/>
    </xf>
    <xf numFmtId="0" fontId="11" fillId="4" borderId="0" xfId="0" applyFont="1" applyFill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 textRotation="90" wrapText="1"/>
    </xf>
    <xf numFmtId="164" fontId="12" fillId="0" borderId="21" xfId="0" applyNumberFormat="1" applyFont="1" applyBorder="1" applyAlignment="1">
      <alignment horizontal="center" vertical="center" textRotation="90" wrapText="1"/>
    </xf>
    <xf numFmtId="164" fontId="12" fillId="0" borderId="28" xfId="0" applyNumberFormat="1" applyFont="1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32" xfId="0" applyFont="1" applyBorder="1" applyAlignment="1">
      <alignment vertical="center"/>
    </xf>
    <xf numFmtId="0" fontId="11" fillId="0" borderId="24" xfId="2" applyFont="1" applyBorder="1" applyAlignment="1">
      <alignment horizontal="center" vertical="center" textRotation="90" wrapText="1"/>
    </xf>
    <xf numFmtId="0" fontId="15" fillId="6" borderId="0" xfId="2" applyFont="1" applyFill="1" applyAlignment="1">
      <alignment horizontal="center" vertical="center" wrapText="1"/>
    </xf>
    <xf numFmtId="0" fontId="15" fillId="6" borderId="21" xfId="2" applyFont="1" applyFill="1" applyBorder="1" applyAlignment="1">
      <alignment horizontal="center" vertical="center" wrapText="1"/>
    </xf>
    <xf numFmtId="0" fontId="17" fillId="0" borderId="42" xfId="2" applyFont="1" applyBorder="1" applyAlignment="1">
      <alignment horizontal="center" vertical="center"/>
    </xf>
    <xf numFmtId="0" fontId="17" fillId="0" borderId="38" xfId="2" applyFont="1" applyBorder="1" applyAlignment="1">
      <alignment horizontal="center" vertical="center"/>
    </xf>
    <xf numFmtId="0" fontId="17" fillId="0" borderId="43" xfId="2" applyFont="1" applyBorder="1" applyAlignment="1">
      <alignment horizontal="center" vertical="center" wrapText="1"/>
    </xf>
    <xf numFmtId="0" fontId="17" fillId="0" borderId="41" xfId="2" applyFont="1" applyBorder="1" applyAlignment="1">
      <alignment horizontal="center" vertical="center" wrapText="1"/>
    </xf>
    <xf numFmtId="0" fontId="11" fillId="0" borderId="40" xfId="2" applyFont="1" applyBorder="1" applyAlignment="1">
      <alignment horizontal="center" vertical="center" textRotation="90" wrapText="1"/>
    </xf>
    <xf numFmtId="0" fontId="11" fillId="0" borderId="41" xfId="2" applyFont="1" applyBorder="1" applyAlignment="1">
      <alignment horizontal="center" vertical="center" textRotation="90" wrapText="1"/>
    </xf>
    <xf numFmtId="0" fontId="11" fillId="0" borderId="26" xfId="2" applyFont="1" applyBorder="1" applyAlignment="1">
      <alignment horizontal="center" vertical="center" textRotation="90" wrapText="1"/>
    </xf>
    <xf numFmtId="0" fontId="11" fillId="15" borderId="40" xfId="2" applyFont="1" applyFill="1" applyBorder="1" applyAlignment="1">
      <alignment horizontal="center" vertical="center" textRotation="90" wrapText="1"/>
    </xf>
    <xf numFmtId="0" fontId="11" fillId="15" borderId="41" xfId="2" applyFont="1" applyFill="1" applyBorder="1" applyAlignment="1">
      <alignment horizontal="center" vertical="center" textRotation="90" wrapText="1"/>
    </xf>
    <xf numFmtId="0" fontId="11" fillId="15" borderId="26" xfId="2" applyFont="1" applyFill="1" applyBorder="1" applyAlignment="1">
      <alignment horizontal="center" vertical="center" textRotation="90" wrapText="1"/>
    </xf>
    <xf numFmtId="0" fontId="6" fillId="0" borderId="0" xfId="2" applyAlignment="1">
      <alignment horizontal="left" vertical="center"/>
    </xf>
    <xf numFmtId="11" fontId="1" fillId="0" borderId="0" xfId="2" applyNumberFormat="1" applyFont="1"/>
    <xf numFmtId="0" fontId="1" fillId="25" borderId="1" xfId="2" applyFont="1" applyFill="1" applyBorder="1" applyAlignment="1">
      <alignment horizontal="left" vertical="center"/>
    </xf>
    <xf numFmtId="0" fontId="1" fillId="19" borderId="1" xfId="2" applyFont="1" applyFill="1" applyBorder="1" applyAlignment="1">
      <alignment horizontal="left" vertical="center"/>
    </xf>
    <xf numFmtId="0" fontId="5" fillId="25" borderId="1" xfId="2" applyFont="1" applyFill="1" applyBorder="1" applyAlignment="1">
      <alignment horizontal="left" vertical="center"/>
    </xf>
  </cellXfs>
  <cellStyles count="4">
    <cellStyle name="Hyperlink" xfId="1" builtinId="8"/>
    <cellStyle name="Normal" xfId="0" builtinId="0"/>
    <cellStyle name="Normal 2" xfId="2" xr:uid="{7D2B3427-86CA-480C-92E2-B964486014BC}"/>
    <cellStyle name="Normal 3" xfId="3" xr:uid="{54AE4DDB-231C-44C3-8129-5A0B6AC7C3C8}"/>
  </cellStyles>
  <dxfs count="0"/>
  <tableStyles count="0" defaultTableStyle="TableStyleMedium9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62</xdr:row>
      <xdr:rowOff>0</xdr:rowOff>
    </xdr:from>
    <xdr:to>
      <xdr:col>29</xdr:col>
      <xdr:colOff>0</xdr:colOff>
      <xdr:row>62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62</xdr:row>
      <xdr:rowOff>0</xdr:rowOff>
    </xdr:from>
    <xdr:to>
      <xdr:col>42</xdr:col>
      <xdr:colOff>161925</xdr:colOff>
      <xdr:row>62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62</xdr:row>
      <xdr:rowOff>0</xdr:rowOff>
    </xdr:from>
    <xdr:to>
      <xdr:col>29</xdr:col>
      <xdr:colOff>0</xdr:colOff>
      <xdr:row>62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62</xdr:row>
      <xdr:rowOff>0</xdr:rowOff>
    </xdr:from>
    <xdr:to>
      <xdr:col>42</xdr:col>
      <xdr:colOff>161925</xdr:colOff>
      <xdr:row>62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62</xdr:row>
      <xdr:rowOff>0</xdr:rowOff>
    </xdr:from>
    <xdr:to>
      <xdr:col>29</xdr:col>
      <xdr:colOff>0</xdr:colOff>
      <xdr:row>62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62</xdr:row>
      <xdr:rowOff>0</xdr:rowOff>
    </xdr:from>
    <xdr:to>
      <xdr:col>42</xdr:col>
      <xdr:colOff>161925</xdr:colOff>
      <xdr:row>62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62</xdr:row>
      <xdr:rowOff>0</xdr:rowOff>
    </xdr:from>
    <xdr:to>
      <xdr:col>29</xdr:col>
      <xdr:colOff>0</xdr:colOff>
      <xdr:row>62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62</xdr:row>
      <xdr:rowOff>0</xdr:rowOff>
    </xdr:from>
    <xdr:to>
      <xdr:col>42</xdr:col>
      <xdr:colOff>161925</xdr:colOff>
      <xdr:row>62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62</xdr:row>
      <xdr:rowOff>0</xdr:rowOff>
    </xdr:from>
    <xdr:to>
      <xdr:col>41</xdr:col>
      <xdr:colOff>66675</xdr:colOff>
      <xdr:row>62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Sheet1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F3175" t="str">
            <v>ADD SUPPLEMENTAL DESCRIPTION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B3179" t="str">
            <v>Y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B3182" t="str">
            <v>Y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B3187" t="str">
            <v>Y</v>
          </cell>
          <cell r="C3187" t="str">
            <v>SY</v>
          </cell>
          <cell r="D3187" t="str">
            <v>PAVEMENT FOR MAINTAINING TRAFFIC, CLASS B, AS PER PLAN</v>
          </cell>
          <cell r="F3187" t="str">
            <v>DESIGN BUILD PROJECTS ONLY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F3198" t="str">
            <v>ADD SUPPLEMENTAL DESCRIPTION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F3233" t="str">
            <v>ADD SUPPLEMENTAL DESCRIPTION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F3241" t="str">
            <v>ADD SUPPLEMENTAL DESCRIPTION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F3318" t="str">
            <v>ADD SUPPLEMENTAL DESCRIPTION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B3323" t="str">
            <v>Y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F3343" t="str">
            <v>ADD SUPPLEMENTAL DESCRIPTION</v>
          </cell>
          <cell r="G3343">
            <v>0</v>
          </cell>
        </row>
        <row r="3344">
          <cell r="A3344" t="str">
            <v>623E40900</v>
          </cell>
          <cell r="B3344" t="str">
            <v>Y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B3350" t="str">
            <v>Y</v>
          </cell>
          <cell r="C3350" t="str">
            <v>EACH</v>
          </cell>
          <cell r="D3350" t="str">
            <v>MOBILIZATION, AS PER PLAN</v>
          </cell>
          <cell r="F3350" t="str">
            <v>DESIGN BUILD PROJECTS ONLY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F3364" t="str">
            <v>ADD SUPPLEMENTAL DESCRIPTION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F3382" t="str">
            <v>ADD SUPPLEMENTAL DESCRIPTION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F3447" t="str">
            <v>ADD SUPPLEMENTAL DESCRIPTION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F3466" t="str">
            <v>ADD SUPPLEMENTAL DESCRIPTION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F3477" t="str">
            <v>ADD SUPPLEMENTAL DESCRIPTION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F3500" t="str">
            <v>ADD SUPPLEMENTAL DESCRIPTION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F3512" t="str">
            <v>ADD SUPPLEMENTAL DESCRIPTION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F3553" t="str">
            <v>ADD SUPPLEMENTAL DESCRIPTION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F3627" t="str">
            <v>ADD SUPPLEMENTAL DESCRIPTION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F3643" t="str">
            <v>ADD SUPPLEMENTAL DESCRIPTION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F3669" t="str">
            <v>ADD SUPPLEMENTAL DESCRIPTION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F3673" t="str">
            <v>ADD SUPPLEMENTAL DESCRIPTION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F3734" t="str">
            <v>ADD SUPPLEMENTAL DESCRIPTION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B3745" t="str">
            <v>Y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F3767" t="str">
            <v>CHECK UNIT OF MEASURE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B3777" t="str">
            <v>Y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B3789" t="str">
            <v>Y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F3824" t="str">
            <v>SPECIFY LOCATION</v>
          </cell>
          <cell r="G3824">
            <v>0</v>
          </cell>
        </row>
        <row r="3825">
          <cell r="A3825" t="str">
            <v>625E76000</v>
          </cell>
          <cell r="B3825" t="str">
            <v>Y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F3826" t="str">
            <v>ADD SUPPLEMENTAL DESCRIPTION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B3834" t="str">
            <v>Y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B3840" t="str">
            <v>Y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F4057" t="str">
            <v>ADD SUPPLEMENTAL DESCRIPTION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F4066" t="str">
            <v>ADD SUPPLEMENTAL DESCRIPTION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B4107" t="str">
            <v>Y</v>
          </cell>
          <cell r="C4107" t="str">
            <v>EACH</v>
          </cell>
          <cell r="D4107" t="str">
            <v>OVERPASS STRUCTURE MOUNTED SIGN SUPPORT, TYPE TC-18.26, DESIGN 10, AS PER PLAN</v>
          </cell>
          <cell r="F4107" t="str">
            <v>CHECK UNIT OF MEASURE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B4135" t="str">
            <v>Y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F4310" t="str">
            <v>ADD SUPPLEMENTAL DESCRIPTION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F4313" t="str">
            <v>ADD SUPPLEMENTAL DESCRIPTION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B4319" t="str">
            <v>Y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F4345" t="str">
            <v>ADD SUPPLEMENTAL DESCRIPTION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F4354" t="str">
            <v>ADD SUPPLEMENTAL DESCRIPTION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F4359" t="str">
            <v>SPECIFY TYPE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F4375" t="str">
            <v>ADD SUPPLEMENTAL DESCRIPTION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F4385" t="str">
            <v>ADD SUPPLEMENTAL DESCRIPTION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F4387" t="str">
            <v>ADD SUPPLEMENTAL DESCRIPTION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F4400" t="str">
            <v>ADD SUPPLEMENTAL DESCRIPTION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F4414" t="str">
            <v>SPECIFY COLOR IF NECESSARY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B4446" t="str">
            <v>Y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F4450" t="str">
            <v>SPECIFY TYPE AND/OR COLOR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F4549" t="str">
            <v>ADD SUPPLEMENTAL DESCRIPTION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F4599" t="str">
            <v>ADD SUPPLEMENTAL DESCRIPTION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F4611" t="str">
            <v>ADD SUPPLEMENTAL DESCRIPTION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F4787" t="str">
            <v>ADD SUPPLEMENTAL DESCRIPTION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F4811" t="str">
            <v>ADD SUPPLEMENTAL DESCRIPTION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F4850" t="str">
            <v>ADD SUPPLEMENTAL DESCRIPTION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F4915" t="str">
            <v>ADD SUPPLEMENTAL DESCRIPTION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F4922" t="str">
            <v>SPECIFY TYPE OF ITEM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F4936" t="str">
            <v>ADD SUPPLEMENTAL DESCRIPTION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B4943" t="str">
            <v>Y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F4958" t="str">
            <v>SPECIFY CABINET TYPE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F5022" t="str">
            <v>ADD SUPPLEMENTAL DESCRIPTION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B5412" t="str">
            <v>Y</v>
          </cell>
          <cell r="C5412" t="str">
            <v>MBF</v>
          </cell>
          <cell r="D5412" t="str">
            <v>SHEETING AND BRACING ORDERED LEFT IN PLACE</v>
          </cell>
          <cell r="F5412" t="str">
            <v>SPECIFY MUNICIPAL STANDARD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F6168" t="str">
            <v>CHECK UNIT OF MEASURE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F6357" t="str">
            <v>CHECK UNIT OF MEASURE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F6362" t="str">
            <v>ADD SUPPLEMENTAL DESCRIPTION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F6430" t="str">
            <v>ADD SUPPLEMENTAL DESCRIPTION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F6524" t="str">
            <v>ADD SUPPLEMENTAL DESCRIPTION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F6575" t="str">
            <v>ADD SUPPLEMENTAL DESCRIPTION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B6618" t="str">
            <v>Y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F6625" t="str">
            <v>SPECIFY TYPE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F6629" t="str">
            <v>SPECIFY TYPE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F6677" t="str">
            <v>SPECIFY TYPE AND CONDITION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B6710" t="str">
            <v>Y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F6722" t="str">
            <v>ADD SUPPLEMENTAL DESCRIPTION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B6762" t="str">
            <v>Y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F6763" t="str">
            <v>GENERAL ONLY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F6785" t="str">
            <v>GENERAL ONLY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F6809" t="str">
            <v>ELECTRICAL ONLY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F6864" t="str">
            <v>ADD SUPPLEMENTAL DESCRIPTION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F6886" t="str">
            <v>ADD SUPPLEMENTAL DESCRIPTION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F6908" t="str">
            <v>CHECK UNIT OF MEASURE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F6954" t="str">
            <v>ADD SUPPLEMENTAL DESCRIPTION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F7053" t="str">
            <v>ADD SUPPLEMENTAL DESCRIPTION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B7055" t="str">
            <v>Y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F7068" t="str">
            <v>CHECK UNIT OF MEASURE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F7090" t="str">
            <v>ADD SUPPLEMENTAL DESCRIPTION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B7108" t="str">
            <v>Y</v>
          </cell>
          <cell r="C7108" t="str">
            <v>LS</v>
          </cell>
          <cell r="D7108" t="str">
            <v>MAINTAINING ITS DURING CONSTRUCTION</v>
          </cell>
          <cell r="F7108" t="str">
            <v>DESIGN BUILD PROJECTS ONLY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F7124" t="str">
            <v>LOCATION REQUIRED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F7149" t="str">
            <v>ADD SUPPLEMENTAL DESCRIPTION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B7162" t="str">
            <v>Y</v>
          </cell>
          <cell r="C7162" t="str">
            <v>EACH</v>
          </cell>
          <cell r="D7162" t="str">
            <v>EROSION CONTROL, AS PER PLAN</v>
          </cell>
          <cell r="F7162" t="str">
            <v>DESIGN BUILD PROJECTS ONLY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F7180" t="str">
            <v>SPECIFY SIZE AND TYPE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F7207" t="str">
            <v>SPECIFY SIZE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F7225" t="str">
            <v>ADD SUPPLEMENTAL DESCRIPTION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F7228" t="str">
            <v>SPECIFY THICKNESS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F7230" t="str">
            <v>SPECIFY THICKNESS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F7245" t="str">
            <v>SPECIFY NOMINAL THICKNESS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B7276" t="str">
            <v>Y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F7306" t="str">
            <v>ADD SUPPLEMENTAL DESCRIPTION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F7316" t="str">
            <v>SPECIFY ___ KIP MAX. TEST LOAD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F7358" t="str">
            <v>DESIGN BUILD PROJECTS ONLY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F7390" t="str">
            <v>SPECIFY THICKNESS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F7427" t="str">
            <v>SPECIFY DEPTH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F7433" t="str">
            <v>ADD SUPP DESC - RAIL ONLY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 t="str">
            <v>ADD SUPPLEMENTAL DESCRIPTION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F14"/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F15"/>
          <cell r="G15">
            <v>0</v>
          </cell>
        </row>
        <row r="16">
          <cell r="A16" t="str">
            <v>108E10000</v>
          </cell>
          <cell r="B16"/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B17"/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B21"/>
          <cell r="C21" t="str">
            <v>LS</v>
          </cell>
          <cell r="D21" t="str">
            <v>CLEARING AND GRUBBING</v>
          </cell>
          <cell r="F21"/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F22"/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B30"/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B39"/>
          <cell r="C39" t="str">
            <v>EACH</v>
          </cell>
          <cell r="D39" t="str">
            <v>STUMP REMOVED, 60" DIAMETER</v>
          </cell>
          <cell r="F39"/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B164"/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B165"/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F170"/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F171"/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B196"/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B197"/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B202"/>
          <cell r="C202" t="str">
            <v>EACH</v>
          </cell>
          <cell r="D202" t="str">
            <v>REGULATED UNDERGROUND STORAGE TANK REMOVED</v>
          </cell>
          <cell r="F202"/>
          <cell r="G202">
            <v>0</v>
          </cell>
        </row>
        <row r="203">
          <cell r="A203" t="str">
            <v>202E67001</v>
          </cell>
          <cell r="B203"/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SPECIFY DIAMETER</v>
          </cell>
          <cell r="G204">
            <v>1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B229"/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F232"/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F233"/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202E98600</v>
          </cell>
          <cell r="B241"/>
          <cell r="C241" t="str">
            <v>EACH</v>
          </cell>
          <cell r="D241" t="str">
            <v>ABANDON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202E98700</v>
          </cell>
          <cell r="B242"/>
          <cell r="C242" t="str">
            <v>FT</v>
          </cell>
          <cell r="D242" t="str">
            <v>ABANDON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B284"/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B285"/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F291"/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F292"/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203E98500</v>
          </cell>
          <cell r="B298"/>
          <cell r="C298" t="str">
            <v>LS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B324"/>
          <cell r="C324" t="str">
            <v>SY</v>
          </cell>
          <cell r="D324" t="str">
            <v>GEOGRID</v>
          </cell>
          <cell r="F324"/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B344"/>
          <cell r="C344" t="str">
            <v>LS</v>
          </cell>
          <cell r="D344" t="str">
            <v>MIXTURE DESIGN FOR CHEMICALLY STABILIZED SOILS</v>
          </cell>
          <cell r="F344"/>
          <cell r="G344">
            <v>0</v>
          </cell>
        </row>
        <row r="345">
          <cell r="A345" t="str">
            <v>206E30001</v>
          </cell>
          <cell r="B345"/>
          <cell r="C345" t="str">
            <v>LS</v>
          </cell>
          <cell r="D345" t="str">
            <v>MIXTURE DESIGN FOR CHEMICALLY STABILIZED SOILS, AS PER PLAN</v>
          </cell>
          <cell r="F345"/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F357"/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F358"/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B365"/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F367"/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F374"/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F375"/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F388"/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F392"/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F393"/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F418"/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B428"/>
          <cell r="C428" t="str">
            <v>EACH</v>
          </cell>
          <cell r="D428" t="str">
            <v>RETROFIT DEFORMED BARS</v>
          </cell>
          <cell r="F428"/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F430"/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F434"/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F470"/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B475"/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F476"/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F483"/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F488"/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F528"/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F537"/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F541"/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F556"/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F558"/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F562"/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F564"/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F566"/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F570"/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F572"/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F574"/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F583"/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/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F590"/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F595"/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F597"/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F602"/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F604"/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F609"/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F614"/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F619"/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F624"/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F629"/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F634"/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F639"/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F644"/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F649"/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F651"/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F653"/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F655"/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F657"/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F659"/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F661"/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F667"/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F669"/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F696"/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B702"/>
          <cell r="C702" t="str">
            <v>SY</v>
          </cell>
          <cell r="D702" t="str">
            <v>6" REINFORCED CONCRETE PAVEMENT, CLASS QC 1P</v>
          </cell>
          <cell r="F702"/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F747"/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B754"/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F832"/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F855"/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F862"/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F887"/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B919"/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F926"/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F957"/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F981"/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F987"/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F1007"/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F1025"/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F1033"/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F1059"/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F1067"/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F1101"/>
          <cell r="G1101">
            <v>0</v>
          </cell>
        </row>
        <row r="1102">
          <cell r="A1102" t="str">
            <v>511E71100</v>
          </cell>
          <cell r="B1102"/>
          <cell r="C1102" t="str">
            <v>CY</v>
          </cell>
          <cell r="D1102" t="str">
            <v>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F1110"/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F1112"/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B1123"/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F1140"/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F1146"/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B1150"/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B1161"/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F1189"/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F1204"/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F1205"/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F1206"/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F1235"/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F1236"/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F1237"/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B1242"/>
          <cell r="C1242" t="str">
            <v>EACH</v>
          </cell>
          <cell r="D1242" t="str">
            <v>PRESTRESSED CONCRETE NON-COMPOSITE BOX BEAM BRIDGE MEMBERS, LEVEL 1, B12-36</v>
          </cell>
          <cell r="F1242" t="str">
            <v>SPECIFY BEAM LENGTH</v>
          </cell>
          <cell r="G1242">
            <v>1</v>
          </cell>
        </row>
        <row r="1243">
          <cell r="A1243" t="str">
            <v>515E10010</v>
          </cell>
          <cell r="B1243"/>
          <cell r="C1243" t="str">
            <v>EACH</v>
          </cell>
          <cell r="D1243" t="str">
            <v>PRESTRESSED CONCRETE NON-COMPOSITE BOX BEAM BRIDGE MEMBERS, LEVEL 1, B12-48</v>
          </cell>
          <cell r="F1243" t="str">
            <v>SPECIFY BEAM LENGTH</v>
          </cell>
          <cell r="G1243">
            <v>1</v>
          </cell>
        </row>
        <row r="1244">
          <cell r="A1244" t="str">
            <v>515E10011</v>
          </cell>
          <cell r="B1244"/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F1331"/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F1332"/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F1333"/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F1355"/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F1356"/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F1357"/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B1359"/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F1370"/>
          <cell r="G1370">
            <v>0</v>
          </cell>
        </row>
        <row r="1371">
          <cell r="A1371" t="str">
            <v>516E14020</v>
          </cell>
          <cell r="B1371"/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ADD SUPPLEMENTAL DESCRIPTION</v>
          </cell>
          <cell r="G1375">
            <v>1</v>
          </cell>
        </row>
        <row r="1376">
          <cell r="A1376" t="str">
            <v>516E14600</v>
          </cell>
          <cell r="B1376"/>
          <cell r="C1376" t="str">
            <v>FT</v>
          </cell>
          <cell r="D1376" t="str">
            <v>STRUCTURAL JOINT OR JOINT SEALER, MISC.:</v>
          </cell>
          <cell r="F1376" t="str">
            <v>ADD SUPPLEMENTAL DESCRIPTION</v>
          </cell>
          <cell r="G1376">
            <v>1</v>
          </cell>
        </row>
        <row r="1377">
          <cell r="A1377" t="str">
            <v>516E14800</v>
          </cell>
          <cell r="B1377"/>
          <cell r="C1377" t="str">
            <v>LS</v>
          </cell>
          <cell r="D1377" t="str">
            <v>STRUCTURAL JOINT OR JOINT SEALER, MISC.:</v>
          </cell>
          <cell r="F1377" t="str">
            <v>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F1379"/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F1380"/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F1381"/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B1390"/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B1391"/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F1418"/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F1419"/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F1420"/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B1423"/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B1424"/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F1426"/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F1427"/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F1428"/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ADD SUPPLEMENTAL DESCRIPTION</v>
          </cell>
          <cell r="G1436">
            <v>1</v>
          </cell>
        </row>
        <row r="1437">
          <cell r="A1437" t="str">
            <v>516E46920</v>
          </cell>
          <cell r="B1437"/>
          <cell r="C1437" t="str">
            <v>SF</v>
          </cell>
          <cell r="D1437" t="str">
            <v>BEARING DEVICE, MISC.:</v>
          </cell>
          <cell r="F1437" t="str">
            <v>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F1439"/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F1440"/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F1474"/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F1475"/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F1476"/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F1494"/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F1495"/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F1499"/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F1500"/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F1509"/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F1510"/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F1511"/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F1530"/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F1531"/>
          <cell r="G1531">
            <v>0</v>
          </cell>
        </row>
        <row r="1532">
          <cell r="A1532" t="str">
            <v>518E39900</v>
          </cell>
          <cell r="B1532"/>
          <cell r="C1532" t="str">
            <v>FT</v>
          </cell>
          <cell r="D1532" t="str">
            <v>4" NON-PERFORATED CORRUGATED PLASTIC PIPE, INCLUDING SPECIALS</v>
          </cell>
          <cell r="F1532"/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F1564"/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ADD SUPPLEMENTAL DESCRIPTION</v>
          </cell>
          <cell r="G1566">
            <v>1</v>
          </cell>
        </row>
        <row r="1567">
          <cell r="A1567" t="str">
            <v>518E62400</v>
          </cell>
          <cell r="B1567"/>
          <cell r="C1567" t="str">
            <v>SY</v>
          </cell>
          <cell r="D1567" t="str">
            <v>STRUCTURE DRAINAGE, MISC.:</v>
          </cell>
          <cell r="F1567" t="str">
            <v>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F1570"/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F1571"/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F1572"/>
          <cell r="G1572">
            <v>0</v>
          </cell>
        </row>
        <row r="1573">
          <cell r="A1573" t="str">
            <v>519E11101</v>
          </cell>
          <cell r="B1573"/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ADD SUPPLEMENTAL DESCRIPTION</v>
          </cell>
          <cell r="G1577">
            <v>1</v>
          </cell>
        </row>
        <row r="1578">
          <cell r="A1578" t="str">
            <v>519E12200</v>
          </cell>
          <cell r="B1578"/>
          <cell r="C1578" t="str">
            <v>SY</v>
          </cell>
          <cell r="D1578" t="str">
            <v>PATCHING CONCRETE BRIDGE DECK - TYPE A</v>
          </cell>
          <cell r="F1578"/>
          <cell r="G1578">
            <v>0</v>
          </cell>
        </row>
        <row r="1579">
          <cell r="A1579" t="str">
            <v>519E12300</v>
          </cell>
          <cell r="B1579"/>
          <cell r="C1579" t="str">
            <v>SY</v>
          </cell>
          <cell r="D1579" t="str">
            <v>PATCHING CONCRETE BRIDGE DECK - TYPE B</v>
          </cell>
          <cell r="F1579"/>
          <cell r="G1579">
            <v>0</v>
          </cell>
        </row>
        <row r="1580">
          <cell r="A1580" t="str">
            <v>519E12304</v>
          </cell>
          <cell r="B1580"/>
          <cell r="C1580" t="str">
            <v>SY</v>
          </cell>
          <cell r="D1580" t="str">
            <v>PATCHING CONCRETE BRIDGE DECK - TYPE C</v>
          </cell>
          <cell r="F1580"/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ADD SUPPLEMENTAL DESCRIPTION</v>
          </cell>
          <cell r="G1587">
            <v>1</v>
          </cell>
        </row>
        <row r="1588">
          <cell r="A1588" t="str">
            <v>520E10000</v>
          </cell>
          <cell r="B1588"/>
          <cell r="C1588" t="str">
            <v>SF</v>
          </cell>
          <cell r="D1588" t="str">
            <v>PNEUMATICALLY PLACED CONCRETE SHOTCRETE</v>
          </cell>
          <cell r="F1588"/>
          <cell r="G1588">
            <v>0</v>
          </cell>
        </row>
        <row r="1589">
          <cell r="A1589" t="str">
            <v>520E10001</v>
          </cell>
          <cell r="B1589"/>
          <cell r="C1589" t="str">
            <v>SF</v>
          </cell>
          <cell r="D1589" t="str">
            <v>PNEUMATICALLY PLACED CONCRETE SHOTCRETE, AS PER PLAN</v>
          </cell>
          <cell r="F1589"/>
          <cell r="G1589">
            <v>0</v>
          </cell>
        </row>
        <row r="1590">
          <cell r="A1590" t="str">
            <v>522E12200</v>
          </cell>
          <cell r="B1590"/>
          <cell r="C1590" t="str">
            <v>FT</v>
          </cell>
          <cell r="D1590" t="str">
            <v>STRUCTURAL PLATE CORRUGATED METAL STRUCTURE</v>
          </cell>
          <cell r="F1590" t="str">
            <v>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F1593"/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F1669"/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F1670"/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F1671"/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F1773"/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F1774"/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F1775"/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F1781"/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F1782"/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F1783"/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B1792"/>
          <cell r="C1792" t="str">
            <v>SY</v>
          </cell>
          <cell r="D1792" t="str">
            <v>RIPRAP</v>
          </cell>
          <cell r="F1792"/>
          <cell r="G1792">
            <v>0</v>
          </cell>
        </row>
        <row r="1793">
          <cell r="A1793" t="str">
            <v>601E10001</v>
          </cell>
          <cell r="B1793"/>
          <cell r="C1793" t="str">
            <v>SY</v>
          </cell>
          <cell r="D1793" t="str">
            <v>RIPRAP, AS PER PLAN</v>
          </cell>
          <cell r="F1793"/>
          <cell r="G1793">
            <v>0</v>
          </cell>
        </row>
        <row r="1794">
          <cell r="A1794" t="str">
            <v>601E10970</v>
          </cell>
          <cell r="B1794"/>
          <cell r="C1794" t="str">
            <v>SY</v>
          </cell>
          <cell r="D1794" t="str">
            <v>RIPRAP, TYPE A</v>
          </cell>
          <cell r="F1794"/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F1818"/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F1819"/>
          <cell r="G1819">
            <v>0</v>
          </cell>
        </row>
        <row r="1820">
          <cell r="A1820" t="str">
            <v>601E23010</v>
          </cell>
          <cell r="B1820"/>
          <cell r="C1820" t="str">
            <v>SY</v>
          </cell>
          <cell r="D1820" t="str">
            <v>ARTICULATING CONCRETE BLOCK REVETMENT SYSTEM, TYPE 2</v>
          </cell>
          <cell r="F1820"/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F1837"/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ADD SUPPLEMENTAL DESCRIPTION</v>
          </cell>
          <cell r="G1871">
            <v>1</v>
          </cell>
        </row>
        <row r="1872">
          <cell r="A1872" t="str">
            <v>601E37500</v>
          </cell>
          <cell r="B1872"/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F1873"/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F1874"/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F1890"/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F1896"/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F1897"/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F1898"/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F1907"/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F1908"/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F1909"/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F1957"/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F1958"/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606E11000</v>
          </cell>
          <cell r="B1966"/>
          <cell r="C1966" t="str">
            <v>FT</v>
          </cell>
          <cell r="D1966" t="str">
            <v>GUARDRAIL, THRIE BEAM RAIL AND TRANSITION SECTION</v>
          </cell>
          <cell r="F1966"/>
          <cell r="G1966">
            <v>0</v>
          </cell>
        </row>
        <row r="1967">
          <cell r="A1967" t="str">
            <v>606E11001</v>
          </cell>
          <cell r="B1967"/>
          <cell r="C1967" t="str">
            <v>FT</v>
          </cell>
          <cell r="D1967" t="str">
            <v>GUARDRAIL, THRIE BEAM RAIL AND TRANSITION SECTION, AS PER PLAN</v>
          </cell>
          <cell r="F1967"/>
          <cell r="G1967">
            <v>0</v>
          </cell>
        </row>
        <row r="1968">
          <cell r="A1968" t="str">
            <v>606E12000</v>
          </cell>
          <cell r="B1968"/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F1986"/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F1987"/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F1988"/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F2003"/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F2004"/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F2015"/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F2016"/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F2020"/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F2024"/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F2025"/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F2035"/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F2036"/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F2041"/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F2042"/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F2043"/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F2048"/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F2049"/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F2064"/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F2065"/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F2066"/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INSERT SHEET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SPECIFY NCHRP 350/MASH 2016</v>
          </cell>
          <cell r="G2071">
            <v>1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SPECIFY NCHRP 350/MASH 2016</v>
          </cell>
          <cell r="G2072">
            <v>1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F2075"/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F2076"/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F2077"/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F2082"/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F2086"/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F2090"/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F2094"/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F2129"/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F2130"/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F2134"/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F2138"/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F2139"/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F2144"/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F2148"/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F2149"/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F2153"/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F2166"/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F2167"/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F2168"/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F2173"/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F2174"/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B2187"/>
          <cell r="C2187" t="str">
            <v>EACH</v>
          </cell>
          <cell r="D2187" t="str">
            <v>IMPACT ATTENUATOR, TYPE 1 (UNIDIRECTIONAL)</v>
          </cell>
          <cell r="G2187">
            <v>0</v>
          </cell>
        </row>
        <row r="2188">
          <cell r="A2188" t="str">
            <v>606E60012</v>
          </cell>
          <cell r="B2188"/>
          <cell r="C2188" t="str">
            <v>EACH</v>
          </cell>
          <cell r="D2188" t="str">
            <v>IMPACT ATTENUATOR, TYPE 1 (BIDIRECTIONAL)</v>
          </cell>
          <cell r="G2188">
            <v>0</v>
          </cell>
        </row>
        <row r="2189">
          <cell r="A2189" t="str">
            <v>606E60013</v>
          </cell>
          <cell r="B2189"/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SPECIFY DESIGN MPH/INCH WIDTH</v>
          </cell>
          <cell r="G2194">
            <v>1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F2198"/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F2199"/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F2200"/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F2203"/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F2206"/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F2213"/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F2214"/>
          <cell r="G2214">
            <v>0</v>
          </cell>
        </row>
        <row r="2215">
          <cell r="A2215" t="str">
            <v>607E15100</v>
          </cell>
          <cell r="B2215"/>
          <cell r="C2215" t="str">
            <v>FT</v>
          </cell>
          <cell r="D2215" t="str">
            <v>FENCE, TYPE 47RA</v>
          </cell>
          <cell r="F2215"/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F2216"/>
          <cell r="G2216">
            <v>0</v>
          </cell>
        </row>
        <row r="2217">
          <cell r="A2217" t="str">
            <v>607E16000</v>
          </cell>
          <cell r="B2217"/>
          <cell r="C2217" t="str">
            <v>FT</v>
          </cell>
          <cell r="D2217" t="str">
            <v>FENCE REBUILT, TYPE 47</v>
          </cell>
          <cell r="F2217"/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F2242"/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F2243"/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F2244"/>
          <cell r="G2244">
            <v>0</v>
          </cell>
        </row>
        <row r="2245">
          <cell r="A2245" t="str">
            <v>607E61200</v>
          </cell>
          <cell r="B2245"/>
          <cell r="C2245" t="str">
            <v>EACH</v>
          </cell>
          <cell r="D2245" t="str">
            <v>GATE, TYPE CLT</v>
          </cell>
          <cell r="F2245"/>
          <cell r="G2245">
            <v>0</v>
          </cell>
        </row>
        <row r="2246">
          <cell r="A2246" t="str">
            <v>607E61201</v>
          </cell>
          <cell r="B2246"/>
          <cell r="C2246" t="str">
            <v>EACH</v>
          </cell>
          <cell r="D2246" t="str">
            <v>GATE, TYPE CLT, AS PER PLAN</v>
          </cell>
          <cell r="F2246"/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F2253"/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F2254"/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F2255"/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F2256"/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F2286"/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F2287"/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F2288"/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F2336"/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F2337"/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F2338"/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F2339"/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F2340"/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F2359"/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F2360"/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F2361"/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F2362"/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F2580"/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F2581"/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F2582"/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F2583"/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F2584"/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/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F2716"/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F2717"/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F2718"/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F2719"/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F2863"/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ADD SUPPLEMENTAL DESCRIPTION</v>
          </cell>
          <cell r="G2872">
            <v>1</v>
          </cell>
        </row>
        <row r="2873">
          <cell r="A2873" t="str">
            <v>611E97600</v>
          </cell>
          <cell r="B2873"/>
          <cell r="C2873" t="str">
            <v>CY</v>
          </cell>
          <cell r="D2873" t="str">
            <v>CONDUIT, MISC.:</v>
          </cell>
          <cell r="F2873" t="str">
            <v>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F2877"/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F2878"/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F2879"/>
          <cell r="G2879">
            <v>0</v>
          </cell>
        </row>
        <row r="2880">
          <cell r="A2880" t="str">
            <v>611E98151</v>
          </cell>
          <cell r="B2880"/>
          <cell r="C2880" t="str">
            <v>EACH</v>
          </cell>
          <cell r="D2880" t="str">
            <v>CATCH BASIN, NO. 3, AS PER PLAN</v>
          </cell>
          <cell r="F2880"/>
          <cell r="G2880">
            <v>0</v>
          </cell>
        </row>
        <row r="2881">
          <cell r="A2881" t="str">
            <v>611E98160</v>
          </cell>
          <cell r="B2881"/>
          <cell r="C2881" t="str">
            <v>EACH</v>
          </cell>
          <cell r="D2881" t="str">
            <v>CATCH BASIN, NO. 3 WITH DIAGONAL GRATE</v>
          </cell>
          <cell r="F2881"/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F2909"/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F2912"/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F2913"/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F2916"/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F2957"/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F3049"/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F3076"/>
          <cell r="G3076">
            <v>0</v>
          </cell>
        </row>
        <row r="3077">
          <cell r="A3077" t="str">
            <v>611E99741</v>
          </cell>
          <cell r="B3077"/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ADD SUPPLEMENTAL DESCRIPTION</v>
          </cell>
          <cell r="G3086">
            <v>1</v>
          </cell>
        </row>
        <row r="3087">
          <cell r="A3087" t="str">
            <v>611E99920</v>
          </cell>
          <cell r="B3087"/>
          <cell r="C3087" t="str">
            <v>LS</v>
          </cell>
          <cell r="D3087" t="str">
            <v>DRAINAGE STRUCTURE, MISC.:</v>
          </cell>
          <cell r="F3087" t="str">
            <v>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B3093"/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F3094"/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F3095"/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F3096"/>
          <cell r="G3096">
            <v>0</v>
          </cell>
        </row>
        <row r="3097">
          <cell r="A3097" t="str">
            <v>613E41360</v>
          </cell>
          <cell r="B3097"/>
          <cell r="C3097" t="str">
            <v>LS</v>
          </cell>
          <cell r="D3097" t="str">
            <v>LOW STRENGTH MORTAR BACKFILL</v>
          </cell>
          <cell r="F3097"/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B3112"/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B3115"/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B3116"/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B3117"/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F3128"/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F3135"/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F3136"/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B3146"/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B3147"/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SPECIFY 1WAY OR BIDIRECTIONAL</v>
          </cell>
          <cell r="G3151">
            <v>1</v>
          </cell>
        </row>
        <row r="3152">
          <cell r="A3152" t="str">
            <v>614E13318</v>
          </cell>
          <cell r="B3152"/>
          <cell r="C3152" t="str">
            <v>EACH</v>
          </cell>
          <cell r="D3152" t="str">
            <v>BARRIER REFLECTOR, TYPE 5</v>
          </cell>
          <cell r="F3152" t="str">
            <v>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F3157"/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F3158"/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F3159"/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F3160"/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F3161"/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ADD SUPPLEMENTAL DESCRIPTION</v>
          </cell>
          <cell r="G3170">
            <v>1</v>
          </cell>
        </row>
        <row r="3171">
          <cell r="A3171" t="str">
            <v>614E18060</v>
          </cell>
          <cell r="B3171"/>
          <cell r="C3171" t="str">
            <v>CY</v>
          </cell>
          <cell r="D3171" t="str">
            <v>MAINTAINING TRAFFIC, MISC.:</v>
          </cell>
          <cell r="F3171" t="str">
            <v>ADD SUPPLEMENTAL DESCRIPTION</v>
          </cell>
          <cell r="G3171">
            <v>1</v>
          </cell>
        </row>
        <row r="3172">
          <cell r="A3172" t="str">
            <v>614E18600</v>
          </cell>
          <cell r="B3172"/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F3174"/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F3175"/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F3176"/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F3177"/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F3178"/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F3179"/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F3180"/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F3181"/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F3182"/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F3385"/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F3386"/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F3387"/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B3389"/>
          <cell r="C3389" t="str">
            <v>MGAL</v>
          </cell>
          <cell r="D3389" t="str">
            <v>WATER</v>
          </cell>
          <cell r="F3389"/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B3392"/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B3397"/>
          <cell r="C3397" t="str">
            <v>SY</v>
          </cell>
          <cell r="D3397" t="str">
            <v>SHOULDER PREPARATION, AS PER PLAN</v>
          </cell>
          <cell r="F3397"/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F3422"/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F3423"/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F3424"/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F3425"/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F3426"/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F3427"/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F3428"/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F3429"/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F3430"/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F3449"/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F3456"/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F3457"/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B1. AS PER PLAN</v>
          </cell>
          <cell r="F3469"/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F3470"/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F3502"/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F3503"/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F3504"/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F3505"/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F3506"/>
          <cell r="G3506">
            <v>0</v>
          </cell>
        </row>
        <row r="3507">
          <cell r="A3507" t="str">
            <v>623E38500</v>
          </cell>
          <cell r="B3507"/>
          <cell r="C3507" t="str">
            <v>EACH</v>
          </cell>
          <cell r="D3507" t="str">
            <v>MONUMENT ASSEMBLY, TYPE C</v>
          </cell>
          <cell r="F3507"/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F3529"/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B3532"/>
          <cell r="C3532" t="str">
            <v>EACH</v>
          </cell>
          <cell r="D3532" t="str">
            <v>CONNECTION, FUSED PULL APART</v>
          </cell>
          <cell r="F3532"/>
          <cell r="G3532">
            <v>0</v>
          </cell>
        </row>
        <row r="3533">
          <cell r="A3533" t="str">
            <v>625E00451</v>
          </cell>
          <cell r="B3533"/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B3538"/>
          <cell r="C3538" t="str">
            <v>EACH</v>
          </cell>
          <cell r="D3538" t="str">
            <v>CONNECTION, UNFUSED PERMANENT, AS PER PLAN</v>
          </cell>
          <cell r="F3538"/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F3555"/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F3556"/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F3557"/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F3558"/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F3559"/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F3570"/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F3636"/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F3659"/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F3670"/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F3693"/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F3705"/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F3730"/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F3731"/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F3732"/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F3733"/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F3734"/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F3735"/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F3736"/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F3746"/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F3824"/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F3825"/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/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/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F3842"/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F3843"/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F3846"/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F3851"/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F3852"/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F3855"/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F3856"/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F3857"/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F3872"/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F3914"/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B3925"/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F3947"/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F3948"/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F3949"/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F3950"/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B3957"/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B3958"/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B3959"/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B3969"/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B3970"/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ADD SUPPLEMENTAL DESCRIPTION</v>
          </cell>
          <cell r="G4004">
            <v>1</v>
          </cell>
        </row>
        <row r="4005">
          <cell r="A4005" t="str">
            <v>625E98600</v>
          </cell>
          <cell r="B4005"/>
          <cell r="C4005" t="str">
            <v>SF</v>
          </cell>
          <cell r="D4005" t="str">
            <v>LIGHTING, MISC.:</v>
          </cell>
          <cell r="F4005" t="str">
            <v>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F4013"/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F4014"/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F4015"/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F4016"/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F4017"/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F4018"/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F4019"/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B4021"/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F4296"/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B4353"/>
          <cell r="C4353" t="str">
            <v>EACH</v>
          </cell>
          <cell r="D4353" t="str">
            <v>SIGN ATTACHMENT ASSEMBLY, MAST ARM, AS PER PLAN</v>
          </cell>
          <cell r="F4353"/>
          <cell r="G4353">
            <v>0</v>
          </cell>
        </row>
        <row r="4354">
          <cell r="A4354" t="str">
            <v>630E79500</v>
          </cell>
          <cell r="B4354"/>
          <cell r="C4354" t="str">
            <v>EACH</v>
          </cell>
          <cell r="D4354" t="str">
            <v>SIGN SUPPORT ASSEMBLY, POLE MOUNTED</v>
          </cell>
          <cell r="F4354"/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B4381"/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F4560"/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F4561"/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F4562"/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F4563"/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F4564"/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F4565"/>
          <cell r="G4565">
            <v>0</v>
          </cell>
        </row>
        <row r="4566">
          <cell r="A4566" t="str">
            <v>631E85000</v>
          </cell>
          <cell r="B4566"/>
          <cell r="C4566" t="str">
            <v>EACH</v>
          </cell>
          <cell r="D4566" t="str">
            <v>DISCONNECT SWITCH, 30 AMP</v>
          </cell>
          <cell r="F4566"/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F4599"/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F4600"/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F4615"/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F4625"/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F4627"/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F4628"/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F4629"/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F4630"/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SPECIFY COLOR IF NECESSARY</v>
          </cell>
          <cell r="G4634">
            <v>1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SPECIFY COLOR IF NECESSARY</v>
          </cell>
          <cell r="G4635">
            <v>1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SPECIFY COLOR IF NECESSARY</v>
          </cell>
          <cell r="G4636">
            <v>1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SPECIFY COLOR IF NECESSARY</v>
          </cell>
          <cell r="G4637">
            <v>1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SPECIFY COLOR IF NECESSARY</v>
          </cell>
          <cell r="G4638">
            <v>1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SPECIFY COLOR IF NECESSARY</v>
          </cell>
          <cell r="G4639">
            <v>1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SPECIFY COLOR IF NECESSARY</v>
          </cell>
          <cell r="G4640">
            <v>1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SPECIFY COLOR IF NECESSARY</v>
          </cell>
          <cell r="G4641">
            <v>1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SPECIFY COLOR IF NECESSARY</v>
          </cell>
          <cell r="G4642">
            <v>1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SPECIFY COLOR IF NECESSARY</v>
          </cell>
          <cell r="G4643">
            <v>1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SPECIFY COLOR IF NECESSARY</v>
          </cell>
          <cell r="G4644">
            <v>1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SPECIFY COLOR IF NECESSARY</v>
          </cell>
          <cell r="G4645">
            <v>1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SPECIFY COLOR IF NECESSARY</v>
          </cell>
          <cell r="G4646">
            <v>1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F4680"/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F4681"/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F4682"/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F4683"/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F4686"/>
          <cell r="G4686">
            <v>0</v>
          </cell>
        </row>
        <row r="4687">
          <cell r="A4687" t="str">
            <v>632E20721</v>
          </cell>
          <cell r="B4687"/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B4688"/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B4689"/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B4690"/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F4691"/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F4692"/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F4739"/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F4791"/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F4792"/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F4793"/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F4794"/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F4795"/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F4843"/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F4855"/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632E72101</v>
          </cell>
          <cell r="C4887" t="str">
            <v>EACH</v>
          </cell>
          <cell r="D4887" t="str">
            <v>SIGNAL SUPPORT, TYPE TC-81.22, DESIGN 2, AS PER PLAN</v>
          </cell>
          <cell r="G4887">
            <v>0</v>
          </cell>
        </row>
        <row r="4888">
          <cell r="A4888" t="str">
            <v>632E72110</v>
          </cell>
          <cell r="C4888" t="str">
            <v>EACH</v>
          </cell>
          <cell r="D4888" t="str">
            <v>SIGNAL SUPPORT, TYPE TC-81.22, DESIGN 4</v>
          </cell>
          <cell r="G4888">
            <v>0</v>
          </cell>
        </row>
        <row r="4889">
          <cell r="A4889" t="str">
            <v>632E72111</v>
          </cell>
          <cell r="C4889" t="str">
            <v>EACH</v>
          </cell>
          <cell r="D4889" t="str">
            <v>SIGNAL SUPPORT, TYPE TC-81.22, DESIGN 4, AS PER PLAN</v>
          </cell>
          <cell r="G4889">
            <v>0</v>
          </cell>
        </row>
        <row r="4890">
          <cell r="A4890" t="str">
            <v>632E72130</v>
          </cell>
          <cell r="C4890" t="str">
            <v>EACH</v>
          </cell>
          <cell r="D4890" t="str">
            <v>SIGNAL SUPPORT, TYPE TC-81.22, DESIGN 12</v>
          </cell>
          <cell r="G4890">
            <v>0</v>
          </cell>
        </row>
        <row r="4891">
          <cell r="A4891" t="str">
            <v>632E72131</v>
          </cell>
          <cell r="C4891" t="str">
            <v>EACH</v>
          </cell>
          <cell r="D4891" t="str">
            <v>SIGNAL SUPPORT, TYPE TC-81.22, DESIGN 12, AS PER PLAN</v>
          </cell>
          <cell r="G4891">
            <v>0</v>
          </cell>
        </row>
        <row r="4892">
          <cell r="A4892" t="str">
            <v>632E72140</v>
          </cell>
          <cell r="C4892" t="str">
            <v>EACH</v>
          </cell>
          <cell r="D4892" t="str">
            <v>SIGNAL SUPPORT, TYPE TC-81.22, DESIGN 13</v>
          </cell>
          <cell r="G4892">
            <v>0</v>
          </cell>
        </row>
        <row r="4893">
          <cell r="A4893" t="str">
            <v>632E72141</v>
          </cell>
          <cell r="C4893" t="str">
            <v>EACH</v>
          </cell>
          <cell r="D4893" t="str">
            <v>SIGNAL SUPPORT, TYPE TC-81.22, DESIGN 13, AS PER PLAN</v>
          </cell>
          <cell r="G4893">
            <v>0</v>
          </cell>
        </row>
        <row r="4894">
          <cell r="A4894" t="str">
            <v>632E72150</v>
          </cell>
          <cell r="C4894" t="str">
            <v>EACH</v>
          </cell>
          <cell r="D4894" t="str">
            <v>SIGNAL SUPPORT, TYPE TC-81.22, DESIGN 14</v>
          </cell>
          <cell r="G4894">
            <v>0</v>
          </cell>
        </row>
        <row r="4895">
          <cell r="A4895" t="str">
            <v>632E72151</v>
          </cell>
          <cell r="C4895" t="str">
            <v>EACH</v>
          </cell>
          <cell r="D4895" t="str">
            <v>SIGNAL SUPPORT, TYPE TC-81.22, DESIGN 14, AS PER PLAN</v>
          </cell>
          <cell r="G4895">
            <v>0</v>
          </cell>
        </row>
        <row r="4896">
          <cell r="A4896" t="str">
            <v>632E77233</v>
          </cell>
          <cell r="C4896" t="str">
            <v>EACH</v>
          </cell>
          <cell r="D4896" t="str">
            <v>SIGNAL SUPPORT, MECHANICAL DAMPER FOR TC-81.22 MAST ARM, AS PER PLAN</v>
          </cell>
          <cell r="G4896">
            <v>0</v>
          </cell>
        </row>
        <row r="4897">
          <cell r="A4897" t="str">
            <v>632E78100</v>
          </cell>
          <cell r="C4897" t="str">
            <v>EACH</v>
          </cell>
          <cell r="D4897" t="str">
            <v>COMBINATION SIGNAL SUPPORT, TYPE TC-12.31, DESIGN 6</v>
          </cell>
          <cell r="G4897">
            <v>0</v>
          </cell>
        </row>
        <row r="4898">
          <cell r="A4898" t="str">
            <v>632E78101</v>
          </cell>
          <cell r="C4898" t="str">
            <v>EACH</v>
          </cell>
          <cell r="D4898" t="str">
            <v>COMBINATION SIGNAL SUPPORT, TYPE TC-12.31, DESIGN 6, AS PER PLAN</v>
          </cell>
          <cell r="G4898">
            <v>0</v>
          </cell>
        </row>
        <row r="4899">
          <cell r="A4899" t="str">
            <v>632E78110</v>
          </cell>
          <cell r="C4899" t="str">
            <v>EACH</v>
          </cell>
          <cell r="D4899" t="str">
            <v>COMBINATION SIGNAL SUPPORT, TYPE TC-12.31, DESIGN 10</v>
          </cell>
          <cell r="G4899">
            <v>0</v>
          </cell>
        </row>
        <row r="4900">
          <cell r="A4900" t="str">
            <v>632E78111</v>
          </cell>
          <cell r="C4900" t="str">
            <v>EACH</v>
          </cell>
          <cell r="D4900" t="str">
            <v>COMBINATION SIGNAL SUPPORT, TYPE TC-12.31, DESIGN 10, AS PER PLAN</v>
          </cell>
          <cell r="G4900">
            <v>0</v>
          </cell>
        </row>
        <row r="4901">
          <cell r="A4901" t="str">
            <v>632E78120</v>
          </cell>
          <cell r="C4901" t="str">
            <v>EACH</v>
          </cell>
          <cell r="D4901" t="str">
            <v>COMBINATION SIGNAL SUPPORT, TYPE TC-12.31, DESIGN 12</v>
          </cell>
          <cell r="G4901">
            <v>0</v>
          </cell>
        </row>
        <row r="4902">
          <cell r="A4902" t="str">
            <v>632E78121</v>
          </cell>
          <cell r="C4902" t="str">
            <v>EACH</v>
          </cell>
          <cell r="D4902" t="str">
            <v>COMBINATION SIGNAL SUPPORT, TYPE TC-12.31, DESIGN 12, AS PER PLAN</v>
          </cell>
          <cell r="G4902">
            <v>0</v>
          </cell>
        </row>
        <row r="4903">
          <cell r="A4903" t="str">
            <v>632E78224</v>
          </cell>
          <cell r="C4903" t="str">
            <v>EACH</v>
          </cell>
          <cell r="D4903" t="str">
            <v>COMBINATION SIGNAL SUPPORT, TYPE TC-12.31 DESIGN 6 POLE, WITH MAST ARMS TC-81.22 DESIGN 4 AND DESIGN 4</v>
          </cell>
          <cell r="G4903">
            <v>0</v>
          </cell>
        </row>
        <row r="4904">
          <cell r="A4904" t="str">
            <v>632E78225</v>
          </cell>
          <cell r="C4904" t="str">
            <v>EACH</v>
          </cell>
          <cell r="D4904" t="str">
            <v>COMBINATION SIGNAL SUPPORT, TYPE TC-12.31 DESIGN 6 POLE, WITH MAST ARMS TC-81.22 DESIGN 4 AND DESIGN 4, AS PER PLAN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632E78364</v>
          </cell>
          <cell r="C4909" t="str">
            <v>EACH</v>
          </cell>
          <cell r="D4909" t="str">
            <v>COMBINATION SIGNAL SUPPORT, TYPE TC-12.31 DESIGN 10 POLE, WITH MAST ARMS TC-81.22 DESIGN 13 AND DESIGN 4</v>
          </cell>
          <cell r="G4909">
            <v>0</v>
          </cell>
        </row>
        <row r="4910">
          <cell r="A4910" t="str">
            <v>632E78365</v>
          </cell>
          <cell r="C4910" t="str">
            <v>EACH</v>
          </cell>
          <cell r="D4910" t="str">
            <v>COMBINATION SIGNAL SUPPORT, TYPE TC-12.31 DESIGN 10 POLE, WITH MAST ARMS TC-81.22 DESIGN 13 AND DESIGN 4, AS PER PLAN</v>
          </cell>
          <cell r="G4910">
            <v>0</v>
          </cell>
        </row>
        <row r="4911">
          <cell r="A4911" t="str">
            <v>632E78368</v>
          </cell>
          <cell r="C4911" t="str">
            <v>EACH</v>
          </cell>
          <cell r="D4911" t="str">
            <v>COMBINATION SIGNAL SUPPORT, TYPE TC-12.31 DESIGN 10 POLE, WITH MAST ARMS TC-81.22 DESIGN 13 AND DESIGN 12</v>
          </cell>
          <cell r="G4911">
            <v>0</v>
          </cell>
        </row>
        <row r="4912">
          <cell r="A4912" t="str">
            <v>632E78369</v>
          </cell>
          <cell r="C4912" t="str">
            <v>EACH</v>
          </cell>
          <cell r="D4912" t="str">
            <v>COMBINATION SIGNAL SUPPORT, TYPE TC-12.31 DESIGN 10 POLE, WITH MAST ARMS TC-81.22 DESIGN 13 AND DESIGN 12, AS PER PLAN</v>
          </cell>
          <cell r="G4912">
            <v>0</v>
          </cell>
        </row>
        <row r="4913">
          <cell r="A4913" t="str">
            <v>632E78372</v>
          </cell>
          <cell r="C4913" t="str">
            <v>EACH</v>
          </cell>
          <cell r="D4913" t="str">
            <v>COMBINATION SIGNAL SUPPORT, TYPE TC-12.31 DESIGN 10 POLE, WITH MAST ARMS TC-81.22 DESIGN 13 AND DESIGN 13</v>
          </cell>
          <cell r="G4913">
            <v>0</v>
          </cell>
        </row>
        <row r="4914">
          <cell r="A4914" t="str">
            <v>632E78373</v>
          </cell>
          <cell r="C4914" t="str">
            <v>EACH</v>
          </cell>
          <cell r="D4914" t="str">
            <v>COMBINATION SIGNAL SUPPORT, TYPE TC-12.31 DESIGN 10 POLE, WITH MAST ARMS TC-81.22 DESIGN 13 AND DESIGN 13, AS PER PLAN</v>
          </cell>
          <cell r="G4914">
            <v>0</v>
          </cell>
        </row>
        <row r="4915">
          <cell r="A4915" t="str">
            <v>632E78384</v>
          </cell>
          <cell r="C4915" t="str">
            <v>EACH</v>
          </cell>
          <cell r="D4915" t="str">
            <v>COMBINATION SIGNAL SUPPORT, TYPE TC-12.31 DESIGN 10 POLE, WITH MAST ARMS TC-81.22 DESIGN 14 AND DESIGN 4</v>
          </cell>
          <cell r="G4915">
            <v>0</v>
          </cell>
        </row>
        <row r="4916">
          <cell r="A4916" t="str">
            <v>632E78385</v>
          </cell>
          <cell r="C4916" t="str">
            <v>EACH</v>
          </cell>
          <cell r="D4916" t="str">
            <v>COMBINATION SIGNAL SUPPORT, TYPE TC-12.31 DESIGN 10 POLE, WITH MAST ARMS TC-81.22 DESIGN 14 AND DESIGN 4, AS PER PLAN</v>
          </cell>
          <cell r="G4916">
            <v>0</v>
          </cell>
        </row>
        <row r="4917">
          <cell r="A4917" t="str">
            <v>632E78388</v>
          </cell>
          <cell r="C4917" t="str">
            <v>EACH</v>
          </cell>
          <cell r="D4917" t="str">
            <v>COMBINATION SIGNAL SUPPORT, TYPE TC-12.31 DESIGN 10 POLE, WITH MAST ARMS TC-81.22 DESIGN 14 AND DESIGN 12</v>
          </cell>
          <cell r="G4917">
            <v>0</v>
          </cell>
        </row>
        <row r="4918">
          <cell r="A4918" t="str">
            <v>632E78389</v>
          </cell>
          <cell r="C4918" t="str">
            <v>EACH</v>
          </cell>
          <cell r="D4918" t="str">
            <v>COMBINATION SIGNAL SUPPORT, TYPE TC-12.31 DESIGN 10 POLE, WITH MAST ARMS TC-81.22 DESIGN 14 AND DESIGN 12, AS PER PLAN</v>
          </cell>
          <cell r="G4918">
            <v>0</v>
          </cell>
        </row>
        <row r="4919">
          <cell r="A4919" t="str">
            <v>632E78472</v>
          </cell>
          <cell r="C4919" t="str">
            <v>EACH</v>
          </cell>
          <cell r="D4919" t="str">
            <v>COMBINATION SIGNAL SUPPORT, TYPE TC-12.31 DESIGN 12 POLE, WITH MAST ARMS TC-81.22 DESIGN 13 AND DESIGN 13</v>
          </cell>
          <cell r="G4919">
            <v>0</v>
          </cell>
        </row>
        <row r="4920">
          <cell r="A4920" t="str">
            <v>632E78473</v>
          </cell>
          <cell r="C4920" t="str">
            <v>EACH</v>
          </cell>
          <cell r="D4920" t="str">
            <v>COMBINATION SIGNAL SUPPORT, TYPE TC-12.31 DESIGN 12 POLE, WITH MAST ARMS TC-81.22 DESIGN 13 AND DESIGN 13, AS PER PLAN</v>
          </cell>
          <cell r="G4920">
            <v>0</v>
          </cell>
        </row>
        <row r="4921">
          <cell r="A4921" t="str">
            <v>632E78492</v>
          </cell>
          <cell r="C4921" t="str">
            <v>EACH</v>
          </cell>
          <cell r="D4921" t="str">
            <v>COMBINATION SIGNAL SUPPORT, TYPE TC-12.31 DESIGN 12 POLE, WITH MAST ARMS TC-81.22 DESIGN 14 AND DESIGN 13</v>
          </cell>
          <cell r="G4921">
            <v>0</v>
          </cell>
        </row>
        <row r="4922">
          <cell r="A4922" t="str">
            <v>632E78493</v>
          </cell>
          <cell r="C4922" t="str">
            <v>EACH</v>
          </cell>
          <cell r="D4922" t="str">
            <v>COMBINATION SIGNAL SUPPORT, TYPE TC-12.31 DESIGN 12 POLE, WITH MAST ARMS TC-81.22 DESIGN 14 AND DESIGN 13, AS PER PLAN</v>
          </cell>
          <cell r="G4922">
            <v>0</v>
          </cell>
        </row>
        <row r="4923">
          <cell r="A4923" t="str">
            <v>632E78496</v>
          </cell>
          <cell r="C4923" t="str">
            <v>EACH</v>
          </cell>
          <cell r="D4923" t="str">
            <v>COMBINATION SIGNAL SUPPORT, TYPE TC-12.31 DESIGN 12 POLE, WITH MAST ARMS TC-81.22 DESIGN 14 AND DESIGN 14</v>
          </cell>
          <cell r="G4923">
            <v>0</v>
          </cell>
        </row>
        <row r="4924">
          <cell r="A4924" t="str">
            <v>632E78497</v>
          </cell>
          <cell r="C4924" t="str">
            <v>EACH</v>
          </cell>
          <cell r="D4924" t="str">
            <v>COMBINATION SIGNAL SUPPORT, TYPE TC-12.31 DESIGN 12 POLE, WITH MAST ARMS TC-81.22 DESIGN 14 AND DESIGN 14, AS PER PLAN</v>
          </cell>
          <cell r="G4924">
            <v>0</v>
          </cell>
        </row>
        <row r="4925">
          <cell r="A4925" t="str">
            <v>632E79101</v>
          </cell>
          <cell r="C4925" t="str">
            <v>EACH</v>
          </cell>
          <cell r="D4925" t="str">
            <v>COMBINATION SIGNAL SUPPORT, TYPE TC-81.22, DESIGN 2,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F5123"/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F5147"/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F5186"/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F5229"/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F5230"/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F5276"/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F5277"/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F5278"/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F5283"/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F5297"/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F5298"/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F5299"/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F5300"/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F5301"/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F5302"/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F5303"/>
          <cell r="G5303">
            <v>0</v>
          </cell>
        </row>
        <row r="5304">
          <cell r="A5304" t="str">
            <v>638E07318</v>
          </cell>
          <cell r="B5304"/>
          <cell r="C5304" t="str">
            <v>FT</v>
          </cell>
          <cell r="D5304" t="str">
            <v>40" STEEL PIPE ENCASEMENT, BORED OR JACKED</v>
          </cell>
          <cell r="F5304"/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F5338"/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F5339"/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F5340"/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638E98000</v>
          </cell>
          <cell r="B5907"/>
          <cell r="C5907" t="str">
            <v>EACH</v>
          </cell>
          <cell r="D5907" t="str">
            <v>WATER WORK, MISC.:</v>
          </cell>
          <cell r="F5907" t="str">
            <v>ADD SUPPLEMENTAL DESCRIPTION</v>
          </cell>
          <cell r="G5907">
            <v>1</v>
          </cell>
        </row>
        <row r="5908">
          <cell r="A5908" t="str">
            <v>638E98100</v>
          </cell>
          <cell r="B5908"/>
          <cell r="C5908" t="str">
            <v>LS</v>
          </cell>
          <cell r="D5908" t="str">
            <v>WATER WORK, MISC.:</v>
          </cell>
          <cell r="F5908" t="str">
            <v>ADD SUPPLEMENTAL DESCRIPTION</v>
          </cell>
          <cell r="G5908">
            <v>1</v>
          </cell>
        </row>
        <row r="5909">
          <cell r="A5909" t="str">
            <v>638E98600</v>
          </cell>
          <cell r="B5909"/>
          <cell r="C5909" t="str">
            <v>FT</v>
          </cell>
          <cell r="D5909" t="str">
            <v>WATER WORK, MISC.:</v>
          </cell>
          <cell r="F5909" t="str">
            <v>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B5912"/>
          <cell r="C5912" t="str">
            <v>MILE</v>
          </cell>
          <cell r="D5912" t="str">
            <v>EDGE LINE, 4", TYPE 1</v>
          </cell>
          <cell r="F5912"/>
          <cell r="G5912">
            <v>0</v>
          </cell>
        </row>
        <row r="5913">
          <cell r="A5913" t="str">
            <v>642E00101</v>
          </cell>
          <cell r="B5913"/>
          <cell r="C5913" t="str">
            <v>MILE</v>
          </cell>
          <cell r="D5913" t="str">
            <v>EDGE LINE, 4", TYPE 1, AS PER PLAN</v>
          </cell>
          <cell r="F5913"/>
          <cell r="G5913">
            <v>0</v>
          </cell>
        </row>
        <row r="5914">
          <cell r="A5914" t="str">
            <v>642E00104</v>
          </cell>
          <cell r="B5914"/>
          <cell r="C5914" t="str">
            <v>MILE</v>
          </cell>
          <cell r="D5914" t="str">
            <v>EDGE LINE, 6", TYPE 1</v>
          </cell>
          <cell r="F5914"/>
          <cell r="G5914">
            <v>0</v>
          </cell>
        </row>
        <row r="5915">
          <cell r="A5915" t="str">
            <v>642E00105</v>
          </cell>
          <cell r="B5915"/>
          <cell r="C5915" t="str">
            <v>MILE</v>
          </cell>
          <cell r="D5915" t="str">
            <v>EDGE LINE, 6", TYPE 1, AS PER PLAN</v>
          </cell>
          <cell r="F5915"/>
          <cell r="G5915">
            <v>0</v>
          </cell>
        </row>
        <row r="5916">
          <cell r="A5916" t="str">
            <v>642E00110</v>
          </cell>
          <cell r="B5916"/>
          <cell r="C5916" t="str">
            <v>MILE</v>
          </cell>
          <cell r="D5916" t="str">
            <v>EDGE LINE, 4", TYPE 1A</v>
          </cell>
          <cell r="F5916"/>
          <cell r="G5916">
            <v>0</v>
          </cell>
        </row>
        <row r="5917">
          <cell r="A5917" t="str">
            <v>642E00111</v>
          </cell>
          <cell r="B5917"/>
          <cell r="C5917" t="str">
            <v>MILE</v>
          </cell>
          <cell r="D5917" t="str">
            <v>EDGE LINE, 4", TYPE 1A, AS PER PLAN</v>
          </cell>
          <cell r="F5917"/>
          <cell r="G5917">
            <v>0</v>
          </cell>
        </row>
        <row r="5918">
          <cell r="A5918" t="str">
            <v>642E00114</v>
          </cell>
          <cell r="B5918"/>
          <cell r="C5918" t="str">
            <v>MILE</v>
          </cell>
          <cell r="D5918" t="str">
            <v>EDGE LINE, 6", TYPE 1A</v>
          </cell>
          <cell r="F5918"/>
          <cell r="G5918">
            <v>0</v>
          </cell>
        </row>
        <row r="5919">
          <cell r="A5919" t="str">
            <v>642E00200</v>
          </cell>
          <cell r="B5919"/>
          <cell r="C5919" t="str">
            <v>MILE</v>
          </cell>
          <cell r="D5919" t="str">
            <v>LANE LINE, 4", TYPE 1</v>
          </cell>
          <cell r="F5919"/>
          <cell r="G5919">
            <v>0</v>
          </cell>
        </row>
        <row r="5920">
          <cell r="A5920" t="str">
            <v>642E00201</v>
          </cell>
          <cell r="B5920"/>
          <cell r="C5920" t="str">
            <v>MILE</v>
          </cell>
          <cell r="D5920" t="str">
            <v>LANE LINE, 4", TYPE 1, AS PER PLAN</v>
          </cell>
          <cell r="F5920"/>
          <cell r="G5920">
            <v>0</v>
          </cell>
        </row>
        <row r="5921">
          <cell r="A5921" t="str">
            <v>642E00204</v>
          </cell>
          <cell r="B5921"/>
          <cell r="C5921" t="str">
            <v>MILE</v>
          </cell>
          <cell r="D5921" t="str">
            <v>LANE LINE, 6", TYPE 1</v>
          </cell>
          <cell r="F5921"/>
          <cell r="G5921">
            <v>0</v>
          </cell>
        </row>
        <row r="5922">
          <cell r="A5922" t="str">
            <v>642E00205</v>
          </cell>
          <cell r="B5922"/>
          <cell r="C5922" t="str">
            <v>MILE</v>
          </cell>
          <cell r="D5922" t="str">
            <v>LANE LINE, 6", TYPE 1, AS PER PLAN</v>
          </cell>
          <cell r="F5922"/>
          <cell r="G5922">
            <v>0</v>
          </cell>
        </row>
        <row r="5923">
          <cell r="A5923" t="str">
            <v>642E00210</v>
          </cell>
          <cell r="B5923"/>
          <cell r="C5923" t="str">
            <v>MILE</v>
          </cell>
          <cell r="D5923" t="str">
            <v>LANE LINE, 4", TYPE 1A</v>
          </cell>
          <cell r="F5923"/>
          <cell r="G5923">
            <v>0</v>
          </cell>
        </row>
        <row r="5924">
          <cell r="A5924" t="str">
            <v>642E00211</v>
          </cell>
          <cell r="B5924"/>
          <cell r="C5924" t="str">
            <v>MILE</v>
          </cell>
          <cell r="D5924" t="str">
            <v>LANE LINE, 4", TYPE 1A, AS PER PLAN</v>
          </cell>
          <cell r="F5924"/>
          <cell r="G5924">
            <v>0</v>
          </cell>
        </row>
        <row r="5925">
          <cell r="A5925" t="str">
            <v>642E00214</v>
          </cell>
          <cell r="B5925"/>
          <cell r="C5925" t="str">
            <v>MILE</v>
          </cell>
          <cell r="D5925" t="str">
            <v>LANE LINE, 6", TYPE 1A</v>
          </cell>
          <cell r="F5925"/>
          <cell r="G5925">
            <v>0</v>
          </cell>
        </row>
        <row r="5926">
          <cell r="A5926" t="str">
            <v>642E00300</v>
          </cell>
          <cell r="B5926"/>
          <cell r="C5926" t="str">
            <v>MILE</v>
          </cell>
          <cell r="D5926" t="str">
            <v>CENTER LINE, TYPE 1</v>
          </cell>
          <cell r="F5926"/>
          <cell r="G5926">
            <v>0</v>
          </cell>
        </row>
        <row r="5927">
          <cell r="A5927" t="str">
            <v>642E00301</v>
          </cell>
          <cell r="B5927"/>
          <cell r="C5927" t="str">
            <v>MILE</v>
          </cell>
          <cell r="D5927" t="str">
            <v>CENTER LINE, TYPE 1, AS PER PLAN</v>
          </cell>
          <cell r="F5927"/>
          <cell r="G5927">
            <v>0</v>
          </cell>
        </row>
        <row r="5928">
          <cell r="A5928" t="str">
            <v>642E00310</v>
          </cell>
          <cell r="B5928"/>
          <cell r="C5928" t="str">
            <v>MILE</v>
          </cell>
          <cell r="D5928" t="str">
            <v>CENTER LINE, TYPE 1A</v>
          </cell>
          <cell r="F5928"/>
          <cell r="G5928">
            <v>0</v>
          </cell>
        </row>
        <row r="5929">
          <cell r="A5929" t="str">
            <v>642E00311</v>
          </cell>
          <cell r="B5929"/>
          <cell r="C5929" t="str">
            <v>MILE</v>
          </cell>
          <cell r="D5929" t="str">
            <v>CENTER LINE, TYPE 1A, AS PER PLAN</v>
          </cell>
          <cell r="F5929"/>
          <cell r="G5929">
            <v>0</v>
          </cell>
        </row>
        <row r="5930">
          <cell r="A5930" t="str">
            <v>642E00400</v>
          </cell>
          <cell r="B5930"/>
          <cell r="C5930" t="str">
            <v>FT</v>
          </cell>
          <cell r="D5930" t="str">
            <v>CHANNELIZING LINE, 8", TYPE 1</v>
          </cell>
          <cell r="F5930"/>
          <cell r="G5930">
            <v>0</v>
          </cell>
        </row>
        <row r="5931">
          <cell r="A5931" t="str">
            <v>642E00401</v>
          </cell>
          <cell r="B5931"/>
          <cell r="C5931" t="str">
            <v>FT</v>
          </cell>
          <cell r="D5931" t="str">
            <v>CHANNELIZING LINE, 8", TYPE 1, AS PER PLAN</v>
          </cell>
          <cell r="F5931"/>
          <cell r="G5931">
            <v>0</v>
          </cell>
        </row>
        <row r="5932">
          <cell r="A5932" t="str">
            <v>642E00404</v>
          </cell>
          <cell r="B5932"/>
          <cell r="C5932" t="str">
            <v>FT</v>
          </cell>
          <cell r="D5932" t="str">
            <v>CHANNELIZING LINE, 12", TYPE 1</v>
          </cell>
          <cell r="F5932"/>
          <cell r="G5932">
            <v>0</v>
          </cell>
        </row>
        <row r="5933">
          <cell r="A5933" t="str">
            <v>642E00405</v>
          </cell>
          <cell r="B5933"/>
          <cell r="C5933" t="str">
            <v>FT</v>
          </cell>
          <cell r="D5933" t="str">
            <v>CHANNELIZING LINE, 12", TYPE 1, AS PER PLAN</v>
          </cell>
          <cell r="F5933"/>
          <cell r="G5933">
            <v>0</v>
          </cell>
        </row>
        <row r="5934">
          <cell r="A5934" t="str">
            <v>642E00410</v>
          </cell>
          <cell r="B5934"/>
          <cell r="C5934" t="str">
            <v>FT</v>
          </cell>
          <cell r="D5934" t="str">
            <v>CHANNELIZING LINE, 8", TYPE 1A</v>
          </cell>
          <cell r="F5934"/>
          <cell r="G5934">
            <v>0</v>
          </cell>
        </row>
        <row r="5935">
          <cell r="A5935" t="str">
            <v>642E00411</v>
          </cell>
          <cell r="B5935"/>
          <cell r="C5935" t="str">
            <v>FT</v>
          </cell>
          <cell r="D5935" t="str">
            <v>CHANNELIZING LINE, 8", TYPE 1A, AS PER PLAN</v>
          </cell>
          <cell r="F5935"/>
          <cell r="G5935">
            <v>0</v>
          </cell>
        </row>
        <row r="5936">
          <cell r="A5936" t="str">
            <v>642E00414</v>
          </cell>
          <cell r="B5936"/>
          <cell r="C5936" t="str">
            <v>FT</v>
          </cell>
          <cell r="D5936" t="str">
            <v>CHANNELIZING LINE, 12", TYPE 1A</v>
          </cell>
          <cell r="F5936"/>
          <cell r="G5936">
            <v>0</v>
          </cell>
        </row>
        <row r="5937">
          <cell r="A5937" t="str">
            <v>642E00500</v>
          </cell>
          <cell r="B5937"/>
          <cell r="C5937" t="str">
            <v>FT</v>
          </cell>
          <cell r="D5937" t="str">
            <v>STOP LINE, TYPE 1</v>
          </cell>
          <cell r="F5937"/>
          <cell r="G5937">
            <v>0</v>
          </cell>
        </row>
        <row r="5938">
          <cell r="A5938" t="str">
            <v>642E00501</v>
          </cell>
          <cell r="B5938"/>
          <cell r="C5938" t="str">
            <v>FT</v>
          </cell>
          <cell r="D5938" t="str">
            <v>STOP LINE, TYPE 1, AS PER PLAN</v>
          </cell>
          <cell r="F5938"/>
          <cell r="G5938">
            <v>0</v>
          </cell>
        </row>
        <row r="5939">
          <cell r="A5939" t="str">
            <v>642E00510</v>
          </cell>
          <cell r="B5939"/>
          <cell r="C5939" t="str">
            <v>FT</v>
          </cell>
          <cell r="D5939" t="str">
            <v>STOP LINE, TYPE 1A</v>
          </cell>
          <cell r="F5939"/>
          <cell r="G5939">
            <v>0</v>
          </cell>
        </row>
        <row r="5940">
          <cell r="A5940" t="str">
            <v>642E00511</v>
          </cell>
          <cell r="B5940"/>
          <cell r="C5940" t="str">
            <v>FT</v>
          </cell>
          <cell r="D5940" t="str">
            <v>STOP LINE, TYPE 1A, AS PER PLAN</v>
          </cell>
          <cell r="F5940"/>
          <cell r="G5940">
            <v>0</v>
          </cell>
        </row>
        <row r="5941">
          <cell r="A5941" t="str">
            <v>642E00620</v>
          </cell>
          <cell r="B5941"/>
          <cell r="C5941" t="str">
            <v>FT</v>
          </cell>
          <cell r="D5941" t="str">
            <v>CROSSWALK LINE, 12", TYPE 1</v>
          </cell>
          <cell r="F5941"/>
          <cell r="G5941">
            <v>0</v>
          </cell>
        </row>
        <row r="5942">
          <cell r="A5942" t="str">
            <v>642E00621</v>
          </cell>
          <cell r="B5942"/>
          <cell r="C5942" t="str">
            <v>FT</v>
          </cell>
          <cell r="D5942" t="str">
            <v>CROSSWALK LINE, 12", TYPE 1, AS PER PLAN</v>
          </cell>
          <cell r="F5942"/>
          <cell r="G5942">
            <v>0</v>
          </cell>
        </row>
        <row r="5943">
          <cell r="A5943" t="str">
            <v>642E00626</v>
          </cell>
          <cell r="B5943"/>
          <cell r="C5943" t="str">
            <v>FT</v>
          </cell>
          <cell r="D5943" t="str">
            <v>CROSSWALK LINE, 18", TYPE 1</v>
          </cell>
          <cell r="F5943"/>
          <cell r="G5943">
            <v>0</v>
          </cell>
        </row>
        <row r="5944">
          <cell r="A5944" t="str">
            <v>642E00627</v>
          </cell>
          <cell r="B5944"/>
          <cell r="C5944" t="str">
            <v>FT</v>
          </cell>
          <cell r="D5944" t="str">
            <v>CROSSWALK LINE, 18", TYPE 1, AS PER PLAN</v>
          </cell>
          <cell r="F5944"/>
          <cell r="G5944">
            <v>0</v>
          </cell>
        </row>
        <row r="5945">
          <cell r="A5945" t="str">
            <v>642E00630</v>
          </cell>
          <cell r="B5945"/>
          <cell r="C5945" t="str">
            <v>FT</v>
          </cell>
          <cell r="D5945" t="str">
            <v>CROSSWALK LINE, 24", TYPE 1</v>
          </cell>
          <cell r="F5945"/>
          <cell r="G5945">
            <v>0</v>
          </cell>
        </row>
        <row r="5946">
          <cell r="A5946" t="str">
            <v>642E00631</v>
          </cell>
          <cell r="B5946"/>
          <cell r="C5946" t="str">
            <v>FT</v>
          </cell>
          <cell r="D5946" t="str">
            <v>CROSSWALK LINE, 24", TYPE 1, AS PER PLAN</v>
          </cell>
          <cell r="F5946"/>
          <cell r="G5946">
            <v>0</v>
          </cell>
        </row>
        <row r="5947">
          <cell r="A5947" t="str">
            <v>642E00640</v>
          </cell>
          <cell r="B5947"/>
          <cell r="C5947" t="str">
            <v>FT</v>
          </cell>
          <cell r="D5947" t="str">
            <v>CROSSWALK LINE, 12", TYPE 1A</v>
          </cell>
          <cell r="F5947"/>
          <cell r="G5947">
            <v>0</v>
          </cell>
        </row>
        <row r="5948">
          <cell r="A5948" t="str">
            <v>642E00641</v>
          </cell>
          <cell r="B5948"/>
          <cell r="C5948" t="str">
            <v>FT</v>
          </cell>
          <cell r="D5948" t="str">
            <v>CROSSWALK LINE, 12", TYPE 1A, AS PER PLAN</v>
          </cell>
          <cell r="F5948"/>
          <cell r="G5948">
            <v>0</v>
          </cell>
        </row>
        <row r="5949">
          <cell r="A5949" t="str">
            <v>642E00650</v>
          </cell>
          <cell r="B5949"/>
          <cell r="C5949" t="str">
            <v>FT</v>
          </cell>
          <cell r="D5949" t="str">
            <v>CROSSWALK LINE, 24", TYPE 1A</v>
          </cell>
          <cell r="F5949"/>
          <cell r="G5949">
            <v>0</v>
          </cell>
        </row>
        <row r="5950">
          <cell r="A5950" t="str">
            <v>642E00651</v>
          </cell>
          <cell r="B5950"/>
          <cell r="C5950" t="str">
            <v>FT</v>
          </cell>
          <cell r="D5950" t="str">
            <v>CROSSWALK LINE, 24", TYPE 1A, AS PER PLAN</v>
          </cell>
          <cell r="F5950"/>
          <cell r="G5950">
            <v>0</v>
          </cell>
        </row>
        <row r="5951">
          <cell r="A5951" t="str">
            <v>642E00700</v>
          </cell>
          <cell r="B5951"/>
          <cell r="C5951" t="str">
            <v>FT</v>
          </cell>
          <cell r="D5951" t="str">
            <v>TRANSVERSE/DIAGONAL LINE, TYPE 1</v>
          </cell>
          <cell r="F5951"/>
          <cell r="G5951">
            <v>0</v>
          </cell>
        </row>
        <row r="5952">
          <cell r="A5952" t="str">
            <v>642E00701</v>
          </cell>
          <cell r="B5952"/>
          <cell r="C5952" t="str">
            <v>FT</v>
          </cell>
          <cell r="D5952" t="str">
            <v>TRANSVERSE/DIAGONAL LINE, TYPE 1, AS PER PLAN</v>
          </cell>
          <cell r="F5952"/>
          <cell r="G5952">
            <v>0</v>
          </cell>
        </row>
        <row r="5953">
          <cell r="A5953" t="str">
            <v>642E00710</v>
          </cell>
          <cell r="B5953"/>
          <cell r="C5953" t="str">
            <v>FT</v>
          </cell>
          <cell r="D5953" t="str">
            <v>TRANSVERSE/DIAGONAL LINE, TYPE 1A</v>
          </cell>
          <cell r="F5953"/>
          <cell r="G5953">
            <v>0</v>
          </cell>
        </row>
        <row r="5954">
          <cell r="A5954" t="str">
            <v>642E00711</v>
          </cell>
          <cell r="B5954"/>
          <cell r="C5954" t="str">
            <v>FT</v>
          </cell>
          <cell r="D5954" t="str">
            <v>TRANSVERSE/DIAGONAL LINE, TYPE 1A, AS PER PLAN</v>
          </cell>
          <cell r="F5954"/>
          <cell r="G5954">
            <v>0</v>
          </cell>
        </row>
        <row r="5955">
          <cell r="A5955" t="str">
            <v>642E00720</v>
          </cell>
          <cell r="B5955"/>
          <cell r="C5955" t="str">
            <v>FT</v>
          </cell>
          <cell r="D5955" t="str">
            <v>CHEVRON MARKING, TYPE 1</v>
          </cell>
          <cell r="F5955"/>
          <cell r="G5955">
            <v>0</v>
          </cell>
        </row>
        <row r="5956">
          <cell r="A5956" t="str">
            <v>642E00721</v>
          </cell>
          <cell r="B5956"/>
          <cell r="C5956" t="str">
            <v>FT</v>
          </cell>
          <cell r="D5956" t="str">
            <v>CHEVRON MARKING, TYPE 1, AS PER PLAN</v>
          </cell>
          <cell r="F5956"/>
          <cell r="G5956">
            <v>0</v>
          </cell>
        </row>
        <row r="5957">
          <cell r="A5957" t="str">
            <v>642E00730</v>
          </cell>
          <cell r="B5957"/>
          <cell r="C5957" t="str">
            <v>FT</v>
          </cell>
          <cell r="D5957" t="str">
            <v>CHEVRON MARKING, TYPE 1A</v>
          </cell>
          <cell r="F5957"/>
          <cell r="G5957">
            <v>0</v>
          </cell>
        </row>
        <row r="5958">
          <cell r="A5958" t="str">
            <v>642E00731</v>
          </cell>
          <cell r="B5958"/>
          <cell r="C5958" t="str">
            <v>FT</v>
          </cell>
          <cell r="D5958" t="str">
            <v>CHEVRON MARKING, TYPE 1A, AS PER PLAN</v>
          </cell>
          <cell r="F5958"/>
          <cell r="G5958">
            <v>0</v>
          </cell>
        </row>
        <row r="5959">
          <cell r="A5959" t="str">
            <v>642E00800</v>
          </cell>
          <cell r="B5959"/>
          <cell r="C5959" t="str">
            <v>FT</v>
          </cell>
          <cell r="D5959" t="str">
            <v>CURB MARKING, TYPE 1</v>
          </cell>
          <cell r="F5959"/>
          <cell r="G5959">
            <v>0</v>
          </cell>
        </row>
        <row r="5960">
          <cell r="A5960" t="str">
            <v>642E00810</v>
          </cell>
          <cell r="B5960"/>
          <cell r="C5960" t="str">
            <v>FT</v>
          </cell>
          <cell r="D5960" t="str">
            <v>CURB MARKING, TYPE 1A</v>
          </cell>
          <cell r="F5960"/>
          <cell r="G5960">
            <v>0</v>
          </cell>
        </row>
        <row r="5961">
          <cell r="A5961" t="str">
            <v>642E00900</v>
          </cell>
          <cell r="B5961"/>
          <cell r="C5961" t="str">
            <v>SF</v>
          </cell>
          <cell r="D5961" t="str">
            <v>ISLAND MARKING, TYPE 1</v>
          </cell>
          <cell r="F5961"/>
          <cell r="G5961">
            <v>0</v>
          </cell>
        </row>
        <row r="5962">
          <cell r="A5962" t="str">
            <v>642E00901</v>
          </cell>
          <cell r="B5962"/>
          <cell r="C5962" t="str">
            <v>SF</v>
          </cell>
          <cell r="D5962" t="str">
            <v>ISLAND MARKING, TYPE 1, AS PER PLAN</v>
          </cell>
          <cell r="F5962"/>
          <cell r="G5962">
            <v>0</v>
          </cell>
        </row>
        <row r="5963">
          <cell r="A5963" t="str">
            <v>642E00912</v>
          </cell>
          <cell r="B5963"/>
          <cell r="C5963" t="str">
            <v>SF</v>
          </cell>
          <cell r="D5963" t="str">
            <v>ISLAND MARKING, TYPE 1A</v>
          </cell>
          <cell r="F5963"/>
          <cell r="G5963">
            <v>0</v>
          </cell>
        </row>
        <row r="5964">
          <cell r="A5964" t="str">
            <v>642E00913</v>
          </cell>
          <cell r="B5964"/>
          <cell r="C5964" t="str">
            <v>SF</v>
          </cell>
          <cell r="D5964" t="str">
            <v>ISLAND MARKING, TYPE 1A, AS PER PLAN</v>
          </cell>
          <cell r="F5964"/>
          <cell r="G5964">
            <v>0</v>
          </cell>
        </row>
        <row r="5965">
          <cell r="A5965" t="str">
            <v>642E01000</v>
          </cell>
          <cell r="B5965"/>
          <cell r="C5965" t="str">
            <v>EACH</v>
          </cell>
          <cell r="D5965" t="str">
            <v>RAILROAD SYMBOL MARKING, TYPE 1</v>
          </cell>
          <cell r="F5965"/>
          <cell r="G5965">
            <v>0</v>
          </cell>
        </row>
        <row r="5966">
          <cell r="A5966" t="str">
            <v>642E01001</v>
          </cell>
          <cell r="B5966"/>
          <cell r="C5966" t="str">
            <v>EACH</v>
          </cell>
          <cell r="D5966" t="str">
            <v>RAILROAD SYMBOL MARKING, TYPE 1, AS PER PLAN</v>
          </cell>
          <cell r="F5966"/>
          <cell r="G5966">
            <v>0</v>
          </cell>
        </row>
        <row r="5967">
          <cell r="A5967" t="str">
            <v>642E01010</v>
          </cell>
          <cell r="B5967"/>
          <cell r="C5967" t="str">
            <v>EACH</v>
          </cell>
          <cell r="D5967" t="str">
            <v>RAILROAD SYMBOL MARKING, TYPE 1A</v>
          </cell>
          <cell r="F5967"/>
          <cell r="G5967">
            <v>0</v>
          </cell>
        </row>
        <row r="5968">
          <cell r="A5968" t="str">
            <v>642E01011</v>
          </cell>
          <cell r="B5968"/>
          <cell r="C5968" t="str">
            <v>EACH</v>
          </cell>
          <cell r="D5968" t="str">
            <v>RAILROAD SYMBOL MARKING, TYPE 1A, AS PER PLAN</v>
          </cell>
          <cell r="F5968"/>
          <cell r="G5968">
            <v>0</v>
          </cell>
        </row>
        <row r="5969">
          <cell r="A5969" t="str">
            <v>642E01100</v>
          </cell>
          <cell r="B5969"/>
          <cell r="C5969" t="str">
            <v>EACH</v>
          </cell>
          <cell r="D5969" t="str">
            <v>SCHOOL SYMBOL MARKING, 72", TYPE 1</v>
          </cell>
          <cell r="F5969"/>
          <cell r="G5969">
            <v>0</v>
          </cell>
        </row>
        <row r="5970">
          <cell r="A5970" t="str">
            <v>642E01106</v>
          </cell>
          <cell r="B5970"/>
          <cell r="C5970" t="str">
            <v>EACH</v>
          </cell>
          <cell r="D5970" t="str">
            <v>SCHOOL SYMBOL MARKING, 72", TYPE 1A</v>
          </cell>
          <cell r="F5970"/>
          <cell r="G5970">
            <v>0</v>
          </cell>
        </row>
        <row r="5971">
          <cell r="A5971" t="str">
            <v>642E01110</v>
          </cell>
          <cell r="B5971"/>
          <cell r="C5971" t="str">
            <v>EACH</v>
          </cell>
          <cell r="D5971" t="str">
            <v>SCHOOL SYMBOL MARKING, 96", TYPE 1</v>
          </cell>
          <cell r="F5971"/>
          <cell r="G5971">
            <v>0</v>
          </cell>
        </row>
        <row r="5972">
          <cell r="A5972" t="str">
            <v>642E01111</v>
          </cell>
          <cell r="B5972"/>
          <cell r="C5972" t="str">
            <v>EACH</v>
          </cell>
          <cell r="D5972" t="str">
            <v>SCHOOL SYMBOL MARKING, 96", TYPE 1, AS PER PLAN</v>
          </cell>
          <cell r="F5972"/>
          <cell r="G5972">
            <v>0</v>
          </cell>
        </row>
        <row r="5973">
          <cell r="A5973" t="str">
            <v>642E01116</v>
          </cell>
          <cell r="B5973"/>
          <cell r="C5973" t="str">
            <v>EACH</v>
          </cell>
          <cell r="D5973" t="str">
            <v>SCHOOL SYMBOL MARKING, 96", TYPE 1A</v>
          </cell>
          <cell r="F5973"/>
          <cell r="G5973">
            <v>0</v>
          </cell>
        </row>
        <row r="5974">
          <cell r="A5974" t="str">
            <v>642E01117</v>
          </cell>
          <cell r="B5974"/>
          <cell r="C5974" t="str">
            <v>EACH</v>
          </cell>
          <cell r="D5974" t="str">
            <v>SCHOOL SYMBOL MARKING, 96", TYPE 1A, AS PER PLAN</v>
          </cell>
          <cell r="F5974"/>
          <cell r="G5974">
            <v>0</v>
          </cell>
        </row>
        <row r="5975">
          <cell r="A5975" t="str">
            <v>642E01124</v>
          </cell>
          <cell r="B5975"/>
          <cell r="C5975" t="str">
            <v>EACH</v>
          </cell>
          <cell r="D5975" t="str">
            <v>SCHOOL SYMBOL MARKING, 120", TYPE 1</v>
          </cell>
          <cell r="F5975"/>
          <cell r="G5975">
            <v>0</v>
          </cell>
        </row>
        <row r="5976">
          <cell r="A5976" t="str">
            <v>642E01125</v>
          </cell>
          <cell r="B5976"/>
          <cell r="C5976" t="str">
            <v>EACH</v>
          </cell>
          <cell r="D5976" t="str">
            <v>SCHOOL SYMBOL MARKING, 120", TYPE 1, AS PER PLAN</v>
          </cell>
          <cell r="F5976"/>
          <cell r="G5976">
            <v>0</v>
          </cell>
        </row>
        <row r="5977">
          <cell r="A5977" t="str">
            <v>642E01130</v>
          </cell>
          <cell r="B5977"/>
          <cell r="C5977" t="str">
            <v>EACH</v>
          </cell>
          <cell r="D5977" t="str">
            <v>SCHOOL SYMBOL MARKING, 120", TYPE 1A</v>
          </cell>
          <cell r="F5977"/>
          <cell r="G5977">
            <v>0</v>
          </cell>
        </row>
        <row r="5978">
          <cell r="A5978" t="str">
            <v>642E01131</v>
          </cell>
          <cell r="B5978"/>
          <cell r="C5978" t="str">
            <v>EACH</v>
          </cell>
          <cell r="D5978" t="str">
            <v>SCHOOL SYMBOL MARKING, 120", TYPE 1A, AS PER PLAN</v>
          </cell>
          <cell r="F5978"/>
          <cell r="G5978">
            <v>0</v>
          </cell>
        </row>
        <row r="5979">
          <cell r="A5979" t="str">
            <v>642E01200</v>
          </cell>
          <cell r="B5979"/>
          <cell r="C5979" t="str">
            <v>FT</v>
          </cell>
          <cell r="D5979" t="str">
            <v>PARKING LOT STALL MARKING, TYPE 1</v>
          </cell>
          <cell r="F5979"/>
          <cell r="G5979">
            <v>0</v>
          </cell>
        </row>
        <row r="5980">
          <cell r="A5980" t="str">
            <v>642E01201</v>
          </cell>
          <cell r="B5980"/>
          <cell r="C5980" t="str">
            <v>FT</v>
          </cell>
          <cell r="D5980" t="str">
            <v>PARKING LOT STALL MARKING, TYPE 1, AS PER PLAN</v>
          </cell>
          <cell r="F5980"/>
          <cell r="G5980">
            <v>0</v>
          </cell>
        </row>
        <row r="5981">
          <cell r="A5981" t="str">
            <v>642E01210</v>
          </cell>
          <cell r="B5981"/>
          <cell r="C5981" t="str">
            <v>FT</v>
          </cell>
          <cell r="D5981" t="str">
            <v>PARKING LOT STALL MARKING, TYPE 1A</v>
          </cell>
          <cell r="F5981"/>
          <cell r="G5981">
            <v>0</v>
          </cell>
        </row>
        <row r="5982">
          <cell r="A5982" t="str">
            <v>642E01211</v>
          </cell>
          <cell r="B5982"/>
          <cell r="C5982" t="str">
            <v>FT</v>
          </cell>
          <cell r="D5982" t="str">
            <v>PARKING LOT STALL MARKING, TYPE 1A, AS PER PLAN</v>
          </cell>
          <cell r="F5982"/>
          <cell r="G5982">
            <v>0</v>
          </cell>
        </row>
        <row r="5983">
          <cell r="A5983" t="str">
            <v>642E01300</v>
          </cell>
          <cell r="B5983"/>
          <cell r="C5983" t="str">
            <v>EACH</v>
          </cell>
          <cell r="D5983" t="str">
            <v>LANE ARROW, TYPE 1</v>
          </cell>
          <cell r="F5983"/>
          <cell r="G5983">
            <v>0</v>
          </cell>
        </row>
        <row r="5984">
          <cell r="A5984" t="str">
            <v>642E01301</v>
          </cell>
          <cell r="B5984"/>
          <cell r="C5984" t="str">
            <v>EACH</v>
          </cell>
          <cell r="D5984" t="str">
            <v>LANE ARROW, TYPE 1, AS PER PLAN</v>
          </cell>
          <cell r="F5984"/>
          <cell r="G5984">
            <v>0</v>
          </cell>
        </row>
        <row r="5985">
          <cell r="A5985" t="str">
            <v>642E01310</v>
          </cell>
          <cell r="B5985"/>
          <cell r="C5985" t="str">
            <v>EACH</v>
          </cell>
          <cell r="D5985" t="str">
            <v>LANE ARROW, TYPE 1A</v>
          </cell>
          <cell r="F5985"/>
          <cell r="G5985">
            <v>0</v>
          </cell>
        </row>
        <row r="5986">
          <cell r="A5986" t="str">
            <v>642E01311</v>
          </cell>
          <cell r="B5986"/>
          <cell r="C5986" t="str">
            <v>EACH</v>
          </cell>
          <cell r="D5986" t="str">
            <v>LANE ARROW, TYPE 1A, AS PER PLAN</v>
          </cell>
          <cell r="F5986"/>
          <cell r="G5986">
            <v>0</v>
          </cell>
        </row>
        <row r="5987">
          <cell r="A5987" t="str">
            <v>642E01312</v>
          </cell>
          <cell r="B5987"/>
          <cell r="C5987" t="str">
            <v>EACH</v>
          </cell>
          <cell r="D5987" t="str">
            <v>LANE REDUCTION ARROW, TYPE 1</v>
          </cell>
          <cell r="F5987"/>
          <cell r="G5987">
            <v>0</v>
          </cell>
        </row>
        <row r="5988">
          <cell r="A5988" t="str">
            <v>642E01313</v>
          </cell>
          <cell r="B5988"/>
          <cell r="C5988" t="str">
            <v>EACH</v>
          </cell>
          <cell r="D5988" t="str">
            <v>LANE REDUCTION ARROW, TYPE 1, AS PER PLAN</v>
          </cell>
          <cell r="F5988"/>
          <cell r="G5988">
            <v>0</v>
          </cell>
        </row>
        <row r="5989">
          <cell r="A5989" t="str">
            <v>642E01314</v>
          </cell>
          <cell r="B5989"/>
          <cell r="C5989" t="str">
            <v>EACH</v>
          </cell>
          <cell r="D5989" t="str">
            <v>LANE REDUCTION ARROW, TYPE 1A</v>
          </cell>
          <cell r="F5989"/>
          <cell r="G5989">
            <v>0</v>
          </cell>
        </row>
        <row r="5990">
          <cell r="A5990" t="str">
            <v>642E01315</v>
          </cell>
          <cell r="B5990"/>
          <cell r="C5990" t="str">
            <v>EACH</v>
          </cell>
          <cell r="D5990" t="str">
            <v>LANE REDUCTION ARROW, TYPE 1A, AS PER PLAN</v>
          </cell>
          <cell r="F5990"/>
          <cell r="G5990">
            <v>0</v>
          </cell>
        </row>
        <row r="5991">
          <cell r="A5991" t="str">
            <v>642E01322</v>
          </cell>
          <cell r="B5991"/>
          <cell r="C5991" t="str">
            <v>EACH</v>
          </cell>
          <cell r="D5991" t="str">
            <v>WRONG WAY ARROW, TYPE 1</v>
          </cell>
          <cell r="F5991"/>
          <cell r="G5991">
            <v>0</v>
          </cell>
        </row>
        <row r="5992">
          <cell r="A5992" t="str">
            <v>642E01326</v>
          </cell>
          <cell r="B5992"/>
          <cell r="C5992" t="str">
            <v>EACH</v>
          </cell>
          <cell r="D5992" t="str">
            <v>WRONG WAY ARROW, TYPE 1A</v>
          </cell>
          <cell r="F5992"/>
          <cell r="G5992">
            <v>0</v>
          </cell>
        </row>
        <row r="5993">
          <cell r="A5993" t="str">
            <v>642E01352</v>
          </cell>
          <cell r="B5993"/>
          <cell r="C5993" t="str">
            <v>EACH</v>
          </cell>
          <cell r="D5993" t="str">
            <v>TWO WAY LEFT TURN ARROW, TYPE 1</v>
          </cell>
          <cell r="F5993"/>
          <cell r="G5993">
            <v>0</v>
          </cell>
        </row>
        <row r="5994">
          <cell r="A5994" t="str">
            <v>642E01354</v>
          </cell>
          <cell r="B5994"/>
          <cell r="C5994" t="str">
            <v>EACH</v>
          </cell>
          <cell r="D5994" t="str">
            <v>TWO WAY LEFT TURN ARROW, TYPE 1A</v>
          </cell>
          <cell r="F5994"/>
          <cell r="G5994">
            <v>0</v>
          </cell>
        </row>
        <row r="5995">
          <cell r="A5995" t="str">
            <v>642E01400</v>
          </cell>
          <cell r="B5995"/>
          <cell r="C5995" t="str">
            <v>EACH</v>
          </cell>
          <cell r="D5995" t="str">
            <v>WORD ON PAVEMENT, 72", TYPE 1</v>
          </cell>
          <cell r="F5995"/>
          <cell r="G5995">
            <v>0</v>
          </cell>
        </row>
        <row r="5996">
          <cell r="A5996" t="str">
            <v>642E01401</v>
          </cell>
          <cell r="B5996"/>
          <cell r="C5996" t="str">
            <v>EACH</v>
          </cell>
          <cell r="D5996" t="str">
            <v>WORD ON PAVEMENT, 72", TYPE 1, AS PER PLAN</v>
          </cell>
          <cell r="F5996"/>
          <cell r="G5996">
            <v>0</v>
          </cell>
        </row>
        <row r="5997">
          <cell r="A5997" t="str">
            <v>642E01406</v>
          </cell>
          <cell r="B5997"/>
          <cell r="C5997" t="str">
            <v>EACH</v>
          </cell>
          <cell r="D5997" t="str">
            <v>WORD ON PAVEMENT, 72", TYPE 1A</v>
          </cell>
          <cell r="F5997"/>
          <cell r="G5997">
            <v>0</v>
          </cell>
        </row>
        <row r="5998">
          <cell r="A5998" t="str">
            <v>642E01407</v>
          </cell>
          <cell r="B5998"/>
          <cell r="C5998" t="str">
            <v>EACH</v>
          </cell>
          <cell r="D5998" t="str">
            <v>WORD ON PAVEMENT, 72", TYPE 1A, AS PER PLAN</v>
          </cell>
          <cell r="F5998"/>
          <cell r="G5998">
            <v>0</v>
          </cell>
        </row>
        <row r="5999">
          <cell r="A5999" t="str">
            <v>642E01410</v>
          </cell>
          <cell r="B5999"/>
          <cell r="C5999" t="str">
            <v>EACH</v>
          </cell>
          <cell r="D5999" t="str">
            <v>WORD ON PAVEMENT, 96", TYPE 1</v>
          </cell>
          <cell r="F5999"/>
          <cell r="G5999">
            <v>0</v>
          </cell>
        </row>
        <row r="6000">
          <cell r="A6000" t="str">
            <v>642E01411</v>
          </cell>
          <cell r="B6000"/>
          <cell r="C6000" t="str">
            <v>EACH</v>
          </cell>
          <cell r="D6000" t="str">
            <v>WORD ON PAVEMENT, 96", TYPE 1, AS PER PLAN</v>
          </cell>
          <cell r="F6000"/>
          <cell r="G6000">
            <v>0</v>
          </cell>
        </row>
        <row r="6001">
          <cell r="A6001" t="str">
            <v>642E01420</v>
          </cell>
          <cell r="B6001"/>
          <cell r="C6001" t="str">
            <v>EACH</v>
          </cell>
          <cell r="D6001" t="str">
            <v>WORD ON PAVEMENT, 96", TYPE 1A</v>
          </cell>
          <cell r="F6001"/>
          <cell r="G6001">
            <v>0</v>
          </cell>
        </row>
        <row r="6002">
          <cell r="A6002" t="str">
            <v>642E01421</v>
          </cell>
          <cell r="B6002"/>
          <cell r="C6002" t="str">
            <v>EACH</v>
          </cell>
          <cell r="D6002" t="str">
            <v>WORD ON PAVEMENT, 96", TYPE 1A, AS PER PLAN</v>
          </cell>
          <cell r="F6002"/>
          <cell r="G6002">
            <v>0</v>
          </cell>
        </row>
        <row r="6003">
          <cell r="A6003" t="str">
            <v>642E01500</v>
          </cell>
          <cell r="B6003"/>
          <cell r="C6003" t="str">
            <v>FT</v>
          </cell>
          <cell r="D6003" t="str">
            <v>DOTTED LINE, 4", TYPE 1</v>
          </cell>
          <cell r="F6003"/>
          <cell r="G6003">
            <v>0</v>
          </cell>
        </row>
        <row r="6004">
          <cell r="A6004" t="str">
            <v>642E01501</v>
          </cell>
          <cell r="B6004"/>
          <cell r="C6004" t="str">
            <v>FT</v>
          </cell>
          <cell r="D6004" t="str">
            <v>DOTTED LINE, 4", TYPE 1, AS PER PLAN</v>
          </cell>
          <cell r="F6004"/>
          <cell r="G6004">
            <v>0</v>
          </cell>
        </row>
        <row r="6005">
          <cell r="A6005" t="str">
            <v>642E01506</v>
          </cell>
          <cell r="B6005"/>
          <cell r="C6005" t="str">
            <v>FT</v>
          </cell>
          <cell r="D6005" t="str">
            <v>DOTTED LINE, 4", TYPE 1A</v>
          </cell>
          <cell r="F6005"/>
          <cell r="G6005">
            <v>0</v>
          </cell>
        </row>
        <row r="6006">
          <cell r="A6006" t="str">
            <v>642E01507</v>
          </cell>
          <cell r="B6006"/>
          <cell r="C6006" t="str">
            <v>FT</v>
          </cell>
          <cell r="D6006" t="str">
            <v>DOTTED LINE, 4", TYPE 1A, AS PER PLAN</v>
          </cell>
          <cell r="F6006"/>
          <cell r="G6006">
            <v>0</v>
          </cell>
        </row>
        <row r="6007">
          <cell r="A6007" t="str">
            <v>642E01510</v>
          </cell>
          <cell r="B6007"/>
          <cell r="C6007" t="str">
            <v>FT</v>
          </cell>
          <cell r="D6007" t="str">
            <v>DOTTED LINE, 6", TYPE 1</v>
          </cell>
          <cell r="F6007"/>
          <cell r="G6007">
            <v>0</v>
          </cell>
        </row>
        <row r="6008">
          <cell r="A6008" t="str">
            <v>642E01516</v>
          </cell>
          <cell r="B6008"/>
          <cell r="C6008" t="str">
            <v>FT</v>
          </cell>
          <cell r="D6008" t="str">
            <v>DOTTED LINE, 6", TYPE 1A</v>
          </cell>
          <cell r="F6008"/>
          <cell r="G6008">
            <v>0</v>
          </cell>
        </row>
        <row r="6009">
          <cell r="A6009" t="str">
            <v>642E01517</v>
          </cell>
          <cell r="B6009"/>
          <cell r="C6009" t="str">
            <v>FT</v>
          </cell>
          <cell r="D6009" t="str">
            <v>DOTTED LINE, 6", TYPE 1A, AS PER PLAN</v>
          </cell>
          <cell r="F6009"/>
          <cell r="G6009">
            <v>0</v>
          </cell>
        </row>
        <row r="6010">
          <cell r="A6010" t="str">
            <v>642E01522</v>
          </cell>
          <cell r="B6010"/>
          <cell r="C6010" t="str">
            <v>FT</v>
          </cell>
          <cell r="D6010" t="str">
            <v>DOTTED LINE, 8", TYPE 1</v>
          </cell>
          <cell r="F6010"/>
          <cell r="G6010">
            <v>0</v>
          </cell>
        </row>
        <row r="6011">
          <cell r="A6011" t="str">
            <v>642E01523</v>
          </cell>
          <cell r="B6011"/>
          <cell r="C6011" t="str">
            <v>FT</v>
          </cell>
          <cell r="D6011" t="str">
            <v>DOTTED LINE, 8", TYPE 1, AS PER PLAN</v>
          </cell>
          <cell r="F6011"/>
          <cell r="G6011">
            <v>0</v>
          </cell>
        </row>
        <row r="6012">
          <cell r="A6012" t="str">
            <v>642E01530</v>
          </cell>
          <cell r="B6012"/>
          <cell r="C6012" t="str">
            <v>FT</v>
          </cell>
          <cell r="D6012" t="str">
            <v>DOTTED LINE, 8", TYPE 1A</v>
          </cell>
          <cell r="F6012"/>
          <cell r="G6012">
            <v>0</v>
          </cell>
        </row>
        <row r="6013">
          <cell r="A6013" t="str">
            <v>642E01531</v>
          </cell>
          <cell r="B6013"/>
          <cell r="C6013" t="str">
            <v>FT</v>
          </cell>
          <cell r="D6013" t="str">
            <v>DOTTED LINE, 8", TYPE 1A, AS PER PLAN</v>
          </cell>
          <cell r="F6013"/>
          <cell r="G6013">
            <v>0</v>
          </cell>
        </row>
        <row r="6014">
          <cell r="A6014" t="str">
            <v>642E01560</v>
          </cell>
          <cell r="B6014"/>
          <cell r="C6014" t="str">
            <v>FT</v>
          </cell>
          <cell r="D6014" t="str">
            <v>DOTTED LINE, 12", TYPE 1</v>
          </cell>
          <cell r="F6014"/>
          <cell r="G6014">
            <v>0</v>
          </cell>
        </row>
        <row r="6015">
          <cell r="A6015" t="str">
            <v>642E01570</v>
          </cell>
          <cell r="B6015"/>
          <cell r="C6015" t="str">
            <v>FT</v>
          </cell>
          <cell r="D6015" t="str">
            <v>DOTTED LINE, 12", TYPE 1A</v>
          </cell>
          <cell r="F6015"/>
          <cell r="G6015">
            <v>0</v>
          </cell>
        </row>
        <row r="6016">
          <cell r="A6016" t="str">
            <v>642E01602</v>
          </cell>
          <cell r="B6016"/>
          <cell r="C6016" t="str">
            <v>EACH</v>
          </cell>
          <cell r="D6016" t="str">
            <v>BIKE LANE SYMBOL MARKING, TYPE 1</v>
          </cell>
          <cell r="F6016"/>
          <cell r="G6016">
            <v>0</v>
          </cell>
        </row>
        <row r="6017">
          <cell r="A6017" t="str">
            <v>642E01610</v>
          </cell>
          <cell r="B6017"/>
          <cell r="C6017" t="str">
            <v>EACH</v>
          </cell>
          <cell r="D6017" t="str">
            <v>BIKE LANE SYMBOL MARKING, TYPE 1A</v>
          </cell>
          <cell r="F6017"/>
          <cell r="G6017">
            <v>0</v>
          </cell>
        </row>
        <row r="6018">
          <cell r="A6018" t="str">
            <v>642E01650</v>
          </cell>
          <cell r="B6018"/>
          <cell r="C6018" t="str">
            <v>EACH</v>
          </cell>
          <cell r="D6018" t="str">
            <v>BIKE LANE ARROW, TYPE 1</v>
          </cell>
          <cell r="F6018"/>
          <cell r="G6018">
            <v>0</v>
          </cell>
        </row>
        <row r="6019">
          <cell r="A6019" t="str">
            <v>642E01702</v>
          </cell>
          <cell r="B6019"/>
          <cell r="C6019" t="str">
            <v>EACH</v>
          </cell>
          <cell r="D6019" t="str">
            <v>HANDICAP SYMBOL MARKING, TYPE 1</v>
          </cell>
          <cell r="F6019"/>
          <cell r="G6019">
            <v>0</v>
          </cell>
        </row>
        <row r="6020">
          <cell r="A6020" t="str">
            <v>642E01703</v>
          </cell>
          <cell r="B6020"/>
          <cell r="C6020" t="str">
            <v>EACH</v>
          </cell>
          <cell r="D6020" t="str">
            <v>HANDICAP SYMBOL MARKING, TYPE 1, AS PER PLAN</v>
          </cell>
          <cell r="F6020"/>
          <cell r="G6020">
            <v>0</v>
          </cell>
        </row>
        <row r="6021">
          <cell r="A6021" t="str">
            <v>642E01710</v>
          </cell>
          <cell r="B6021"/>
          <cell r="C6021" t="str">
            <v>EACH</v>
          </cell>
          <cell r="D6021" t="str">
            <v>HANDICAP SYMBOL MARKING, TYPE 1A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642E20802</v>
          </cell>
          <cell r="B6025"/>
          <cell r="C6025" t="str">
            <v>FT</v>
          </cell>
          <cell r="D6025" t="str">
            <v>YIELD LINE, TYPE 1</v>
          </cell>
          <cell r="F6025"/>
          <cell r="G6025">
            <v>0</v>
          </cell>
        </row>
        <row r="6026">
          <cell r="A6026" t="str">
            <v>642E20810</v>
          </cell>
          <cell r="B6026"/>
          <cell r="C6026" t="str">
            <v>FT</v>
          </cell>
          <cell r="D6026" t="str">
            <v>YIELD LINE, TYPE 1A</v>
          </cell>
          <cell r="F6026"/>
          <cell r="G6026">
            <v>0</v>
          </cell>
        </row>
        <row r="6027">
          <cell r="A6027" t="str">
            <v>642E30000</v>
          </cell>
          <cell r="B6027"/>
          <cell r="C6027" t="str">
            <v>FT</v>
          </cell>
          <cell r="D6027" t="str">
            <v>REMOVAL OF PAVEMENT MARKING</v>
          </cell>
          <cell r="F6027"/>
          <cell r="G6027">
            <v>0</v>
          </cell>
        </row>
        <row r="6028">
          <cell r="A6028" t="str">
            <v>642E30001</v>
          </cell>
          <cell r="B6028"/>
          <cell r="C6028" t="str">
            <v>FT</v>
          </cell>
          <cell r="D6028" t="str">
            <v>REMOVAL OF PAVEMENT MARKING, AS PER PLAN</v>
          </cell>
          <cell r="F6028"/>
          <cell r="G6028">
            <v>0</v>
          </cell>
        </row>
        <row r="6029">
          <cell r="A6029" t="str">
            <v>642E30010</v>
          </cell>
          <cell r="B6029"/>
          <cell r="C6029" t="str">
            <v>SF</v>
          </cell>
          <cell r="D6029" t="str">
            <v>REMOVAL OF PAVEMENT MARKING</v>
          </cell>
          <cell r="F6029"/>
          <cell r="G6029">
            <v>0</v>
          </cell>
        </row>
        <row r="6030">
          <cell r="A6030" t="str">
            <v>642E30020</v>
          </cell>
          <cell r="B6030"/>
          <cell r="C6030" t="str">
            <v>EACH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642E30030</v>
          </cell>
          <cell r="B6031"/>
          <cell r="C6031" t="str">
            <v>MILE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642E30031</v>
          </cell>
          <cell r="B6032"/>
          <cell r="C6032" t="str">
            <v>MILE</v>
          </cell>
          <cell r="D6032" t="str">
            <v>REMOVAL OF PAVEMENT MARKING, AS PER PLAN</v>
          </cell>
          <cell r="F6032"/>
          <cell r="G6032">
            <v>0</v>
          </cell>
        </row>
        <row r="6033">
          <cell r="A6033" t="str">
            <v>642E40000</v>
          </cell>
          <cell r="B6033"/>
          <cell r="C6033" t="str">
            <v>EACH</v>
          </cell>
          <cell r="D6033" t="str">
            <v>SPEED MEASUREMENT MARKING</v>
          </cell>
          <cell r="F6033"/>
          <cell r="G6033">
            <v>0</v>
          </cell>
        </row>
        <row r="6034">
          <cell r="A6034" t="str">
            <v>642E40001</v>
          </cell>
          <cell r="B6034"/>
          <cell r="C6034" t="str">
            <v>EACH</v>
          </cell>
          <cell r="D6034" t="str">
            <v>SPEED MEASUREMENT MARKING, AS PER PLAN</v>
          </cell>
          <cell r="F6034"/>
          <cell r="G6034">
            <v>0</v>
          </cell>
        </row>
        <row r="6035">
          <cell r="A6035" t="str">
            <v>642E41000</v>
          </cell>
          <cell r="B6035"/>
          <cell r="C6035" t="str">
            <v>EACH</v>
          </cell>
          <cell r="D6035" t="str">
            <v>SPEED REDUCTION MARKING, TYPE 1</v>
          </cell>
          <cell r="F6035"/>
          <cell r="G6035">
            <v>0</v>
          </cell>
        </row>
        <row r="6036">
          <cell r="A6036" t="str">
            <v>642E42000</v>
          </cell>
          <cell r="B6036"/>
          <cell r="C6036" t="str">
            <v>EACH</v>
          </cell>
          <cell r="D6036" t="str">
            <v>SPEED REDUCTION MARKING, TYPE 1A</v>
          </cell>
          <cell r="F6036"/>
          <cell r="G6036">
            <v>0</v>
          </cell>
        </row>
        <row r="6037">
          <cell r="A6037" t="str">
            <v>642E50000</v>
          </cell>
          <cell r="B6037"/>
          <cell r="C6037" t="str">
            <v>MILE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642E50010</v>
          </cell>
          <cell r="B6038"/>
          <cell r="C6038" t="str">
            <v>EACH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642E50020</v>
          </cell>
          <cell r="B6039"/>
          <cell r="C6039" t="str">
            <v>FT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642E50030</v>
          </cell>
          <cell r="B6040"/>
          <cell r="C6040" t="str">
            <v>SF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642E50040</v>
          </cell>
          <cell r="B6041"/>
          <cell r="C6041" t="str">
            <v>LS</v>
          </cell>
          <cell r="D6041" t="str">
            <v>PAVEMENT MARKING, MISC.:</v>
          </cell>
          <cell r="F6041" t="str">
            <v>ADD SUPPLEMENTAL DESCRIPTION</v>
          </cell>
          <cell r="G6041">
            <v>1</v>
          </cell>
        </row>
        <row r="6042">
          <cell r="A6042" t="str">
            <v>642E60000</v>
          </cell>
          <cell r="B6042"/>
          <cell r="C6042" t="str">
            <v>SF</v>
          </cell>
          <cell r="D6042" t="str">
            <v>GREEN COLORED PAVEMENT FOR BIKE LANES,TYPE 1</v>
          </cell>
          <cell r="F6042"/>
          <cell r="G6042">
            <v>0</v>
          </cell>
        </row>
        <row r="6043">
          <cell r="A6043" t="str">
            <v>642E60010</v>
          </cell>
          <cell r="B6043"/>
          <cell r="C6043" t="str">
            <v>SF</v>
          </cell>
          <cell r="D6043" t="str">
            <v>GREEN COLORED PAVEMENT FOR BIKE LANES,TYPE 1A</v>
          </cell>
          <cell r="F6043"/>
          <cell r="G6043">
            <v>0</v>
          </cell>
        </row>
        <row r="6044">
          <cell r="A6044" t="str">
            <v>643E00100</v>
          </cell>
          <cell r="B6044"/>
          <cell r="C6044" t="str">
            <v>MILE</v>
          </cell>
          <cell r="D6044" t="str">
            <v>EDGE LINE, 4"</v>
          </cell>
          <cell r="F6044"/>
          <cell r="G6044">
            <v>0</v>
          </cell>
        </row>
        <row r="6045">
          <cell r="A6045" t="str">
            <v>643E00101</v>
          </cell>
          <cell r="B6045"/>
          <cell r="C6045" t="str">
            <v>MILE</v>
          </cell>
          <cell r="D6045" t="str">
            <v>EDGE LINE, 4", AS PER PLAN</v>
          </cell>
          <cell r="F6045"/>
          <cell r="G6045">
            <v>0</v>
          </cell>
        </row>
        <row r="6046">
          <cell r="A6046" t="str">
            <v>643E00104</v>
          </cell>
          <cell r="B6046"/>
          <cell r="C6046" t="str">
            <v>MILE</v>
          </cell>
          <cell r="D6046" t="str">
            <v>EDGE LINE, 6"</v>
          </cell>
          <cell r="F6046"/>
          <cell r="G6046">
            <v>0</v>
          </cell>
        </row>
        <row r="6047">
          <cell r="A6047" t="str">
            <v>643E00105</v>
          </cell>
          <cell r="B6047"/>
          <cell r="C6047" t="str">
            <v>MILE</v>
          </cell>
          <cell r="D6047" t="str">
            <v>EDGE LINE, 6", AS PER PLAN</v>
          </cell>
          <cell r="F6047"/>
          <cell r="G6047">
            <v>0</v>
          </cell>
        </row>
        <row r="6048">
          <cell r="A6048" t="str">
            <v>643E00200</v>
          </cell>
          <cell r="B6048"/>
          <cell r="C6048" t="str">
            <v>MILE</v>
          </cell>
          <cell r="D6048" t="str">
            <v>LANE LINE, 4"</v>
          </cell>
          <cell r="F6048"/>
          <cell r="G6048">
            <v>0</v>
          </cell>
        </row>
        <row r="6049">
          <cell r="A6049" t="str">
            <v>643E00201</v>
          </cell>
          <cell r="B6049"/>
          <cell r="C6049" t="str">
            <v>MILE</v>
          </cell>
          <cell r="D6049" t="str">
            <v>LANE LINE, 4", AS PER PLAN</v>
          </cell>
          <cell r="F6049"/>
          <cell r="G6049">
            <v>0</v>
          </cell>
        </row>
        <row r="6050">
          <cell r="A6050" t="str">
            <v>643E00204</v>
          </cell>
          <cell r="B6050"/>
          <cell r="C6050" t="str">
            <v>MILE</v>
          </cell>
          <cell r="D6050" t="str">
            <v>LANE LINE, 6"</v>
          </cell>
          <cell r="F6050"/>
          <cell r="G6050">
            <v>0</v>
          </cell>
        </row>
        <row r="6051">
          <cell r="A6051" t="str">
            <v>643E00205</v>
          </cell>
          <cell r="B6051"/>
          <cell r="C6051" t="str">
            <v>MILE</v>
          </cell>
          <cell r="D6051" t="str">
            <v>LANE LINE, 6", AS PER PLAN</v>
          </cell>
          <cell r="F6051"/>
          <cell r="G6051">
            <v>0</v>
          </cell>
        </row>
        <row r="6052">
          <cell r="A6052" t="str">
            <v>643E00300</v>
          </cell>
          <cell r="B6052"/>
          <cell r="C6052" t="str">
            <v>MILE</v>
          </cell>
          <cell r="D6052" t="str">
            <v>CENTER LINE</v>
          </cell>
          <cell r="F6052"/>
          <cell r="G6052">
            <v>0</v>
          </cell>
        </row>
        <row r="6053">
          <cell r="A6053" t="str">
            <v>643E00301</v>
          </cell>
          <cell r="B6053"/>
          <cell r="C6053" t="str">
            <v>MILE</v>
          </cell>
          <cell r="D6053" t="str">
            <v>CENTER LINE, AS PER PLAN</v>
          </cell>
          <cell r="F6053"/>
          <cell r="G6053">
            <v>0</v>
          </cell>
        </row>
        <row r="6054">
          <cell r="A6054" t="str">
            <v>643E00400</v>
          </cell>
          <cell r="B6054"/>
          <cell r="C6054" t="str">
            <v>FT</v>
          </cell>
          <cell r="D6054" t="str">
            <v>CHANNELIZING LINE, 8"</v>
          </cell>
          <cell r="F6054"/>
          <cell r="G6054">
            <v>0</v>
          </cell>
        </row>
        <row r="6055">
          <cell r="A6055" t="str">
            <v>643E00401</v>
          </cell>
          <cell r="B6055"/>
          <cell r="C6055" t="str">
            <v>FT</v>
          </cell>
          <cell r="D6055" t="str">
            <v>CHANNELIZING LINE, 8", AS PER PLAN</v>
          </cell>
          <cell r="F6055"/>
          <cell r="G6055">
            <v>0</v>
          </cell>
        </row>
        <row r="6056">
          <cell r="A6056" t="str">
            <v>643E00404</v>
          </cell>
          <cell r="B6056"/>
          <cell r="C6056" t="str">
            <v>FT</v>
          </cell>
          <cell r="D6056" t="str">
            <v>CHANNELIZING LINE, 12"</v>
          </cell>
          <cell r="F6056"/>
          <cell r="G6056">
            <v>0</v>
          </cell>
        </row>
        <row r="6057">
          <cell r="A6057" t="str">
            <v>643E00405</v>
          </cell>
          <cell r="B6057"/>
          <cell r="C6057" t="str">
            <v>FT</v>
          </cell>
          <cell r="D6057" t="str">
            <v>CHANNELIZING LINE, 12", AS PER PLAN</v>
          </cell>
          <cell r="F6057"/>
          <cell r="G6057">
            <v>0</v>
          </cell>
        </row>
        <row r="6058">
          <cell r="A6058" t="str">
            <v>643E00500</v>
          </cell>
          <cell r="B6058"/>
          <cell r="C6058" t="str">
            <v>FT</v>
          </cell>
          <cell r="D6058" t="str">
            <v>STOP LINE</v>
          </cell>
          <cell r="F6058"/>
          <cell r="G6058">
            <v>0</v>
          </cell>
        </row>
        <row r="6059">
          <cell r="A6059" t="str">
            <v>643E00501</v>
          </cell>
          <cell r="B6059"/>
          <cell r="C6059" t="str">
            <v>FT</v>
          </cell>
          <cell r="D6059" t="str">
            <v>STOP LINE, AS PER PLAN</v>
          </cell>
          <cell r="F6059"/>
          <cell r="G6059">
            <v>0</v>
          </cell>
        </row>
        <row r="6060">
          <cell r="A6060" t="str">
            <v>643E00620</v>
          </cell>
          <cell r="B6060"/>
          <cell r="C6060" t="str">
            <v>FT</v>
          </cell>
          <cell r="D6060" t="str">
            <v>CROSSWALK LINE, 12"</v>
          </cell>
          <cell r="F6060"/>
          <cell r="G6060">
            <v>0</v>
          </cell>
        </row>
        <row r="6061">
          <cell r="A6061" t="str">
            <v>643E00621</v>
          </cell>
          <cell r="B6061"/>
          <cell r="C6061" t="str">
            <v>FT</v>
          </cell>
          <cell r="D6061" t="str">
            <v>CROSSWALK LINE, 12", AS PER PLAN</v>
          </cell>
          <cell r="F6061"/>
          <cell r="G6061">
            <v>0</v>
          </cell>
        </row>
        <row r="6062">
          <cell r="A6062" t="str">
            <v>643E00630</v>
          </cell>
          <cell r="B6062"/>
          <cell r="C6062" t="str">
            <v>FT</v>
          </cell>
          <cell r="D6062" t="str">
            <v>CROSSWALK LINE, 24"</v>
          </cell>
          <cell r="F6062"/>
          <cell r="G6062">
            <v>0</v>
          </cell>
        </row>
        <row r="6063">
          <cell r="A6063" t="str">
            <v>643E00631</v>
          </cell>
          <cell r="B6063"/>
          <cell r="C6063" t="str">
            <v>FT</v>
          </cell>
          <cell r="D6063" t="str">
            <v>CROSSWALK LINE, 24", AS PER PLAN</v>
          </cell>
          <cell r="F6063"/>
          <cell r="G6063">
            <v>0</v>
          </cell>
        </row>
        <row r="6064">
          <cell r="A6064" t="str">
            <v>643E00700</v>
          </cell>
          <cell r="B6064"/>
          <cell r="C6064" t="str">
            <v>FT</v>
          </cell>
          <cell r="D6064" t="str">
            <v>TRANSVERSE/DIAGONAL LINE</v>
          </cell>
          <cell r="F6064"/>
          <cell r="G6064">
            <v>0</v>
          </cell>
        </row>
        <row r="6065">
          <cell r="A6065" t="str">
            <v>643E00701</v>
          </cell>
          <cell r="B6065"/>
          <cell r="C6065" t="str">
            <v>FT</v>
          </cell>
          <cell r="D6065" t="str">
            <v>TRANSVERSE/DIAGONAL LINE, AS PER PLAN</v>
          </cell>
          <cell r="F6065"/>
          <cell r="G6065">
            <v>0</v>
          </cell>
        </row>
        <row r="6066">
          <cell r="A6066" t="str">
            <v>643E00720</v>
          </cell>
          <cell r="B6066"/>
          <cell r="C6066" t="str">
            <v>FT</v>
          </cell>
          <cell r="D6066" t="str">
            <v>CHEVRON MARKING</v>
          </cell>
          <cell r="F6066"/>
          <cell r="G6066">
            <v>0</v>
          </cell>
        </row>
        <row r="6067">
          <cell r="A6067" t="str">
            <v>643E00721</v>
          </cell>
          <cell r="B6067"/>
          <cell r="C6067" t="str">
            <v>FT</v>
          </cell>
          <cell r="D6067" t="str">
            <v>CHEVRON MARKING, AS PER PLAN</v>
          </cell>
          <cell r="F6067"/>
          <cell r="G6067">
            <v>0</v>
          </cell>
        </row>
        <row r="6068">
          <cell r="A6068" t="str">
            <v>643E00800</v>
          </cell>
          <cell r="B6068"/>
          <cell r="C6068" t="str">
            <v>FT</v>
          </cell>
          <cell r="D6068" t="str">
            <v>CURB MARKING</v>
          </cell>
          <cell r="F6068"/>
          <cell r="G6068">
            <v>0</v>
          </cell>
        </row>
        <row r="6069">
          <cell r="A6069" t="str">
            <v>643E00801</v>
          </cell>
          <cell r="B6069"/>
          <cell r="C6069" t="str">
            <v>FT</v>
          </cell>
          <cell r="D6069" t="str">
            <v>CURB MARKING, AS PER PLAN</v>
          </cell>
          <cell r="F6069"/>
          <cell r="G6069">
            <v>0</v>
          </cell>
        </row>
        <row r="6070">
          <cell r="A6070" t="str">
            <v>643E00900</v>
          </cell>
          <cell r="B6070"/>
          <cell r="C6070" t="str">
            <v>SF</v>
          </cell>
          <cell r="D6070" t="str">
            <v>ISLAND MARKING</v>
          </cell>
          <cell r="F6070"/>
          <cell r="G6070">
            <v>0</v>
          </cell>
        </row>
        <row r="6071">
          <cell r="A6071" t="str">
            <v>643E00901</v>
          </cell>
          <cell r="B6071"/>
          <cell r="C6071" t="str">
            <v>SF</v>
          </cell>
          <cell r="D6071" t="str">
            <v>ISLAND MARKING, AS PER PLAN</v>
          </cell>
          <cell r="F6071"/>
          <cell r="G6071">
            <v>0</v>
          </cell>
        </row>
        <row r="6072">
          <cell r="A6072" t="str">
            <v>643E01000</v>
          </cell>
          <cell r="B6072"/>
          <cell r="C6072" t="str">
            <v>EACH</v>
          </cell>
          <cell r="D6072" t="str">
            <v>RAILROAD SYMBOL MARKING</v>
          </cell>
          <cell r="F6072"/>
          <cell r="G6072">
            <v>0</v>
          </cell>
        </row>
        <row r="6073">
          <cell r="A6073" t="str">
            <v>643E01001</v>
          </cell>
          <cell r="B6073"/>
          <cell r="C6073" t="str">
            <v>EACH</v>
          </cell>
          <cell r="D6073" t="str">
            <v>RAILROAD SYMBOL MARKING, AS PER PLAN</v>
          </cell>
          <cell r="F6073"/>
          <cell r="G6073">
            <v>0</v>
          </cell>
        </row>
        <row r="6074">
          <cell r="A6074" t="str">
            <v>643E01100</v>
          </cell>
          <cell r="B6074"/>
          <cell r="C6074" t="str">
            <v>EACH</v>
          </cell>
          <cell r="D6074" t="str">
            <v>SCHOOL SYMBOL MARKING, 72"</v>
          </cell>
          <cell r="F6074"/>
          <cell r="G6074">
            <v>0</v>
          </cell>
        </row>
        <row r="6075">
          <cell r="A6075" t="str">
            <v>643E01101</v>
          </cell>
          <cell r="B6075"/>
          <cell r="C6075" t="str">
            <v>EACH</v>
          </cell>
          <cell r="D6075" t="str">
            <v>SCHOOL SYMBOL MARKING, 72", AS PER PLAN</v>
          </cell>
          <cell r="F6075"/>
          <cell r="G6075">
            <v>0</v>
          </cell>
        </row>
        <row r="6076">
          <cell r="A6076" t="str">
            <v>643E01110</v>
          </cell>
          <cell r="B6076"/>
          <cell r="C6076" t="str">
            <v>EACH</v>
          </cell>
          <cell r="D6076" t="str">
            <v>SCHOOL SYMBOL MARKING, 96"</v>
          </cell>
          <cell r="F6076"/>
          <cell r="G6076">
            <v>0</v>
          </cell>
        </row>
        <row r="6077">
          <cell r="A6077" t="str">
            <v>643E01111</v>
          </cell>
          <cell r="B6077"/>
          <cell r="C6077" t="str">
            <v>EACH</v>
          </cell>
          <cell r="D6077" t="str">
            <v>SCHOOL SYMBOL MARKING, 96", AS PER PLAN</v>
          </cell>
          <cell r="F6077"/>
          <cell r="G6077">
            <v>0</v>
          </cell>
        </row>
        <row r="6078">
          <cell r="A6078" t="str">
            <v>643E01120</v>
          </cell>
          <cell r="B6078"/>
          <cell r="C6078" t="str">
            <v>EACH</v>
          </cell>
          <cell r="D6078" t="str">
            <v>SCHOOL SYMBOL MARKING, 120"</v>
          </cell>
          <cell r="F6078"/>
          <cell r="G6078">
            <v>0</v>
          </cell>
        </row>
        <row r="6079">
          <cell r="A6079" t="str">
            <v>643E01121</v>
          </cell>
          <cell r="B6079"/>
          <cell r="C6079" t="str">
            <v>EACH</v>
          </cell>
          <cell r="D6079" t="str">
            <v>SCHOOL SYMBOL MARKING, 120", AS PER PLAN</v>
          </cell>
          <cell r="F6079"/>
          <cell r="G6079">
            <v>0</v>
          </cell>
        </row>
        <row r="6080">
          <cell r="A6080" t="str">
            <v>643E01200</v>
          </cell>
          <cell r="B6080"/>
          <cell r="C6080" t="str">
            <v>FT</v>
          </cell>
          <cell r="D6080" t="str">
            <v>PARKING LOT STALL MARKING</v>
          </cell>
          <cell r="F6080"/>
          <cell r="G6080">
            <v>0</v>
          </cell>
        </row>
        <row r="6081">
          <cell r="A6081" t="str">
            <v>643E01201</v>
          </cell>
          <cell r="B6081"/>
          <cell r="C6081" t="str">
            <v>FT</v>
          </cell>
          <cell r="D6081" t="str">
            <v>PARKING LOT STALL MARKING, AS PER PLAN</v>
          </cell>
          <cell r="F6081"/>
          <cell r="G6081">
            <v>0</v>
          </cell>
        </row>
        <row r="6082">
          <cell r="A6082" t="str">
            <v>643E01300</v>
          </cell>
          <cell r="B6082"/>
          <cell r="C6082" t="str">
            <v>EACH</v>
          </cell>
          <cell r="D6082" t="str">
            <v>LANE ARROW</v>
          </cell>
          <cell r="F6082"/>
          <cell r="G6082">
            <v>0</v>
          </cell>
        </row>
        <row r="6083">
          <cell r="A6083" t="str">
            <v>643E01301</v>
          </cell>
          <cell r="B6083"/>
          <cell r="C6083" t="str">
            <v>EACH</v>
          </cell>
          <cell r="D6083" t="str">
            <v>LANE ARROW, AS PER PLAN</v>
          </cell>
          <cell r="F6083"/>
          <cell r="G6083">
            <v>0</v>
          </cell>
        </row>
        <row r="6084">
          <cell r="A6084" t="str">
            <v>643E01310</v>
          </cell>
          <cell r="B6084"/>
          <cell r="C6084" t="str">
            <v>EACH</v>
          </cell>
          <cell r="D6084" t="str">
            <v>WRONG WAY ARROW</v>
          </cell>
          <cell r="F6084"/>
          <cell r="G6084">
            <v>0</v>
          </cell>
        </row>
        <row r="6085">
          <cell r="A6085" t="str">
            <v>643E01350</v>
          </cell>
          <cell r="B6085"/>
          <cell r="C6085" t="str">
            <v>EACH</v>
          </cell>
          <cell r="D6085" t="str">
            <v>TWO WAY LEFT TURN ARROW</v>
          </cell>
          <cell r="F6085"/>
          <cell r="G6085">
            <v>0</v>
          </cell>
        </row>
        <row r="6086">
          <cell r="A6086" t="str">
            <v>643E01400</v>
          </cell>
          <cell r="B6086"/>
          <cell r="C6086" t="str">
            <v>EACH</v>
          </cell>
          <cell r="D6086" t="str">
            <v>WORD ON PAVEMENT, 72"</v>
          </cell>
          <cell r="F6086"/>
          <cell r="G6086">
            <v>0</v>
          </cell>
        </row>
        <row r="6087">
          <cell r="A6087" t="str">
            <v>643E01401</v>
          </cell>
          <cell r="B6087"/>
          <cell r="C6087" t="str">
            <v>EACH</v>
          </cell>
          <cell r="D6087" t="str">
            <v>WORD ON PAVEMENT, 72", AS PER PLAN</v>
          </cell>
          <cell r="F6087"/>
          <cell r="G6087">
            <v>0</v>
          </cell>
        </row>
        <row r="6088">
          <cell r="A6088" t="str">
            <v>643E01410</v>
          </cell>
          <cell r="B6088"/>
          <cell r="C6088" t="str">
            <v>EACH</v>
          </cell>
          <cell r="D6088" t="str">
            <v>WORD ON PAVEMENT, 96"</v>
          </cell>
          <cell r="F6088"/>
          <cell r="G6088">
            <v>0</v>
          </cell>
        </row>
        <row r="6089">
          <cell r="A6089" t="str">
            <v>643E01411</v>
          </cell>
          <cell r="B6089"/>
          <cell r="C6089" t="str">
            <v>EACH</v>
          </cell>
          <cell r="D6089" t="str">
            <v>WORD ON PAVEMENT, 96", AS PER PLAN</v>
          </cell>
          <cell r="F6089"/>
          <cell r="G6089">
            <v>0</v>
          </cell>
        </row>
        <row r="6090">
          <cell r="A6090" t="str">
            <v>643E01500</v>
          </cell>
          <cell r="B6090"/>
          <cell r="C6090" t="str">
            <v>FT</v>
          </cell>
          <cell r="D6090" t="str">
            <v>DOTTED LINE, 4"</v>
          </cell>
          <cell r="F6090"/>
          <cell r="G6090">
            <v>0</v>
          </cell>
        </row>
        <row r="6091">
          <cell r="A6091" t="str">
            <v>643E01501</v>
          </cell>
          <cell r="B6091"/>
          <cell r="C6091" t="str">
            <v>FT</v>
          </cell>
          <cell r="D6091" t="str">
            <v>DOTTED LINE, 4", AS PER PLAN</v>
          </cell>
          <cell r="F6091"/>
          <cell r="G6091">
            <v>0</v>
          </cell>
        </row>
        <row r="6092">
          <cell r="A6092" t="str">
            <v>643E01510</v>
          </cell>
          <cell r="B6092"/>
          <cell r="C6092" t="str">
            <v>FT</v>
          </cell>
          <cell r="D6092" t="str">
            <v>DOTTED LINE, 6"</v>
          </cell>
          <cell r="F6092"/>
          <cell r="G6092">
            <v>0</v>
          </cell>
        </row>
        <row r="6093">
          <cell r="A6093" t="str">
            <v>643E01511</v>
          </cell>
          <cell r="B6093"/>
          <cell r="C6093" t="str">
            <v>FT</v>
          </cell>
          <cell r="D6093" t="str">
            <v>DOTTED LINE, 6", AS PER PLAN</v>
          </cell>
          <cell r="F6093"/>
          <cell r="G6093">
            <v>0</v>
          </cell>
        </row>
        <row r="6094">
          <cell r="A6094" t="str">
            <v>643E01550</v>
          </cell>
          <cell r="B6094"/>
          <cell r="C6094" t="str">
            <v>FT</v>
          </cell>
          <cell r="D6094" t="str">
            <v>DOTTED LINE, 12"</v>
          </cell>
          <cell r="F6094"/>
          <cell r="G6094">
            <v>0</v>
          </cell>
        </row>
        <row r="6095">
          <cell r="A6095" t="str">
            <v>643E01551</v>
          </cell>
          <cell r="B6095"/>
          <cell r="C6095" t="str">
            <v>FT</v>
          </cell>
          <cell r="D6095" t="str">
            <v>DOTTED LINE, 12", AS PER PLAN</v>
          </cell>
          <cell r="F6095"/>
          <cell r="G6095">
            <v>0</v>
          </cell>
        </row>
        <row r="6096">
          <cell r="A6096" t="str">
            <v>643E01600</v>
          </cell>
          <cell r="B6096"/>
          <cell r="C6096" t="str">
            <v>EACH</v>
          </cell>
          <cell r="D6096" t="str">
            <v>HANDICAP SYMBOL MARKING</v>
          </cell>
          <cell r="F6096"/>
          <cell r="G6096">
            <v>0</v>
          </cell>
        </row>
        <row r="6097">
          <cell r="A6097" t="str">
            <v>643E01601</v>
          </cell>
          <cell r="B6097"/>
          <cell r="C6097" t="str">
            <v>EACH</v>
          </cell>
          <cell r="D6097" t="str">
            <v>HANDICAP SYMBOL MARKING, AS PER PLAN</v>
          </cell>
          <cell r="F6097"/>
          <cell r="G6097">
            <v>0</v>
          </cell>
        </row>
        <row r="6098">
          <cell r="A6098" t="str">
            <v>643E01602</v>
          </cell>
          <cell r="B6098"/>
          <cell r="C6098" t="str">
            <v>EACH</v>
          </cell>
          <cell r="D6098" t="str">
            <v>BIKE LANE SYMBOL MARKING</v>
          </cell>
          <cell r="F6098"/>
          <cell r="G6098">
            <v>0</v>
          </cell>
        </row>
        <row r="6099">
          <cell r="A6099" t="str">
            <v>643E19000</v>
          </cell>
          <cell r="B6099"/>
          <cell r="C6099" t="str">
            <v>EACH</v>
          </cell>
          <cell r="D6099" t="str">
            <v>SHARED LANE MARKING</v>
          </cell>
          <cell r="F6099"/>
          <cell r="G6099">
            <v>0</v>
          </cell>
        </row>
        <row r="6100">
          <cell r="A6100" t="str">
            <v>643E20000</v>
          </cell>
          <cell r="B6100"/>
          <cell r="C6100" t="str">
            <v>LS</v>
          </cell>
          <cell r="D6100" t="str">
            <v>TWO-WAY RADIO EQUIPMENT</v>
          </cell>
          <cell r="F6100"/>
          <cell r="G6100">
            <v>0</v>
          </cell>
        </row>
        <row r="6101">
          <cell r="A6101" t="str">
            <v>643E20802</v>
          </cell>
          <cell r="B6101"/>
          <cell r="C6101" t="str">
            <v>FT</v>
          </cell>
          <cell r="D6101" t="str">
            <v>YIELD LINE</v>
          </cell>
          <cell r="F6101"/>
          <cell r="G6101">
            <v>0</v>
          </cell>
        </row>
        <row r="6102">
          <cell r="A6102" t="str">
            <v>643E30000</v>
          </cell>
          <cell r="B6102"/>
          <cell r="C6102" t="str">
            <v>FT</v>
          </cell>
          <cell r="D6102" t="str">
            <v>REMOVAL OF PAVEMENT MARKING</v>
          </cell>
          <cell r="F6102"/>
          <cell r="G6102">
            <v>0</v>
          </cell>
        </row>
        <row r="6103">
          <cell r="A6103" t="str">
            <v>643E30010</v>
          </cell>
          <cell r="B6103"/>
          <cell r="C6103" t="str">
            <v>SF</v>
          </cell>
          <cell r="D6103" t="str">
            <v>REMOVAL OF PAVEMENT MARKING</v>
          </cell>
          <cell r="F6103"/>
          <cell r="G6103">
            <v>0</v>
          </cell>
        </row>
        <row r="6104">
          <cell r="A6104" t="str">
            <v>643E30020</v>
          </cell>
          <cell r="B6104"/>
          <cell r="C6104" t="str">
            <v>EACH</v>
          </cell>
          <cell r="D6104" t="str">
            <v>REMOVAL OF PAVEMENT MARKING</v>
          </cell>
          <cell r="F6104"/>
          <cell r="G6104">
            <v>0</v>
          </cell>
        </row>
        <row r="6105">
          <cell r="A6105" t="str">
            <v>643E30030</v>
          </cell>
          <cell r="B6105"/>
          <cell r="C6105" t="str">
            <v>MILE</v>
          </cell>
          <cell r="D6105" t="str">
            <v>REMOVAL OF PAVEMENT MARKING</v>
          </cell>
          <cell r="F6105"/>
          <cell r="G6105">
            <v>0</v>
          </cell>
        </row>
        <row r="6106">
          <cell r="A6106" t="str">
            <v>643E40000</v>
          </cell>
          <cell r="B6106"/>
          <cell r="C6106" t="str">
            <v>EACH</v>
          </cell>
          <cell r="D6106" t="str">
            <v>SPEED MEASUREMENT MARKING</v>
          </cell>
          <cell r="F6106"/>
          <cell r="G6106">
            <v>0</v>
          </cell>
        </row>
        <row r="6107">
          <cell r="A6107" t="str">
            <v>643E40001</v>
          </cell>
          <cell r="B6107"/>
          <cell r="C6107" t="str">
            <v>EACH</v>
          </cell>
          <cell r="D6107" t="str">
            <v>SPEED MEASUREMENT MARKING, AS PER PLAN</v>
          </cell>
          <cell r="F6107"/>
          <cell r="G6107">
            <v>0</v>
          </cell>
        </row>
        <row r="6108">
          <cell r="A6108" t="str">
            <v>643E50000</v>
          </cell>
          <cell r="B6108"/>
          <cell r="C6108" t="str">
            <v>MILE</v>
          </cell>
          <cell r="D6108" t="str">
            <v>PAVEMENT MARKING, MISC.:</v>
          </cell>
          <cell r="F6108" t="str">
            <v>ADD SUPPLEMENTAL DESCRIPTION</v>
          </cell>
          <cell r="G6108">
            <v>1</v>
          </cell>
        </row>
        <row r="6109">
          <cell r="A6109" t="str">
            <v>643E50100</v>
          </cell>
          <cell r="B6109"/>
          <cell r="C6109" t="str">
            <v>EACH</v>
          </cell>
          <cell r="D6109" t="str">
            <v>PAVEMENT MARKING, MISC.:</v>
          </cell>
          <cell r="F6109" t="str">
            <v>ADD SUPPLEMENTAL DESCRIPTION</v>
          </cell>
          <cell r="G6109">
            <v>1</v>
          </cell>
        </row>
        <row r="6110">
          <cell r="A6110" t="str">
            <v>643E50200</v>
          </cell>
          <cell r="B6110"/>
          <cell r="C6110" t="str">
            <v>FT</v>
          </cell>
          <cell r="D6110" t="str">
            <v>PAVEMENT MARKING, MISC.:</v>
          </cell>
          <cell r="F6110" t="str">
            <v>ADD SUPPLEMENTAL DESCRIPTION</v>
          </cell>
          <cell r="G6110">
            <v>1</v>
          </cell>
        </row>
        <row r="6111">
          <cell r="A6111" t="str">
            <v>643E60000</v>
          </cell>
          <cell r="B6111"/>
          <cell r="C6111" t="str">
            <v>SF</v>
          </cell>
          <cell r="D6111" t="str">
            <v>GREEN COLORED PAVEMENT FOR BIKE LANES</v>
          </cell>
          <cell r="F6111"/>
          <cell r="G6111">
            <v>0</v>
          </cell>
        </row>
        <row r="6112">
          <cell r="A6112" t="str">
            <v>644E00100</v>
          </cell>
          <cell r="B6112"/>
          <cell r="C6112" t="str">
            <v>MILE</v>
          </cell>
          <cell r="D6112" t="str">
            <v>EDGE LINE, 4"</v>
          </cell>
          <cell r="F6112"/>
          <cell r="G6112">
            <v>0</v>
          </cell>
        </row>
        <row r="6113">
          <cell r="A6113" t="str">
            <v>644E00101</v>
          </cell>
          <cell r="B6113"/>
          <cell r="C6113" t="str">
            <v>MILE</v>
          </cell>
          <cell r="D6113" t="str">
            <v>EDGE LINE, 4", AS PER PLAN</v>
          </cell>
          <cell r="F6113"/>
          <cell r="G6113">
            <v>0</v>
          </cell>
        </row>
        <row r="6114">
          <cell r="A6114" t="str">
            <v>644E00104</v>
          </cell>
          <cell r="B6114"/>
          <cell r="C6114" t="str">
            <v>MILE</v>
          </cell>
          <cell r="D6114" t="str">
            <v>EDGE LINE, 6"</v>
          </cell>
          <cell r="F6114"/>
          <cell r="G6114">
            <v>0</v>
          </cell>
        </row>
        <row r="6115">
          <cell r="A6115" t="str">
            <v>644E00105</v>
          </cell>
          <cell r="B6115"/>
          <cell r="C6115" t="str">
            <v>MILE</v>
          </cell>
          <cell r="D6115" t="str">
            <v>EDGE LINE, 6", AS PER PLAN</v>
          </cell>
          <cell r="F6115"/>
          <cell r="G6115">
            <v>0</v>
          </cell>
        </row>
        <row r="6116">
          <cell r="A6116" t="str">
            <v>644E00200</v>
          </cell>
          <cell r="B6116"/>
          <cell r="C6116" t="str">
            <v>MILE</v>
          </cell>
          <cell r="D6116" t="str">
            <v>LANE LINE, 4"</v>
          </cell>
          <cell r="F6116"/>
          <cell r="G6116">
            <v>0</v>
          </cell>
        </row>
        <row r="6117">
          <cell r="A6117" t="str">
            <v>644E00201</v>
          </cell>
          <cell r="B6117"/>
          <cell r="C6117" t="str">
            <v>MILE</v>
          </cell>
          <cell r="D6117" t="str">
            <v>LANE LINE, 4", AS PER PLAN</v>
          </cell>
          <cell r="F6117"/>
          <cell r="G6117">
            <v>0</v>
          </cell>
        </row>
        <row r="6118">
          <cell r="A6118" t="str">
            <v>644E00204</v>
          </cell>
          <cell r="B6118"/>
          <cell r="C6118" t="str">
            <v>MILE</v>
          </cell>
          <cell r="D6118" t="str">
            <v>LANE LINE, 6"</v>
          </cell>
          <cell r="F6118"/>
          <cell r="G6118">
            <v>0</v>
          </cell>
        </row>
        <row r="6119">
          <cell r="A6119" t="str">
            <v>644E00205</v>
          </cell>
          <cell r="B6119"/>
          <cell r="C6119" t="str">
            <v>MILE</v>
          </cell>
          <cell r="D6119" t="str">
            <v>LANE LINE, 6", AS PER PLAN</v>
          </cell>
          <cell r="F6119"/>
          <cell r="G6119">
            <v>0</v>
          </cell>
        </row>
        <row r="6120">
          <cell r="A6120" t="str">
            <v>644E00300</v>
          </cell>
          <cell r="B6120"/>
          <cell r="C6120" t="str">
            <v>MILE</v>
          </cell>
          <cell r="D6120" t="str">
            <v>CENTER LINE</v>
          </cell>
          <cell r="F6120"/>
          <cell r="G6120">
            <v>0</v>
          </cell>
        </row>
        <row r="6121">
          <cell r="A6121" t="str">
            <v>644E00301</v>
          </cell>
          <cell r="B6121"/>
          <cell r="C6121" t="str">
            <v>MILE</v>
          </cell>
          <cell r="D6121" t="str">
            <v>CENTER LINE, AS PER PLAN</v>
          </cell>
          <cell r="F6121"/>
          <cell r="G6121">
            <v>0</v>
          </cell>
        </row>
        <row r="6122">
          <cell r="A6122" t="str">
            <v>644E00400</v>
          </cell>
          <cell r="B6122"/>
          <cell r="C6122" t="str">
            <v>FT</v>
          </cell>
          <cell r="D6122" t="str">
            <v>CHANNELIZING LINE, 8"</v>
          </cell>
          <cell r="F6122"/>
          <cell r="G6122">
            <v>0</v>
          </cell>
        </row>
        <row r="6123">
          <cell r="A6123" t="str">
            <v>644E00401</v>
          </cell>
          <cell r="B6123"/>
          <cell r="C6123" t="str">
            <v>FT</v>
          </cell>
          <cell r="D6123" t="str">
            <v>CHANNELIZING LINE, 8", AS PER PLAN</v>
          </cell>
          <cell r="F6123"/>
          <cell r="G6123">
            <v>0</v>
          </cell>
        </row>
        <row r="6124">
          <cell r="A6124" t="str">
            <v>644E00404</v>
          </cell>
          <cell r="B6124"/>
          <cell r="C6124" t="str">
            <v>FT</v>
          </cell>
          <cell r="D6124" t="str">
            <v>CHANNELIZING LINE, 12"</v>
          </cell>
          <cell r="F6124"/>
          <cell r="G6124">
            <v>0</v>
          </cell>
        </row>
        <row r="6125">
          <cell r="A6125" t="str">
            <v>644E00405</v>
          </cell>
          <cell r="B6125"/>
          <cell r="C6125" t="str">
            <v>FT</v>
          </cell>
          <cell r="D6125" t="str">
            <v>CHANNELIZING LINE, 12", AS PER PLAN</v>
          </cell>
          <cell r="F6125"/>
          <cell r="G6125">
            <v>0</v>
          </cell>
        </row>
        <row r="6126">
          <cell r="A6126" t="str">
            <v>644E00500</v>
          </cell>
          <cell r="B6126"/>
          <cell r="C6126" t="str">
            <v>FT</v>
          </cell>
          <cell r="D6126" t="str">
            <v>STOP LINE</v>
          </cell>
          <cell r="F6126"/>
          <cell r="G6126">
            <v>0</v>
          </cell>
        </row>
        <row r="6127">
          <cell r="A6127" t="str">
            <v>644E00501</v>
          </cell>
          <cell r="B6127"/>
          <cell r="C6127" t="str">
            <v>FT</v>
          </cell>
          <cell r="D6127" t="str">
            <v>STOP LINE, AS PER PLAN</v>
          </cell>
          <cell r="F6127"/>
          <cell r="G6127">
            <v>0</v>
          </cell>
        </row>
        <row r="6128">
          <cell r="A6128" t="str">
            <v>644E00620</v>
          </cell>
          <cell r="B6128"/>
          <cell r="C6128" t="str">
            <v>FT</v>
          </cell>
          <cell r="D6128" t="str">
            <v>CROSSWALK LINE, 12"</v>
          </cell>
          <cell r="F6128"/>
          <cell r="G6128">
            <v>0</v>
          </cell>
        </row>
        <row r="6129">
          <cell r="A6129" t="str">
            <v>644E00621</v>
          </cell>
          <cell r="B6129"/>
          <cell r="C6129" t="str">
            <v>FT</v>
          </cell>
          <cell r="D6129" t="str">
            <v>CROSSWALK LINE, 12", AS PER PLAN</v>
          </cell>
          <cell r="F6129"/>
          <cell r="G6129">
            <v>0</v>
          </cell>
        </row>
        <row r="6130">
          <cell r="A6130" t="str">
            <v>644E00630</v>
          </cell>
          <cell r="B6130"/>
          <cell r="C6130" t="str">
            <v>FT</v>
          </cell>
          <cell r="D6130" t="str">
            <v>CROSSWALK LINE, 24"</v>
          </cell>
          <cell r="F6130"/>
          <cell r="G6130">
            <v>0</v>
          </cell>
        </row>
        <row r="6131">
          <cell r="A6131" t="str">
            <v>644E00631</v>
          </cell>
          <cell r="B6131"/>
          <cell r="C6131" t="str">
            <v>FT</v>
          </cell>
          <cell r="D6131" t="str">
            <v>CROSSWALK LINE, 24", AS PER PLAN</v>
          </cell>
          <cell r="F6131"/>
          <cell r="G6131">
            <v>0</v>
          </cell>
        </row>
        <row r="6132">
          <cell r="A6132" t="str">
            <v>644E00700</v>
          </cell>
          <cell r="B6132"/>
          <cell r="C6132" t="str">
            <v>FT</v>
          </cell>
          <cell r="D6132" t="str">
            <v>TRANSVERSE/DIAGONAL LINE</v>
          </cell>
          <cell r="F6132"/>
          <cell r="G6132">
            <v>0</v>
          </cell>
        </row>
        <row r="6133">
          <cell r="A6133" t="str">
            <v>644E00701</v>
          </cell>
          <cell r="B6133"/>
          <cell r="C6133" t="str">
            <v>FT</v>
          </cell>
          <cell r="D6133" t="str">
            <v>TRANSVERSE/DIAGONAL LINE, AS PER PLAN</v>
          </cell>
          <cell r="F6133"/>
          <cell r="G6133">
            <v>0</v>
          </cell>
        </row>
        <row r="6134">
          <cell r="A6134" t="str">
            <v>644E00720</v>
          </cell>
          <cell r="B6134"/>
          <cell r="C6134" t="str">
            <v>FT</v>
          </cell>
          <cell r="D6134" t="str">
            <v>CHEVRON MARKING</v>
          </cell>
          <cell r="F6134"/>
          <cell r="G6134">
            <v>0</v>
          </cell>
        </row>
        <row r="6135">
          <cell r="A6135" t="str">
            <v>644E00721</v>
          </cell>
          <cell r="B6135"/>
          <cell r="C6135" t="str">
            <v>FT</v>
          </cell>
          <cell r="D6135" t="str">
            <v>CHEVRON MARKING, AS PER PLAN</v>
          </cell>
          <cell r="F6135"/>
          <cell r="G6135">
            <v>0</v>
          </cell>
        </row>
        <row r="6136">
          <cell r="A6136" t="str">
            <v>644E00800</v>
          </cell>
          <cell r="B6136"/>
          <cell r="C6136" t="str">
            <v>FT</v>
          </cell>
          <cell r="D6136" t="str">
            <v>CURB MARKING</v>
          </cell>
          <cell r="F6136"/>
          <cell r="G6136">
            <v>0</v>
          </cell>
        </row>
        <row r="6137">
          <cell r="A6137" t="str">
            <v>644E00900</v>
          </cell>
          <cell r="B6137"/>
          <cell r="C6137" t="str">
            <v>SF</v>
          </cell>
          <cell r="D6137" t="str">
            <v>ISLAND MARKING</v>
          </cell>
          <cell r="F6137"/>
          <cell r="G6137">
            <v>0</v>
          </cell>
        </row>
        <row r="6138">
          <cell r="A6138" t="str">
            <v>644E00901</v>
          </cell>
          <cell r="B6138"/>
          <cell r="C6138" t="str">
            <v>SF</v>
          </cell>
          <cell r="D6138" t="str">
            <v>ISLAND MARKING, AS PER PLAN</v>
          </cell>
          <cell r="F6138"/>
          <cell r="G6138">
            <v>0</v>
          </cell>
        </row>
        <row r="6139">
          <cell r="A6139" t="str">
            <v>644E01000</v>
          </cell>
          <cell r="B6139"/>
          <cell r="C6139" t="str">
            <v>EACH</v>
          </cell>
          <cell r="D6139" t="str">
            <v>RAILROAD SYMBOL MARKING</v>
          </cell>
          <cell r="F6139"/>
          <cell r="G6139">
            <v>0</v>
          </cell>
        </row>
        <row r="6140">
          <cell r="A6140" t="str">
            <v>644E01001</v>
          </cell>
          <cell r="B6140"/>
          <cell r="C6140" t="str">
            <v>EACH</v>
          </cell>
          <cell r="D6140" t="str">
            <v>RAILROAD SYMBOL MARKING, AS PER PLAN</v>
          </cell>
          <cell r="F6140"/>
          <cell r="G6140">
            <v>0</v>
          </cell>
        </row>
        <row r="6141">
          <cell r="A6141" t="str">
            <v>644E01100</v>
          </cell>
          <cell r="B6141"/>
          <cell r="C6141" t="str">
            <v>EACH</v>
          </cell>
          <cell r="D6141" t="str">
            <v>SCHOOL SYMBOL MARKING, 72"</v>
          </cell>
          <cell r="F6141"/>
          <cell r="G6141">
            <v>0</v>
          </cell>
        </row>
        <row r="6142">
          <cell r="A6142" t="str">
            <v>644E01110</v>
          </cell>
          <cell r="B6142"/>
          <cell r="C6142" t="str">
            <v>EACH</v>
          </cell>
          <cell r="D6142" t="str">
            <v>SCHOOL SYMBOL MARKING, 96"</v>
          </cell>
          <cell r="F6142"/>
          <cell r="G6142">
            <v>0</v>
          </cell>
        </row>
        <row r="6143">
          <cell r="A6143" t="str">
            <v>644E01111</v>
          </cell>
          <cell r="B6143"/>
          <cell r="C6143" t="str">
            <v>EACH</v>
          </cell>
          <cell r="D6143" t="str">
            <v>SCHOOL SYMBOL MARKING, 96", AS PER PLAN</v>
          </cell>
          <cell r="F6143"/>
          <cell r="G6143">
            <v>0</v>
          </cell>
        </row>
        <row r="6144">
          <cell r="A6144" t="str">
            <v>644E01120</v>
          </cell>
          <cell r="B6144"/>
          <cell r="C6144" t="str">
            <v>EACH</v>
          </cell>
          <cell r="D6144" t="str">
            <v>SCHOOL SYMBOL MARKING, 120"</v>
          </cell>
          <cell r="F6144"/>
          <cell r="G6144">
            <v>0</v>
          </cell>
        </row>
        <row r="6145">
          <cell r="A6145" t="str">
            <v>644E01121</v>
          </cell>
          <cell r="B6145"/>
          <cell r="C6145" t="str">
            <v>EACH</v>
          </cell>
          <cell r="D6145" t="str">
            <v>SCHOOL SYMBOL MARKING, 120", AS PER PLAN</v>
          </cell>
          <cell r="F6145"/>
          <cell r="G6145">
            <v>0</v>
          </cell>
        </row>
        <row r="6146">
          <cell r="A6146" t="str">
            <v>644E01200</v>
          </cell>
          <cell r="B6146"/>
          <cell r="C6146" t="str">
            <v>FT</v>
          </cell>
          <cell r="D6146" t="str">
            <v>PARKING LOT STALL MARKING</v>
          </cell>
          <cell r="F6146"/>
          <cell r="G6146">
            <v>0</v>
          </cell>
        </row>
        <row r="6147">
          <cell r="A6147" t="str">
            <v>644E01201</v>
          </cell>
          <cell r="B6147"/>
          <cell r="C6147" t="str">
            <v>FT</v>
          </cell>
          <cell r="D6147" t="str">
            <v>PARKING LOT STALL MARKING, AS PER PLAN</v>
          </cell>
          <cell r="F6147"/>
          <cell r="G6147">
            <v>0</v>
          </cell>
        </row>
        <row r="6148">
          <cell r="A6148" t="str">
            <v>644E01300</v>
          </cell>
          <cell r="B6148"/>
          <cell r="C6148" t="str">
            <v>EACH</v>
          </cell>
          <cell r="D6148" t="str">
            <v>LANE ARROW</v>
          </cell>
          <cell r="F6148"/>
          <cell r="G6148">
            <v>0</v>
          </cell>
        </row>
        <row r="6149">
          <cell r="A6149" t="str">
            <v>644E01301</v>
          </cell>
          <cell r="B6149"/>
          <cell r="C6149" t="str">
            <v>EACH</v>
          </cell>
          <cell r="D6149" t="str">
            <v>LANE ARROW, AS PER PLAN</v>
          </cell>
          <cell r="F6149"/>
          <cell r="G6149">
            <v>0</v>
          </cell>
        </row>
        <row r="6150">
          <cell r="A6150" t="str">
            <v>644E01350</v>
          </cell>
          <cell r="B6150"/>
          <cell r="C6150" t="str">
            <v>EACH</v>
          </cell>
          <cell r="D6150" t="str">
            <v>LANE REDUCTION ARROW</v>
          </cell>
          <cell r="F6150"/>
          <cell r="G6150">
            <v>0</v>
          </cell>
        </row>
        <row r="6151">
          <cell r="A6151" t="str">
            <v>644E01360</v>
          </cell>
          <cell r="B6151"/>
          <cell r="C6151" t="str">
            <v>EACH</v>
          </cell>
          <cell r="D6151" t="str">
            <v>WRONG WAY ARROW</v>
          </cell>
          <cell r="F6151"/>
          <cell r="G6151">
            <v>0</v>
          </cell>
        </row>
        <row r="6152">
          <cell r="A6152" t="str">
            <v>644E01370</v>
          </cell>
          <cell r="B6152"/>
          <cell r="C6152" t="str">
            <v>EACH</v>
          </cell>
          <cell r="D6152" t="str">
            <v>TWO WAY LEFT TURN ARROW</v>
          </cell>
          <cell r="F6152"/>
          <cell r="G6152">
            <v>0</v>
          </cell>
        </row>
        <row r="6153">
          <cell r="A6153" t="str">
            <v>644E01382</v>
          </cell>
          <cell r="B6153"/>
          <cell r="C6153" t="str">
            <v>EACH</v>
          </cell>
          <cell r="D6153" t="str">
            <v>WORD ON PAVEMENT, 48"</v>
          </cell>
          <cell r="F6153"/>
          <cell r="G6153">
            <v>0</v>
          </cell>
        </row>
        <row r="6154">
          <cell r="A6154" t="str">
            <v>644E01383</v>
          </cell>
          <cell r="B6154"/>
          <cell r="C6154" t="str">
            <v>EACH</v>
          </cell>
          <cell r="D6154" t="str">
            <v>WORD ON PAVEMENT, 48", AS PER PLAN</v>
          </cell>
          <cell r="F6154"/>
          <cell r="G6154">
            <v>0</v>
          </cell>
        </row>
        <row r="6155">
          <cell r="A6155" t="str">
            <v>644E01400</v>
          </cell>
          <cell r="B6155"/>
          <cell r="C6155" t="str">
            <v>EACH</v>
          </cell>
          <cell r="D6155" t="str">
            <v>WORD ON PAVEMENT, 72"</v>
          </cell>
          <cell r="F6155"/>
          <cell r="G6155">
            <v>0</v>
          </cell>
        </row>
        <row r="6156">
          <cell r="A6156" t="str">
            <v>644E01401</v>
          </cell>
          <cell r="B6156"/>
          <cell r="C6156" t="str">
            <v>EACH</v>
          </cell>
          <cell r="D6156" t="str">
            <v>WORD ON PAVEMENT, 72", AS PER PLAN</v>
          </cell>
          <cell r="F6156"/>
          <cell r="G6156">
            <v>0</v>
          </cell>
        </row>
        <row r="6157">
          <cell r="A6157" t="str">
            <v>644E01410</v>
          </cell>
          <cell r="B6157"/>
          <cell r="C6157" t="str">
            <v>EACH</v>
          </cell>
          <cell r="D6157" t="str">
            <v>WORD ON PAVEMENT, 96"</v>
          </cell>
          <cell r="F6157"/>
          <cell r="G6157">
            <v>0</v>
          </cell>
        </row>
        <row r="6158">
          <cell r="A6158" t="str">
            <v>644E01411</v>
          </cell>
          <cell r="B6158"/>
          <cell r="C6158" t="str">
            <v>EACH</v>
          </cell>
          <cell r="D6158" t="str">
            <v>WORD ON PAVEMENT, 96", AS PER PLAN</v>
          </cell>
          <cell r="F6158"/>
          <cell r="G6158">
            <v>0</v>
          </cell>
        </row>
        <row r="6159">
          <cell r="A6159" t="str">
            <v>644E01500</v>
          </cell>
          <cell r="B6159"/>
          <cell r="C6159" t="str">
            <v>FT</v>
          </cell>
          <cell r="D6159" t="str">
            <v>DOTTED LINE, 4"</v>
          </cell>
          <cell r="F6159"/>
          <cell r="G6159">
            <v>0</v>
          </cell>
        </row>
        <row r="6160">
          <cell r="A6160" t="str">
            <v>644E01501</v>
          </cell>
          <cell r="B6160"/>
          <cell r="C6160" t="str">
            <v>FT</v>
          </cell>
          <cell r="D6160" t="str">
            <v>DOTTED LINE, 4", AS PER PLAN</v>
          </cell>
          <cell r="F6160"/>
          <cell r="G6160">
            <v>0</v>
          </cell>
        </row>
        <row r="6161">
          <cell r="A6161" t="str">
            <v>644E01510</v>
          </cell>
          <cell r="B6161"/>
          <cell r="C6161" t="str">
            <v>FT</v>
          </cell>
          <cell r="D6161" t="str">
            <v>DOTTED LINE, 6"</v>
          </cell>
          <cell r="F6161"/>
          <cell r="G6161">
            <v>0</v>
          </cell>
        </row>
        <row r="6162">
          <cell r="A6162" t="str">
            <v>644E01511</v>
          </cell>
          <cell r="B6162"/>
          <cell r="C6162" t="str">
            <v>FT</v>
          </cell>
          <cell r="D6162" t="str">
            <v>DOTTED LINE, 6", AS PER PLAN</v>
          </cell>
          <cell r="F6162"/>
          <cell r="G6162">
            <v>0</v>
          </cell>
        </row>
        <row r="6163">
          <cell r="A6163" t="str">
            <v>644E01514</v>
          </cell>
          <cell r="B6163"/>
          <cell r="C6163" t="str">
            <v>FT</v>
          </cell>
          <cell r="D6163" t="str">
            <v>DOTTED LINE, 8"</v>
          </cell>
          <cell r="F6163"/>
          <cell r="G6163">
            <v>0</v>
          </cell>
        </row>
        <row r="6164">
          <cell r="A6164" t="str">
            <v>644E01520</v>
          </cell>
          <cell r="B6164"/>
          <cell r="C6164" t="str">
            <v>FT</v>
          </cell>
          <cell r="D6164" t="str">
            <v>DOTTED LINE, 12"</v>
          </cell>
          <cell r="F6164"/>
          <cell r="G6164">
            <v>0</v>
          </cell>
        </row>
        <row r="6165">
          <cell r="A6165" t="str">
            <v>644E01600</v>
          </cell>
          <cell r="B6165"/>
          <cell r="C6165" t="str">
            <v>EACH</v>
          </cell>
          <cell r="D6165" t="str">
            <v>HANDICAP SYMBOL MARKING</v>
          </cell>
          <cell r="F6165"/>
          <cell r="G6165">
            <v>0</v>
          </cell>
        </row>
        <row r="6166">
          <cell r="A6166" t="str">
            <v>644E01601</v>
          </cell>
          <cell r="B6166"/>
          <cell r="C6166" t="str">
            <v>EACH</v>
          </cell>
          <cell r="D6166" t="str">
            <v>HANDICAP SYMBOL MARKING, AS PER PLAN</v>
          </cell>
          <cell r="F6166"/>
          <cell r="G6166">
            <v>0</v>
          </cell>
        </row>
        <row r="6167">
          <cell r="A6167" t="str">
            <v>644E01620</v>
          </cell>
          <cell r="B6167"/>
          <cell r="C6167" t="str">
            <v>EACH</v>
          </cell>
          <cell r="D6167" t="str">
            <v>BIKE CROSSING SYMBOL</v>
          </cell>
          <cell r="F6167"/>
          <cell r="G6167">
            <v>0</v>
          </cell>
        </row>
        <row r="6168">
          <cell r="A6168" t="str">
            <v>644E01621</v>
          </cell>
          <cell r="B6168"/>
          <cell r="C6168" t="str">
            <v>EACH</v>
          </cell>
          <cell r="D6168" t="str">
            <v>BIKE CROSSING SYMBOL, AS PER PLAN</v>
          </cell>
          <cell r="F6168"/>
          <cell r="G6168">
            <v>0</v>
          </cell>
        </row>
        <row r="6169">
          <cell r="A6169" t="str">
            <v>644E01630</v>
          </cell>
          <cell r="B6169"/>
          <cell r="C6169" t="str">
            <v>EACH</v>
          </cell>
          <cell r="D6169" t="str">
            <v>BIKE LANE SYMBOL MARKING</v>
          </cell>
          <cell r="F6169"/>
          <cell r="G6169">
            <v>0</v>
          </cell>
        </row>
        <row r="6170">
          <cell r="A6170" t="str">
            <v>644E01800</v>
          </cell>
          <cell r="B6170"/>
          <cell r="C6170" t="str">
            <v>EACH</v>
          </cell>
          <cell r="D6170" t="str">
            <v>PREFERENTIAL LANE MARKING</v>
          </cell>
          <cell r="F6170"/>
          <cell r="G6170">
            <v>0</v>
          </cell>
        </row>
        <row r="6171">
          <cell r="A6171" t="str">
            <v>644E19000</v>
          </cell>
          <cell r="B6171"/>
          <cell r="C6171" t="str">
            <v>EACH</v>
          </cell>
          <cell r="D6171" t="str">
            <v>SHARED LANE MARKING</v>
          </cell>
          <cell r="F6171"/>
          <cell r="G6171">
            <v>0</v>
          </cell>
        </row>
        <row r="6172">
          <cell r="A6172" t="str">
            <v>644E20000</v>
          </cell>
          <cell r="B6172"/>
          <cell r="C6172" t="str">
            <v>LS</v>
          </cell>
          <cell r="D6172" t="str">
            <v>TWO-WAY RADIO EQUIPMENT</v>
          </cell>
          <cell r="F6172"/>
          <cell r="G6172">
            <v>0</v>
          </cell>
        </row>
        <row r="6173">
          <cell r="A6173" t="str">
            <v>644E20001</v>
          </cell>
          <cell r="B6173"/>
          <cell r="C6173" t="str">
            <v>LS</v>
          </cell>
          <cell r="D6173" t="str">
            <v>TWO WAY RADIO EQUIPMENT, AS PER PLAN</v>
          </cell>
          <cell r="F6173"/>
          <cell r="G6173">
            <v>0</v>
          </cell>
        </row>
        <row r="6174">
          <cell r="A6174" t="str">
            <v>644E20800</v>
          </cell>
          <cell r="B6174"/>
          <cell r="C6174" t="str">
            <v>FT</v>
          </cell>
          <cell r="D6174" t="str">
            <v>YIELD LINE</v>
          </cell>
          <cell r="F6174"/>
          <cell r="G6174">
            <v>0</v>
          </cell>
        </row>
        <row r="6175">
          <cell r="A6175" t="str">
            <v>644E20801</v>
          </cell>
          <cell r="B6175"/>
          <cell r="C6175" t="str">
            <v>FT</v>
          </cell>
          <cell r="D6175" t="str">
            <v>YIELD LINE, AS PER PLAN</v>
          </cell>
          <cell r="F6175"/>
          <cell r="G6175">
            <v>0</v>
          </cell>
        </row>
        <row r="6176">
          <cell r="A6176" t="str">
            <v>644E30000</v>
          </cell>
          <cell r="B6176"/>
          <cell r="C6176" t="str">
            <v>FT</v>
          </cell>
          <cell r="D6176" t="str">
            <v>REMOVAL OF PAVEMENT MARKING</v>
          </cell>
          <cell r="F6176"/>
          <cell r="G6176">
            <v>0</v>
          </cell>
        </row>
        <row r="6177">
          <cell r="A6177" t="str">
            <v>644E30010</v>
          </cell>
          <cell r="B6177"/>
          <cell r="C6177" t="str">
            <v>SF</v>
          </cell>
          <cell r="D6177" t="str">
            <v>REMOVAL OF PAVEMENT MARKING</v>
          </cell>
          <cell r="F6177"/>
          <cell r="G6177">
            <v>0</v>
          </cell>
        </row>
        <row r="6178">
          <cell r="A6178" t="str">
            <v>644E30020</v>
          </cell>
          <cell r="B6178"/>
          <cell r="C6178" t="str">
            <v>EACH</v>
          </cell>
          <cell r="D6178" t="str">
            <v>REMOVAL OF PAVEMENT MARKING</v>
          </cell>
          <cell r="F6178"/>
          <cell r="G6178">
            <v>0</v>
          </cell>
        </row>
        <row r="6179">
          <cell r="A6179" t="str">
            <v>644E30030</v>
          </cell>
          <cell r="B6179"/>
          <cell r="C6179" t="str">
            <v>MILE</v>
          </cell>
          <cell r="D6179" t="str">
            <v>REMOVAL OF PAVEMENT MARKING</v>
          </cell>
          <cell r="F6179"/>
          <cell r="G6179">
            <v>0</v>
          </cell>
        </row>
        <row r="6180">
          <cell r="A6180" t="str">
            <v>644E40000</v>
          </cell>
          <cell r="B6180"/>
          <cell r="C6180" t="str">
            <v>EACH</v>
          </cell>
          <cell r="D6180" t="str">
            <v>SPEED MEASUREMENT MARKING</v>
          </cell>
          <cell r="F6180"/>
          <cell r="G6180">
            <v>0</v>
          </cell>
        </row>
        <row r="6181">
          <cell r="A6181" t="str">
            <v>644E40001</v>
          </cell>
          <cell r="B6181"/>
          <cell r="C6181" t="str">
            <v>EACH</v>
          </cell>
          <cell r="D6181" t="str">
            <v>SPEED MEASUREMENT MARKING, AS PER PLAN</v>
          </cell>
          <cell r="F6181"/>
          <cell r="G6181">
            <v>0</v>
          </cell>
        </row>
        <row r="6182">
          <cell r="A6182" t="str">
            <v>644E41000</v>
          </cell>
          <cell r="B6182"/>
          <cell r="C6182" t="str">
            <v>EACH</v>
          </cell>
          <cell r="D6182" t="str">
            <v>SPEED REDUCTION MARKING</v>
          </cell>
          <cell r="F6182"/>
          <cell r="G6182">
            <v>0</v>
          </cell>
        </row>
        <row r="6183">
          <cell r="A6183" t="str">
            <v>644E50100</v>
          </cell>
          <cell r="B6183"/>
          <cell r="C6183" t="str">
            <v>EACH</v>
          </cell>
          <cell r="D6183" t="str">
            <v>PAVEMENT MARKING, MISC.:</v>
          </cell>
          <cell r="F6183" t="str">
            <v>ADD SUPPLEMENTAL DESCRIPTION</v>
          </cell>
          <cell r="G6183">
            <v>1</v>
          </cell>
        </row>
        <row r="6184">
          <cell r="A6184" t="str">
            <v>644E50200</v>
          </cell>
          <cell r="B6184"/>
          <cell r="C6184" t="str">
            <v>SF</v>
          </cell>
          <cell r="D6184" t="str">
            <v>PAVEMENT MARKING, MISC.:</v>
          </cell>
          <cell r="F6184" t="str">
            <v>ADD SUPPLEMENTAL DESCRIPTION</v>
          </cell>
          <cell r="G6184">
            <v>1</v>
          </cell>
        </row>
        <row r="6185">
          <cell r="A6185" t="str">
            <v>644E50300</v>
          </cell>
          <cell r="B6185"/>
          <cell r="C6185" t="str">
            <v>FT</v>
          </cell>
          <cell r="D6185" t="str">
            <v>PAVEMENT MARKING, MISC.:</v>
          </cell>
          <cell r="F6185" t="str">
            <v>ADD SUPPLEMENTAL DESCRIPTION</v>
          </cell>
          <cell r="G6185">
            <v>1</v>
          </cell>
        </row>
        <row r="6186">
          <cell r="A6186" t="str">
            <v>644E50400</v>
          </cell>
          <cell r="B6186"/>
          <cell r="C6186" t="str">
            <v>MILE</v>
          </cell>
          <cell r="D6186" t="str">
            <v>PAVEMENT MARKING, MISC.:</v>
          </cell>
          <cell r="F6186" t="str">
            <v>ADD SUPPLEMENTAL DESCRIPTION</v>
          </cell>
          <cell r="G6186">
            <v>1</v>
          </cell>
        </row>
        <row r="6187">
          <cell r="A6187" t="str">
            <v>644E60000</v>
          </cell>
          <cell r="B6187"/>
          <cell r="C6187" t="str">
            <v>SF</v>
          </cell>
          <cell r="D6187" t="str">
            <v>GREEN COLORED PAVEMENT FOR BIKE LANES</v>
          </cell>
          <cell r="F6187"/>
          <cell r="G6187">
            <v>0</v>
          </cell>
        </row>
        <row r="6188">
          <cell r="A6188" t="str">
            <v>645E00100</v>
          </cell>
          <cell r="B6188"/>
          <cell r="C6188" t="str">
            <v>MILE</v>
          </cell>
          <cell r="D6188" t="str">
            <v>EDGE LINE, 4", TYPE A1</v>
          </cell>
          <cell r="F6188"/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F6189"/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F6190"/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F6191"/>
          <cell r="G6191">
            <v>0</v>
          </cell>
        </row>
        <row r="6192">
          <cell r="A6192" t="str">
            <v>645E00110</v>
          </cell>
          <cell r="B6192"/>
          <cell r="C6192" t="str">
            <v>MILE</v>
          </cell>
          <cell r="D6192" t="str">
            <v>EDGE LINE, 4", TYPE A3</v>
          </cell>
          <cell r="F6192"/>
          <cell r="G6192">
            <v>0</v>
          </cell>
        </row>
        <row r="6193">
          <cell r="A6193" t="str">
            <v>645E00111</v>
          </cell>
          <cell r="B6193"/>
          <cell r="C6193" t="str">
            <v>MILE</v>
          </cell>
          <cell r="D6193" t="str">
            <v>EDGE LINE, 4", TYPE A3, AS PER PLAN</v>
          </cell>
          <cell r="F6193"/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F6319"/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F6320"/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F6321"/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F6322"/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F6323"/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F6390"/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F6391"/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F6392"/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F6464"/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F6465"/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F6466"/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F6467"/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F6653"/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F6654"/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F6830"/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F6831"/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F6832"/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690E20030</v>
          </cell>
          <cell r="B6850" t="str">
            <v>Y</v>
          </cell>
          <cell r="C6850" t="str">
            <v>LS</v>
          </cell>
          <cell r="D6850" t="str">
            <v>SPECIAL - UTILITY COORDINATION AND RELOCATION</v>
          </cell>
          <cell r="F6850" t="str">
            <v>USE 107E90020 INSTEAD</v>
          </cell>
          <cell r="G6850">
            <v>0</v>
          </cell>
        </row>
        <row r="6851">
          <cell r="A6851" t="str">
            <v>690E20040</v>
          </cell>
          <cell r="B6851" t="str">
            <v>Y</v>
          </cell>
          <cell r="C6851" t="str">
            <v>LS</v>
          </cell>
          <cell r="D6851" t="str">
            <v>SPECIAL - PRELIMINARY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690E20050</v>
          </cell>
          <cell r="B6852" t="str">
            <v>Y</v>
          </cell>
          <cell r="C6852" t="str">
            <v>LS</v>
          </cell>
          <cell r="D6852" t="str">
            <v>SPECIAL - FINAL DESIGN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690E20080</v>
          </cell>
          <cell r="B6853" t="str">
            <v>Y</v>
          </cell>
          <cell r="C6853" t="str">
            <v>LS</v>
          </cell>
          <cell r="D6853" t="str">
            <v>SPECIAL - SUBSURFACE INVESTIGATIONS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690E20220</v>
          </cell>
          <cell r="B6854" t="str">
            <v>Y</v>
          </cell>
          <cell r="C6854" t="str">
            <v>LS</v>
          </cell>
          <cell r="D6854" t="str">
            <v>SPECIAL - CONSTRUCTION PLANS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690E20240</v>
          </cell>
          <cell r="B6855" t="str">
            <v>Y</v>
          </cell>
          <cell r="C6855" t="str">
            <v>LS</v>
          </cell>
          <cell r="D6855" t="str">
            <v>SPECIAL - ROADWAY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690E20250</v>
          </cell>
          <cell r="B6856" t="str">
            <v>Y</v>
          </cell>
          <cell r="C6856" t="str">
            <v>LS</v>
          </cell>
          <cell r="D6856" t="str">
            <v>SPECIAL - MISCELLANEOUS PAVEMENT FOR DESIGN BUILD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690E20260</v>
          </cell>
          <cell r="B6857" t="str">
            <v>Y</v>
          </cell>
          <cell r="C6857" t="str">
            <v>LS</v>
          </cell>
          <cell r="D6857" t="str">
            <v>SPECIAL - TRAFFIC SURVEILLANCE</v>
          </cell>
          <cell r="F6857" t="str">
            <v>DESIGN BUILD PROJECTS ONLY</v>
          </cell>
          <cell r="G6857">
            <v>0</v>
          </cell>
        </row>
        <row r="6858">
          <cell r="A6858" t="str">
            <v>690E21000</v>
          </cell>
          <cell r="B6858" t="str">
            <v>Y</v>
          </cell>
          <cell r="C6858" t="str">
            <v>LS</v>
          </cell>
          <cell r="D6858" t="str">
            <v>SPECIAL -</v>
          </cell>
          <cell r="F6858" t="str">
            <v>DESIGN BUILD PROJECTS ONLY</v>
          </cell>
          <cell r="G6858">
            <v>1</v>
          </cell>
        </row>
        <row r="6859">
          <cell r="A6859" t="str">
            <v>690E50000</v>
          </cell>
          <cell r="B6859" t="str">
            <v>Y</v>
          </cell>
          <cell r="C6859" t="str">
            <v>EACH</v>
          </cell>
          <cell r="D6859" t="str">
            <v>SPECIAL - MAILBOX SUPPORT</v>
          </cell>
          <cell r="G6859">
            <v>0</v>
          </cell>
        </row>
        <row r="6860">
          <cell r="A6860" t="str">
            <v>690E50100</v>
          </cell>
          <cell r="B6860" t="str">
            <v>Y</v>
          </cell>
          <cell r="C6860" t="str">
            <v>EACH</v>
          </cell>
          <cell r="D6860" t="str">
            <v>SPECIAL - MAILBOX SUPPORT SYSTEM, SINGLE</v>
          </cell>
          <cell r="G6860">
            <v>0</v>
          </cell>
        </row>
        <row r="6861">
          <cell r="A6861" t="str">
            <v>690E50200</v>
          </cell>
          <cell r="B6861" t="str">
            <v>Y</v>
          </cell>
          <cell r="C6861" t="str">
            <v>EACH</v>
          </cell>
          <cell r="D6861" t="str">
            <v>SPECIAL - MAILBOX SUPPORT SYSTEM, DOUBLE</v>
          </cell>
          <cell r="G6861">
            <v>0</v>
          </cell>
        </row>
        <row r="6862">
          <cell r="A6862" t="str">
            <v>690E50300</v>
          </cell>
          <cell r="B6862" t="str">
            <v>Y</v>
          </cell>
          <cell r="C6862" t="str">
            <v>EACH</v>
          </cell>
          <cell r="D6862" t="str">
            <v>SPECIAL - MAILBOX SUPPORT SYSTEM, MULTIPLE</v>
          </cell>
          <cell r="G6862">
            <v>0</v>
          </cell>
        </row>
        <row r="6863">
          <cell r="A6863" t="str">
            <v>690E50350</v>
          </cell>
          <cell r="B6863" t="str">
            <v>Y</v>
          </cell>
          <cell r="C6863" t="str">
            <v>EACH</v>
          </cell>
          <cell r="D6863" t="str">
            <v>SPECIAL - MAILBOX REMOVED AND RESET</v>
          </cell>
          <cell r="G6863">
            <v>0</v>
          </cell>
        </row>
        <row r="6864">
          <cell r="A6864" t="str">
            <v>690E50500</v>
          </cell>
          <cell r="B6864" t="str">
            <v>Y</v>
          </cell>
          <cell r="C6864" t="str">
            <v>EACH</v>
          </cell>
          <cell r="D6864" t="str">
            <v>SPECIAL - CONCRETE PARKING BLOCK</v>
          </cell>
          <cell r="G6864">
            <v>0</v>
          </cell>
        </row>
        <row r="6865">
          <cell r="A6865" t="str">
            <v>690E50560</v>
          </cell>
          <cell r="B6865" t="str">
            <v>Y</v>
          </cell>
          <cell r="C6865" t="str">
            <v>EACH</v>
          </cell>
          <cell r="D6865" t="str">
            <v>SPECIAL - BICYCLE RACK</v>
          </cell>
          <cell r="G6865">
            <v>0</v>
          </cell>
        </row>
        <row r="6866">
          <cell r="A6866" t="str">
            <v>690E50600</v>
          </cell>
          <cell r="B6866" t="str">
            <v>Y</v>
          </cell>
          <cell r="C6866" t="str">
            <v>EACH</v>
          </cell>
          <cell r="D6866" t="str">
            <v>SPECIAL - BOLLARD</v>
          </cell>
          <cell r="G6866">
            <v>0</v>
          </cell>
        </row>
        <row r="6867">
          <cell r="A6867" t="str">
            <v>690E50610</v>
          </cell>
          <cell r="B6867" t="str">
            <v>Y</v>
          </cell>
          <cell r="C6867" t="str">
            <v>EACH</v>
          </cell>
          <cell r="D6867" t="str">
            <v>SPECIAL - BOLLARD, HINGED</v>
          </cell>
          <cell r="G6867">
            <v>0</v>
          </cell>
        </row>
        <row r="6868">
          <cell r="A6868" t="str">
            <v>690E60000</v>
          </cell>
          <cell r="B6868" t="str">
            <v>Y</v>
          </cell>
          <cell r="C6868" t="str">
            <v>CY</v>
          </cell>
          <cell r="D6868" t="str">
            <v>SPECIAL - BERM REPAIR, FLEXIBLE</v>
          </cell>
          <cell r="G6868">
            <v>0</v>
          </cell>
        </row>
        <row r="6869">
          <cell r="A6869" t="str">
            <v>690E65000</v>
          </cell>
          <cell r="B6869" t="str">
            <v>Y</v>
          </cell>
          <cell r="C6869" t="str">
            <v>TON</v>
          </cell>
          <cell r="D6869" t="str">
            <v>SPECIAL - WORK INVOLVING NON-REGULATED MATERIALS</v>
          </cell>
          <cell r="G6869">
            <v>0</v>
          </cell>
        </row>
        <row r="6870">
          <cell r="A6870" t="str">
            <v>690E65002</v>
          </cell>
          <cell r="B6870" t="str">
            <v>Y</v>
          </cell>
          <cell r="C6870" t="str">
            <v>TON</v>
          </cell>
          <cell r="D6870" t="str">
            <v>SPECIAL - WORK INVOLVING HAZARDOUS WASTE</v>
          </cell>
          <cell r="G6870">
            <v>0</v>
          </cell>
        </row>
        <row r="6871">
          <cell r="A6871" t="str">
            <v>690E65010</v>
          </cell>
          <cell r="B6871" t="str">
            <v>Y</v>
          </cell>
          <cell r="C6871" t="str">
            <v>TON</v>
          </cell>
          <cell r="D6871" t="str">
            <v>SPECIAL - WORK INVOLVING SOLID WASTE</v>
          </cell>
          <cell r="G6871">
            <v>0</v>
          </cell>
        </row>
        <row r="6872">
          <cell r="A6872" t="str">
            <v>690E65016</v>
          </cell>
          <cell r="B6872" t="str">
            <v>Y</v>
          </cell>
          <cell r="C6872" t="str">
            <v>TON</v>
          </cell>
          <cell r="D6872" t="str">
            <v>SPECIAL - WORK INVOLVING PETROLEUM CONTAMINATED SOIL</v>
          </cell>
          <cell r="G6872">
            <v>0</v>
          </cell>
        </row>
        <row r="6873">
          <cell r="A6873" t="str">
            <v>690E65018</v>
          </cell>
          <cell r="B6873" t="str">
            <v>Y</v>
          </cell>
          <cell r="C6873" t="str">
            <v>TON</v>
          </cell>
          <cell r="D6873" t="str">
            <v>SPECIAL - WORK INVOLVING PCB/TSCA WASTE</v>
          </cell>
          <cell r="G6873">
            <v>0</v>
          </cell>
        </row>
        <row r="6874">
          <cell r="A6874" t="str">
            <v>690E65020</v>
          </cell>
          <cell r="B6874" t="str">
            <v>Y</v>
          </cell>
          <cell r="C6874" t="str">
            <v>GAL</v>
          </cell>
          <cell r="D6874" t="str">
            <v>SPECIAL - WORK INVOLVING WATER</v>
          </cell>
          <cell r="G6874">
            <v>0</v>
          </cell>
        </row>
        <row r="6875">
          <cell r="A6875" t="str">
            <v>690E65022</v>
          </cell>
          <cell r="B6875" t="str">
            <v>Y</v>
          </cell>
          <cell r="C6875" t="str">
            <v>GAL</v>
          </cell>
          <cell r="D6875" t="str">
            <v>SPECIAL - WORK INVOLVING NON-REGULATED WATER</v>
          </cell>
          <cell r="G6875">
            <v>0</v>
          </cell>
        </row>
        <row r="6876">
          <cell r="A6876" t="str">
            <v>690E65024</v>
          </cell>
          <cell r="B6876" t="str">
            <v>Y</v>
          </cell>
          <cell r="C6876" t="str">
            <v>GAL</v>
          </cell>
          <cell r="D6876" t="str">
            <v>SPECIAL - WORK INVOLVING REGULATED WATER</v>
          </cell>
          <cell r="G6876">
            <v>0</v>
          </cell>
        </row>
        <row r="6877">
          <cell r="A6877" t="str">
            <v>690E65030</v>
          </cell>
          <cell r="B6877" t="str">
            <v>Y</v>
          </cell>
          <cell r="C6877" t="str">
            <v>EACH</v>
          </cell>
          <cell r="D6877" t="str">
            <v>SPECIAL - DRUM REMOVED</v>
          </cell>
          <cell r="G6877">
            <v>0</v>
          </cell>
        </row>
        <row r="6878">
          <cell r="A6878" t="str">
            <v>690E65034</v>
          </cell>
          <cell r="B6878" t="str">
            <v>Y</v>
          </cell>
          <cell r="C6878" t="str">
            <v>EACH</v>
          </cell>
          <cell r="D6878" t="str">
            <v>SPECIAL - DRUMS CONTAINING SOLID WASTE</v>
          </cell>
          <cell r="G6878">
            <v>0</v>
          </cell>
        </row>
        <row r="6879">
          <cell r="A6879" t="str">
            <v>690E65038</v>
          </cell>
          <cell r="B6879" t="str">
            <v>Y</v>
          </cell>
          <cell r="C6879" t="str">
            <v>EACH</v>
          </cell>
          <cell r="D6879" t="str">
            <v>SPECIAL - DRUMS CONTAINING HAZARDOUS WASTE</v>
          </cell>
          <cell r="G6879">
            <v>0</v>
          </cell>
        </row>
        <row r="6880">
          <cell r="A6880" t="str">
            <v>690E65100</v>
          </cell>
          <cell r="B6880" t="str">
            <v>Y</v>
          </cell>
          <cell r="C6880" t="str">
            <v>TON</v>
          </cell>
          <cell r="D6880" t="str">
            <v>SPECIAL - WORK INVOLVING CONSTRUCTION DEBRIS</v>
          </cell>
          <cell r="G6880">
            <v>0</v>
          </cell>
        </row>
        <row r="6881">
          <cell r="A6881" t="str">
            <v>690E65200</v>
          </cell>
          <cell r="B6881" t="str">
            <v>Y</v>
          </cell>
          <cell r="C6881" t="str">
            <v>TON</v>
          </cell>
          <cell r="D6881" t="str">
            <v>SPECIAL - WORK INVOLVING FIELD SCREENED MATERIALS</v>
          </cell>
          <cell r="G6881">
            <v>0</v>
          </cell>
        </row>
        <row r="6882">
          <cell r="A6882" t="str">
            <v>690E65300</v>
          </cell>
          <cell r="B6882" t="str">
            <v>Y</v>
          </cell>
          <cell r="C6882" t="str">
            <v>EACH</v>
          </cell>
          <cell r="D6882" t="str">
            <v>SPECIAL - GROUND WATER MONITORING WELL ABANDONMENT</v>
          </cell>
          <cell r="F6882"/>
          <cell r="G6882">
            <v>0</v>
          </cell>
        </row>
        <row r="6883">
          <cell r="A6883" t="str">
            <v>690E65310</v>
          </cell>
          <cell r="B6883" t="str">
            <v>Y</v>
          </cell>
          <cell r="C6883" t="str">
            <v>EACH</v>
          </cell>
          <cell r="D6883" t="str">
            <v>SPECIAL - GROUND WATER MONITORING WELL RECONSTRUCTION</v>
          </cell>
          <cell r="G6883">
            <v>0</v>
          </cell>
        </row>
        <row r="6884">
          <cell r="A6884" t="str">
            <v>690E65350</v>
          </cell>
          <cell r="B6884" t="str">
            <v>Y</v>
          </cell>
          <cell r="C6884" t="str">
            <v>LS</v>
          </cell>
          <cell r="D6884" t="str">
            <v>SPECIAL - REGULATED MATERIALS REMOVAL AND DISPOSAL</v>
          </cell>
          <cell r="G6884">
            <v>0</v>
          </cell>
        </row>
        <row r="6885">
          <cell r="A6885" t="str">
            <v>690E65400</v>
          </cell>
          <cell r="B6885" t="str">
            <v>Y</v>
          </cell>
          <cell r="C6885" t="str">
            <v>EACH</v>
          </cell>
          <cell r="D6885" t="str">
            <v>SPECIAL - OIL SPILL KIT</v>
          </cell>
          <cell r="G6885">
            <v>0</v>
          </cell>
        </row>
        <row r="6886">
          <cell r="A6886" t="str">
            <v>690E70000</v>
          </cell>
          <cell r="B6886" t="str">
            <v>Y</v>
          </cell>
          <cell r="C6886" t="str">
            <v>LS</v>
          </cell>
          <cell r="D6886" t="str">
            <v>SPECIAL - ENVIRONMENTAL</v>
          </cell>
          <cell r="F6886" t="str">
            <v>ADD SUPPLEMENTAL DESCRIPTION</v>
          </cell>
          <cell r="G6886">
            <v>1</v>
          </cell>
        </row>
        <row r="6887">
          <cell r="A6887" t="str">
            <v>690E70010</v>
          </cell>
          <cell r="B6887" t="str">
            <v>Y</v>
          </cell>
          <cell r="C6887" t="str">
            <v>EACH</v>
          </cell>
          <cell r="D6887" t="str">
            <v>SPECIAL - ENVIRONMENTAL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690E70020</v>
          </cell>
          <cell r="B6888" t="str">
            <v>Y</v>
          </cell>
          <cell r="C6888" t="str">
            <v>TON</v>
          </cell>
          <cell r="D6888" t="str">
            <v>SPECIAL - ENVIRONMENTAL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690E70030</v>
          </cell>
          <cell r="B6889" t="str">
            <v>Y</v>
          </cell>
          <cell r="C6889" t="str">
            <v>CY</v>
          </cell>
          <cell r="D6889" t="str">
            <v>SPECIAL - ENVIRONMENTAL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690E70040</v>
          </cell>
          <cell r="B6890" t="str">
            <v>Y</v>
          </cell>
          <cell r="C6890" t="str">
            <v>LB</v>
          </cell>
          <cell r="D6890" t="str">
            <v>SPECIAL - ENVIRONMENTAL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690E70090</v>
          </cell>
          <cell r="B6891" t="str">
            <v>Y</v>
          </cell>
          <cell r="C6891" t="str">
            <v>GAL</v>
          </cell>
          <cell r="D6891" t="str">
            <v>SPECIAL - ENVIRONMENTAL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690E70100</v>
          </cell>
          <cell r="B6892" t="str">
            <v>Y</v>
          </cell>
          <cell r="C6892" t="str">
            <v>SF</v>
          </cell>
          <cell r="D6892" t="str">
            <v>SPECIAL - ASBESTOS ABATEMENT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690E70120</v>
          </cell>
          <cell r="B6893" t="str">
            <v>Y</v>
          </cell>
          <cell r="C6893" t="str">
            <v>FT</v>
          </cell>
          <cell r="D6893" t="str">
            <v>SPECIAL - ASBESTOS ABATEMENT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690E70140</v>
          </cell>
          <cell r="B6894" t="str">
            <v>Y</v>
          </cell>
          <cell r="C6894" t="str">
            <v>CF</v>
          </cell>
          <cell r="D6894" t="str">
            <v>SPECIAL - ASBESTOS ABATEMENT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690E70160</v>
          </cell>
          <cell r="B6895" t="str">
            <v>Y</v>
          </cell>
          <cell r="C6895" t="str">
            <v>TON</v>
          </cell>
          <cell r="D6895" t="str">
            <v>SPECIAL - ASBESTOS ABATEMENT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690E71000</v>
          </cell>
          <cell r="B6896" t="str">
            <v>Y</v>
          </cell>
          <cell r="C6896" t="str">
            <v>LS</v>
          </cell>
          <cell r="D6896" t="str">
            <v>SPECIAL - ASBESTOS ABATEMENT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690E71050</v>
          </cell>
          <cell r="B6897" t="str">
            <v>Y</v>
          </cell>
          <cell r="C6897" t="str">
            <v>EACH</v>
          </cell>
          <cell r="D6897" t="str">
            <v>SPECIAL - ASBESTOS INSPECTION</v>
          </cell>
          <cell r="G6897">
            <v>0</v>
          </cell>
        </row>
        <row r="6898">
          <cell r="A6898" t="str">
            <v>690E72000</v>
          </cell>
          <cell r="B6898" t="str">
            <v>Y</v>
          </cell>
          <cell r="C6898" t="str">
            <v>LS</v>
          </cell>
          <cell r="D6898" t="str">
            <v>SPECIAL - ASBESTOS NOTIFICATION</v>
          </cell>
          <cell r="G6898">
            <v>0</v>
          </cell>
        </row>
        <row r="6899">
          <cell r="A6899" t="str">
            <v>690E75000</v>
          </cell>
          <cell r="B6899" t="str">
            <v>Y</v>
          </cell>
          <cell r="C6899" t="str">
            <v>LS</v>
          </cell>
          <cell r="D6899" t="str">
            <v>SPECIAL - WETLAND MITIGATION</v>
          </cell>
          <cell r="G6899">
            <v>0</v>
          </cell>
        </row>
        <row r="6900">
          <cell r="A6900" t="str">
            <v>690E76000</v>
          </cell>
          <cell r="B6900" t="str">
            <v>Y</v>
          </cell>
          <cell r="C6900" t="str">
            <v>FT</v>
          </cell>
          <cell r="D6900" t="str">
            <v>SPECIAL - 8" COMPOST FILTER SOCK FOR PERIMETER CONTROL</v>
          </cell>
          <cell r="G6900">
            <v>0</v>
          </cell>
        </row>
        <row r="6901">
          <cell r="A6901" t="str">
            <v>690E76002</v>
          </cell>
          <cell r="B6901" t="str">
            <v>Y</v>
          </cell>
          <cell r="C6901" t="str">
            <v>FT</v>
          </cell>
          <cell r="D6901" t="str">
            <v>SPECIAL - 12" COMPOST FILTER SOCK FOR PERIMETER CONTROL</v>
          </cell>
          <cell r="G6901">
            <v>0</v>
          </cell>
        </row>
        <row r="6902">
          <cell r="A6902" t="str">
            <v>690E76010</v>
          </cell>
          <cell r="B6902" t="str">
            <v>Y</v>
          </cell>
          <cell r="C6902" t="str">
            <v>FT</v>
          </cell>
          <cell r="D6902" t="str">
            <v>SPECIAL - 8" COMPOST FILTER SOCK FOR DITCH CHECKS</v>
          </cell>
          <cell r="G6902">
            <v>0</v>
          </cell>
        </row>
        <row r="6903">
          <cell r="A6903" t="str">
            <v>690E76012</v>
          </cell>
          <cell r="B6903" t="str">
            <v>Y</v>
          </cell>
          <cell r="C6903" t="str">
            <v>FT</v>
          </cell>
          <cell r="D6903" t="str">
            <v>SPECIAL - 12" COMPOST FILTER SOCK FOR DITCH CHECKS</v>
          </cell>
          <cell r="G6903">
            <v>0</v>
          </cell>
        </row>
        <row r="6904">
          <cell r="A6904" t="str">
            <v>690E76020</v>
          </cell>
          <cell r="B6904" t="str">
            <v>Y</v>
          </cell>
          <cell r="C6904" t="str">
            <v>FT</v>
          </cell>
          <cell r="D6904" t="str">
            <v>SPECIAL - 8" COMPOST FILTER SOCK FOR INLET PROTECTION</v>
          </cell>
          <cell r="G6904">
            <v>0</v>
          </cell>
        </row>
        <row r="6905">
          <cell r="A6905" t="str">
            <v>690E76022</v>
          </cell>
          <cell r="B6905" t="str">
            <v>Y</v>
          </cell>
          <cell r="C6905" t="str">
            <v>FT</v>
          </cell>
          <cell r="D6905" t="str">
            <v>SPECIAL - 12" COMPOST FILTER SOCK FOR INLET PROTECTION</v>
          </cell>
          <cell r="G6905">
            <v>0</v>
          </cell>
        </row>
        <row r="6906">
          <cell r="A6906" t="str">
            <v>690E76032</v>
          </cell>
          <cell r="B6906" t="str">
            <v>Y</v>
          </cell>
          <cell r="C6906" t="str">
            <v>FT</v>
          </cell>
          <cell r="D6906" t="str">
            <v>SPECIAL - 12" COMPOST FILTER SOCK FOR RUNOFF DIVERSION DIKE</v>
          </cell>
          <cell r="G6906">
            <v>0</v>
          </cell>
        </row>
        <row r="6907">
          <cell r="A6907" t="str">
            <v>690E91000</v>
          </cell>
          <cell r="B6907" t="str">
            <v>Y</v>
          </cell>
          <cell r="C6907" t="str">
            <v>LS</v>
          </cell>
          <cell r="D6907" t="str">
            <v>SPECIAL - AS-BUILT CONSTRUCTION PLANS</v>
          </cell>
          <cell r="F6907" t="str">
            <v>FOR DESIGN-BID-BUILD &amp; NON-ITS</v>
          </cell>
          <cell r="G6907">
            <v>0</v>
          </cell>
        </row>
        <row r="6908">
          <cell r="A6908" t="str">
            <v>690E98000</v>
          </cell>
          <cell r="B6908" t="str">
            <v>Y</v>
          </cell>
          <cell r="C6908" t="str">
            <v>EACH</v>
          </cell>
          <cell r="D6908" t="str">
            <v>SPECIAL -</v>
          </cell>
          <cell r="F6908" t="str">
            <v>ADD SUPPLEMENTAL DESCRIPTION</v>
          </cell>
          <cell r="G6908">
            <v>1</v>
          </cell>
        </row>
        <row r="6909">
          <cell r="A6909" t="str">
            <v>690E98100</v>
          </cell>
          <cell r="B6909" t="str">
            <v>Y</v>
          </cell>
          <cell r="C6909" t="str">
            <v>FT</v>
          </cell>
          <cell r="D6909" t="str">
            <v>SPECIAL -</v>
          </cell>
          <cell r="F6909" t="str">
            <v>ADD SUPPLEMENTAL DESCRIPTION</v>
          </cell>
          <cell r="G6909">
            <v>1</v>
          </cell>
        </row>
        <row r="6910">
          <cell r="A6910" t="str">
            <v>690E98200</v>
          </cell>
          <cell r="B6910" t="str">
            <v>Y</v>
          </cell>
          <cell r="C6910" t="str">
            <v>SF</v>
          </cell>
          <cell r="D6910" t="str">
            <v>SPECIAL -</v>
          </cell>
          <cell r="F6910" t="str">
            <v>ADD SUPPLEMENTAL DESCRIPTION</v>
          </cell>
          <cell r="G6910">
            <v>1</v>
          </cell>
        </row>
        <row r="6911">
          <cell r="A6911" t="str">
            <v>690E98300</v>
          </cell>
          <cell r="B6911" t="str">
            <v>Y</v>
          </cell>
          <cell r="C6911" t="str">
            <v>SY</v>
          </cell>
          <cell r="D6911" t="str">
            <v>SPECIAL -</v>
          </cell>
          <cell r="F6911" t="str">
            <v>ADD SUPPLEMENTAL DESCRIPTION</v>
          </cell>
          <cell r="G6911">
            <v>1</v>
          </cell>
        </row>
        <row r="6912">
          <cell r="A6912" t="str">
            <v>690E98400</v>
          </cell>
          <cell r="B6912" t="str">
            <v>Y</v>
          </cell>
          <cell r="C6912" t="str">
            <v>LS</v>
          </cell>
          <cell r="D6912" t="str">
            <v>SPECIAL -</v>
          </cell>
          <cell r="F6912" t="str">
            <v>ADD SUPPLEMENTAL DESCRIPTION</v>
          </cell>
          <cell r="G6912">
            <v>1</v>
          </cell>
        </row>
        <row r="6913">
          <cell r="A6913" t="str">
            <v>690E98500</v>
          </cell>
          <cell r="B6913" t="str">
            <v>Y</v>
          </cell>
          <cell r="C6913" t="str">
            <v>MILE</v>
          </cell>
          <cell r="D6913" t="str">
            <v>SPECIAL -</v>
          </cell>
          <cell r="F6913" t="str">
            <v>ADD SUPPLEMENTAL DESCRIPTION</v>
          </cell>
          <cell r="G6913">
            <v>1</v>
          </cell>
        </row>
        <row r="6914">
          <cell r="A6914" t="str">
            <v>690E98600</v>
          </cell>
          <cell r="B6914" t="str">
            <v>Y</v>
          </cell>
          <cell r="C6914" t="str">
            <v>HOUR</v>
          </cell>
          <cell r="D6914" t="str">
            <v>SPECIAL -</v>
          </cell>
          <cell r="F6914" t="str">
            <v>ADD SUPPLEMENTAL DESCRIPTION</v>
          </cell>
          <cell r="G6914">
            <v>1</v>
          </cell>
        </row>
        <row r="6915">
          <cell r="A6915" t="str">
            <v>690E98700</v>
          </cell>
          <cell r="B6915" t="str">
            <v>Y</v>
          </cell>
          <cell r="C6915" t="str">
            <v>CY</v>
          </cell>
          <cell r="D6915" t="str">
            <v>SPECIAL -</v>
          </cell>
          <cell r="F6915" t="str">
            <v>ADD SUPPLEMENTAL DESCRIPTION</v>
          </cell>
          <cell r="G6915">
            <v>1</v>
          </cell>
        </row>
        <row r="6916">
          <cell r="A6916" t="str">
            <v>690E98800</v>
          </cell>
          <cell r="B6916" t="str">
            <v>Y</v>
          </cell>
          <cell r="C6916" t="str">
            <v>TON</v>
          </cell>
          <cell r="D6916" t="str">
            <v>SPECIAL -</v>
          </cell>
          <cell r="F6916" t="str">
            <v>ADD SUPPLEMENTAL DESCRIPTION</v>
          </cell>
          <cell r="G6916">
            <v>1</v>
          </cell>
        </row>
        <row r="6917">
          <cell r="A6917" t="str">
            <v>690E98900</v>
          </cell>
          <cell r="B6917" t="str">
            <v>Y</v>
          </cell>
          <cell r="C6917" t="str">
            <v>GAL</v>
          </cell>
          <cell r="D6917" t="str">
            <v>SPECIAL -</v>
          </cell>
          <cell r="F6917" t="str">
            <v>ADD SUPPLEMENTAL DESCRIPTION</v>
          </cell>
          <cell r="G6917">
            <v>1</v>
          </cell>
        </row>
        <row r="6918">
          <cell r="A6918" t="str">
            <v>690E99000</v>
          </cell>
          <cell r="B6918" t="str">
            <v>Y</v>
          </cell>
          <cell r="C6918" t="str">
            <v>ACRE</v>
          </cell>
          <cell r="D6918" t="str">
            <v>SPECIAL -</v>
          </cell>
          <cell r="F6918" t="str">
            <v>ADD SUPPLEMENTAL DESCRIPTION</v>
          </cell>
          <cell r="G6918">
            <v>1</v>
          </cell>
        </row>
        <row r="6919">
          <cell r="A6919" t="str">
            <v>690E99100</v>
          </cell>
          <cell r="B6919" t="str">
            <v>Y</v>
          </cell>
          <cell r="C6919" t="str">
            <v>STA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690E99200</v>
          </cell>
          <cell r="B6920" t="str">
            <v>Y</v>
          </cell>
          <cell r="C6920" t="str">
            <v>CF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690E99300</v>
          </cell>
          <cell r="B6921" t="str">
            <v>Y</v>
          </cell>
          <cell r="C6921" t="str">
            <v>MGAL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690E99400</v>
          </cell>
          <cell r="B6922" t="str">
            <v>Y</v>
          </cell>
          <cell r="C6922" t="str">
            <v>LB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690E99500</v>
          </cell>
          <cell r="B6923" t="str">
            <v>Y</v>
          </cell>
          <cell r="C6923" t="str">
            <v>DAY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690E99550</v>
          </cell>
          <cell r="B6924" t="str">
            <v>Y</v>
          </cell>
          <cell r="C6924" t="str">
            <v>MNTH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690E99600</v>
          </cell>
          <cell r="B6925" t="str">
            <v>Y</v>
          </cell>
          <cell r="C6925" t="str">
            <v>MSF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690E99700</v>
          </cell>
          <cell r="B6926" t="str">
            <v>Y</v>
          </cell>
          <cell r="C6926" t="str">
            <v>SET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690E99800</v>
          </cell>
          <cell r="B6927" t="str">
            <v>Y</v>
          </cell>
          <cell r="C6927" t="str">
            <v>DLR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690E99900</v>
          </cell>
          <cell r="B6928" t="str">
            <v>Y</v>
          </cell>
          <cell r="C6928" t="str">
            <v>MBF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691E00500</v>
          </cell>
          <cell r="B6929" t="str">
            <v>Y</v>
          </cell>
          <cell r="C6929" t="str">
            <v>SY</v>
          </cell>
          <cell r="D6929" t="str">
            <v>SPECIAL - HERBICIDE FOR WEED CONTROL</v>
          </cell>
          <cell r="G6929">
            <v>0</v>
          </cell>
        </row>
        <row r="6930">
          <cell r="A6930" t="str">
            <v>691E10000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FROM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691E10100</v>
          </cell>
          <cell r="B6931" t="str">
            <v>Y</v>
          </cell>
          <cell r="C6931" t="str">
            <v>ACRE</v>
          </cell>
          <cell r="D6931" t="str">
            <v>SPECIAL - HERBICIDAL SPRAYING, WEED AND BRUSH CONTROL OFF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691E10200</v>
          </cell>
          <cell r="B6932" t="str">
            <v>Y</v>
          </cell>
          <cell r="C6932" t="str">
            <v>MILE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691E20000</v>
          </cell>
          <cell r="B6933" t="str">
            <v>Y</v>
          </cell>
          <cell r="C6933" t="str">
            <v>GAL</v>
          </cell>
          <cell r="D6933" t="str">
            <v>SPECIAL - HERBICIDAL SPRAYING, WEED AND BRUSH CONTROL FROM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691E20100</v>
          </cell>
          <cell r="B6934" t="str">
            <v>Y</v>
          </cell>
          <cell r="C6934" t="str">
            <v>GAL</v>
          </cell>
          <cell r="D6934" t="str">
            <v>SPECIAL - HERBICIDAL SPRAYING, WEED AND BRUSH CONTROL OFF ROAD</v>
          </cell>
          <cell r="F6934" t="str">
            <v>CHECK UNIT OF MEASURE</v>
          </cell>
          <cell r="G6934">
            <v>0</v>
          </cell>
        </row>
        <row r="6935">
          <cell r="A6935" t="str">
            <v>691E30000</v>
          </cell>
          <cell r="B6935" t="str">
            <v>Y</v>
          </cell>
          <cell r="C6935" t="str">
            <v>FT</v>
          </cell>
          <cell r="D6935" t="str">
            <v>SPECIAL - HERBICIDAL SPRAYING, NON SELECTIVE VEGETATION CONTROL, GUARDRAIL, SIGNS AND DELINEATORS</v>
          </cell>
          <cell r="F6935" t="str">
            <v>CHECK UNIT OF MEASURE</v>
          </cell>
          <cell r="G6935">
            <v>0</v>
          </cell>
        </row>
        <row r="6936">
          <cell r="A6936" t="str">
            <v>691E40000</v>
          </cell>
          <cell r="B6936" t="str">
            <v>Y</v>
          </cell>
          <cell r="C6936" t="str">
            <v>MILE</v>
          </cell>
          <cell r="D6936" t="str">
            <v>SPECIAL - HERBICIDAL SPRAYING, CATTAIL CONTROL</v>
          </cell>
          <cell r="F6936" t="str">
            <v>CHECK UNIT OF MEASURE</v>
          </cell>
          <cell r="G6936">
            <v>0</v>
          </cell>
        </row>
        <row r="6937">
          <cell r="A6937" t="str">
            <v>691E41000</v>
          </cell>
          <cell r="B6937" t="str">
            <v>Y</v>
          </cell>
          <cell r="C6937" t="str">
            <v>MILE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691E41200</v>
          </cell>
          <cell r="B6938" t="str">
            <v>Y</v>
          </cell>
          <cell r="C6938" t="str">
            <v>LB</v>
          </cell>
          <cell r="D6938" t="str">
            <v>SPECIAL - HERBICIDAL SPRAYING</v>
          </cell>
          <cell r="F6938" t="str">
            <v>CHECK UNIT OF MEASURE</v>
          </cell>
          <cell r="G6938">
            <v>0</v>
          </cell>
        </row>
        <row r="6939">
          <cell r="A6939" t="str">
            <v>691E41900</v>
          </cell>
          <cell r="B6939" t="str">
            <v>Y</v>
          </cell>
          <cell r="C6939" t="str">
            <v>MILE</v>
          </cell>
          <cell r="D6939" t="str">
            <v>SPECIAL - HERBICIDAL SPRAYING, GUARDRAIL</v>
          </cell>
          <cell r="F6939" t="str">
            <v>CHECK UNIT OF MEASURE</v>
          </cell>
          <cell r="G6939">
            <v>0</v>
          </cell>
        </row>
        <row r="6940">
          <cell r="A6940" t="str">
            <v>691E42000</v>
          </cell>
          <cell r="B6940" t="str">
            <v>Y</v>
          </cell>
          <cell r="C6940" t="str">
            <v>MILE</v>
          </cell>
          <cell r="D6940" t="str">
            <v>SPECIAL - HERBICIDAL SPRAYING, NON SELECTIVE VEGETATION CONTROL, GUARDRAIL, SIGNS AND DELINEATORS</v>
          </cell>
          <cell r="F6940" t="str">
            <v>CHECK UNIT OF MEASURE</v>
          </cell>
          <cell r="G6940">
            <v>0</v>
          </cell>
        </row>
        <row r="6941">
          <cell r="A6941" t="str">
            <v>691E42500</v>
          </cell>
          <cell r="B6941" t="str">
            <v>Y</v>
          </cell>
          <cell r="C6941" t="str">
            <v>EACH</v>
          </cell>
          <cell r="D6941" t="str">
            <v>SPECIAL - HERBICIDAL SPRAYING, DELINEATOR, SIGNPOST, LIGHTPOLE AND/OR THEIR FOUNDATIONS</v>
          </cell>
          <cell r="F6941" t="str">
            <v>CHECK UNIT OF MEASURE</v>
          </cell>
          <cell r="G6941">
            <v>0</v>
          </cell>
        </row>
        <row r="6942">
          <cell r="A6942" t="str">
            <v>691E50000</v>
          </cell>
          <cell r="B6942" t="str">
            <v>Y</v>
          </cell>
          <cell r="C6942" t="str">
            <v>GAL</v>
          </cell>
          <cell r="D6942" t="str">
            <v>SPECIAL - HERBICIDAL SPRAYING,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691E50100</v>
          </cell>
          <cell r="B6943" t="str">
            <v>Y</v>
          </cell>
          <cell r="C6943" t="str">
            <v>MILE</v>
          </cell>
          <cell r="D6943" t="str">
            <v>SPECIAL - HERBICIDAL SPRAYING, RIGHT-OF-WAY FENCE</v>
          </cell>
          <cell r="F6943" t="str">
            <v>CHECK UNIT OF MEASURE</v>
          </cell>
          <cell r="G6943">
            <v>0</v>
          </cell>
        </row>
        <row r="6944">
          <cell r="A6944" t="str">
            <v>691E60000</v>
          </cell>
          <cell r="B6944" t="str">
            <v>Y</v>
          </cell>
          <cell r="C6944" t="str">
            <v>GAL</v>
          </cell>
          <cell r="D6944" t="str">
            <v>SPECIAL - HERBICIDAL SPRAYING</v>
          </cell>
          <cell r="F6944" t="str">
            <v>ADD SUPPLEMENTAL DESCRIPTION</v>
          </cell>
          <cell r="G6944">
            <v>1</v>
          </cell>
        </row>
        <row r="6945">
          <cell r="A6945" t="str">
            <v>691E60100</v>
          </cell>
          <cell r="B6945" t="str">
            <v>Y</v>
          </cell>
          <cell r="C6945" t="str">
            <v>ACRE</v>
          </cell>
          <cell r="D6945" t="str">
            <v>SPECIAL - HERBICIDAL SPRAYING</v>
          </cell>
          <cell r="F6945" t="str">
            <v>ADD SUPPLEMENTAL DESCRIPTION</v>
          </cell>
          <cell r="G6945">
            <v>1</v>
          </cell>
        </row>
        <row r="6946">
          <cell r="A6946" t="str">
            <v>691E60200</v>
          </cell>
          <cell r="B6946" t="str">
            <v>Y</v>
          </cell>
          <cell r="C6946" t="str">
            <v>SY</v>
          </cell>
          <cell r="D6946" t="str">
            <v>SPECIAL - HERBICIDAL SPRAYING</v>
          </cell>
          <cell r="F6946" t="str">
            <v>ADD SUPPLEMENTAL DESCRIPTION</v>
          </cell>
          <cell r="G6946">
            <v>1</v>
          </cell>
        </row>
        <row r="6947">
          <cell r="A6947" t="str">
            <v>691E60300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ADD SUPPLEMENTAL DESCRIPTION</v>
          </cell>
          <cell r="G6947">
            <v>1</v>
          </cell>
        </row>
        <row r="6948">
          <cell r="A6948" t="str">
            <v>692E10000</v>
          </cell>
          <cell r="B6948" t="str">
            <v>Y</v>
          </cell>
          <cell r="C6948" t="str">
            <v>MILE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692E10100</v>
          </cell>
          <cell r="B6949" t="str">
            <v>Y</v>
          </cell>
          <cell r="C6949" t="str">
            <v>ACRE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692E10200</v>
          </cell>
          <cell r="B6950" t="str">
            <v>Y</v>
          </cell>
          <cell r="C6950" t="str">
            <v>LS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692E10300</v>
          </cell>
          <cell r="B6951" t="str">
            <v>Y</v>
          </cell>
          <cell r="C6951" t="str">
            <v>MSF</v>
          </cell>
          <cell r="D6951" t="str">
            <v>SPECIAL - FIRST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692E20000</v>
          </cell>
          <cell r="B6952" t="str">
            <v>Y</v>
          </cell>
          <cell r="C6952" t="str">
            <v>MILE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692E20100</v>
          </cell>
          <cell r="B6953" t="str">
            <v>Y</v>
          </cell>
          <cell r="C6953" t="str">
            <v>ACRE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692E20200</v>
          </cell>
          <cell r="B6954" t="str">
            <v>Y</v>
          </cell>
          <cell r="C6954" t="str">
            <v>LS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692E20300</v>
          </cell>
          <cell r="B6955" t="str">
            <v>Y</v>
          </cell>
          <cell r="C6955" t="str">
            <v>MSF</v>
          </cell>
          <cell r="D6955" t="str">
            <v>SPECIAL - SECOND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692E30000</v>
          </cell>
          <cell r="B6956" t="str">
            <v>Y</v>
          </cell>
          <cell r="C6956" t="str">
            <v>MILE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692E30100</v>
          </cell>
          <cell r="B6957" t="str">
            <v>Y</v>
          </cell>
          <cell r="C6957" t="str">
            <v>ACRE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692E30200</v>
          </cell>
          <cell r="B6958" t="str">
            <v>Y</v>
          </cell>
          <cell r="C6958" t="str">
            <v>LS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692E30220</v>
          </cell>
          <cell r="B6959" t="str">
            <v>Y</v>
          </cell>
          <cell r="C6959" t="str">
            <v>MSF</v>
          </cell>
          <cell r="D6959" t="str">
            <v>SPECIAL - THIRD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692E30250</v>
          </cell>
          <cell r="B6960" t="str">
            <v>Y</v>
          </cell>
          <cell r="C6960" t="str">
            <v>MILE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692E30260</v>
          </cell>
          <cell r="B6961" t="str">
            <v>Y</v>
          </cell>
          <cell r="C6961" t="str">
            <v>LS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692E30270</v>
          </cell>
          <cell r="B6962" t="str">
            <v>Y</v>
          </cell>
          <cell r="C6962" t="str">
            <v>ACRE</v>
          </cell>
          <cell r="D6962" t="str">
            <v>SPECIAL - FOURTH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692E30280</v>
          </cell>
          <cell r="B6963" t="str">
            <v>Y</v>
          </cell>
          <cell r="C6963" t="str">
            <v>MILE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692E30284</v>
          </cell>
          <cell r="B6964" t="str">
            <v>Y</v>
          </cell>
          <cell r="C6964" t="str">
            <v>ACRE</v>
          </cell>
          <cell r="D6964" t="str">
            <v>SPECIAL - FIFTH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692E30290</v>
          </cell>
          <cell r="B6965" t="str">
            <v>Y</v>
          </cell>
          <cell r="C6965" t="str">
            <v>MILE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692E30294</v>
          </cell>
          <cell r="B6966" t="str">
            <v>Y</v>
          </cell>
          <cell r="C6966" t="str">
            <v>ACRE</v>
          </cell>
          <cell r="D6966" t="str">
            <v>SPECIAL - SIXTH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692E30300</v>
          </cell>
          <cell r="B6967" t="str">
            <v>Y</v>
          </cell>
          <cell r="C6967" t="str">
            <v>MILE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692E30304</v>
          </cell>
          <cell r="B6968" t="str">
            <v>Y</v>
          </cell>
          <cell r="C6968" t="str">
            <v>ACRE</v>
          </cell>
          <cell r="D6968" t="str">
            <v>SPECIAL - SEVENTH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692E30310</v>
          </cell>
          <cell r="B6969" t="str">
            <v>Y</v>
          </cell>
          <cell r="C6969" t="str">
            <v>LIMI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692E30314</v>
          </cell>
          <cell r="B6970" t="str">
            <v>Y</v>
          </cell>
          <cell r="C6970" t="str">
            <v>ACRE</v>
          </cell>
          <cell r="D6970" t="str">
            <v>SPECIAL - EIGHTH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692E30324</v>
          </cell>
          <cell r="B6971" t="str">
            <v>Y</v>
          </cell>
          <cell r="C6971" t="str">
            <v>ACRE</v>
          </cell>
          <cell r="D6971" t="str">
            <v>SPECIAL - NINETH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692E30334</v>
          </cell>
          <cell r="B6972" t="str">
            <v>Y</v>
          </cell>
          <cell r="C6972" t="str">
            <v>ACRE</v>
          </cell>
          <cell r="D6972" t="str">
            <v>SPECIAL - TENTH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692E30400</v>
          </cell>
          <cell r="B6973" t="str">
            <v>Y</v>
          </cell>
          <cell r="C6973" t="str">
            <v>ACRE</v>
          </cell>
          <cell r="D6973" t="str">
            <v>SPECIAL - MOWBACK</v>
          </cell>
          <cell r="F6973"/>
          <cell r="G6973">
            <v>0</v>
          </cell>
        </row>
        <row r="6974">
          <cell r="A6974" t="str">
            <v>692E30440</v>
          </cell>
          <cell r="B6974" t="str">
            <v>Y</v>
          </cell>
          <cell r="C6974" t="str">
            <v>MILE</v>
          </cell>
          <cell r="D6974" t="str">
            <v>SPECIAL - MOWBACK - FIRST MOWING</v>
          </cell>
          <cell r="F6974"/>
          <cell r="G6974">
            <v>0</v>
          </cell>
        </row>
        <row r="6975">
          <cell r="A6975" t="str">
            <v>692E30450</v>
          </cell>
          <cell r="B6975" t="str">
            <v>Y</v>
          </cell>
          <cell r="C6975" t="str">
            <v>MILE</v>
          </cell>
          <cell r="D6975" t="str">
            <v>SPECIAL - MOWBACK - SECOND MOWING</v>
          </cell>
          <cell r="F6975"/>
          <cell r="G6975">
            <v>0</v>
          </cell>
        </row>
        <row r="6976">
          <cell r="A6976" t="str">
            <v>692E35000</v>
          </cell>
          <cell r="B6976" t="str">
            <v>Y</v>
          </cell>
          <cell r="C6976" t="str">
            <v>MILE</v>
          </cell>
          <cell r="D6976" t="str">
            <v>SPECIAL - MOWING</v>
          </cell>
          <cell r="F6976" t="str">
            <v>ADD SUPPLEMENTAL DESCRIPTION</v>
          </cell>
          <cell r="G6976">
            <v>1</v>
          </cell>
        </row>
        <row r="6977">
          <cell r="A6977" t="str">
            <v>692E35500</v>
          </cell>
          <cell r="B6977" t="str">
            <v>Y</v>
          </cell>
          <cell r="C6977" t="str">
            <v>ACRE</v>
          </cell>
          <cell r="D6977" t="str">
            <v>SPECIAL - MOWING</v>
          </cell>
          <cell r="F6977" t="str">
            <v>ADD SUPPLEMENTAL DESCRIPTION</v>
          </cell>
          <cell r="G6977">
            <v>1</v>
          </cell>
        </row>
        <row r="6978">
          <cell r="A6978" t="str">
            <v>692E36000</v>
          </cell>
          <cell r="B6978" t="str">
            <v>Y</v>
          </cell>
          <cell r="C6978" t="str">
            <v>EACH</v>
          </cell>
          <cell r="D6978" t="str">
            <v>SPECIAL - MOWING</v>
          </cell>
          <cell r="F6978" t="str">
            <v>ADD SUPPLEMENTAL DESCRIPTION</v>
          </cell>
          <cell r="G6978">
            <v>1</v>
          </cell>
        </row>
        <row r="6979">
          <cell r="A6979" t="str">
            <v>692E37000</v>
          </cell>
          <cell r="B6979" t="str">
            <v>Y</v>
          </cell>
          <cell r="C6979" t="str">
            <v>LS</v>
          </cell>
          <cell r="D6979" t="str">
            <v>SPECIAL - MOWING</v>
          </cell>
          <cell r="F6979" t="str">
            <v>ADD SUPPLEMENTAL DESCRIPTION</v>
          </cell>
          <cell r="G6979">
            <v>1</v>
          </cell>
        </row>
        <row r="6980">
          <cell r="A6980" t="str">
            <v>803E45000</v>
          </cell>
          <cell r="C6980" t="str">
            <v>CY</v>
          </cell>
          <cell r="D6980" t="str">
            <v>RUBBERIZED OPEN GRADED ASPHALT FRICTION COURSE</v>
          </cell>
          <cell r="F6980"/>
          <cell r="G6980">
            <v>0</v>
          </cell>
        </row>
        <row r="6981">
          <cell r="A6981" t="str">
            <v>803E45001</v>
          </cell>
          <cell r="C6981" t="str">
            <v>CY</v>
          </cell>
          <cell r="D6981" t="str">
            <v>RUBBERIZED OPEN GRADED ASPHALT FRICTION COURSE, AS PER PLAN</v>
          </cell>
          <cell r="F6981"/>
          <cell r="G6981">
            <v>0</v>
          </cell>
        </row>
        <row r="6982">
          <cell r="A6982" t="str">
            <v>804E15000</v>
          </cell>
          <cell r="C6982" t="str">
            <v>FT</v>
          </cell>
          <cell r="D6982" t="str">
            <v>FIBER OPTIC CABLE, 18 FIBER</v>
          </cell>
          <cell r="G6982">
            <v>0</v>
          </cell>
        </row>
        <row r="6983">
          <cell r="A6983" t="str">
            <v>804E15010</v>
          </cell>
          <cell r="C6983" t="str">
            <v>FT</v>
          </cell>
          <cell r="D6983" t="str">
            <v>FIBER OPTIC CABLE, 24 FIBER</v>
          </cell>
          <cell r="G6983">
            <v>0</v>
          </cell>
        </row>
        <row r="6984">
          <cell r="A6984" t="str">
            <v>804E15011</v>
          </cell>
          <cell r="C6984" t="str">
            <v>FT</v>
          </cell>
          <cell r="D6984" t="str">
            <v>FIBER OPTIC CABLE, 24 FIBER, AS PER PLAN</v>
          </cell>
          <cell r="F6984"/>
          <cell r="G6984">
            <v>0</v>
          </cell>
        </row>
        <row r="6985">
          <cell r="A6985" t="str">
            <v>804E15020</v>
          </cell>
          <cell r="C6985" t="str">
            <v>FT</v>
          </cell>
          <cell r="D6985" t="str">
            <v>FIBER OPTIC CABLE, 48 FIBER</v>
          </cell>
          <cell r="F6985"/>
          <cell r="G6985">
            <v>0</v>
          </cell>
        </row>
        <row r="6986">
          <cell r="A6986" t="str">
            <v>804E15021</v>
          </cell>
          <cell r="C6986" t="str">
            <v>FT</v>
          </cell>
          <cell r="D6986" t="str">
            <v>FIBER OPTIC CABLE, 48 FIBER, AS PER PLAN</v>
          </cell>
          <cell r="F6986"/>
          <cell r="G6986">
            <v>0</v>
          </cell>
        </row>
        <row r="6987">
          <cell r="A6987" t="str">
            <v>804E15030</v>
          </cell>
          <cell r="C6987" t="str">
            <v>FT</v>
          </cell>
          <cell r="D6987" t="str">
            <v>FIBER OPTIC CABLE, 72 FIBER</v>
          </cell>
          <cell r="F6987"/>
          <cell r="G6987">
            <v>0</v>
          </cell>
        </row>
        <row r="6988">
          <cell r="A6988" t="str">
            <v>804E15031</v>
          </cell>
          <cell r="C6988" t="str">
            <v>FT</v>
          </cell>
          <cell r="D6988" t="str">
            <v>FIBER OPTIC CABLE, 72 FIBER, AS PER PLAN</v>
          </cell>
          <cell r="F6988"/>
          <cell r="G6988">
            <v>0</v>
          </cell>
        </row>
        <row r="6989">
          <cell r="A6989" t="str">
            <v>804E15040</v>
          </cell>
          <cell r="C6989" t="str">
            <v>FT</v>
          </cell>
          <cell r="D6989" t="str">
            <v>FIBER OPTIC CABLE, 144 FIBER</v>
          </cell>
          <cell r="F6989"/>
          <cell r="G6989">
            <v>0</v>
          </cell>
        </row>
        <row r="6990">
          <cell r="A6990" t="str">
            <v>804E15050</v>
          </cell>
          <cell r="C6990" t="str">
            <v>FT</v>
          </cell>
          <cell r="D6990" t="str">
            <v>FIBER OPTIC CABLE, 288 FIBER</v>
          </cell>
          <cell r="F6990"/>
          <cell r="G6990">
            <v>0</v>
          </cell>
        </row>
        <row r="6991">
          <cell r="A6991" t="str">
            <v>804E15051</v>
          </cell>
          <cell r="C6991" t="str">
            <v>FT</v>
          </cell>
          <cell r="D6991" t="str">
            <v>FIBER OPTIC CABLE, 288 FIBER, AS PER PLAN</v>
          </cell>
          <cell r="F6991"/>
          <cell r="G6991">
            <v>0</v>
          </cell>
        </row>
        <row r="6992">
          <cell r="A6992" t="str">
            <v>804E19050</v>
          </cell>
          <cell r="C6992" t="str">
            <v>FT</v>
          </cell>
          <cell r="D6992" t="str">
            <v>FIBER OPTIC CABLE, HYBRID, SM / MM</v>
          </cell>
          <cell r="F6992"/>
          <cell r="G6992">
            <v>0</v>
          </cell>
        </row>
        <row r="6993">
          <cell r="A6993" t="str">
            <v>804E19080</v>
          </cell>
          <cell r="C6993" t="str">
            <v>FT</v>
          </cell>
          <cell r="D6993" t="str">
            <v>FIBER OPTIC CABLE, ARMORED, 12 FIBER</v>
          </cell>
          <cell r="F6993"/>
          <cell r="G6993">
            <v>0</v>
          </cell>
        </row>
        <row r="6994">
          <cell r="A6994" t="str">
            <v>804E19081</v>
          </cell>
          <cell r="C6994" t="str">
            <v>FT</v>
          </cell>
          <cell r="D6994" t="str">
            <v>FIBER OPTIC CABLE, ARMORED, 12 FIBER, AS PER PLAN</v>
          </cell>
          <cell r="F6994"/>
          <cell r="G6994">
            <v>0</v>
          </cell>
        </row>
        <row r="6995">
          <cell r="A6995" t="str">
            <v>804E20010</v>
          </cell>
          <cell r="C6995" t="str">
            <v>FT</v>
          </cell>
          <cell r="D6995" t="str">
            <v>FIBER OPTIC CABLE, ARMORED, 18 FIBER</v>
          </cell>
          <cell r="F6995"/>
          <cell r="G6995">
            <v>0</v>
          </cell>
        </row>
        <row r="6996">
          <cell r="A6996" t="str">
            <v>804E20011</v>
          </cell>
          <cell r="C6996" t="str">
            <v>FT</v>
          </cell>
          <cell r="D6996" t="str">
            <v>FIBER OPTIC CABLE, ARMORED, 18 FIBER, AS PER PLAN</v>
          </cell>
          <cell r="F6996"/>
          <cell r="G6996">
            <v>0</v>
          </cell>
        </row>
        <row r="6997">
          <cell r="A6997" t="str">
            <v>804E20020</v>
          </cell>
          <cell r="C6997" t="str">
            <v>FT</v>
          </cell>
          <cell r="D6997" t="str">
            <v>FIBER OPTIC CABLE, INTEGRAL MESSENGER WIRE, 18 FIBER</v>
          </cell>
          <cell r="F6997"/>
          <cell r="G6997">
            <v>0</v>
          </cell>
        </row>
        <row r="6998">
          <cell r="A6998" t="str">
            <v>804E20034</v>
          </cell>
          <cell r="C6998" t="str">
            <v>FT</v>
          </cell>
          <cell r="D6998" t="str">
            <v>FIBER OPTIC CABLE, ARMORED, 24 FIBER</v>
          </cell>
          <cell r="F6998"/>
          <cell r="G6998">
            <v>0</v>
          </cell>
        </row>
        <row r="6999">
          <cell r="A6999" t="str">
            <v>804E20035</v>
          </cell>
          <cell r="C6999" t="str">
            <v>FT</v>
          </cell>
          <cell r="D6999" t="str">
            <v>FIBER OPTIC CABLE, ARMORED, 24 FIBER, AS PER PLAN</v>
          </cell>
          <cell r="F6999"/>
          <cell r="G6999">
            <v>0</v>
          </cell>
        </row>
        <row r="7000">
          <cell r="A7000" t="str">
            <v>804E20044</v>
          </cell>
          <cell r="C7000" t="str">
            <v>FT</v>
          </cell>
          <cell r="D7000" t="str">
            <v>FIBER OPTIC CABLE, ARMORED, 36 FIBER</v>
          </cell>
          <cell r="F7000"/>
          <cell r="G7000">
            <v>0</v>
          </cell>
        </row>
        <row r="7001">
          <cell r="A7001" t="str">
            <v>804E20050</v>
          </cell>
          <cell r="C7001" t="str">
            <v>FT</v>
          </cell>
          <cell r="D7001" t="str">
            <v>FIBER OPTIC CABLE, ARMORED, 48 FIBER</v>
          </cell>
          <cell r="F7001"/>
          <cell r="G7001">
            <v>0</v>
          </cell>
        </row>
        <row r="7002">
          <cell r="A7002" t="str">
            <v>804E20051</v>
          </cell>
          <cell r="C7002" t="str">
            <v>FT</v>
          </cell>
          <cell r="D7002" t="str">
            <v>FIBER OPTIC CABLE, ARMORED, 48 FIBER, AS PER PLAN</v>
          </cell>
          <cell r="F7002"/>
          <cell r="G7002">
            <v>0</v>
          </cell>
        </row>
        <row r="7003">
          <cell r="A7003" t="str">
            <v>804E20056</v>
          </cell>
          <cell r="C7003" t="str">
            <v>FT</v>
          </cell>
          <cell r="D7003" t="str">
            <v>FIBER OPTIC CABLE, ARMORED, 60 FIBER</v>
          </cell>
          <cell r="F7003"/>
          <cell r="G7003">
            <v>0</v>
          </cell>
        </row>
        <row r="7004">
          <cell r="A7004" t="str">
            <v>804E20110</v>
          </cell>
          <cell r="C7004" t="str">
            <v>FT</v>
          </cell>
          <cell r="D7004" t="str">
            <v>FIBER OPTIC CABLE, ARMORED, 108 FIBER</v>
          </cell>
          <cell r="F7004"/>
          <cell r="G7004">
            <v>0</v>
          </cell>
        </row>
        <row r="7005">
          <cell r="A7005" t="str">
            <v>804E20114</v>
          </cell>
          <cell r="C7005" t="str">
            <v>FT</v>
          </cell>
          <cell r="D7005" t="str">
            <v>FIBER OPTIC CABLE, ARMORED, 144 FIBER</v>
          </cell>
          <cell r="F7005"/>
          <cell r="G7005">
            <v>0</v>
          </cell>
        </row>
        <row r="7006">
          <cell r="A7006" t="str">
            <v>804E20220</v>
          </cell>
          <cell r="C7006" t="str">
            <v>FT</v>
          </cell>
          <cell r="D7006" t="str">
            <v>FIBER OPTIC CABLE, ARMORED, INTEGRAL MESSENGER, 12 FIBER</v>
          </cell>
          <cell r="F7006"/>
          <cell r="G7006">
            <v>0</v>
          </cell>
        </row>
        <row r="7007">
          <cell r="A7007" t="str">
            <v>804E20240</v>
          </cell>
          <cell r="C7007" t="str">
            <v>FT</v>
          </cell>
          <cell r="D7007" t="str">
            <v>FIBER OPTIC CABLE, ARMORED, INTEGRAL MESSENGER, 24 FIBER</v>
          </cell>
          <cell r="F7007"/>
          <cell r="G7007">
            <v>0</v>
          </cell>
        </row>
        <row r="7008">
          <cell r="A7008" t="str">
            <v>804E20260</v>
          </cell>
          <cell r="C7008" t="str">
            <v>FT</v>
          </cell>
          <cell r="D7008" t="str">
            <v>FIBER OPTIC CABLE, ARMORED, INTEGRAL MESSENGER, 48 FIBER</v>
          </cell>
          <cell r="F7008"/>
          <cell r="G7008">
            <v>0</v>
          </cell>
        </row>
        <row r="7009">
          <cell r="A7009" t="str">
            <v>804E20266</v>
          </cell>
          <cell r="C7009" t="str">
            <v>FT</v>
          </cell>
          <cell r="D7009" t="str">
            <v>FIBER OPTIC CABLE, ARMORED, INTEGRAL MESSENGER, 36 FIBER</v>
          </cell>
          <cell r="F7009"/>
          <cell r="G7009">
            <v>0</v>
          </cell>
        </row>
        <row r="7010">
          <cell r="A7010" t="str">
            <v>804E20280</v>
          </cell>
          <cell r="C7010" t="str">
            <v>FT</v>
          </cell>
          <cell r="D7010" t="str">
            <v>FIBER OPTIC CABLE, ARMORED, INTEGRAL MESSENGER, 144 FIBER</v>
          </cell>
          <cell r="F7010"/>
          <cell r="G7010">
            <v>0</v>
          </cell>
        </row>
        <row r="7011">
          <cell r="A7011" t="str">
            <v>804E21000</v>
          </cell>
          <cell r="C7011" t="str">
            <v>FT</v>
          </cell>
          <cell r="D7011" t="str">
            <v>FIBER OPTIC CABLE, AIRBLOWN/PUSHABLE, 12 FIBER</v>
          </cell>
          <cell r="F7011"/>
          <cell r="G7011">
            <v>0</v>
          </cell>
        </row>
        <row r="7012">
          <cell r="A7012" t="str">
            <v>804E21010</v>
          </cell>
          <cell r="C7012" t="str">
            <v>FT</v>
          </cell>
          <cell r="D7012" t="str">
            <v>FIBER OPTIC CABLE, AIRBLOWN/PUSHABLE, 24 FIBER</v>
          </cell>
          <cell r="F7012"/>
          <cell r="G7012">
            <v>0</v>
          </cell>
        </row>
        <row r="7013">
          <cell r="A7013" t="str">
            <v>804E21020</v>
          </cell>
          <cell r="C7013" t="str">
            <v>FT</v>
          </cell>
          <cell r="D7013" t="str">
            <v>FIBER OPTIC CABLE, AIRBLOWN/PUSHABLE, 48 FIBER</v>
          </cell>
          <cell r="F7013"/>
          <cell r="G7013">
            <v>0</v>
          </cell>
        </row>
        <row r="7014">
          <cell r="A7014" t="str">
            <v>804E21030</v>
          </cell>
          <cell r="C7014" t="str">
            <v>FT</v>
          </cell>
          <cell r="D7014" t="str">
            <v>FIBER OPTIC CABLE, AIRBLOWN/PUSHABLE, 72 FIBER</v>
          </cell>
          <cell r="F7014"/>
          <cell r="G7014">
            <v>0</v>
          </cell>
        </row>
        <row r="7015">
          <cell r="A7015" t="str">
            <v>804E21040</v>
          </cell>
          <cell r="C7015" t="str">
            <v>FT</v>
          </cell>
          <cell r="D7015" t="str">
            <v>FIBER OPTIC CABLE, AIRBLOWN/PUSHABLE, 144 FIBER</v>
          </cell>
          <cell r="F7015"/>
          <cell r="G7015">
            <v>0</v>
          </cell>
        </row>
        <row r="7016">
          <cell r="A7016" t="str">
            <v>804E21050</v>
          </cell>
          <cell r="C7016" t="str">
            <v>FT</v>
          </cell>
          <cell r="D7016" t="str">
            <v>FIBER OPTIC CABLE, AIRBLOWN/PUSHABLE, 288 FIBER</v>
          </cell>
          <cell r="F7016"/>
          <cell r="G7016">
            <v>0</v>
          </cell>
        </row>
        <row r="7017">
          <cell r="A7017" t="str">
            <v>804E21060</v>
          </cell>
          <cell r="B7017"/>
          <cell r="C7017" t="str">
            <v>FT</v>
          </cell>
          <cell r="D7017" t="str">
            <v>FIBER OPTIC CABLE, AIRBLOWN/PUSHABLE, 432 FIBER</v>
          </cell>
          <cell r="F7017"/>
          <cell r="G7017">
            <v>0</v>
          </cell>
        </row>
        <row r="7018">
          <cell r="A7018" t="str">
            <v>804E29990</v>
          </cell>
          <cell r="C7018" t="str">
            <v>EACH</v>
          </cell>
          <cell r="D7018" t="str">
            <v>FAN-OUT KIT, 2 FIBER</v>
          </cell>
          <cell r="F7018"/>
          <cell r="G7018">
            <v>0</v>
          </cell>
        </row>
        <row r="7019">
          <cell r="A7019" t="str">
            <v>804E30000</v>
          </cell>
          <cell r="C7019" t="str">
            <v>EACH</v>
          </cell>
          <cell r="D7019" t="str">
            <v>FAN-OUT KIT, 6 FIBER</v>
          </cell>
          <cell r="F7019"/>
          <cell r="G7019">
            <v>0</v>
          </cell>
        </row>
        <row r="7020">
          <cell r="A7020" t="str">
            <v>804E30001</v>
          </cell>
          <cell r="C7020" t="str">
            <v>EACH</v>
          </cell>
          <cell r="D7020" t="str">
            <v>FAN-OUT KIT, 6 FIBER, AS PER PLAN</v>
          </cell>
          <cell r="F7020"/>
          <cell r="G7020">
            <v>0</v>
          </cell>
        </row>
        <row r="7021">
          <cell r="A7021" t="str">
            <v>804E30010</v>
          </cell>
          <cell r="C7021" t="str">
            <v>EACH</v>
          </cell>
          <cell r="D7021" t="str">
            <v>FAN-OUT KIT, 12 FIBER</v>
          </cell>
          <cell r="F7021"/>
          <cell r="G7021">
            <v>0</v>
          </cell>
        </row>
        <row r="7022">
          <cell r="A7022" t="str">
            <v>804E30011</v>
          </cell>
          <cell r="C7022" t="str">
            <v>EACH</v>
          </cell>
          <cell r="D7022" t="str">
            <v>FAN-OUT KIT, 12 FIBER, AS PER PLAN</v>
          </cell>
          <cell r="F7022"/>
          <cell r="G7022">
            <v>0</v>
          </cell>
        </row>
        <row r="7023">
          <cell r="A7023" t="str">
            <v>804E31990</v>
          </cell>
          <cell r="C7023" t="str">
            <v>EACH</v>
          </cell>
          <cell r="D7023" t="str">
            <v>DROP CABLE, 2 FIBER</v>
          </cell>
          <cell r="F7023"/>
          <cell r="G7023">
            <v>0</v>
          </cell>
        </row>
        <row r="7024">
          <cell r="A7024" t="str">
            <v>804E32000</v>
          </cell>
          <cell r="C7024" t="str">
            <v>EACH</v>
          </cell>
          <cell r="D7024" t="str">
            <v>DROP CABLE, 6 FIBER</v>
          </cell>
          <cell r="G7024">
            <v>0</v>
          </cell>
        </row>
        <row r="7025">
          <cell r="A7025" t="str">
            <v>804E32001</v>
          </cell>
          <cell r="C7025" t="str">
            <v>EACH</v>
          </cell>
          <cell r="D7025" t="str">
            <v>DROP CABLE, 6 FIBER, AS PER PLAN</v>
          </cell>
          <cell r="G7025">
            <v>0</v>
          </cell>
        </row>
        <row r="7026">
          <cell r="A7026" t="str">
            <v>804E32010</v>
          </cell>
          <cell r="C7026" t="str">
            <v>EACH</v>
          </cell>
          <cell r="D7026" t="str">
            <v>DROP CABLE, 12 FIBER</v>
          </cell>
          <cell r="G7026">
            <v>0</v>
          </cell>
        </row>
        <row r="7027">
          <cell r="A7027" t="str">
            <v>804E32011</v>
          </cell>
          <cell r="C7027" t="str">
            <v>EACH</v>
          </cell>
          <cell r="D7027" t="str">
            <v>DROP CABLE, 12 FIBER, AS PER PLAN</v>
          </cell>
          <cell r="G7027">
            <v>0</v>
          </cell>
        </row>
        <row r="7028">
          <cell r="A7028" t="str">
            <v>804E32012</v>
          </cell>
          <cell r="C7028" t="str">
            <v>EACH</v>
          </cell>
          <cell r="D7028" t="str">
            <v>DROP CABLE, 24 FIBER</v>
          </cell>
          <cell r="G7028">
            <v>0</v>
          </cell>
        </row>
        <row r="7029">
          <cell r="A7029" t="str">
            <v>804E32016</v>
          </cell>
          <cell r="C7029" t="str">
            <v>EACH</v>
          </cell>
          <cell r="D7029" t="str">
            <v>DROP CABLE, 48 FIBER</v>
          </cell>
          <cell r="F7029"/>
          <cell r="G7029">
            <v>0</v>
          </cell>
        </row>
        <row r="7030">
          <cell r="A7030" t="str">
            <v>804E32018</v>
          </cell>
          <cell r="C7030" t="str">
            <v>EACH</v>
          </cell>
          <cell r="D7030" t="str">
            <v>DROP CABLE, 72 FIBER</v>
          </cell>
          <cell r="G7030">
            <v>0</v>
          </cell>
        </row>
        <row r="7031">
          <cell r="A7031" t="str">
            <v>804E32020</v>
          </cell>
          <cell r="C7031" t="str">
            <v>FT</v>
          </cell>
          <cell r="D7031" t="str">
            <v>DROP CABLE, 6 FIBER</v>
          </cell>
          <cell r="G7031">
            <v>0</v>
          </cell>
        </row>
        <row r="7032">
          <cell r="A7032" t="str">
            <v>804E32021</v>
          </cell>
          <cell r="C7032" t="str">
            <v>FT</v>
          </cell>
          <cell r="D7032" t="str">
            <v>DROP CABLE, 6 FIBER, AS PER PLAN</v>
          </cell>
          <cell r="G7032">
            <v>0</v>
          </cell>
        </row>
        <row r="7033">
          <cell r="A7033" t="str">
            <v>804E32040</v>
          </cell>
          <cell r="C7033" t="str">
            <v>FT</v>
          </cell>
          <cell r="D7033" t="str">
            <v>DROP CABLE, 12 FIBER</v>
          </cell>
          <cell r="G7033">
            <v>0</v>
          </cell>
        </row>
        <row r="7034">
          <cell r="A7034" t="str">
            <v>804E32060</v>
          </cell>
          <cell r="C7034" t="str">
            <v>FT</v>
          </cell>
          <cell r="D7034" t="str">
            <v>DROP CABLE, 24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804E32070</v>
          </cell>
          <cell r="C7035" t="str">
            <v>FT</v>
          </cell>
          <cell r="D7035" t="str">
            <v>DROP CABLE, 48 FIBER</v>
          </cell>
          <cell r="G7035">
            <v>0</v>
          </cell>
        </row>
        <row r="7036">
          <cell r="A7036" t="str">
            <v>804E32080</v>
          </cell>
          <cell r="C7036" t="str">
            <v>FT</v>
          </cell>
          <cell r="D7036" t="str">
            <v>DROP CABLE, 72 FIBER</v>
          </cell>
          <cell r="G7036">
            <v>0</v>
          </cell>
        </row>
        <row r="7037">
          <cell r="A7037" t="str">
            <v>804E32990</v>
          </cell>
          <cell r="C7037" t="str">
            <v>EACH</v>
          </cell>
          <cell r="D7037" t="str">
            <v>FIBER OPTIC PATCH CORD, 2 FIBER</v>
          </cell>
          <cell r="G7037">
            <v>0</v>
          </cell>
        </row>
        <row r="7038">
          <cell r="A7038" t="str">
            <v>804E33000</v>
          </cell>
          <cell r="C7038" t="str">
            <v>EACH</v>
          </cell>
          <cell r="D7038" t="str">
            <v>FIBER OPTIC PATCH CORD, 4 FIBER</v>
          </cell>
          <cell r="G7038">
            <v>0</v>
          </cell>
        </row>
        <row r="7039">
          <cell r="A7039" t="str">
            <v>804E33001</v>
          </cell>
          <cell r="C7039" t="str">
            <v>EACH</v>
          </cell>
          <cell r="D7039" t="str">
            <v>FIBER OPTIC PATCH CORD, 4 FIBER, AS PER PLAN</v>
          </cell>
          <cell r="G7039">
            <v>0</v>
          </cell>
        </row>
        <row r="7040">
          <cell r="A7040" t="str">
            <v>804E33990</v>
          </cell>
          <cell r="C7040" t="str">
            <v>EACH</v>
          </cell>
          <cell r="D7040" t="str">
            <v>FIBER OPTIC PATCH CORD, 1 FIBER</v>
          </cell>
          <cell r="G7040">
            <v>0</v>
          </cell>
        </row>
        <row r="7041">
          <cell r="A7041" t="str">
            <v>804E33991</v>
          </cell>
          <cell r="C7041" t="str">
            <v>EACH</v>
          </cell>
          <cell r="D7041" t="str">
            <v>FIBER OPTIC PATCH CORD, 1 FIBER, AS PER PLAN</v>
          </cell>
          <cell r="G7041">
            <v>0</v>
          </cell>
        </row>
        <row r="7042">
          <cell r="A7042" t="str">
            <v>804E33996</v>
          </cell>
          <cell r="C7042" t="str">
            <v>EACH</v>
          </cell>
          <cell r="D7042" t="str">
            <v>FIBER TERMINATION PANEL, 2 FIBER</v>
          </cell>
          <cell r="G7042">
            <v>0</v>
          </cell>
        </row>
        <row r="7043">
          <cell r="A7043" t="str">
            <v>804E34000</v>
          </cell>
          <cell r="C7043" t="str">
            <v>EACH</v>
          </cell>
          <cell r="D7043" t="str">
            <v>FIBER TERMINATION PANEL, 6 FIBER</v>
          </cell>
          <cell r="G7043">
            <v>0</v>
          </cell>
        </row>
        <row r="7044">
          <cell r="A7044" t="str">
            <v>804E34001</v>
          </cell>
          <cell r="C7044" t="str">
            <v>EACH</v>
          </cell>
          <cell r="D7044" t="str">
            <v>FIBER TERMINATION PANEL, 6 FIBER, AS PER PLAN</v>
          </cell>
          <cell r="G7044">
            <v>0</v>
          </cell>
        </row>
        <row r="7045">
          <cell r="A7045" t="str">
            <v>804E34012</v>
          </cell>
          <cell r="C7045" t="str">
            <v>EACH</v>
          </cell>
          <cell r="D7045" t="str">
            <v>FIBER TERMINATION PANEL, 12 FIBER</v>
          </cell>
          <cell r="G7045">
            <v>0</v>
          </cell>
        </row>
        <row r="7046">
          <cell r="A7046" t="str">
            <v>804E34013</v>
          </cell>
          <cell r="C7046" t="str">
            <v>EACH</v>
          </cell>
          <cell r="D7046" t="str">
            <v>FIBER TERMINATION PANEL, 12 FIBER, AS PER PLAN</v>
          </cell>
          <cell r="G7046">
            <v>0</v>
          </cell>
        </row>
        <row r="7047">
          <cell r="A7047" t="str">
            <v>804E34022</v>
          </cell>
          <cell r="C7047" t="str">
            <v>EACH</v>
          </cell>
          <cell r="D7047" t="str">
            <v>FIBER TERMINATION PANEL, 24 FIBER</v>
          </cell>
          <cell r="G7047">
            <v>0</v>
          </cell>
        </row>
        <row r="7048">
          <cell r="A7048" t="str">
            <v>804E34023</v>
          </cell>
          <cell r="C7048" t="str">
            <v>EACH</v>
          </cell>
          <cell r="D7048" t="str">
            <v>FIBER TERMINATION PANEL, 24 FIBER, AS PER PLAN</v>
          </cell>
          <cell r="G7048">
            <v>0</v>
          </cell>
        </row>
        <row r="7049">
          <cell r="A7049" t="str">
            <v>804E34026</v>
          </cell>
          <cell r="C7049" t="str">
            <v>EACH</v>
          </cell>
          <cell r="D7049" t="str">
            <v>FIBER TERMINATION PANEL, 36 FIBER</v>
          </cell>
          <cell r="G7049">
            <v>0</v>
          </cell>
        </row>
        <row r="7050">
          <cell r="A7050" t="str">
            <v>804E34030</v>
          </cell>
          <cell r="C7050" t="str">
            <v>EACH</v>
          </cell>
          <cell r="D7050" t="str">
            <v>FIBER TERMINATION PANEL, 48 FIBER</v>
          </cell>
          <cell r="G7050">
            <v>0</v>
          </cell>
        </row>
        <row r="7051">
          <cell r="A7051" t="str">
            <v>804E34031</v>
          </cell>
          <cell r="C7051" t="str">
            <v>EACH</v>
          </cell>
          <cell r="D7051" t="str">
            <v>FIBER TERMINATION PANEL, 48 FIBER, AS PER PLAN</v>
          </cell>
          <cell r="G7051">
            <v>0</v>
          </cell>
        </row>
        <row r="7052">
          <cell r="A7052" t="str">
            <v>804E34042</v>
          </cell>
          <cell r="C7052" t="str">
            <v>EACH</v>
          </cell>
          <cell r="D7052" t="str">
            <v>FIBER TERMINATION PANEL, 72 FIBER</v>
          </cell>
          <cell r="G7052">
            <v>0</v>
          </cell>
        </row>
        <row r="7053">
          <cell r="A7053" t="str">
            <v>804E34062</v>
          </cell>
          <cell r="C7053" t="str">
            <v>EACH</v>
          </cell>
          <cell r="D7053" t="str">
            <v>FIBER TERMINATION PANEL, 144 FIBER</v>
          </cell>
          <cell r="G7053">
            <v>0</v>
          </cell>
        </row>
        <row r="7054">
          <cell r="A7054" t="str">
            <v>804E34082</v>
          </cell>
          <cell r="C7054" t="str">
            <v>EACH</v>
          </cell>
          <cell r="D7054" t="str">
            <v>FIBER TERMINATION PANEL, 288 FIBER</v>
          </cell>
          <cell r="G7054">
            <v>0</v>
          </cell>
        </row>
        <row r="7055">
          <cell r="A7055" t="str">
            <v>804E35000</v>
          </cell>
          <cell r="C7055" t="str">
            <v>EACH</v>
          </cell>
          <cell r="D7055" t="str">
            <v>FUSION SPLICE</v>
          </cell>
          <cell r="G7055">
            <v>0</v>
          </cell>
        </row>
        <row r="7056">
          <cell r="A7056" t="str">
            <v>804E35001</v>
          </cell>
          <cell r="C7056" t="str">
            <v>EACH</v>
          </cell>
          <cell r="D7056" t="str">
            <v>FUSION SPLICE, AS PER PLAN</v>
          </cell>
          <cell r="G7056">
            <v>0</v>
          </cell>
        </row>
        <row r="7057">
          <cell r="A7057" t="str">
            <v>804E37000</v>
          </cell>
          <cell r="C7057" t="str">
            <v>EACH</v>
          </cell>
          <cell r="D7057" t="str">
            <v>SPLICE ENCLOSURE, BUTT STYLE</v>
          </cell>
          <cell r="G7057">
            <v>0</v>
          </cell>
        </row>
        <row r="7058">
          <cell r="A7058" t="str">
            <v>804E37001</v>
          </cell>
          <cell r="C7058" t="str">
            <v>EACH</v>
          </cell>
          <cell r="D7058" t="str">
            <v>SPLICE ENCLOSURE, AS PER PLAN</v>
          </cell>
          <cell r="G7058">
            <v>0</v>
          </cell>
        </row>
        <row r="7059">
          <cell r="A7059" t="str">
            <v>804E37002</v>
          </cell>
          <cell r="C7059" t="str">
            <v>EACH</v>
          </cell>
          <cell r="D7059" t="str">
            <v>SPLICE ENCLOSURE, IN-LINE</v>
          </cell>
          <cell r="G7059">
            <v>0</v>
          </cell>
        </row>
        <row r="7060">
          <cell r="A7060" t="str">
            <v>804E37500</v>
          </cell>
          <cell r="C7060" t="str">
            <v>EACH</v>
          </cell>
          <cell r="D7060" t="str">
            <v>FIBER OPTIC CONNECTOR</v>
          </cell>
          <cell r="G7060">
            <v>0</v>
          </cell>
        </row>
        <row r="7061">
          <cell r="A7061" t="str">
            <v>804E37501</v>
          </cell>
          <cell r="C7061" t="str">
            <v>EACH</v>
          </cell>
          <cell r="D7061" t="str">
            <v>FIBER OPTIC CONNECTOR, AS PER PLAN</v>
          </cell>
          <cell r="G7061">
            <v>0</v>
          </cell>
        </row>
        <row r="7062">
          <cell r="A7062" t="str">
            <v>804E37700</v>
          </cell>
          <cell r="C7062" t="str">
            <v>LS</v>
          </cell>
          <cell r="D7062" t="str">
            <v>FIBER OPTIC CABLE TESTING</v>
          </cell>
          <cell r="G7062">
            <v>0</v>
          </cell>
        </row>
        <row r="7063">
          <cell r="A7063" t="str">
            <v>804E37701</v>
          </cell>
          <cell r="C7063" t="str">
            <v>LS</v>
          </cell>
          <cell r="D7063" t="str">
            <v>FIBER OPTIC CABLE TESTING, AS PER PLAN</v>
          </cell>
          <cell r="G7063">
            <v>0</v>
          </cell>
        </row>
        <row r="7064">
          <cell r="A7064" t="str">
            <v>804E37800</v>
          </cell>
          <cell r="C7064" t="str">
            <v>LS</v>
          </cell>
          <cell r="D7064" t="str">
            <v>FIBER OPTIC TRAINING</v>
          </cell>
          <cell r="G7064">
            <v>0</v>
          </cell>
        </row>
        <row r="7065">
          <cell r="A7065" t="str">
            <v>804E38000</v>
          </cell>
          <cell r="C7065" t="str">
            <v>EACH</v>
          </cell>
          <cell r="D7065" t="str">
            <v>FIBER OPTIC CABLE MODEM</v>
          </cell>
          <cell r="G7065">
            <v>0</v>
          </cell>
        </row>
        <row r="7066">
          <cell r="A7066" t="str">
            <v>804E38001</v>
          </cell>
          <cell r="C7066" t="str">
            <v>EACH</v>
          </cell>
          <cell r="D7066" t="str">
            <v>FIBER OPTIC CABLE MODEM, AS PER PLAN</v>
          </cell>
          <cell r="G7066">
            <v>0</v>
          </cell>
        </row>
        <row r="7067">
          <cell r="A7067" t="str">
            <v>804E98000</v>
          </cell>
          <cell r="B7067"/>
          <cell r="C7067" t="str">
            <v>FT</v>
          </cell>
          <cell r="D7067" t="str">
            <v>FIBER OPTIC CABLE, MISC.:</v>
          </cell>
          <cell r="F7067" t="str">
            <v>ADD SUPPLEMENTAL DESCRIPTION</v>
          </cell>
          <cell r="G7067">
            <v>1</v>
          </cell>
        </row>
        <row r="7068">
          <cell r="A7068" t="str">
            <v>804E98100</v>
          </cell>
          <cell r="B7068"/>
          <cell r="C7068" t="str">
            <v>EACH</v>
          </cell>
          <cell r="D7068" t="str">
            <v>FIBER OPTIC CABLE, MISC.:</v>
          </cell>
          <cell r="F7068" t="str">
            <v>ADD SUPPLEMENTAL DESCRIPTION</v>
          </cell>
          <cell r="G7068">
            <v>1</v>
          </cell>
        </row>
        <row r="7069">
          <cell r="A7069" t="str">
            <v>804E98200</v>
          </cell>
          <cell r="B7069"/>
          <cell r="C7069" t="str">
            <v>LS</v>
          </cell>
          <cell r="D7069" t="str">
            <v>FIBER OPTIC CABLE, MISC.:</v>
          </cell>
          <cell r="F7069" t="str">
            <v>ADD SUPPLEMENTAL DESCRIPTION</v>
          </cell>
          <cell r="G7069">
            <v>1</v>
          </cell>
        </row>
        <row r="7070">
          <cell r="A7070" t="str">
            <v>804E99000</v>
          </cell>
          <cell r="B7070" t="str">
            <v>Y</v>
          </cell>
          <cell r="C7070" t="str">
            <v>LS</v>
          </cell>
          <cell r="D7070" t="str">
            <v>SPECIAL - FIBER OPTIC CABLE AND COMPONENTS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805E00100</v>
          </cell>
          <cell r="B7071"/>
          <cell r="C7071" t="str">
            <v>EACH</v>
          </cell>
          <cell r="D7071" t="str">
            <v>GLOBAL POSITIONING SYSTEM CLOCK ASSEMBLY</v>
          </cell>
          <cell r="F7071"/>
          <cell r="G7071">
            <v>0</v>
          </cell>
        </row>
        <row r="7072">
          <cell r="A7072" t="str">
            <v>805E00101</v>
          </cell>
          <cell r="B7072"/>
          <cell r="C7072" t="str">
            <v>EACH</v>
          </cell>
          <cell r="D7072" t="str">
            <v>GLOBAL POSITIONING SYSTEM CLOCK ASSEMBLY, AS PER PLAN</v>
          </cell>
          <cell r="F7072"/>
          <cell r="G7072">
            <v>0</v>
          </cell>
        </row>
        <row r="7073">
          <cell r="A7073" t="str">
            <v>807E10000</v>
          </cell>
          <cell r="B7073"/>
          <cell r="C7073" t="str">
            <v>MILE</v>
          </cell>
          <cell r="D7073" t="str">
            <v>WET REFLECTIVE TRAFFIC PAINT, EDGE LINE, 4"</v>
          </cell>
          <cell r="F7073" t="str">
            <v>SPECIFY IF PERFORMANCE TESTING</v>
          </cell>
          <cell r="G7073">
            <v>1</v>
          </cell>
        </row>
        <row r="7074">
          <cell r="A7074" t="str">
            <v>807E10010</v>
          </cell>
          <cell r="B7074"/>
          <cell r="C7074" t="str">
            <v>MILE</v>
          </cell>
          <cell r="D7074" t="str">
            <v>WET REFLECTIVE TRAFFIC PAINT, EDGE LINE, 6"</v>
          </cell>
          <cell r="F7074" t="str">
            <v>SPECIFY IF PERFORMANCE TESTING</v>
          </cell>
          <cell r="G7074">
            <v>1</v>
          </cell>
        </row>
        <row r="7075">
          <cell r="A7075" t="str">
            <v>807E10100</v>
          </cell>
          <cell r="B7075"/>
          <cell r="C7075" t="str">
            <v>MILE</v>
          </cell>
          <cell r="D7075" t="str">
            <v>WET REFLECTIVE TRAFFIC PAINT, LANE LINE, 4"</v>
          </cell>
          <cell r="F7075" t="str">
            <v>SPECIFY IF PERFORMANCE TESTING</v>
          </cell>
          <cell r="G7075">
            <v>1</v>
          </cell>
        </row>
        <row r="7076">
          <cell r="A7076" t="str">
            <v>807E10110</v>
          </cell>
          <cell r="B7076"/>
          <cell r="C7076" t="str">
            <v>MILE</v>
          </cell>
          <cell r="D7076" t="str">
            <v>WET REFLECTIVE TRAFFIC PAINT, LANE LINE, 6"</v>
          </cell>
          <cell r="F7076" t="str">
            <v>SPECIFY IF PERFORMANCE TESTING</v>
          </cell>
          <cell r="G7076">
            <v>1</v>
          </cell>
        </row>
        <row r="7077">
          <cell r="A7077" t="str">
            <v>807E10200</v>
          </cell>
          <cell r="B7077"/>
          <cell r="C7077" t="str">
            <v>MILE</v>
          </cell>
          <cell r="D7077" t="str">
            <v>WET REFLECTIVE TRAFFIC PAINT, CENTER LINE</v>
          </cell>
          <cell r="F7077" t="str">
            <v>SPECIFY IF PERFORMANCE TESTING</v>
          </cell>
          <cell r="G7077">
            <v>1</v>
          </cell>
        </row>
        <row r="7078">
          <cell r="A7078" t="str">
            <v>807E10300</v>
          </cell>
          <cell r="B7078"/>
          <cell r="C7078" t="str">
            <v>FT</v>
          </cell>
          <cell r="D7078" t="str">
            <v>WET REFLECTIVE TRAFFIC PAINT, CHANNELIZING LINE, 8"</v>
          </cell>
          <cell r="F7078" t="str">
            <v>SPECIFY IF PERFORMANCE TESTING</v>
          </cell>
          <cell r="G7078">
            <v>1</v>
          </cell>
        </row>
        <row r="7079">
          <cell r="A7079" t="str">
            <v>807E10310</v>
          </cell>
          <cell r="B7079"/>
          <cell r="C7079" t="str">
            <v>FT</v>
          </cell>
          <cell r="D7079" t="str">
            <v>WET REFLECTIVE TRAFFIC PAINT, CHANNELIZING LINE, 12"</v>
          </cell>
          <cell r="F7079" t="str">
            <v>SPECIFY IF PERFORMANCE TESTING</v>
          </cell>
          <cell r="G7079">
            <v>1</v>
          </cell>
        </row>
        <row r="7080">
          <cell r="A7080" t="str">
            <v>807E10400</v>
          </cell>
          <cell r="B7080"/>
          <cell r="C7080" t="str">
            <v>FT</v>
          </cell>
          <cell r="D7080" t="str">
            <v>WET REFLECTIVE TRAFFIC PAINT, DOTTED LINE, 4"</v>
          </cell>
          <cell r="F7080" t="str">
            <v>SPECIFY IF PERFORMANCE TESTING</v>
          </cell>
          <cell r="G7080">
            <v>1</v>
          </cell>
        </row>
        <row r="7081">
          <cell r="A7081" t="str">
            <v>807E10410</v>
          </cell>
          <cell r="B7081"/>
          <cell r="C7081" t="str">
            <v>FT</v>
          </cell>
          <cell r="D7081" t="str">
            <v>WET REFLECTIVE TRAFFIC PAINT, DOTTED LINE, 6"</v>
          </cell>
          <cell r="F7081" t="str">
            <v>SPECIFY IF PERFORMANCE TESTING</v>
          </cell>
          <cell r="G7081">
            <v>1</v>
          </cell>
        </row>
        <row r="7082">
          <cell r="A7082" t="str">
            <v>807E10420</v>
          </cell>
          <cell r="B7082"/>
          <cell r="C7082" t="str">
            <v>FT</v>
          </cell>
          <cell r="D7082" t="str">
            <v>WET REFLECTIVE TRAFFIC PAINT, DOTTED LINE, 8"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807E10430</v>
          </cell>
          <cell r="B7083"/>
          <cell r="C7083" t="str">
            <v>FT</v>
          </cell>
          <cell r="D7083" t="str">
            <v>WET REFLECTIVE TRAFFIC PAINT, DOTTED LINE, 12"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807E11000</v>
          </cell>
          <cell r="B7084"/>
          <cell r="C7084" t="str">
            <v>MILE</v>
          </cell>
          <cell r="D7084" t="str">
            <v>WET REFLECTIVE POLYESTER PAVEMENT MARKING, EDGE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807E11010</v>
          </cell>
          <cell r="B7085"/>
          <cell r="C7085" t="str">
            <v>MILE</v>
          </cell>
          <cell r="D7085" t="str">
            <v>WET REFLECTIVE POLYESTER PAVEMENT MARKING, EDGE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807E11100</v>
          </cell>
          <cell r="B7086"/>
          <cell r="C7086" t="str">
            <v>MILE</v>
          </cell>
          <cell r="D7086" t="str">
            <v>WET REFLECTIVE POLYESTER PAVEMENT MARKING, LANE LINE, 4"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807E11110</v>
          </cell>
          <cell r="B7087"/>
          <cell r="C7087" t="str">
            <v>MILE</v>
          </cell>
          <cell r="D7087" t="str">
            <v>WET REFLECTIVE POLYESTER PAVEMENT MARKING, LANE LINE, 6"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807E11200</v>
          </cell>
          <cell r="B7088"/>
          <cell r="C7088" t="str">
            <v>MILE</v>
          </cell>
          <cell r="D7088" t="str">
            <v>WET REFLECTIVE POLYESTER PAVEMENT MARKING, CENTER LINE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807E11300</v>
          </cell>
          <cell r="B7089"/>
          <cell r="C7089" t="str">
            <v>FT</v>
          </cell>
          <cell r="D7089" t="str">
            <v>WET REFLECTIVE POLYESTER PAVEMENT MARKING, CHANNELIZING LINE, 8"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807E11310</v>
          </cell>
          <cell r="B7090"/>
          <cell r="C7090" t="str">
            <v>FT</v>
          </cell>
          <cell r="D7090" t="str">
            <v>WET REFLECTIVE POLYESTER PAVEMENT MARKING, CHANNELIZING LINE, 12"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807E11400</v>
          </cell>
          <cell r="B7091"/>
          <cell r="C7091" t="str">
            <v>FT</v>
          </cell>
          <cell r="D7091" t="str">
            <v>WET REFLECTIVE POLYESTER PAVEMENT MARKING, DOTTED LINE, 4"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807E11410</v>
          </cell>
          <cell r="B7092"/>
          <cell r="C7092" t="str">
            <v>FT</v>
          </cell>
          <cell r="D7092" t="str">
            <v>WET REFLECTIVE POLYESTER PAVEMENT MARKING, DOTTED LINE, 6"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807E11420</v>
          </cell>
          <cell r="B7093"/>
          <cell r="C7093" t="str">
            <v>FT</v>
          </cell>
          <cell r="D7093" t="str">
            <v>WET REFLECTIVE POLYESTER PAVEMENT MARKING, DOTTED LINE, 8"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807E11430</v>
          </cell>
          <cell r="B7094"/>
          <cell r="C7094" t="str">
            <v>FT</v>
          </cell>
          <cell r="D7094" t="str">
            <v>WET REFLECTIVE POLYESTER PAVEMENT MARKING, DOTTED LINE, 12"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807E12000</v>
          </cell>
          <cell r="B7095"/>
          <cell r="C7095" t="str">
            <v>MILE</v>
          </cell>
          <cell r="D7095" t="str">
            <v>WET REFLECTIVE EPOXY PAVEMENT MARKING, EDGE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807E12010</v>
          </cell>
          <cell r="B7096"/>
          <cell r="C7096" t="str">
            <v>MILE</v>
          </cell>
          <cell r="D7096" t="str">
            <v>WET REFLECTIVE EPOXY PAVEMENT MARKING, EDGE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807E12100</v>
          </cell>
          <cell r="B7097"/>
          <cell r="C7097" t="str">
            <v>MILE</v>
          </cell>
          <cell r="D7097" t="str">
            <v>WET REFLECTIVE EPOXY PAVEMENT MARKING, LANE LINE, 4"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807E12110</v>
          </cell>
          <cell r="B7098"/>
          <cell r="C7098" t="str">
            <v>MILE</v>
          </cell>
          <cell r="D7098" t="str">
            <v>WET REFLECTIVE EPOXY PAVEMENT MARKING, LANE LINE, 6"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807E12200</v>
          </cell>
          <cell r="B7099"/>
          <cell r="C7099" t="str">
            <v>MILE</v>
          </cell>
          <cell r="D7099" t="str">
            <v>WET REFLECTIVE EPOXY PAVEMENT MARKING, CENTER LINE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807E12300</v>
          </cell>
          <cell r="B7100"/>
          <cell r="C7100" t="str">
            <v>FT</v>
          </cell>
          <cell r="D7100" t="str">
            <v>WET REFLECTIVE EPOXY PAVEMENT MARKING, CHANNELIZING LINE, 8"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807E12310</v>
          </cell>
          <cell r="B7101"/>
          <cell r="C7101" t="str">
            <v>FT</v>
          </cell>
          <cell r="D7101" t="str">
            <v>WET REFLECTIVE EPOXY PAVEMENT MARKING, CHANNELIZING LINE, 12"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807E12400</v>
          </cell>
          <cell r="B7102"/>
          <cell r="C7102" t="str">
            <v>FT</v>
          </cell>
          <cell r="D7102" t="str">
            <v>WET REFLECTIVE EPOXY PAVEMENT MARKING, DOTTED LINE, 4"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807E12410</v>
          </cell>
          <cell r="B7103"/>
          <cell r="C7103" t="str">
            <v>FT</v>
          </cell>
          <cell r="D7103" t="str">
            <v>WET REFLECTIVE EPOXY PAVEMENT MARKING, DOTTED LINE, 6"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807E12420</v>
          </cell>
          <cell r="B7104"/>
          <cell r="C7104" t="str">
            <v>FT</v>
          </cell>
          <cell r="D7104" t="str">
            <v>WET REFLECTIVE EPOXY PAVEMENT MARKING, DOTTED LINE, 8"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807E12430</v>
          </cell>
          <cell r="B7105"/>
          <cell r="C7105" t="str">
            <v>FT</v>
          </cell>
          <cell r="D7105" t="str">
            <v>WET REFLECTIVE EPOXY PAVEMENT MARKING, DOTTED LINE, 12"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807E13000</v>
          </cell>
          <cell r="B7106"/>
          <cell r="C7106" t="str">
            <v>MILE</v>
          </cell>
          <cell r="D7106" t="str">
            <v>WET REFLECTIVE SPRAY THERMOPLASTIC PAVEMENT MARKING, EDGE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807E13010</v>
          </cell>
          <cell r="B7107"/>
          <cell r="C7107" t="str">
            <v>MILE</v>
          </cell>
          <cell r="D7107" t="str">
            <v>WET REFLECTIVE SPRAY THERMOPLASTIC PAVEMENT MARKING, EDGE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807E13100</v>
          </cell>
          <cell r="B7108"/>
          <cell r="C7108" t="str">
            <v>MILE</v>
          </cell>
          <cell r="D7108" t="str">
            <v>WET REFLECTIVE SPRAY THERMOPLASTIC PAVEMENT MARKING, LANE LINE, 4"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807E13110</v>
          </cell>
          <cell r="B7109"/>
          <cell r="C7109" t="str">
            <v>MILE</v>
          </cell>
          <cell r="D7109" t="str">
            <v>WET REFLECTIVE SPRAY THERMOPLASTIC PAVEMENT MARKING, LANE LINE, 6"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807E13200</v>
          </cell>
          <cell r="B7110"/>
          <cell r="C7110" t="str">
            <v>MILE</v>
          </cell>
          <cell r="D7110" t="str">
            <v>WET REFLECTIVE SPRAY THERMOPLASTIC PAVEMENT MARKING, CENTER LINE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807E13300</v>
          </cell>
          <cell r="B7111"/>
          <cell r="C7111" t="str">
            <v>FT</v>
          </cell>
          <cell r="D7111" t="str">
            <v>WET REFLECTIVE SPRAY THERMOPLASTIC PAVEMENT MARKING, CHANNELIZING LINE, 8"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807E13310</v>
          </cell>
          <cell r="B7112"/>
          <cell r="C7112" t="str">
            <v>FT</v>
          </cell>
          <cell r="D7112" t="str">
            <v>WET REFLECTIVE SPRAY THERMOPLASTIC PAVEMENT MARKING, CHANNELIZING LINE, 12"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807E13400</v>
          </cell>
          <cell r="B7113"/>
          <cell r="C7113" t="str">
            <v>FT</v>
          </cell>
          <cell r="D7113" t="str">
            <v>WET REFLECTIVE SPRAY THERMOPLASTIC PAVEMENT MARKING, DOTTED LINE, 4"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807E13410</v>
          </cell>
          <cell r="B7114"/>
          <cell r="C7114" t="str">
            <v>FT</v>
          </cell>
          <cell r="D7114" t="str">
            <v>WET REFLECTIVE SPRAY THERMOPLASTIC PAVEMENT MARKING, DOTTED LINE, 6"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807E13420</v>
          </cell>
          <cell r="B7115"/>
          <cell r="C7115" t="str">
            <v>FT</v>
          </cell>
          <cell r="D7115" t="str">
            <v>WET REFLECTIVE SPRAY THERMOPLASTIC PAVEMENT MARKING, DOTTED LINE, 8"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807E13430</v>
          </cell>
          <cell r="B7116"/>
          <cell r="C7116" t="str">
            <v>FT</v>
          </cell>
          <cell r="D7116" t="str">
            <v>WET REFLECTIVE SPRAY THERMOPLASTIC PAVEMENT MARKING, DOTTED LINE, 12"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807E14000</v>
          </cell>
          <cell r="B7117"/>
          <cell r="C7117" t="str">
            <v>MILE</v>
          </cell>
          <cell r="D7117" t="str">
            <v>WET REFLECTIVE THERMOPLASTIC PAVEMENT MARKING, EDGE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807E14010</v>
          </cell>
          <cell r="B7118"/>
          <cell r="C7118" t="str">
            <v>MILE</v>
          </cell>
          <cell r="D7118" t="str">
            <v>WET REFLECTIVE THERMOPLASTIC PAVEMENT MARKING, EDGE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807E14100</v>
          </cell>
          <cell r="B7119"/>
          <cell r="C7119" t="str">
            <v>MILE</v>
          </cell>
          <cell r="D7119" t="str">
            <v>WET REFLECTIVE THERMOPLASTIC PAVEMENT MARKING, LANE LINE, 4"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807E14110</v>
          </cell>
          <cell r="B7120"/>
          <cell r="C7120" t="str">
            <v>MILE</v>
          </cell>
          <cell r="D7120" t="str">
            <v>WET REFLECTIVE THERMOPLASTIC PAVEMENT MARKING, LANE LINE, 6"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807E14200</v>
          </cell>
          <cell r="B7121"/>
          <cell r="C7121" t="str">
            <v>MILE</v>
          </cell>
          <cell r="D7121" t="str">
            <v>WET REFLECTIVE THERMOPLASTIC PAVEMENT MARKING, CENTER LINE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807E14300</v>
          </cell>
          <cell r="B7122"/>
          <cell r="C7122" t="str">
            <v>FT</v>
          </cell>
          <cell r="D7122" t="str">
            <v>WET REFLECTIVE THERMOPLASTIC PAVEMENT MARKING, CHANNELIZING LINE, 8"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807E14310</v>
          </cell>
          <cell r="B7123"/>
          <cell r="C7123" t="str">
            <v>FT</v>
          </cell>
          <cell r="D7123" t="str">
            <v>WET REFLECTIVE THERMOPLASTIC PAVEMENT MARKING, CHANNELIZING LINE, 12"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807E14400</v>
          </cell>
          <cell r="B7124"/>
          <cell r="C7124" t="str">
            <v>FT</v>
          </cell>
          <cell r="D7124" t="str">
            <v>WET REFLECTIVE THERMOPLASTIC PAVEMENT MARKING, DOTTED LINE, 4"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807E14410</v>
          </cell>
          <cell r="B7125"/>
          <cell r="C7125" t="str">
            <v>FT</v>
          </cell>
          <cell r="D7125" t="str">
            <v>WET REFLECTIVE THERMOPLASTIC PAVEMENT MARKING, DOTTED LINE, 6"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807E14420</v>
          </cell>
          <cell r="B7126"/>
          <cell r="C7126" t="str">
            <v>FT</v>
          </cell>
          <cell r="D7126" t="str">
            <v>WET REFLECTIVE THERMOPLASTIC PAVEMENT MARKING, DOTTED LINE, 8"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807E14430</v>
          </cell>
          <cell r="B7127"/>
          <cell r="C7127" t="str">
            <v>FT</v>
          </cell>
          <cell r="D7127" t="str">
            <v>WET REFLECTIVE THERMOPLASTIC PAVEMENT MARKING, DOTTED LINE, 12"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807E20000</v>
          </cell>
          <cell r="B7128"/>
          <cell r="C7128" t="str">
            <v>LS</v>
          </cell>
          <cell r="D7128" t="str">
            <v>FINAL ACCEPTANCE TESTING</v>
          </cell>
          <cell r="F7128"/>
          <cell r="G7128">
            <v>0</v>
          </cell>
        </row>
        <row r="7129">
          <cell r="A7129" t="str">
            <v>808E18700</v>
          </cell>
          <cell r="B7129"/>
          <cell r="C7129" t="str">
            <v>SNMT</v>
          </cell>
          <cell r="D7129" t="str">
            <v>DIGITAL SPEED LIMIT (DSL) SIGN ASSEMBLY</v>
          </cell>
          <cell r="F7129"/>
          <cell r="G7129">
            <v>0</v>
          </cell>
        </row>
        <row r="7130">
          <cell r="A7130" t="str">
            <v>809E00500</v>
          </cell>
          <cell r="B7130"/>
          <cell r="C7130" t="str">
            <v>EACH</v>
          </cell>
          <cell r="D7130" t="str">
            <v>ITS JUNCTION BOX, 17x30x12 INCHES</v>
          </cell>
          <cell r="F7130"/>
          <cell r="G7130">
            <v>0</v>
          </cell>
        </row>
        <row r="7131">
          <cell r="A7131" t="str">
            <v>809E00510</v>
          </cell>
          <cell r="B7131"/>
          <cell r="C7131" t="str">
            <v>EACH</v>
          </cell>
          <cell r="D7131" t="str">
            <v>ITS JUNCTION BOX, 17x30x18 INCHES</v>
          </cell>
          <cell r="F7131"/>
          <cell r="G7131">
            <v>0</v>
          </cell>
        </row>
        <row r="7132">
          <cell r="A7132" t="str">
            <v>809E00520</v>
          </cell>
          <cell r="B7132"/>
          <cell r="C7132" t="str">
            <v>EACH</v>
          </cell>
          <cell r="D7132" t="str">
            <v>ITS JUNCTION BOX, 17x30x24 INCHES</v>
          </cell>
          <cell r="F7132"/>
          <cell r="G7132">
            <v>0</v>
          </cell>
        </row>
        <row r="7133">
          <cell r="A7133" t="str">
            <v>809E00530</v>
          </cell>
          <cell r="B7133"/>
          <cell r="C7133" t="str">
            <v>EACH</v>
          </cell>
          <cell r="D7133" t="str">
            <v>ITS JUNCTION BOX, 17x24x6 INCHES</v>
          </cell>
          <cell r="F7133"/>
          <cell r="G7133">
            <v>0</v>
          </cell>
        </row>
        <row r="7134">
          <cell r="A7134" t="str">
            <v>809E01900</v>
          </cell>
          <cell r="B7134"/>
          <cell r="C7134" t="str">
            <v>EACH</v>
          </cell>
          <cell r="D7134" t="str">
            <v>ITS PULL BOX WITH PAD AND STANDARD LID ASSEMBLY, 32" WIDE, TYPE 1</v>
          </cell>
          <cell r="F7134"/>
          <cell r="G7134">
            <v>0</v>
          </cell>
        </row>
        <row r="7135">
          <cell r="A7135" t="str">
            <v>809E01920</v>
          </cell>
          <cell r="B7135"/>
          <cell r="C7135" t="str">
            <v>EACH</v>
          </cell>
          <cell r="D7135" t="str">
            <v>ITS PULL BOX WITH PAD AND HINGED LID ASSEMBLY, 32" WIDE, TYPE 1</v>
          </cell>
          <cell r="F7135"/>
          <cell r="G7135">
            <v>0</v>
          </cell>
        </row>
        <row r="7136">
          <cell r="A7136" t="str">
            <v>809E02000</v>
          </cell>
          <cell r="B7136"/>
          <cell r="C7136" t="str">
            <v>EACH</v>
          </cell>
          <cell r="D7136" t="str">
            <v>32" ITS PULL BOX WITH PAD AND STANDARD LID ASSEMBLY, TYPE 2</v>
          </cell>
          <cell r="F7136"/>
          <cell r="G7136">
            <v>0</v>
          </cell>
        </row>
        <row r="7137">
          <cell r="A7137" t="str">
            <v>809E02002</v>
          </cell>
          <cell r="B7137"/>
          <cell r="C7137" t="str">
            <v>EACH</v>
          </cell>
          <cell r="D7137" t="str">
            <v>32" ITS PULL BOX WITH PAD AND HINGED LID ASSEMBLY, TYPE 2</v>
          </cell>
          <cell r="F7137"/>
          <cell r="G7137">
            <v>0</v>
          </cell>
        </row>
        <row r="7138">
          <cell r="A7138" t="str">
            <v>809E02004</v>
          </cell>
          <cell r="B7138"/>
          <cell r="C7138" t="str">
            <v>EACH</v>
          </cell>
          <cell r="D7138" t="str">
            <v>48" ITS PULL BOX WITH PAD AND STANDARD LID ASSEMBLY, TYPE 1</v>
          </cell>
          <cell r="F7138"/>
          <cell r="G7138">
            <v>0</v>
          </cell>
        </row>
        <row r="7139">
          <cell r="A7139" t="str">
            <v>809E02006</v>
          </cell>
          <cell r="B7139"/>
          <cell r="C7139" t="str">
            <v>EACH</v>
          </cell>
          <cell r="D7139" t="str">
            <v>48" ITS PULL BOX WITH PAD AND STANDARD LID ASSEMBLY, TYPE 2</v>
          </cell>
          <cell r="F7139"/>
          <cell r="G7139">
            <v>0</v>
          </cell>
        </row>
        <row r="7140">
          <cell r="A7140" t="str">
            <v>809E02008</v>
          </cell>
          <cell r="B7140"/>
          <cell r="C7140" t="str">
            <v>EACH</v>
          </cell>
          <cell r="D7140" t="str">
            <v>48" ITS PULL BOX WITH PAD AND HINGED LID ASSEMBLY, TYPE 1</v>
          </cell>
          <cell r="G7140">
            <v>0</v>
          </cell>
        </row>
        <row r="7141">
          <cell r="A7141" t="str">
            <v>809E02010</v>
          </cell>
          <cell r="B7141"/>
          <cell r="C7141" t="str">
            <v>EACH</v>
          </cell>
          <cell r="D7141" t="str">
            <v>48" ITS PULL BOX WITH PAD AND HINGED LID ASSEMBLY, TYPE 2</v>
          </cell>
          <cell r="G7141">
            <v>0</v>
          </cell>
        </row>
        <row r="7142">
          <cell r="A7142" t="str">
            <v>809E10000</v>
          </cell>
          <cell r="B7142"/>
          <cell r="C7142" t="str">
            <v>FT</v>
          </cell>
          <cell r="D7142" t="str">
            <v>TRACER WIRE</v>
          </cell>
          <cell r="G7142">
            <v>0</v>
          </cell>
        </row>
        <row r="7143">
          <cell r="A7143" t="str">
            <v>809E11000</v>
          </cell>
          <cell r="B7143"/>
          <cell r="C7143" t="str">
            <v>EACH</v>
          </cell>
          <cell r="D7143" t="str">
            <v>COMMUNICATION CABLE MARKER</v>
          </cell>
          <cell r="G7143">
            <v>0</v>
          </cell>
        </row>
        <row r="7144">
          <cell r="A7144" t="str">
            <v>809E20000</v>
          </cell>
          <cell r="B7144"/>
          <cell r="C7144" t="str">
            <v>FT</v>
          </cell>
          <cell r="D7144" t="str">
            <v>MICRO-DUCT PATHWAY, 1 CELL 14/10</v>
          </cell>
          <cell r="G7144">
            <v>0</v>
          </cell>
        </row>
        <row r="7145">
          <cell r="A7145" t="str">
            <v>809E20010</v>
          </cell>
          <cell r="B7145"/>
          <cell r="C7145" t="str">
            <v>FT</v>
          </cell>
          <cell r="D7145" t="str">
            <v>MICRO-DUCT PATHWAY, 2 CELL 14/10</v>
          </cell>
          <cell r="G7145">
            <v>0</v>
          </cell>
        </row>
        <row r="7146">
          <cell r="A7146" t="str">
            <v>809E20020</v>
          </cell>
          <cell r="B7146"/>
          <cell r="C7146" t="str">
            <v>FT</v>
          </cell>
          <cell r="D7146" t="str">
            <v>MICRO-DUCT PATHWAY, 4 CELL 14/10</v>
          </cell>
          <cell r="G7146">
            <v>0</v>
          </cell>
        </row>
        <row r="7147">
          <cell r="A7147" t="str">
            <v>809E20030</v>
          </cell>
          <cell r="B7147"/>
          <cell r="C7147" t="str">
            <v>FT</v>
          </cell>
          <cell r="D7147" t="str">
            <v>MICRO-DUCT PATHWAY, 7 CELL 14/10</v>
          </cell>
          <cell r="G7147">
            <v>0</v>
          </cell>
        </row>
        <row r="7148">
          <cell r="A7148" t="str">
            <v>809E20100</v>
          </cell>
          <cell r="B7148"/>
          <cell r="C7148" t="str">
            <v>FT</v>
          </cell>
          <cell r="D7148" t="str">
            <v>MICRO-DUCT PATHWAY, 1 CELL 22/16</v>
          </cell>
          <cell r="G7148">
            <v>0</v>
          </cell>
        </row>
        <row r="7149">
          <cell r="A7149" t="str">
            <v>809E20110</v>
          </cell>
          <cell r="B7149"/>
          <cell r="C7149" t="str">
            <v>FT</v>
          </cell>
          <cell r="D7149" t="str">
            <v>MICRO-DUCT PATHWAY, 2 CELL 22/16</v>
          </cell>
          <cell r="G7149">
            <v>0</v>
          </cell>
        </row>
        <row r="7150">
          <cell r="A7150" t="str">
            <v>809E20120</v>
          </cell>
          <cell r="B7150"/>
          <cell r="C7150" t="str">
            <v>FT</v>
          </cell>
          <cell r="D7150" t="str">
            <v>MICRO-DUCT PATHWAY, 4 CELL 22/16</v>
          </cell>
          <cell r="G7150">
            <v>0</v>
          </cell>
        </row>
        <row r="7151">
          <cell r="A7151" t="str">
            <v>809E20130</v>
          </cell>
          <cell r="B7151"/>
          <cell r="C7151" t="str">
            <v>FT</v>
          </cell>
          <cell r="D7151" t="str">
            <v>MICRO-DUCT PATHWAY, 7 CELL 22/16</v>
          </cell>
          <cell r="G7151">
            <v>0</v>
          </cell>
        </row>
        <row r="7152">
          <cell r="A7152" t="str">
            <v>809E21000</v>
          </cell>
          <cell r="B7152"/>
          <cell r="C7152" t="str">
            <v>FT</v>
          </cell>
          <cell r="D7152" t="str">
            <v>MICRO-DUCT PATHWAY, HYBRID, 3 - 14/10 AND 3 - 1.25 IN</v>
          </cell>
          <cell r="G7152">
            <v>0</v>
          </cell>
        </row>
        <row r="7153">
          <cell r="A7153" t="str">
            <v>809E22000</v>
          </cell>
          <cell r="B7153"/>
          <cell r="C7153" t="str">
            <v>FT</v>
          </cell>
          <cell r="D7153" t="str">
            <v>MICRO-DUCT PATHWAY, JACKED OR DRILLED</v>
          </cell>
          <cell r="F7153" t="str">
            <v>SPECIFY SIZE</v>
          </cell>
          <cell r="G7153">
            <v>1</v>
          </cell>
        </row>
        <row r="7154">
          <cell r="A7154" t="str">
            <v>809E23000</v>
          </cell>
          <cell r="B7154"/>
          <cell r="C7154" t="str">
            <v>FT</v>
          </cell>
          <cell r="D7154" t="str">
            <v>MICRO-DUCT INNERDUCT, 10/8</v>
          </cell>
          <cell r="G7154">
            <v>0</v>
          </cell>
        </row>
        <row r="7155">
          <cell r="A7155" t="str">
            <v>809E23100</v>
          </cell>
          <cell r="B7155"/>
          <cell r="C7155" t="str">
            <v>FT</v>
          </cell>
          <cell r="D7155" t="str">
            <v>MICRO-DUCT INNERDUCT, 14/10</v>
          </cell>
          <cell r="G7155">
            <v>0</v>
          </cell>
        </row>
        <row r="7156">
          <cell r="A7156" t="str">
            <v>809E23200</v>
          </cell>
          <cell r="B7156"/>
          <cell r="C7156" t="str">
            <v>FT</v>
          </cell>
          <cell r="D7156" t="str">
            <v>MICRO-DUCT INNERDUCT, 22/16</v>
          </cell>
          <cell r="G7156">
            <v>0</v>
          </cell>
        </row>
        <row r="7157">
          <cell r="A7157" t="str">
            <v>809E23900</v>
          </cell>
          <cell r="B7157"/>
          <cell r="C7157" t="str">
            <v>FT</v>
          </cell>
          <cell r="D7157" t="str">
            <v>CONDUIT, 2" DIAMETER, HDPE</v>
          </cell>
          <cell r="G7157">
            <v>0</v>
          </cell>
        </row>
        <row r="7158">
          <cell r="A7158" t="str">
            <v>809E24000</v>
          </cell>
          <cell r="B7158"/>
          <cell r="C7158" t="str">
            <v>FT</v>
          </cell>
          <cell r="D7158" t="str">
            <v>CONDUIT, MULTICELL, JACKED OR DRILLED</v>
          </cell>
          <cell r="F7158" t="str">
            <v>SPECIFY SIZE</v>
          </cell>
          <cell r="G7158">
            <v>1</v>
          </cell>
        </row>
        <row r="7159">
          <cell r="A7159" t="str">
            <v>809E24500</v>
          </cell>
          <cell r="B7159"/>
          <cell r="C7159" t="str">
            <v>FT</v>
          </cell>
          <cell r="D7159" t="str">
            <v>CONDUIT, 4", MULTICELL, HDPE WITH 4 - 1” INNERDUCTS</v>
          </cell>
          <cell r="G7159">
            <v>0</v>
          </cell>
        </row>
        <row r="7160">
          <cell r="A7160" t="str">
            <v>809E24510</v>
          </cell>
          <cell r="B7160"/>
          <cell r="C7160" t="str">
            <v>FT</v>
          </cell>
          <cell r="D7160" t="str">
            <v>CONDUIT, 2", MULTICELL, WITH 4 - 10/8MM INNERDUCTS</v>
          </cell>
          <cell r="G7160">
            <v>0</v>
          </cell>
        </row>
        <row r="7161">
          <cell r="A7161" t="str">
            <v>809E25000</v>
          </cell>
          <cell r="B7161"/>
          <cell r="C7161" t="str">
            <v>FT</v>
          </cell>
          <cell r="D7161" t="str">
            <v>CONDUIT, MULTICELL, MISC.:</v>
          </cell>
          <cell r="F7161" t="str">
            <v>ADD SUPPLEMENTAL DESCRIPTION</v>
          </cell>
          <cell r="G7161">
            <v>1</v>
          </cell>
        </row>
        <row r="7162">
          <cell r="A7162" t="str">
            <v>809E51000</v>
          </cell>
          <cell r="B7162"/>
          <cell r="C7162" t="str">
            <v>EACH</v>
          </cell>
          <cell r="D7162" t="str">
            <v>ITS POWER SERVICE, GROUND MOUNTED, 120/240V, 60 AMP</v>
          </cell>
          <cell r="G7162">
            <v>0</v>
          </cell>
        </row>
        <row r="7163">
          <cell r="A7163" t="str">
            <v>809E51100</v>
          </cell>
          <cell r="B7163"/>
          <cell r="C7163" t="str">
            <v>EACH</v>
          </cell>
          <cell r="D7163" t="str">
            <v>ITS POWER SERVICE, GROUND MOUNTED, 120/240V, 100 AMP</v>
          </cell>
          <cell r="G7163">
            <v>0</v>
          </cell>
        </row>
        <row r="7164">
          <cell r="A7164" t="str">
            <v>809E52000</v>
          </cell>
          <cell r="B7164"/>
          <cell r="C7164" t="str">
            <v>EACH</v>
          </cell>
          <cell r="D7164" t="str">
            <v>ITS POWER SERVICE, GROUND MOUNTED, 240/480V, 60 AMP</v>
          </cell>
          <cell r="G7164">
            <v>0</v>
          </cell>
        </row>
        <row r="7165">
          <cell r="A7165" t="str">
            <v>809E52001</v>
          </cell>
          <cell r="B7165"/>
          <cell r="C7165" t="str">
            <v>EACH</v>
          </cell>
          <cell r="D7165" t="str">
            <v>ITS POWER SERVICE, GROUND MOUNTED, 240/480V, 60 AMP, AS PER PLAN</v>
          </cell>
          <cell r="G7165">
            <v>0</v>
          </cell>
        </row>
        <row r="7166">
          <cell r="A7166" t="str">
            <v>809E52100</v>
          </cell>
          <cell r="B7166"/>
          <cell r="C7166" t="str">
            <v>EACH</v>
          </cell>
          <cell r="D7166" t="str">
            <v>ITS POWER SERVICE, GROUND MOUNTED, 240/480V, 100 AMP</v>
          </cell>
          <cell r="G7166">
            <v>0</v>
          </cell>
        </row>
        <row r="7167">
          <cell r="A7167" t="str">
            <v>809E52101</v>
          </cell>
          <cell r="B7167"/>
          <cell r="C7167" t="str">
            <v>EACH</v>
          </cell>
          <cell r="D7167" t="str">
            <v>ITS POWER SERVICE, GROUND MOUNTED, 240/480V, 100 AMP, AS PER PLAN</v>
          </cell>
          <cell r="F7167"/>
          <cell r="G7167">
            <v>0</v>
          </cell>
        </row>
        <row r="7168">
          <cell r="A7168" t="str">
            <v>809E55000</v>
          </cell>
          <cell r="B7168"/>
          <cell r="C7168" t="str">
            <v>EACH</v>
          </cell>
          <cell r="D7168" t="str">
            <v>ITS POWER SERVICE, POLE MOUNTED, 120/240V, 60 AMP</v>
          </cell>
          <cell r="F7168"/>
          <cell r="G7168">
            <v>0</v>
          </cell>
        </row>
        <row r="7169">
          <cell r="A7169" t="str">
            <v>809E55100</v>
          </cell>
          <cell r="B7169"/>
          <cell r="C7169" t="str">
            <v>EACH</v>
          </cell>
          <cell r="D7169" t="str">
            <v>ITS POWER SERVICE, POLE MOUNTED, 120/240V, 100 AMP</v>
          </cell>
          <cell r="F7169"/>
          <cell r="G7169">
            <v>0</v>
          </cell>
        </row>
        <row r="7170">
          <cell r="A7170" t="str">
            <v>809E56000</v>
          </cell>
          <cell r="B7170"/>
          <cell r="C7170" t="str">
            <v>EACH</v>
          </cell>
          <cell r="D7170" t="str">
            <v>ITS POWER SERVICE, POLE MOUNTED, 240/480V, 60 AMP</v>
          </cell>
          <cell r="F7170"/>
          <cell r="G7170">
            <v>0</v>
          </cell>
        </row>
        <row r="7171">
          <cell r="A7171" t="str">
            <v>809E56001</v>
          </cell>
          <cell r="B7171"/>
          <cell r="C7171" t="str">
            <v>EACH</v>
          </cell>
          <cell r="D7171" t="str">
            <v>ITS POWER SERVICE, POLE MOUNTED, 240/480V, 60 AMP, AS PER PLAN</v>
          </cell>
          <cell r="F7171"/>
          <cell r="G7171">
            <v>0</v>
          </cell>
        </row>
        <row r="7172">
          <cell r="A7172" t="str">
            <v>809E56100</v>
          </cell>
          <cell r="B7172"/>
          <cell r="C7172" t="str">
            <v>EACH</v>
          </cell>
          <cell r="D7172" t="str">
            <v>ITS POWER SERVICE, POLE MOUNTED, 240/480V, 100 AMP</v>
          </cell>
          <cell r="F7172"/>
          <cell r="G7172">
            <v>0</v>
          </cell>
        </row>
        <row r="7173">
          <cell r="A7173" t="str">
            <v>809E56101</v>
          </cell>
          <cell r="B7173"/>
          <cell r="C7173" t="str">
            <v>EACH</v>
          </cell>
          <cell r="D7173" t="str">
            <v>ITS POWER SERVICE, POLE MOUNTED, 240/480V, 100 AMP, AS PER PLAN</v>
          </cell>
          <cell r="F7173"/>
          <cell r="G7173">
            <v>0</v>
          </cell>
        </row>
        <row r="7174">
          <cell r="A7174" t="str">
            <v>809E60000</v>
          </cell>
          <cell r="B7174"/>
          <cell r="C7174" t="str">
            <v>EACH</v>
          </cell>
          <cell r="D7174" t="str">
            <v>CCTV IP-CAMERA SYSTEM, PTZ</v>
          </cell>
          <cell r="F7174"/>
          <cell r="G7174">
            <v>0</v>
          </cell>
        </row>
        <row r="7175">
          <cell r="A7175" t="str">
            <v>809E60001</v>
          </cell>
          <cell r="B7175"/>
          <cell r="C7175" t="str">
            <v>EACH</v>
          </cell>
          <cell r="D7175" t="str">
            <v>CCTV IP-CAMERA SYSTEM, PTZ, AS PER PLAN</v>
          </cell>
          <cell r="F7175"/>
          <cell r="G7175">
            <v>0</v>
          </cell>
        </row>
        <row r="7176">
          <cell r="A7176" t="str">
            <v>809E60010</v>
          </cell>
          <cell r="B7176"/>
          <cell r="C7176" t="str">
            <v>EACH</v>
          </cell>
          <cell r="D7176" t="str">
            <v>CCTV IP-CAMERA SYSTEM, WALL/TUNNEL</v>
          </cell>
          <cell r="F7176"/>
          <cell r="G7176">
            <v>0</v>
          </cell>
        </row>
        <row r="7177">
          <cell r="A7177" t="str">
            <v>809E60020</v>
          </cell>
          <cell r="B7177"/>
          <cell r="C7177" t="str">
            <v>DAY</v>
          </cell>
          <cell r="D7177" t="str">
            <v>CCTV IP-CAMERA SYSTEM, PORTABLE</v>
          </cell>
          <cell r="F7177" t="str">
            <v>CHECK UNIT OF MEASURE</v>
          </cell>
          <cell r="G7177">
            <v>0</v>
          </cell>
        </row>
        <row r="7178">
          <cell r="A7178" t="str">
            <v>809E60030</v>
          </cell>
          <cell r="B7178"/>
          <cell r="C7178" t="str">
            <v>EACH</v>
          </cell>
          <cell r="D7178" t="str">
            <v>CCTV IP-CAMERA SYSTEM, ENHANCED</v>
          </cell>
          <cell r="G7178">
            <v>0</v>
          </cell>
        </row>
        <row r="7179">
          <cell r="A7179" t="str">
            <v>809E60040</v>
          </cell>
          <cell r="B7179"/>
          <cell r="C7179" t="str">
            <v>EACH</v>
          </cell>
          <cell r="D7179" t="str">
            <v>CCTV IP-CAMERA SYSTEM, QUAD MULTI-VIEW FIXED WITH PTZ</v>
          </cell>
          <cell r="G7179">
            <v>0</v>
          </cell>
        </row>
        <row r="7180">
          <cell r="A7180" t="str">
            <v>809E60050</v>
          </cell>
          <cell r="B7180"/>
          <cell r="C7180" t="str">
            <v>EACH</v>
          </cell>
          <cell r="D7180" t="str">
            <v>CCTV IP-CAMERA SYSTEM, MULTI-VIEW</v>
          </cell>
          <cell r="G7180">
            <v>0</v>
          </cell>
        </row>
        <row r="7181">
          <cell r="A7181" t="str">
            <v>809E60060</v>
          </cell>
          <cell r="B7181"/>
          <cell r="C7181" t="str">
            <v>EACH</v>
          </cell>
          <cell r="D7181" t="str">
            <v>CCTV IP-CAMERA SYSTEM, FIXED-VIEW</v>
          </cell>
          <cell r="G7181">
            <v>0</v>
          </cell>
        </row>
        <row r="7182">
          <cell r="A7182" t="str">
            <v>809E60070</v>
          </cell>
          <cell r="B7182"/>
          <cell r="C7182" t="str">
            <v>EACH</v>
          </cell>
          <cell r="D7182" t="str">
            <v>CCTV IP-CAMERA SYSTEM, WRONG WAY DETECTION</v>
          </cell>
          <cell r="G7182">
            <v>0</v>
          </cell>
        </row>
        <row r="7183">
          <cell r="A7183" t="str">
            <v>809E61002</v>
          </cell>
          <cell r="B7183"/>
          <cell r="C7183" t="str">
            <v>EACH</v>
          </cell>
          <cell r="D7183" t="str">
            <v>CCTV CONCRETE POLE, 70 FEET</v>
          </cell>
          <cell r="F7183" t="str">
            <v>USE 809E61040</v>
          </cell>
          <cell r="G7183">
            <v>0</v>
          </cell>
        </row>
        <row r="7184">
          <cell r="A7184" t="str">
            <v>809E61012</v>
          </cell>
          <cell r="B7184"/>
          <cell r="C7184" t="str">
            <v>EACH</v>
          </cell>
          <cell r="D7184" t="str">
            <v>CCTV CONCRETE POLE, 50 FEET</v>
          </cell>
          <cell r="F7184" t="str">
            <v>USE 809E61020</v>
          </cell>
          <cell r="G7184">
            <v>0</v>
          </cell>
        </row>
        <row r="7185">
          <cell r="A7185" t="str">
            <v>809E61020</v>
          </cell>
          <cell r="B7185"/>
          <cell r="C7185" t="str">
            <v>EACH</v>
          </cell>
          <cell r="D7185" t="str">
            <v>CCTV POLE, 50' TALL</v>
          </cell>
          <cell r="F7185" t="str">
            <v>SPECIFY CONCRETE OR STEEL</v>
          </cell>
          <cell r="G7185">
            <v>1</v>
          </cell>
        </row>
        <row r="7186">
          <cell r="A7186" t="str">
            <v>809E61040</v>
          </cell>
          <cell r="B7186"/>
          <cell r="C7186" t="str">
            <v>EACH</v>
          </cell>
          <cell r="D7186" t="str">
            <v>CCTV POLE, 70' TALL</v>
          </cell>
          <cell r="F7186" t="str">
            <v>SPECIFY CONCRETE OR STEEL</v>
          </cell>
          <cell r="G7186">
            <v>1</v>
          </cell>
        </row>
        <row r="7187">
          <cell r="A7187" t="str">
            <v>809E61050</v>
          </cell>
          <cell r="B7187"/>
          <cell r="C7187" t="str">
            <v>EACH</v>
          </cell>
          <cell r="D7187" t="str">
            <v>CCTV STEEL POLE, 50 FEET</v>
          </cell>
          <cell r="F7187" t="str">
            <v>USE 809E61020</v>
          </cell>
          <cell r="G7187">
            <v>0</v>
          </cell>
        </row>
        <row r="7188">
          <cell r="A7188" t="str">
            <v>809E61070</v>
          </cell>
          <cell r="B7188"/>
          <cell r="C7188" t="str">
            <v>EACH</v>
          </cell>
          <cell r="D7188" t="str">
            <v>CCTV STEEL POLE, 70 FEET</v>
          </cell>
          <cell r="F7188" t="str">
            <v>USE 809E61040</v>
          </cell>
          <cell r="G7188">
            <v>0</v>
          </cell>
        </row>
        <row r="7189">
          <cell r="A7189" t="str">
            <v>809E61090</v>
          </cell>
          <cell r="B7189"/>
          <cell r="C7189" t="str">
            <v>EACH</v>
          </cell>
          <cell r="D7189" t="str">
            <v>CCTV LOWERING UNIT</v>
          </cell>
          <cell r="F7189"/>
          <cell r="G7189">
            <v>0</v>
          </cell>
        </row>
        <row r="7190">
          <cell r="A7190" t="str">
            <v>809E61100</v>
          </cell>
          <cell r="B7190"/>
          <cell r="C7190" t="str">
            <v>EACH</v>
          </cell>
          <cell r="D7190" t="str">
            <v>CCTV LOWERING UNIT, INSTALLATION ONLY</v>
          </cell>
          <cell r="F7190"/>
          <cell r="G7190">
            <v>0</v>
          </cell>
        </row>
        <row r="7191">
          <cell r="A7191" t="str">
            <v>809E62990</v>
          </cell>
          <cell r="B7191"/>
          <cell r="C7191" t="str">
            <v>EACH</v>
          </cell>
          <cell r="D7191" t="str">
            <v>DYNAMIC MESSAGE SIGN (DMS), FULL COLOR</v>
          </cell>
          <cell r="F7191"/>
          <cell r="G7191">
            <v>0</v>
          </cell>
        </row>
        <row r="7192">
          <cell r="A7192" t="str">
            <v>809E63000</v>
          </cell>
          <cell r="B7192"/>
          <cell r="C7192" t="str">
            <v>EACH</v>
          </cell>
          <cell r="D7192" t="str">
            <v>DYNAMIC MESSAGE SIGN (DMS), FULL-SIZE WALK-IN</v>
          </cell>
          <cell r="F7192"/>
          <cell r="G7192">
            <v>0</v>
          </cell>
        </row>
        <row r="7193">
          <cell r="A7193" t="str">
            <v>809E63001</v>
          </cell>
          <cell r="B7193"/>
          <cell r="C7193" t="str">
            <v>EACH</v>
          </cell>
          <cell r="D7193" t="str">
            <v>DYNAMIC MESSAGE SIGN (DMS), FULL-SIZE WALK-IN, AS PER PLAN</v>
          </cell>
          <cell r="F7193"/>
          <cell r="G7193">
            <v>0</v>
          </cell>
        </row>
        <row r="7194">
          <cell r="A7194" t="str">
            <v>809E63010</v>
          </cell>
          <cell r="B7194"/>
          <cell r="C7194" t="str">
            <v>EACH</v>
          </cell>
          <cell r="D7194" t="str">
            <v>DYNAMIC MESSAGE SIGN (DMS), FRONT-ACCESS</v>
          </cell>
          <cell r="F7194"/>
          <cell r="G7194">
            <v>0</v>
          </cell>
        </row>
        <row r="7195">
          <cell r="A7195" t="str">
            <v>809E63020</v>
          </cell>
          <cell r="B7195"/>
          <cell r="C7195" t="str">
            <v>EACH</v>
          </cell>
          <cell r="D7195" t="str">
            <v>DESTINATION DYNAMIC MESSAGE SIGN (DDMS), FREEWAY - TWO-LINE</v>
          </cell>
          <cell r="F7195"/>
          <cell r="G7195">
            <v>0</v>
          </cell>
        </row>
        <row r="7196">
          <cell r="A7196" t="str">
            <v>809E63030</v>
          </cell>
          <cell r="B7196"/>
          <cell r="C7196" t="str">
            <v>EACH</v>
          </cell>
          <cell r="D7196" t="str">
            <v>DESTINATION DYNAMIC MESSAGE SIGN (DDMS), FREEWAY - THREE-LINE</v>
          </cell>
          <cell r="F7196"/>
          <cell r="G7196">
            <v>0</v>
          </cell>
        </row>
        <row r="7197">
          <cell r="A7197" t="str">
            <v>809E63040</v>
          </cell>
          <cell r="B7197"/>
          <cell r="C7197" t="str">
            <v>EACH</v>
          </cell>
          <cell r="D7197" t="str">
            <v>DESTINATION DYNAMIC MESSAGE SIGN (DDMS), ARTERIAL - TWO-LINE</v>
          </cell>
          <cell r="F7197"/>
          <cell r="G7197">
            <v>0</v>
          </cell>
        </row>
        <row r="7198">
          <cell r="A7198" t="str">
            <v>809E63050</v>
          </cell>
          <cell r="B7198"/>
          <cell r="C7198" t="str">
            <v>EACH</v>
          </cell>
          <cell r="D7198" t="str">
            <v>DESTINATION DYNAMIC MESSAGE SIGN (DDMS), ARTERIAL - THREE-LINE</v>
          </cell>
          <cell r="F7198"/>
          <cell r="G7198">
            <v>0</v>
          </cell>
        </row>
        <row r="7199">
          <cell r="A7199" t="str">
            <v>809E64550</v>
          </cell>
          <cell r="B7199"/>
          <cell r="C7199" t="str">
            <v>FT</v>
          </cell>
          <cell r="D7199" t="str">
            <v>ETHERNET CABLE, OUTDOOR-RATED</v>
          </cell>
          <cell r="F7199"/>
          <cell r="G7199">
            <v>0</v>
          </cell>
        </row>
        <row r="7200">
          <cell r="A7200" t="str">
            <v>809E65000</v>
          </cell>
          <cell r="B7200"/>
          <cell r="C7200" t="str">
            <v>EACH</v>
          </cell>
          <cell r="D7200" t="str">
            <v>ITS CABINET - GROUND MOUNTED</v>
          </cell>
          <cell r="F7200"/>
          <cell r="G7200">
            <v>0</v>
          </cell>
        </row>
        <row r="7201">
          <cell r="A7201" t="str">
            <v>809E65001</v>
          </cell>
          <cell r="B7201"/>
          <cell r="C7201" t="str">
            <v>EACH</v>
          </cell>
          <cell r="D7201" t="str">
            <v>ITS CABINET - GROUND MOUNTED, AS PER PLAN</v>
          </cell>
          <cell r="F7201"/>
          <cell r="G7201">
            <v>0</v>
          </cell>
        </row>
        <row r="7202">
          <cell r="A7202" t="str">
            <v>809E65010</v>
          </cell>
          <cell r="B7202"/>
          <cell r="C7202" t="str">
            <v>EACH</v>
          </cell>
          <cell r="D7202" t="str">
            <v>ITS CABINET - POLE MOUNTED</v>
          </cell>
          <cell r="F7202"/>
          <cell r="G7202">
            <v>0</v>
          </cell>
        </row>
        <row r="7203">
          <cell r="A7203" t="str">
            <v>809E65011</v>
          </cell>
          <cell r="B7203"/>
          <cell r="C7203" t="str">
            <v>EACH</v>
          </cell>
          <cell r="D7203" t="str">
            <v>ITS CABINET - POLE MOUNTED, AS PER PLAN</v>
          </cell>
          <cell r="F7203"/>
          <cell r="G7203">
            <v>0</v>
          </cell>
        </row>
        <row r="7204">
          <cell r="A7204" t="str">
            <v>809E65020</v>
          </cell>
          <cell r="B7204"/>
          <cell r="C7204" t="str">
            <v>EACH</v>
          </cell>
          <cell r="D7204" t="str">
            <v>ITS CABINET - POWER DISTRIBUTION CABINET (PDC)</v>
          </cell>
          <cell r="F7204"/>
          <cell r="G7204">
            <v>0</v>
          </cell>
        </row>
        <row r="7205">
          <cell r="A7205" t="str">
            <v>809E65030</v>
          </cell>
          <cell r="B7205"/>
          <cell r="C7205" t="str">
            <v>EACH</v>
          </cell>
          <cell r="D7205" t="str">
            <v>ITS CABINET - RAMP METER</v>
          </cell>
          <cell r="F7205"/>
          <cell r="G7205">
            <v>0</v>
          </cell>
        </row>
        <row r="7206">
          <cell r="A7206" t="str">
            <v>809E65040</v>
          </cell>
          <cell r="B7206"/>
          <cell r="C7206" t="str">
            <v>EACH</v>
          </cell>
          <cell r="D7206" t="str">
            <v>ITS CABINET - DMS</v>
          </cell>
          <cell r="F7206"/>
          <cell r="G7206">
            <v>0</v>
          </cell>
        </row>
        <row r="7207">
          <cell r="A7207" t="str">
            <v>809E65100</v>
          </cell>
          <cell r="B7207"/>
          <cell r="C7207" t="str">
            <v>EACH</v>
          </cell>
          <cell r="D7207" t="str">
            <v>STEP-DOWN TRANSFORMER, 3KVA</v>
          </cell>
          <cell r="F7207"/>
          <cell r="G7207">
            <v>0</v>
          </cell>
        </row>
        <row r="7208">
          <cell r="A7208" t="str">
            <v>809E65110</v>
          </cell>
          <cell r="B7208"/>
          <cell r="C7208" t="str">
            <v>EACH</v>
          </cell>
          <cell r="D7208" t="str">
            <v>STEP-DOWN TRANSFORMER, 7.5KVA</v>
          </cell>
          <cell r="F7208"/>
          <cell r="G7208">
            <v>0</v>
          </cell>
        </row>
        <row r="7209">
          <cell r="A7209" t="str">
            <v>809E65990</v>
          </cell>
          <cell r="B7209"/>
          <cell r="C7209" t="str">
            <v>EACH</v>
          </cell>
          <cell r="D7209" t="str">
            <v>ITS DEVICE, MISC.:</v>
          </cell>
          <cell r="F7209" t="str">
            <v>ADD SUPPLEMENTAL DESCRIPTION</v>
          </cell>
          <cell r="G7209">
            <v>1</v>
          </cell>
        </row>
        <row r="7210">
          <cell r="A7210" t="str">
            <v>809E66000</v>
          </cell>
          <cell r="B7210"/>
          <cell r="C7210" t="str">
            <v>EACH</v>
          </cell>
          <cell r="D7210" t="str">
            <v>CLOSED LOOP ARTERIAL TRAFFIC SIGNAL SYSTEM</v>
          </cell>
          <cell r="G7210">
            <v>0</v>
          </cell>
        </row>
        <row r="7211">
          <cell r="A7211" t="str">
            <v>809E66010</v>
          </cell>
          <cell r="B7211"/>
          <cell r="C7211" t="str">
            <v>EACH</v>
          </cell>
          <cell r="D7211" t="str">
            <v>CENTRALLY CONTROLLED ARTERIAL TRAFFIC SIGNAL SYSTEM</v>
          </cell>
          <cell r="F7211"/>
          <cell r="G7211">
            <v>0</v>
          </cell>
        </row>
        <row r="7212">
          <cell r="A7212" t="str">
            <v>809E66020</v>
          </cell>
          <cell r="B7212"/>
          <cell r="C7212" t="str">
            <v>EACH</v>
          </cell>
          <cell r="D7212" t="str">
            <v>HIGHWAY RAIL / TRAFFIC SIGNAL PRE-EMPTION</v>
          </cell>
          <cell r="F7212"/>
          <cell r="G7212">
            <v>0</v>
          </cell>
        </row>
        <row r="7213">
          <cell r="A7213" t="str">
            <v>809E66030</v>
          </cell>
          <cell r="B7213"/>
          <cell r="C7213" t="str">
            <v>EACH</v>
          </cell>
          <cell r="D7213" t="str">
            <v>TRAFFIC SIGNAL SYSTEM WITH EMERGENCY VEHICLE PRE-EMPTION</v>
          </cell>
          <cell r="F7213"/>
          <cell r="G7213">
            <v>0</v>
          </cell>
        </row>
        <row r="7214">
          <cell r="A7214" t="str">
            <v>809E66040</v>
          </cell>
          <cell r="B7214"/>
          <cell r="C7214" t="str">
            <v>EACH</v>
          </cell>
          <cell r="D7214" t="str">
            <v>TRAFFIC SIGNAL SYSTEM WITH TRANSIT PRIORITY</v>
          </cell>
          <cell r="F7214"/>
          <cell r="G7214">
            <v>0</v>
          </cell>
        </row>
        <row r="7215">
          <cell r="A7215" t="str">
            <v>809E66050</v>
          </cell>
          <cell r="B7215"/>
          <cell r="C7215" t="str">
            <v>EACH</v>
          </cell>
          <cell r="D7215" t="str">
            <v>ADAPTIVE TRAFFIC SIGNAL CONTROL SYSTEM</v>
          </cell>
          <cell r="F7215"/>
          <cell r="G7215">
            <v>0</v>
          </cell>
        </row>
        <row r="7216">
          <cell r="A7216" t="str">
            <v>809E67050</v>
          </cell>
          <cell r="B7216"/>
          <cell r="C7216" t="str">
            <v>EACH</v>
          </cell>
          <cell r="D7216" t="str">
            <v>RAMP METER TRAINING</v>
          </cell>
          <cell r="F7216"/>
          <cell r="G7216">
            <v>0</v>
          </cell>
        </row>
        <row r="7217">
          <cell r="A7217" t="str">
            <v>809E68900</v>
          </cell>
          <cell r="B7217"/>
          <cell r="C7217" t="str">
            <v>EACH</v>
          </cell>
          <cell r="D7217" t="str">
            <v>SIDE-FIRED RADAR DETECTOR</v>
          </cell>
          <cell r="F7217"/>
          <cell r="G7217">
            <v>0</v>
          </cell>
        </row>
        <row r="7218">
          <cell r="A7218" t="str">
            <v>809E69000</v>
          </cell>
          <cell r="B7218"/>
          <cell r="C7218" t="str">
            <v>EACH</v>
          </cell>
          <cell r="D7218" t="str">
            <v>ADVANCE RADAR DETECTION</v>
          </cell>
          <cell r="F7218"/>
          <cell r="G7218">
            <v>0</v>
          </cell>
        </row>
        <row r="7219">
          <cell r="A7219" t="str">
            <v>809E69001</v>
          </cell>
          <cell r="B7219"/>
          <cell r="C7219" t="str">
            <v>EACH</v>
          </cell>
          <cell r="D7219" t="str">
            <v>ADVANCE RADAR DETECTION, AS PER PLAN</v>
          </cell>
          <cell r="F7219"/>
          <cell r="G7219">
            <v>0</v>
          </cell>
        </row>
        <row r="7220">
          <cell r="A7220" t="str">
            <v>809E69100</v>
          </cell>
          <cell r="B7220"/>
          <cell r="C7220" t="str">
            <v>EACH</v>
          </cell>
          <cell r="D7220" t="str">
            <v>STOP LINE RADAR DETECTION</v>
          </cell>
          <cell r="F7220"/>
          <cell r="G7220">
            <v>0</v>
          </cell>
        </row>
        <row r="7221">
          <cell r="A7221" t="str">
            <v>809E69101</v>
          </cell>
          <cell r="B7221"/>
          <cell r="C7221" t="str">
            <v>EACH</v>
          </cell>
          <cell r="D7221" t="str">
            <v>STOP LINE RADAR DETECTION, AS PER PLAN</v>
          </cell>
          <cell r="F7221"/>
          <cell r="G7221">
            <v>0</v>
          </cell>
        </row>
        <row r="7222">
          <cell r="A7222" t="str">
            <v>809E69110</v>
          </cell>
          <cell r="B7222"/>
          <cell r="C7222" t="str">
            <v>EACH</v>
          </cell>
          <cell r="D7222" t="str">
            <v>COMBINED RADAR DETECTION</v>
          </cell>
          <cell r="F7222"/>
          <cell r="G7222">
            <v>0</v>
          </cell>
        </row>
        <row r="7223">
          <cell r="A7223" t="str">
            <v>809E69122</v>
          </cell>
          <cell r="B7223"/>
          <cell r="C7223" t="str">
            <v>EACH</v>
          </cell>
          <cell r="D7223" t="str">
            <v>ATC CONTROLLER</v>
          </cell>
          <cell r="F7223"/>
          <cell r="G7223">
            <v>0</v>
          </cell>
        </row>
        <row r="7224">
          <cell r="A7224" t="str">
            <v>809E69123</v>
          </cell>
          <cell r="B7224"/>
          <cell r="C7224" t="str">
            <v>EACH</v>
          </cell>
          <cell r="D7224" t="str">
            <v>ATC CONTROLLER, AS PER PLAN</v>
          </cell>
          <cell r="F7224"/>
          <cell r="G7224">
            <v>0</v>
          </cell>
        </row>
        <row r="7225">
          <cell r="A7225" t="str">
            <v>809E69130</v>
          </cell>
          <cell r="B7225"/>
          <cell r="C7225" t="str">
            <v>EACH</v>
          </cell>
          <cell r="D7225" t="str">
            <v>WRONG WAY DETECTION SYSTEM</v>
          </cell>
          <cell r="F7225"/>
          <cell r="G7225">
            <v>0</v>
          </cell>
        </row>
        <row r="7226">
          <cell r="A7226" t="str">
            <v>809E69200</v>
          </cell>
          <cell r="B7226"/>
          <cell r="C7226" t="str">
            <v>EACH</v>
          </cell>
          <cell r="D7226" t="str">
            <v>EMERGENCY VEHICLE PREEMPTION</v>
          </cell>
          <cell r="F7226"/>
          <cell r="G7226">
            <v>0</v>
          </cell>
        </row>
        <row r="7227">
          <cell r="A7227" t="str">
            <v>809E69201</v>
          </cell>
          <cell r="B7227"/>
          <cell r="C7227" t="str">
            <v>EACH</v>
          </cell>
          <cell r="D7227" t="str">
            <v>EMERGENCY VEHICLE PREEMPTION, AS PER PLAN</v>
          </cell>
          <cell r="F7227"/>
          <cell r="G7227">
            <v>0</v>
          </cell>
        </row>
        <row r="7228">
          <cell r="A7228" t="str">
            <v>809E69210</v>
          </cell>
          <cell r="B7228"/>
          <cell r="C7228" t="str">
            <v>EACH</v>
          </cell>
          <cell r="D7228" t="str">
            <v>PREEMPT RECEIVING UNIT</v>
          </cell>
          <cell r="F7228"/>
          <cell r="G7228">
            <v>0</v>
          </cell>
        </row>
        <row r="7229">
          <cell r="A7229" t="str">
            <v>809E69211</v>
          </cell>
          <cell r="B7229"/>
          <cell r="C7229" t="str">
            <v>EACH</v>
          </cell>
          <cell r="D7229" t="str">
            <v>PREEMPT RECEIVING UNIT, AS PER PLAN</v>
          </cell>
          <cell r="F7229"/>
          <cell r="G7229">
            <v>0</v>
          </cell>
        </row>
        <row r="7230">
          <cell r="A7230" t="str">
            <v>809E69220</v>
          </cell>
          <cell r="B7230"/>
          <cell r="C7230" t="str">
            <v>FT</v>
          </cell>
          <cell r="D7230" t="str">
            <v>PREEMPT DETECTOR CABLE</v>
          </cell>
          <cell r="F7230"/>
          <cell r="G7230">
            <v>0</v>
          </cell>
        </row>
        <row r="7231">
          <cell r="A7231" t="str">
            <v>809E69221</v>
          </cell>
          <cell r="B7231"/>
          <cell r="C7231" t="str">
            <v>FT</v>
          </cell>
          <cell r="D7231" t="str">
            <v>PREEMPT DETECTOR CABLE, AS PER PLAN</v>
          </cell>
          <cell r="F7231"/>
          <cell r="G7231">
            <v>0</v>
          </cell>
        </row>
        <row r="7232">
          <cell r="A7232" t="str">
            <v>809E69230</v>
          </cell>
          <cell r="B7232"/>
          <cell r="C7232" t="str">
            <v>EACH</v>
          </cell>
          <cell r="D7232" t="str">
            <v>PREEMPT PHASE SELECTOR</v>
          </cell>
          <cell r="F7232"/>
          <cell r="G7232">
            <v>0</v>
          </cell>
        </row>
        <row r="7233">
          <cell r="A7233" t="str">
            <v>809E69231</v>
          </cell>
          <cell r="B7233"/>
          <cell r="C7233" t="str">
            <v>EACH</v>
          </cell>
          <cell r="D7233" t="str">
            <v>PREEMPT PHASE SELECTOR, AS PER PLAN</v>
          </cell>
          <cell r="F7233"/>
          <cell r="G7233">
            <v>0</v>
          </cell>
        </row>
        <row r="7234">
          <cell r="A7234" t="str">
            <v>809E69240</v>
          </cell>
          <cell r="B7234"/>
          <cell r="C7234" t="str">
            <v>EACH</v>
          </cell>
          <cell r="D7234" t="str">
            <v>PREEMPT CONFIRMATION LIGHT</v>
          </cell>
          <cell r="F7234"/>
          <cell r="G7234">
            <v>0</v>
          </cell>
        </row>
        <row r="7235">
          <cell r="A7235" t="str">
            <v>809E69241</v>
          </cell>
          <cell r="B7235"/>
          <cell r="C7235" t="str">
            <v>EACH</v>
          </cell>
          <cell r="D7235" t="str">
            <v>PREEMPT CONFIRMATION LIGHT, AS PER PLAN</v>
          </cell>
          <cell r="F7235"/>
          <cell r="G7235">
            <v>0</v>
          </cell>
        </row>
        <row r="7236">
          <cell r="A7236" t="str">
            <v>809E70000</v>
          </cell>
          <cell r="B7236"/>
          <cell r="C7236" t="str">
            <v>LS</v>
          </cell>
          <cell r="D7236" t="str">
            <v>MAINTAINING ITS DURING CONSTRUCTION</v>
          </cell>
          <cell r="F7236"/>
          <cell r="G7236">
            <v>0</v>
          </cell>
        </row>
        <row r="7237">
          <cell r="A7237" t="str">
            <v>809E70050</v>
          </cell>
          <cell r="B7237"/>
          <cell r="C7237" t="str">
            <v>LS</v>
          </cell>
          <cell r="D7237" t="str">
            <v>AS-BUILT CONSTRUCTION PLANS</v>
          </cell>
          <cell r="F7237" t="str">
            <v>FOR ITS PROJECTS ONLY</v>
          </cell>
          <cell r="G7237">
            <v>0</v>
          </cell>
        </row>
        <row r="7238">
          <cell r="A7238" t="str">
            <v>809E70100</v>
          </cell>
          <cell r="B7238"/>
          <cell r="C7238" t="str">
            <v>LS</v>
          </cell>
          <cell r="D7238" t="str">
            <v>TRAINING</v>
          </cell>
          <cell r="F7238"/>
          <cell r="G7238">
            <v>0</v>
          </cell>
        </row>
        <row r="7239">
          <cell r="A7239" t="str">
            <v>809E99000</v>
          </cell>
          <cell r="B7239" t="str">
            <v>Y</v>
          </cell>
          <cell r="C7239" t="str">
            <v>LS</v>
          </cell>
          <cell r="D7239" t="str">
            <v>SPECIAL - ITS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810E00100</v>
          </cell>
          <cell r="B7240"/>
          <cell r="C7240" t="str">
            <v>EACH</v>
          </cell>
          <cell r="D7240" t="str">
            <v>VITAL INDUCTIVE LOOP PROCESSOR SYSTEM</v>
          </cell>
          <cell r="F7240"/>
          <cell r="G7240">
            <v>0</v>
          </cell>
        </row>
        <row r="7241">
          <cell r="A7241" t="str">
            <v>810E00101</v>
          </cell>
          <cell r="B7241"/>
          <cell r="C7241" t="str">
            <v>EACH</v>
          </cell>
          <cell r="D7241" t="str">
            <v>VITAL INDUCTIVE LOOP PROCESSOR SYSTEM, AS PER PLAN</v>
          </cell>
          <cell r="F7241"/>
          <cell r="G7241">
            <v>0</v>
          </cell>
        </row>
        <row r="7242">
          <cell r="A7242" t="str">
            <v>811E10000</v>
          </cell>
          <cell r="B7242"/>
          <cell r="C7242" t="str">
            <v>EACH</v>
          </cell>
          <cell r="D7242" t="str">
            <v>GREEN UNINTERRUPTIBLE POWER SUPPLY (UPS)</v>
          </cell>
          <cell r="F7242"/>
          <cell r="G7242">
            <v>0</v>
          </cell>
        </row>
        <row r="7243">
          <cell r="A7243" t="str">
            <v>811E10001</v>
          </cell>
          <cell r="B7243"/>
          <cell r="C7243" t="str">
            <v>EACH</v>
          </cell>
          <cell r="D7243" t="str">
            <v>GREEN UNINTERRUPTIBLE POWER SUPPLY (UPS), AS PER PLAN</v>
          </cell>
          <cell r="F7243"/>
          <cell r="G7243">
            <v>0</v>
          </cell>
        </row>
        <row r="7244">
          <cell r="A7244" t="str">
            <v>812E10000</v>
          </cell>
          <cell r="B7244"/>
          <cell r="C7244" t="str">
            <v>EACH</v>
          </cell>
          <cell r="D7244" t="str">
            <v>PRECAST LIGHT POLE FOUNDATION</v>
          </cell>
          <cell r="F7244"/>
          <cell r="G7244">
            <v>0</v>
          </cell>
        </row>
        <row r="7245">
          <cell r="A7245" t="str">
            <v>812E10001</v>
          </cell>
          <cell r="B7245"/>
          <cell r="C7245" t="str">
            <v>EACH</v>
          </cell>
          <cell r="D7245" t="str">
            <v>PRECAST LIGHT POLE FOUNDATION, AS PER PLAN</v>
          </cell>
          <cell r="F7245"/>
          <cell r="G7245">
            <v>0</v>
          </cell>
        </row>
        <row r="7246">
          <cell r="A7246" t="str">
            <v>814E00010</v>
          </cell>
          <cell r="B7246"/>
          <cell r="C7246" t="str">
            <v>EACH</v>
          </cell>
          <cell r="D7246" t="str">
            <v>INTERSTATE ELONGATED ROUTE SHIELD SYMBOL MARKING, TYPE B125</v>
          </cell>
          <cell r="F7246"/>
          <cell r="G7246">
            <v>0</v>
          </cell>
        </row>
        <row r="7247">
          <cell r="A7247" t="str">
            <v>814E00012</v>
          </cell>
          <cell r="B7247"/>
          <cell r="C7247" t="str">
            <v>EACH</v>
          </cell>
          <cell r="D7247" t="str">
            <v>US ROUTE SHIELD SYMBOL MARKING, TYPE B125</v>
          </cell>
          <cell r="F7247"/>
          <cell r="G7247">
            <v>0</v>
          </cell>
        </row>
        <row r="7248">
          <cell r="A7248" t="str">
            <v>814E00014</v>
          </cell>
          <cell r="B7248"/>
          <cell r="C7248" t="str">
            <v>EACH</v>
          </cell>
          <cell r="D7248" t="str">
            <v>STATE ROUTE SHIELD SYMBOL MARKING, TYPE B125</v>
          </cell>
          <cell r="F7248"/>
          <cell r="G7248">
            <v>0</v>
          </cell>
        </row>
        <row r="7249">
          <cell r="A7249" t="str">
            <v>814E00016</v>
          </cell>
          <cell r="B7249"/>
          <cell r="C7249" t="str">
            <v>EACH</v>
          </cell>
          <cell r="D7249" t="str">
            <v>CARDINAL DIRECTION (NORTH, SOUTH, WEST &amp; EAST) MARKING, TYPE B125</v>
          </cell>
          <cell r="F7249"/>
          <cell r="G7249">
            <v>0</v>
          </cell>
        </row>
        <row r="7250">
          <cell r="A7250" t="str">
            <v>814E00018</v>
          </cell>
          <cell r="B7250"/>
          <cell r="C7250" t="str">
            <v>EACH</v>
          </cell>
          <cell r="D7250" t="str">
            <v>REMOVAL OF PAVEMENT MARKING</v>
          </cell>
          <cell r="F7250"/>
          <cell r="G7250">
            <v>0</v>
          </cell>
        </row>
        <row r="7251">
          <cell r="A7251" t="str">
            <v>814E00020</v>
          </cell>
          <cell r="B7251"/>
          <cell r="C7251" t="str">
            <v>SF</v>
          </cell>
          <cell r="D7251" t="str">
            <v>REMOVAL OF PAVEMENT MARKING</v>
          </cell>
          <cell r="F7251"/>
          <cell r="G7251">
            <v>0</v>
          </cell>
        </row>
        <row r="7252">
          <cell r="A7252" t="str">
            <v>815E30000</v>
          </cell>
          <cell r="B7252"/>
          <cell r="C7252" t="str">
            <v>EACH</v>
          </cell>
          <cell r="D7252" t="str">
            <v>SPREAD SPECTRUM RADIO</v>
          </cell>
          <cell r="F7252"/>
          <cell r="G7252">
            <v>0</v>
          </cell>
        </row>
        <row r="7253">
          <cell r="A7253" t="str">
            <v>815E30001</v>
          </cell>
          <cell r="B7253"/>
          <cell r="C7253" t="str">
            <v>EACH</v>
          </cell>
          <cell r="D7253" t="str">
            <v>SPREAD SPECTRUM RADIO, AS PER PLAN</v>
          </cell>
          <cell r="F7253"/>
          <cell r="G7253">
            <v>0</v>
          </cell>
        </row>
        <row r="7254">
          <cell r="A7254" t="str">
            <v>815E30100</v>
          </cell>
          <cell r="B7254"/>
          <cell r="C7254" t="str">
            <v>LS</v>
          </cell>
          <cell r="D7254" t="str">
            <v>TRAINING FOR SPREAD SPECTRUM RADIO</v>
          </cell>
          <cell r="G7254">
            <v>0</v>
          </cell>
        </row>
        <row r="7255">
          <cell r="A7255" t="str">
            <v>816E30000</v>
          </cell>
          <cell r="B7255"/>
          <cell r="C7255" t="str">
            <v>EACH</v>
          </cell>
          <cell r="D7255" t="str">
            <v>VIDEO DETECTION SYSTEM</v>
          </cell>
          <cell r="G7255">
            <v>0</v>
          </cell>
        </row>
        <row r="7256">
          <cell r="A7256" t="str">
            <v>816E30001</v>
          </cell>
          <cell r="B7256"/>
          <cell r="C7256" t="str">
            <v>EACH</v>
          </cell>
          <cell r="D7256" t="str">
            <v>VIDEO DETECTION SYSTEM, AS PER PLAN</v>
          </cell>
          <cell r="G7256">
            <v>0</v>
          </cell>
        </row>
        <row r="7257">
          <cell r="A7257" t="str">
            <v>816E30100</v>
          </cell>
          <cell r="B7257"/>
          <cell r="C7257" t="str">
            <v>LS</v>
          </cell>
          <cell r="D7257" t="str">
            <v>TRAINING FOR VIDEO DETECTION SYSTEM</v>
          </cell>
          <cell r="F7257"/>
          <cell r="G7257">
            <v>0</v>
          </cell>
        </row>
        <row r="7258">
          <cell r="A7258" t="str">
            <v>818E30000</v>
          </cell>
          <cell r="B7258"/>
          <cell r="C7258" t="str">
            <v>EACH</v>
          </cell>
          <cell r="D7258" t="str">
            <v>PROGRAMMABLE LOGIC CONTROLLER (PLC), (BASIC OR ADVANCED)</v>
          </cell>
          <cell r="F7258"/>
          <cell r="G7258">
            <v>0</v>
          </cell>
        </row>
        <row r="7259">
          <cell r="A7259" t="str">
            <v>819E10000</v>
          </cell>
          <cell r="B7259"/>
          <cell r="C7259" t="str">
            <v>EACH</v>
          </cell>
          <cell r="D7259" t="str">
            <v>RAILROAD PREEMPTION INTERFACE</v>
          </cell>
          <cell r="F7259" t="str">
            <v>LOCATION REQUIRED</v>
          </cell>
          <cell r="G7259">
            <v>1</v>
          </cell>
        </row>
        <row r="7260">
          <cell r="A7260" t="str">
            <v>819E10001</v>
          </cell>
          <cell r="B7260"/>
          <cell r="C7260" t="str">
            <v>EACH</v>
          </cell>
          <cell r="D7260" t="str">
            <v>RAILROAD PREEMPTION INTERFACE, AS PER PLAN</v>
          </cell>
          <cell r="F7260" t="str">
            <v>LOCATION REQUIRED</v>
          </cell>
          <cell r="G7260">
            <v>1</v>
          </cell>
        </row>
        <row r="7261">
          <cell r="A7261" t="str">
            <v>820E10001</v>
          </cell>
          <cell r="C7261" t="str">
            <v>EACH</v>
          </cell>
          <cell r="D7261" t="str">
            <v>INSTRUMENTATION ENCLOSURE, AS PER PLAN</v>
          </cell>
          <cell r="F7261" t="str">
            <v>SEE SS820 FOR SUPP DESCRIPTION</v>
          </cell>
          <cell r="G7261">
            <v>1</v>
          </cell>
        </row>
        <row r="7262">
          <cell r="A7262" t="str">
            <v>822E10000</v>
          </cell>
          <cell r="C7262" t="str">
            <v>SY</v>
          </cell>
          <cell r="D7262" t="str">
            <v>HOT IN-PLACE RECYCLING, INTERMEDIATE COURSE</v>
          </cell>
          <cell r="G7262">
            <v>0</v>
          </cell>
        </row>
        <row r="7263">
          <cell r="A7263" t="str">
            <v>823E10000</v>
          </cell>
          <cell r="C7263" t="str">
            <v>CY</v>
          </cell>
          <cell r="D7263" t="str">
            <v>ASPHALT CONCRETE SURFACE COURSE, TYPE 1, (448)</v>
          </cell>
          <cell r="G7263">
            <v>0</v>
          </cell>
        </row>
        <row r="7264">
          <cell r="A7264" t="str">
            <v>823E15000</v>
          </cell>
          <cell r="C7264" t="str">
            <v>CY</v>
          </cell>
          <cell r="D7264" t="str">
            <v>ASPHALT CONCRETE INTERMEDIATE COURSE, TYPE 1, (448)</v>
          </cell>
          <cell r="G7264">
            <v>0</v>
          </cell>
        </row>
        <row r="7265">
          <cell r="A7265" t="str">
            <v>823E20000</v>
          </cell>
          <cell r="C7265" t="str">
            <v>CY</v>
          </cell>
          <cell r="D7265" t="str">
            <v>ASPHALT CONCRETE INTERMEDIATE COURSE, TYPE 2, (448)</v>
          </cell>
          <cell r="G7265">
            <v>0</v>
          </cell>
        </row>
        <row r="7266">
          <cell r="A7266" t="str">
            <v>823E40000</v>
          </cell>
          <cell r="C7266" t="str">
            <v>CY</v>
          </cell>
          <cell r="D7266" t="str">
            <v>ASPHALT CONCRETE SURFACE COURSE, TYPE 1, (449)</v>
          </cell>
          <cell r="G7266">
            <v>0</v>
          </cell>
        </row>
        <row r="7267">
          <cell r="A7267" t="str">
            <v>823E41000</v>
          </cell>
          <cell r="C7267" t="str">
            <v>CY</v>
          </cell>
          <cell r="D7267" t="str">
            <v>ASPHALT CONCRETE INTERMEDIATE COURSE, TYPE 1, (449)</v>
          </cell>
          <cell r="G7267">
            <v>0</v>
          </cell>
        </row>
        <row r="7268">
          <cell r="A7268" t="str">
            <v>823E42000</v>
          </cell>
          <cell r="C7268" t="str">
            <v>CY</v>
          </cell>
          <cell r="D7268" t="str">
            <v>ASPHALT CONCRETE INTERMEDIATE COURSE, TYPE 2, (449)</v>
          </cell>
          <cell r="G7268">
            <v>0</v>
          </cell>
        </row>
        <row r="7269">
          <cell r="A7269" t="str">
            <v>824E00010</v>
          </cell>
          <cell r="C7269" t="str">
            <v>LS</v>
          </cell>
          <cell r="D7269" t="str">
            <v>SYSTEM ANALYSIS</v>
          </cell>
          <cell r="G7269">
            <v>0</v>
          </cell>
        </row>
        <row r="7270">
          <cell r="A7270" t="str">
            <v>824E00011</v>
          </cell>
          <cell r="C7270" t="str">
            <v>LS</v>
          </cell>
          <cell r="D7270" t="str">
            <v>SYSTEM ANALYSIS, AS PER PLAN</v>
          </cell>
          <cell r="G7270">
            <v>0</v>
          </cell>
        </row>
        <row r="7271">
          <cell r="A7271" t="str">
            <v>826E10000</v>
          </cell>
          <cell r="C7271" t="str">
            <v>CY</v>
          </cell>
          <cell r="D7271" t="str">
            <v>ASPHALT CONCRETE SURFACE COURSE, TYPE 1, (448), FIBER TYPE A</v>
          </cell>
          <cell r="G7271">
            <v>0</v>
          </cell>
        </row>
        <row r="7272">
          <cell r="A7272" t="str">
            <v>826E10001</v>
          </cell>
          <cell r="C7272" t="str">
            <v>CY</v>
          </cell>
          <cell r="D7272" t="str">
            <v>ASPHALT CONCRETE SURFACE COURSE, TYPE 1, (448), FIBER TYPE A, AS PER PLAN</v>
          </cell>
          <cell r="G7272">
            <v>0</v>
          </cell>
        </row>
        <row r="7273">
          <cell r="A7273" t="str">
            <v>826E10020</v>
          </cell>
          <cell r="C7273" t="str">
            <v>CY</v>
          </cell>
          <cell r="D7273" t="str">
            <v>ASPHALT CONCRETE SURFACE COURSE, TYPE 1, (448), FIBER TYPE B</v>
          </cell>
          <cell r="F7273"/>
          <cell r="G7273">
            <v>0</v>
          </cell>
        </row>
        <row r="7274">
          <cell r="A7274" t="str">
            <v>826E10021</v>
          </cell>
          <cell r="C7274" t="str">
            <v>CY</v>
          </cell>
          <cell r="D7274" t="str">
            <v>ASPHALT CONCRETE SURFACE COURSE, TYPE 1, (448), FIBER TYPE B, AS PER PLAN</v>
          </cell>
          <cell r="G7274">
            <v>0</v>
          </cell>
        </row>
        <row r="7275">
          <cell r="A7275" t="str">
            <v>826E10040</v>
          </cell>
          <cell r="C7275" t="str">
            <v>CY</v>
          </cell>
          <cell r="D7275" t="str">
            <v>ASPHALT CONCRETE SURFACE COURSE, TYPE 1, (448), FIBER TYPE C</v>
          </cell>
          <cell r="G7275">
            <v>0</v>
          </cell>
        </row>
        <row r="7276">
          <cell r="A7276" t="str">
            <v>826E10041</v>
          </cell>
          <cell r="C7276" t="str">
            <v>CY</v>
          </cell>
          <cell r="D7276" t="str">
            <v>ASPHALT CONCRETE SURFACE COURSE, TYPE 1, (448), FIBER TYPE C, AS PER PLAN</v>
          </cell>
          <cell r="G7276">
            <v>0</v>
          </cell>
        </row>
        <row r="7277">
          <cell r="A7277" t="str">
            <v>826E10300</v>
          </cell>
          <cell r="C7277" t="str">
            <v>CY</v>
          </cell>
          <cell r="D7277" t="str">
            <v>ASPHALT CONCRETE INTERMEDIATE COURSE, TYPE 2, (448), FIBER TYPE A</v>
          </cell>
          <cell r="G7277">
            <v>0</v>
          </cell>
        </row>
        <row r="7278">
          <cell r="A7278" t="str">
            <v>826E10301</v>
          </cell>
          <cell r="C7278" t="str">
            <v>CY</v>
          </cell>
          <cell r="D7278" t="str">
            <v>ASPHALT CONCRETE INTERMEDIATE COURSE, TYPE 2, (448), FIBER TYPE A, AS PER PLAN</v>
          </cell>
          <cell r="G7278">
            <v>0</v>
          </cell>
        </row>
        <row r="7279">
          <cell r="A7279" t="str">
            <v>826E10400</v>
          </cell>
          <cell r="C7279" t="str">
            <v>CY</v>
          </cell>
          <cell r="D7279" t="str">
            <v>ASPHALT CONCRETE INTERMEDIATE COURSE, TYPE 2, (448), FIBER TYPE B</v>
          </cell>
          <cell r="G7279">
            <v>0</v>
          </cell>
        </row>
        <row r="7280">
          <cell r="A7280" t="str">
            <v>826E10500</v>
          </cell>
          <cell r="C7280" t="str">
            <v>CY</v>
          </cell>
          <cell r="D7280" t="str">
            <v>ASPHALT CONCRETE INTERMEDIATE COURSE, TYPE 2, (448), FIBER TYPE C</v>
          </cell>
          <cell r="G7280">
            <v>0</v>
          </cell>
        </row>
        <row r="7281">
          <cell r="A7281" t="str">
            <v>826E10600</v>
          </cell>
          <cell r="C7281" t="str">
            <v>CY</v>
          </cell>
          <cell r="D7281" t="str">
            <v>ASPHALT CONCRETE SURFACE COURSE, 442 12.5MM, (448), FIBER TYPE A</v>
          </cell>
          <cell r="G7281">
            <v>0</v>
          </cell>
        </row>
        <row r="7282">
          <cell r="A7282" t="str">
            <v>826E10620</v>
          </cell>
          <cell r="C7282" t="str">
            <v>CY</v>
          </cell>
          <cell r="D7282" t="str">
            <v>ASPHALT CONCRETE SURFACE COURSE, 442 12.5MM, (448), FIBER TYPE B</v>
          </cell>
          <cell r="G7282">
            <v>0</v>
          </cell>
        </row>
        <row r="7283">
          <cell r="A7283" t="str">
            <v>826E10640</v>
          </cell>
          <cell r="C7283" t="str">
            <v>CY</v>
          </cell>
          <cell r="D7283" t="str">
            <v>ASPHALT CONCRETE SURFACE COURSE, 442 12.5MM, (448), FIBER TYPE C</v>
          </cell>
          <cell r="G7283">
            <v>0</v>
          </cell>
        </row>
        <row r="7284">
          <cell r="A7284" t="str">
            <v>826E10700</v>
          </cell>
          <cell r="C7284" t="str">
            <v>CY</v>
          </cell>
          <cell r="D7284" t="str">
            <v>ASPHALT CONCRETE INTERMEDIATE COURSE, 442 19MM, (448), FIBER TYPE A</v>
          </cell>
          <cell r="G7284">
            <v>0</v>
          </cell>
        </row>
        <row r="7285">
          <cell r="A7285" t="str">
            <v>826E10720</v>
          </cell>
          <cell r="C7285" t="str">
            <v>CY</v>
          </cell>
          <cell r="D7285" t="str">
            <v>ASPHALT CONCRETE INTERMEDIATE COURSE, 442 19MM, (448), FIBER TYPE B</v>
          </cell>
          <cell r="G7285">
            <v>0</v>
          </cell>
        </row>
        <row r="7286">
          <cell r="A7286" t="str">
            <v>826E10740</v>
          </cell>
          <cell r="C7286" t="str">
            <v>CY</v>
          </cell>
          <cell r="D7286" t="str">
            <v>ASPHALT CONCRETE INTERMEDIATE COURSE, 442 19MM, (448), FIBER TYPE C</v>
          </cell>
          <cell r="G7286">
            <v>0</v>
          </cell>
        </row>
        <row r="7287">
          <cell r="A7287" t="str">
            <v>826E20000</v>
          </cell>
          <cell r="C7287" t="str">
            <v>CY</v>
          </cell>
          <cell r="D7287" t="str">
            <v>ASPHALT CONCRETE, MISC.:</v>
          </cell>
          <cell r="F7287" t="str">
            <v>ADD SUPPLEMENTAL DESCRIPTION</v>
          </cell>
          <cell r="G7287">
            <v>1</v>
          </cell>
        </row>
        <row r="7288">
          <cell r="A7288" t="str">
            <v>826E30000</v>
          </cell>
          <cell r="C7288" t="str">
            <v>CY</v>
          </cell>
          <cell r="D7288" t="str">
            <v>ASPHALT CONCRETE SURFACE COURSE, TYPE 1, (449), FIBER TYPE A</v>
          </cell>
          <cell r="G7288">
            <v>0</v>
          </cell>
        </row>
        <row r="7289">
          <cell r="A7289" t="str">
            <v>826E30020</v>
          </cell>
          <cell r="C7289" t="str">
            <v>CY</v>
          </cell>
          <cell r="D7289" t="str">
            <v>ASPHALT CONCRETE SURFACE COURSE, TYPE 1, (449), FIBER TYPE B</v>
          </cell>
          <cell r="G7289">
            <v>0</v>
          </cell>
        </row>
        <row r="7290">
          <cell r="A7290" t="str">
            <v>826E30040</v>
          </cell>
          <cell r="C7290" t="str">
            <v>CY</v>
          </cell>
          <cell r="D7290" t="str">
            <v>ASPHALT CONCRETE SURFACE COURSE, TYPE 1, (449), FIBER TYPE C</v>
          </cell>
          <cell r="G7290">
            <v>0</v>
          </cell>
        </row>
        <row r="7291">
          <cell r="A7291" t="str">
            <v>826E30100</v>
          </cell>
          <cell r="C7291" t="str">
            <v>CY</v>
          </cell>
          <cell r="D7291" t="str">
            <v>ASPHALT CONCRETE INTERMEDIATE COURSE, TYPE 2, (449), FIBER TYPE A</v>
          </cell>
          <cell r="G7291">
            <v>0</v>
          </cell>
        </row>
        <row r="7292">
          <cell r="A7292" t="str">
            <v>826E30120</v>
          </cell>
          <cell r="C7292" t="str">
            <v>CY</v>
          </cell>
          <cell r="D7292" t="str">
            <v>ASPHALT CONCRETE INTERMEDIATE COURSE, TYPE 2, (449), FIBER TYPE B</v>
          </cell>
          <cell r="G7292">
            <v>0</v>
          </cell>
        </row>
        <row r="7293">
          <cell r="A7293" t="str">
            <v>826E30140</v>
          </cell>
          <cell r="C7293" t="str">
            <v>CY</v>
          </cell>
          <cell r="D7293" t="str">
            <v>ASPHALT CONCRETE INTERMEDIATE COURSE, TYPE 2, (449), FIBER TYPE C</v>
          </cell>
          <cell r="G7293">
            <v>0</v>
          </cell>
        </row>
        <row r="7294">
          <cell r="A7294" t="str">
            <v>826E30600</v>
          </cell>
          <cell r="C7294" t="str">
            <v>CY</v>
          </cell>
          <cell r="D7294" t="str">
            <v>ASPHALT CONCRETE SURFACE COURSE, 442 12.5MM, (449), FIBER TYPE A</v>
          </cell>
          <cell r="G7294">
            <v>0</v>
          </cell>
        </row>
        <row r="7295">
          <cell r="A7295" t="str">
            <v>826E30620</v>
          </cell>
          <cell r="C7295" t="str">
            <v>CY</v>
          </cell>
          <cell r="D7295" t="str">
            <v>ASPHALT CONCRETE SURFACE COURSE, 442 12.5MM, (449), FIBER TYPE B</v>
          </cell>
          <cell r="G7295">
            <v>0</v>
          </cell>
        </row>
        <row r="7296">
          <cell r="A7296" t="str">
            <v>826E30640</v>
          </cell>
          <cell r="C7296" t="str">
            <v>CY</v>
          </cell>
          <cell r="D7296" t="str">
            <v>ASPHALT CONCRETE SURFACE COURSE, 442 12.5MM, (449), FIBER TYPE C</v>
          </cell>
          <cell r="G7296">
            <v>0</v>
          </cell>
        </row>
        <row r="7297">
          <cell r="A7297" t="str">
            <v>826E30700</v>
          </cell>
          <cell r="C7297" t="str">
            <v>CY</v>
          </cell>
          <cell r="D7297" t="str">
            <v>ASPHALT CONCRETE INTERMEDIATE COURSE, 442 19MM, (449), FIBER TYPE A</v>
          </cell>
          <cell r="G7297">
            <v>0</v>
          </cell>
        </row>
        <row r="7298">
          <cell r="A7298" t="str">
            <v>826E30720</v>
          </cell>
          <cell r="C7298" t="str">
            <v>CY</v>
          </cell>
          <cell r="D7298" t="str">
            <v>ASPHALT CONCRETE INTERMEDIATE COURSE, 442 19MM, (449), FIBER TYPE B</v>
          </cell>
          <cell r="G7298">
            <v>0</v>
          </cell>
        </row>
        <row r="7299">
          <cell r="A7299" t="str">
            <v>826E30740</v>
          </cell>
          <cell r="C7299" t="str">
            <v>CY</v>
          </cell>
          <cell r="D7299" t="str">
            <v>ASPHALT CONCRETE INTERMEDIATE COURSE, 442 19MM, (449), FIBER TYPE C</v>
          </cell>
          <cell r="G7299">
            <v>0</v>
          </cell>
        </row>
        <row r="7300">
          <cell r="A7300" t="str">
            <v>827E10000</v>
          </cell>
          <cell r="C7300" t="str">
            <v>SY</v>
          </cell>
          <cell r="D7300" t="str">
            <v>PAVEMENT REMOVED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F7316"/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F7349"/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F7350"/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F7351"/>
          <cell r="G7351">
            <v>0</v>
          </cell>
        </row>
        <row r="7352">
          <cell r="A7352" t="str">
            <v>840E21000</v>
          </cell>
          <cell r="B7352"/>
          <cell r="C7352" t="str">
            <v>CY</v>
          </cell>
          <cell r="D7352" t="str">
            <v>WALL EXCAVATION</v>
          </cell>
          <cell r="F7352"/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F7355"/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F7356"/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F7357"/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F7358"/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F7359"/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F7360"/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F7361"/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F7362"/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F7363"/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F7364"/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F7365"/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F7374"/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F7375"/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F7376"/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F7377"/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F7378"/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F7379"/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F7380"/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F7381"/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F7382"/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F7383"/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F7384"/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F7385"/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F7386"/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F7387"/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F7389"/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F7390"/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F7392"/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F7397"/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F7398"/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F7399"/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F7400"/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F7401"/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F7402"/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F7403"/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F7404"/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F7405"/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F7406"/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F7407"/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F7456"/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F7486"/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F7514"/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B7516"/>
          <cell r="C7516" t="str">
            <v>SF</v>
          </cell>
          <cell r="D7516" t="str">
            <v>PREFABRICATED MODULAR RETAINING WALL, AS PER PLAN</v>
          </cell>
          <cell r="F7516"/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F7536"/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F7537"/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F7538"/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F7564"/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F7581"/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F7586"/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F7587"/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B7599"/>
          <cell r="C7599" t="str">
            <v>SY</v>
          </cell>
          <cell r="D7599" t="str">
            <v>HIGH FRICTION SURFACE TREATMENT, DOUBLE LIFT, AS PER PLAN</v>
          </cell>
          <cell r="F7599"/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/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F7601"/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F7604"/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F7605"/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F7614"/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F7615"/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F7645"/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F7646"/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F7647"/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F7648"/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F7649"/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B7712"/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B7713"/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  <row r="7717">
          <cell r="A7717"/>
          <cell r="C7717"/>
          <cell r="D7717"/>
          <cell r="G7717"/>
        </row>
        <row r="7718">
          <cell r="A7718"/>
          <cell r="C7718"/>
          <cell r="D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G7760"/>
        </row>
        <row r="7761">
          <cell r="A7761"/>
          <cell r="C7761"/>
          <cell r="D7761"/>
          <cell r="G7761"/>
        </row>
        <row r="7762">
          <cell r="A7762"/>
          <cell r="C7762"/>
          <cell r="D7762"/>
          <cell r="G7762"/>
        </row>
        <row r="7763">
          <cell r="A7763"/>
          <cell r="C7763"/>
          <cell r="D7763"/>
          <cell r="G7763"/>
        </row>
        <row r="7764">
          <cell r="A7764"/>
          <cell r="C7764"/>
          <cell r="D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G7766"/>
        </row>
        <row r="7767">
          <cell r="A7767"/>
          <cell r="C7767"/>
          <cell r="D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F7776"/>
          <cell r="G7776"/>
        </row>
        <row r="7777">
          <cell r="A7777"/>
          <cell r="C7777"/>
          <cell r="D7777"/>
          <cell r="F7777"/>
          <cell r="G7777"/>
        </row>
        <row r="7778">
          <cell r="A7778"/>
          <cell r="C7778"/>
          <cell r="D7778"/>
          <cell r="F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G7783"/>
        </row>
        <row r="7784">
          <cell r="A7784"/>
          <cell r="C7784"/>
          <cell r="D7784"/>
          <cell r="G7784"/>
        </row>
        <row r="7785">
          <cell r="A7785"/>
          <cell r="C7785"/>
          <cell r="D7785"/>
          <cell r="G7785"/>
        </row>
        <row r="7786">
          <cell r="A7786"/>
          <cell r="C7786"/>
          <cell r="D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G7798"/>
        </row>
        <row r="7799">
          <cell r="A7799"/>
          <cell r="C7799"/>
          <cell r="D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G7801"/>
        </row>
        <row r="7802">
          <cell r="A7802"/>
          <cell r="C7802"/>
          <cell r="D7802"/>
          <cell r="G7802"/>
        </row>
        <row r="7803">
          <cell r="A7803"/>
          <cell r="C7803"/>
          <cell r="D7803"/>
          <cell r="G7803"/>
        </row>
        <row r="7804">
          <cell r="A7804"/>
          <cell r="C7804"/>
          <cell r="D7804"/>
          <cell r="G7804"/>
        </row>
        <row r="7805">
          <cell r="A7805"/>
          <cell r="C7805"/>
          <cell r="D7805"/>
          <cell r="G7805"/>
        </row>
        <row r="7806">
          <cell r="A7806"/>
          <cell r="C7806"/>
          <cell r="D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B7817"/>
          <cell r="C7817"/>
          <cell r="D7817"/>
          <cell r="F7817"/>
          <cell r="G7817"/>
        </row>
        <row r="7818">
          <cell r="A7818"/>
          <cell r="B7818"/>
          <cell r="C7818"/>
          <cell r="D7818"/>
          <cell r="F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G7827"/>
        </row>
        <row r="7828">
          <cell r="A7828"/>
          <cell r="C7828"/>
          <cell r="D7828"/>
          <cell r="G7828"/>
        </row>
        <row r="7829">
          <cell r="A7829"/>
          <cell r="C7829"/>
          <cell r="D7829"/>
          <cell r="G7829"/>
        </row>
        <row r="7830">
          <cell r="A7830"/>
          <cell r="C7830"/>
          <cell r="D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F7840"/>
          <cell r="G7840"/>
        </row>
        <row r="7841">
          <cell r="A7841"/>
          <cell r="B7841"/>
          <cell r="C7841"/>
          <cell r="D7841"/>
          <cell r="F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F7858"/>
          <cell r="G7858"/>
        </row>
        <row r="7859">
          <cell r="A7859"/>
          <cell r="C7859"/>
          <cell r="D7859"/>
          <cell r="F7859"/>
          <cell r="G7859"/>
        </row>
        <row r="7860">
          <cell r="A7860"/>
          <cell r="C7860"/>
          <cell r="D7860"/>
          <cell r="F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G7863"/>
        </row>
        <row r="7864">
          <cell r="A7864"/>
          <cell r="C7864"/>
          <cell r="D7864"/>
          <cell r="G7864"/>
        </row>
        <row r="7865">
          <cell r="A7865"/>
          <cell r="C7865"/>
          <cell r="D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F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C7902"/>
          <cell r="D7902"/>
          <cell r="G7902"/>
        </row>
        <row r="7903">
          <cell r="A7903"/>
          <cell r="C7903"/>
          <cell r="D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F7907"/>
          <cell r="G7907"/>
        </row>
        <row r="7908">
          <cell r="A7908"/>
          <cell r="C7908"/>
          <cell r="D7908"/>
          <cell r="F7908"/>
          <cell r="G7908"/>
        </row>
        <row r="7909">
          <cell r="A7909"/>
          <cell r="C7909"/>
          <cell r="D7909"/>
          <cell r="F7909"/>
          <cell r="G7909"/>
        </row>
        <row r="7910">
          <cell r="A7910"/>
          <cell r="C7910"/>
          <cell r="D7910"/>
          <cell r="F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F7916"/>
          <cell r="G7916"/>
        </row>
        <row r="7917">
          <cell r="A7917"/>
          <cell r="C7917"/>
          <cell r="D7917"/>
          <cell r="F7917"/>
          <cell r="G7917"/>
        </row>
        <row r="7918">
          <cell r="A7918"/>
          <cell r="C7918"/>
          <cell r="D7918"/>
          <cell r="F7918"/>
          <cell r="G7918"/>
        </row>
        <row r="7919">
          <cell r="A7919"/>
          <cell r="C7919"/>
          <cell r="D7919"/>
          <cell r="F7919"/>
          <cell r="G7919"/>
        </row>
        <row r="7920">
          <cell r="A7920"/>
          <cell r="C7920"/>
          <cell r="D7920"/>
          <cell r="F7920"/>
          <cell r="G7920"/>
        </row>
        <row r="7921">
          <cell r="A7921"/>
          <cell r="B7921"/>
          <cell r="C7921"/>
          <cell r="D7921"/>
          <cell r="F7921"/>
          <cell r="G7921"/>
        </row>
        <row r="7922">
          <cell r="A7922"/>
          <cell r="B7922"/>
          <cell r="C7922"/>
          <cell r="D7922"/>
          <cell r="F7922"/>
          <cell r="G7922"/>
        </row>
        <row r="7923">
          <cell r="A7923"/>
          <cell r="B7923"/>
          <cell r="C7923"/>
          <cell r="D7923"/>
          <cell r="F7923"/>
          <cell r="G7923"/>
        </row>
        <row r="7924">
          <cell r="A7924"/>
          <cell r="B7924"/>
          <cell r="C7924"/>
          <cell r="D7924"/>
          <cell r="F7924"/>
          <cell r="G7924"/>
        </row>
        <row r="7925">
          <cell r="A7925"/>
          <cell r="B7925"/>
          <cell r="C7925"/>
          <cell r="D7925"/>
          <cell r="F7925"/>
          <cell r="G7925"/>
        </row>
        <row r="7926">
          <cell r="A7926"/>
          <cell r="B7926"/>
          <cell r="C7926"/>
          <cell r="D7926"/>
          <cell r="F7926"/>
          <cell r="G7926"/>
        </row>
        <row r="7927">
          <cell r="A7927"/>
          <cell r="B7927"/>
          <cell r="C7927"/>
          <cell r="D7927"/>
          <cell r="F7927"/>
          <cell r="G7927"/>
        </row>
        <row r="7928">
          <cell r="A7928"/>
          <cell r="B7928"/>
          <cell r="C7928"/>
          <cell r="D7928"/>
          <cell r="F7928"/>
          <cell r="G7928"/>
        </row>
        <row r="7929">
          <cell r="A7929"/>
          <cell r="B7929"/>
          <cell r="C7929"/>
          <cell r="D7929"/>
          <cell r="F7929"/>
          <cell r="G7929"/>
        </row>
        <row r="7930">
          <cell r="A7930"/>
          <cell r="B7930"/>
          <cell r="C7930"/>
          <cell r="D7930"/>
          <cell r="F7930"/>
          <cell r="G7930"/>
        </row>
        <row r="7931">
          <cell r="A7931"/>
          <cell r="B7931"/>
          <cell r="C7931"/>
          <cell r="D7931"/>
          <cell r="F7931"/>
          <cell r="G7931"/>
        </row>
        <row r="7932">
          <cell r="A7932"/>
          <cell r="B7932"/>
          <cell r="C7932"/>
          <cell r="D7932"/>
          <cell r="F7932"/>
          <cell r="G7932"/>
        </row>
        <row r="7933">
          <cell r="A7933"/>
          <cell r="B7933"/>
          <cell r="C7933"/>
          <cell r="D7933"/>
          <cell r="F7933"/>
          <cell r="G7933"/>
        </row>
        <row r="7934">
          <cell r="A7934"/>
          <cell r="B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F7936"/>
          <cell r="G7936"/>
        </row>
        <row r="7937">
          <cell r="A7937"/>
          <cell r="C7937"/>
          <cell r="D7937"/>
          <cell r="F7937"/>
          <cell r="G7937"/>
        </row>
        <row r="7938">
          <cell r="A7938"/>
          <cell r="C7938"/>
          <cell r="D7938"/>
          <cell r="F7938"/>
          <cell r="G7938"/>
        </row>
        <row r="7939">
          <cell r="A7939"/>
          <cell r="C7939"/>
          <cell r="D7939"/>
          <cell r="F7939"/>
          <cell r="G7939"/>
        </row>
        <row r="7940">
          <cell r="A7940"/>
          <cell r="C7940"/>
          <cell r="D7940"/>
          <cell r="F7940"/>
          <cell r="G7940"/>
        </row>
        <row r="7941">
          <cell r="A7941"/>
          <cell r="C7941"/>
          <cell r="D7941"/>
          <cell r="F7941"/>
          <cell r="G7941"/>
        </row>
        <row r="7942">
          <cell r="A7942"/>
          <cell r="C7942"/>
          <cell r="D7942"/>
          <cell r="F7942"/>
          <cell r="G7942"/>
        </row>
        <row r="7943">
          <cell r="A7943"/>
          <cell r="C7943"/>
          <cell r="D7943"/>
          <cell r="F7943"/>
          <cell r="G7943"/>
        </row>
        <row r="7944">
          <cell r="A7944"/>
          <cell r="C7944"/>
          <cell r="D7944"/>
          <cell r="F7944"/>
          <cell r="G7944"/>
        </row>
        <row r="7945">
          <cell r="A7945"/>
          <cell r="C7945"/>
          <cell r="D7945"/>
          <cell r="F7945"/>
          <cell r="G7945"/>
        </row>
        <row r="7946">
          <cell r="A7946"/>
          <cell r="C7946"/>
          <cell r="D7946"/>
          <cell r="F7946"/>
          <cell r="G7946"/>
        </row>
        <row r="7947">
          <cell r="A7947"/>
          <cell r="C7947"/>
          <cell r="D7947"/>
          <cell r="F7947"/>
          <cell r="G7947"/>
        </row>
        <row r="7948">
          <cell r="A7948"/>
          <cell r="C7948"/>
          <cell r="D7948"/>
          <cell r="F7948"/>
          <cell r="G7948"/>
        </row>
        <row r="7949">
          <cell r="A7949"/>
          <cell r="C7949"/>
          <cell r="D7949"/>
          <cell r="F7949"/>
          <cell r="G7949"/>
        </row>
        <row r="7950">
          <cell r="A7950"/>
          <cell r="C7950"/>
          <cell r="D7950"/>
          <cell r="F7950"/>
          <cell r="G7950"/>
        </row>
        <row r="7951">
          <cell r="A7951"/>
          <cell r="C7951"/>
          <cell r="D7951"/>
          <cell r="F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F7955"/>
          <cell r="G7955"/>
        </row>
        <row r="7956">
          <cell r="A7956"/>
          <cell r="C7956"/>
          <cell r="D7956"/>
          <cell r="F7956"/>
          <cell r="G7956"/>
        </row>
        <row r="7957">
          <cell r="A7957"/>
          <cell r="C7957"/>
          <cell r="D7957"/>
          <cell r="F7957"/>
          <cell r="G7957"/>
        </row>
        <row r="7958">
          <cell r="A7958"/>
          <cell r="C7958"/>
          <cell r="D7958"/>
          <cell r="F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F7960"/>
          <cell r="G7960"/>
        </row>
        <row r="7961">
          <cell r="A7961"/>
          <cell r="C7961"/>
          <cell r="D7961"/>
          <cell r="F7961"/>
          <cell r="G7961"/>
        </row>
        <row r="7962">
          <cell r="A7962"/>
          <cell r="C7962"/>
          <cell r="D7962"/>
          <cell r="F7962"/>
          <cell r="G7962"/>
        </row>
        <row r="7963">
          <cell r="A7963"/>
          <cell r="C7963"/>
          <cell r="D7963"/>
          <cell r="F7963"/>
          <cell r="G7963"/>
        </row>
        <row r="7964">
          <cell r="A7964"/>
          <cell r="C7964"/>
          <cell r="D7964"/>
          <cell r="F7964"/>
          <cell r="G7964"/>
        </row>
        <row r="7965">
          <cell r="A7965"/>
          <cell r="C7965"/>
          <cell r="D7965"/>
          <cell r="F7965"/>
          <cell r="G7965"/>
        </row>
        <row r="7966">
          <cell r="A7966"/>
          <cell r="C7966"/>
          <cell r="D7966"/>
          <cell r="F7966"/>
          <cell r="G7966"/>
        </row>
        <row r="7967">
          <cell r="A7967"/>
          <cell r="C7967"/>
          <cell r="D7967"/>
          <cell r="F7967"/>
          <cell r="G7967"/>
        </row>
        <row r="7968">
          <cell r="A7968"/>
          <cell r="C7968"/>
          <cell r="D7968"/>
          <cell r="F7968"/>
          <cell r="G7968"/>
        </row>
        <row r="7969">
          <cell r="A7969"/>
          <cell r="C7969"/>
          <cell r="D7969"/>
          <cell r="F7969"/>
          <cell r="G7969"/>
        </row>
        <row r="7970">
          <cell r="A7970"/>
          <cell r="C7970"/>
          <cell r="D7970"/>
          <cell r="F7970"/>
          <cell r="G7970"/>
        </row>
        <row r="7971">
          <cell r="A7971"/>
          <cell r="C7971"/>
          <cell r="D7971"/>
          <cell r="F7971"/>
          <cell r="G7971"/>
        </row>
        <row r="7972">
          <cell r="A7972"/>
          <cell r="C7972"/>
          <cell r="D7972"/>
          <cell r="F7972"/>
          <cell r="G7972"/>
        </row>
        <row r="7973">
          <cell r="A7973"/>
          <cell r="C7973"/>
          <cell r="D7973"/>
          <cell r="F7973"/>
          <cell r="G7973"/>
        </row>
        <row r="7974">
          <cell r="A7974"/>
          <cell r="C7974"/>
          <cell r="D7974"/>
          <cell r="F7974"/>
          <cell r="G7974"/>
        </row>
        <row r="7975">
          <cell r="A7975"/>
          <cell r="C7975"/>
          <cell r="D7975"/>
          <cell r="F7975"/>
          <cell r="G7975"/>
        </row>
        <row r="7976">
          <cell r="A7976"/>
          <cell r="C7976"/>
          <cell r="D7976"/>
          <cell r="F7976"/>
          <cell r="G7976"/>
        </row>
        <row r="7977">
          <cell r="A7977"/>
          <cell r="C7977"/>
          <cell r="D7977"/>
          <cell r="F7977"/>
          <cell r="G7977"/>
        </row>
        <row r="7978">
          <cell r="A7978"/>
          <cell r="C7978"/>
          <cell r="D7978"/>
          <cell r="F7978"/>
          <cell r="G7978"/>
        </row>
        <row r="7979">
          <cell r="A7979"/>
          <cell r="C7979"/>
          <cell r="D7979"/>
          <cell r="F7979"/>
          <cell r="G7979"/>
        </row>
        <row r="7980">
          <cell r="A7980"/>
          <cell r="C7980"/>
          <cell r="D7980"/>
          <cell r="F7980"/>
          <cell r="G7980"/>
        </row>
        <row r="7981">
          <cell r="A7981"/>
          <cell r="C7981"/>
          <cell r="D7981"/>
          <cell r="F7981"/>
          <cell r="G7981"/>
        </row>
        <row r="7982">
          <cell r="A7982"/>
          <cell r="C7982"/>
          <cell r="D7982"/>
          <cell r="F7982"/>
          <cell r="G7982"/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305"/>
  <sheetViews>
    <sheetView showGridLines="0" tabSelected="1" topLeftCell="A25" zoomScale="85" zoomScaleNormal="85" workbookViewId="0">
      <selection activeCell="Q43" sqref="Q43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12.7109375" style="6" customWidth="1"/>
    <col min="6" max="6" width="15.42578125" style="6" customWidth="1"/>
    <col min="7" max="7" width="5.7109375" style="9" customWidth="1"/>
    <col min="8" max="8" width="12.28515625" style="6" customWidth="1"/>
    <col min="9" max="9" width="9.7109375" style="10" customWidth="1"/>
    <col min="10" max="10" width="4.5703125" style="6" customWidth="1"/>
    <col min="11" max="11" width="12.28515625" style="6" customWidth="1"/>
    <col min="12" max="12" width="10.7109375" style="6" customWidth="1"/>
    <col min="13" max="27" width="9.7109375" style="6" customWidth="1"/>
    <col min="28" max="29" width="9.28515625" style="6" customWidth="1"/>
    <col min="30" max="30" width="2.7109375" style="6" customWidth="1"/>
    <col min="31" max="16384" width="9.140625" style="6"/>
  </cols>
  <sheetData>
    <row r="1" spans="1:37" ht="12.75" customHeight="1" x14ac:dyDescent="0.2">
      <c r="A1" s="6">
        <v>1</v>
      </c>
      <c r="D1" s="3"/>
      <c r="E1" s="3"/>
      <c r="F1" s="4" t="s">
        <v>13</v>
      </c>
      <c r="G1" s="4" t="s">
        <v>19</v>
      </c>
      <c r="H1" s="3" t="s">
        <v>20</v>
      </c>
      <c r="I1" s="2"/>
      <c r="J1" s="2"/>
      <c r="K1" s="2"/>
      <c r="L1" s="40"/>
      <c r="M1" s="2"/>
      <c r="N1" s="2"/>
      <c r="O1" s="2"/>
      <c r="P1" s="40"/>
      <c r="Q1" s="40"/>
      <c r="R1" s="40"/>
      <c r="S1" s="40"/>
      <c r="T1" s="40"/>
      <c r="U1" s="40"/>
      <c r="V1" s="40"/>
      <c r="W1" s="2"/>
      <c r="X1" s="2"/>
      <c r="Y1" s="2"/>
      <c r="Z1" s="2"/>
      <c r="AA1" s="2"/>
      <c r="AB1" s="2"/>
      <c r="AC1" s="41"/>
    </row>
    <row r="2" spans="1:37" ht="12.75" customHeight="1" x14ac:dyDescent="0.2">
      <c r="D2" s="3"/>
      <c r="E2" s="3"/>
      <c r="F2" s="4" t="s">
        <v>11</v>
      </c>
      <c r="G2" s="4" t="s">
        <v>21</v>
      </c>
      <c r="H2" s="3" t="s">
        <v>22</v>
      </c>
      <c r="I2" s="2"/>
      <c r="J2" s="2"/>
      <c r="K2" s="2"/>
      <c r="L2" s="40"/>
      <c r="M2" s="2"/>
      <c r="N2" s="2"/>
      <c r="O2" s="2"/>
      <c r="P2" s="40"/>
      <c r="Q2" s="40"/>
      <c r="R2" s="40"/>
      <c r="S2" s="40"/>
      <c r="T2" s="40"/>
      <c r="U2" s="40"/>
      <c r="V2" s="40"/>
      <c r="W2" s="2"/>
      <c r="X2" s="2"/>
      <c r="Y2" s="2"/>
      <c r="Z2" s="2"/>
      <c r="AA2" s="2"/>
      <c r="AB2" s="2"/>
      <c r="AC2" s="41"/>
    </row>
    <row r="3" spans="1:37" ht="12.75" customHeight="1" x14ac:dyDescent="0.2">
      <c r="D3" s="3"/>
      <c r="E3" s="4"/>
      <c r="F3" s="4"/>
      <c r="G3" s="4" t="s">
        <v>23</v>
      </c>
      <c r="H3" s="3" t="s">
        <v>24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1"/>
    </row>
    <row r="4" spans="1:37" ht="12.75" customHeight="1" x14ac:dyDescent="0.2">
      <c r="D4" s="3"/>
      <c r="E4" s="4"/>
      <c r="F4" s="5"/>
      <c r="G4" s="4" t="s">
        <v>25</v>
      </c>
      <c r="H4" s="3" t="s">
        <v>26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1"/>
    </row>
    <row r="5" spans="1:37" ht="12.75" customHeight="1" x14ac:dyDescent="0.2">
      <c r="D5" s="3"/>
      <c r="E5" s="4"/>
      <c r="F5" s="5"/>
      <c r="G5" s="4" t="s">
        <v>27</v>
      </c>
      <c r="H5" s="3" t="s">
        <v>28</v>
      </c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1"/>
    </row>
    <row r="6" spans="1:37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1"/>
    </row>
    <row r="7" spans="1:37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1"/>
    </row>
    <row r="8" spans="1:37" ht="12.75" customHeight="1" thickBot="1" x14ac:dyDescent="0.25"/>
    <row r="9" spans="1:37" ht="12.75" customHeight="1" thickBot="1" x14ac:dyDescent="0.25">
      <c r="B9" s="43" t="s">
        <v>16</v>
      </c>
      <c r="D9" s="224" t="str">
        <f>"PAVEMENT CALC SHEET " &amp; B10</f>
        <v xml:space="preserve">PAVEMENT CALC SHEET </v>
      </c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E9" s="48">
        <v>1</v>
      </c>
      <c r="AF9" s="49" t="s">
        <v>32</v>
      </c>
      <c r="AG9" s="12"/>
      <c r="AH9" s="12"/>
      <c r="AI9" s="12"/>
      <c r="AJ9" s="12"/>
      <c r="AK9" s="12"/>
    </row>
    <row r="10" spans="1:37" ht="12.75" customHeight="1" thickBot="1" x14ac:dyDescent="0.25">
      <c r="B10" s="44"/>
      <c r="D10" s="11"/>
      <c r="E10" s="11"/>
      <c r="F10" s="11"/>
      <c r="G10" s="11"/>
      <c r="H10" s="11"/>
      <c r="I10" s="12"/>
      <c r="J10" s="12"/>
      <c r="K10" s="12"/>
      <c r="L10" s="13" t="s">
        <v>14</v>
      </c>
      <c r="M10" s="42" t="s">
        <v>141</v>
      </c>
      <c r="N10" s="42" t="s">
        <v>34</v>
      </c>
      <c r="O10" s="42" t="s">
        <v>35</v>
      </c>
      <c r="P10" s="42" t="s">
        <v>111</v>
      </c>
      <c r="Q10" s="42" t="s">
        <v>111</v>
      </c>
      <c r="R10" s="42" t="s">
        <v>111</v>
      </c>
      <c r="S10" s="42" t="s">
        <v>36</v>
      </c>
      <c r="T10" s="42" t="s">
        <v>37</v>
      </c>
      <c r="U10" s="42" t="s">
        <v>38</v>
      </c>
      <c r="V10" s="42" t="s">
        <v>39</v>
      </c>
      <c r="W10" s="42" t="s">
        <v>40</v>
      </c>
      <c r="X10" s="42" t="s">
        <v>41</v>
      </c>
      <c r="Y10" s="42" t="s">
        <v>146</v>
      </c>
      <c r="Z10" s="42" t="s">
        <v>127</v>
      </c>
      <c r="AA10" s="42" t="s">
        <v>150</v>
      </c>
      <c r="AB10" s="42"/>
      <c r="AC10" s="42"/>
    </row>
    <row r="11" spans="1:37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15</v>
      </c>
      <c r="M11" s="15"/>
      <c r="N11" s="15"/>
      <c r="O11" s="15"/>
      <c r="P11" s="15" t="s">
        <v>123</v>
      </c>
      <c r="Q11" s="15" t="s">
        <v>154</v>
      </c>
      <c r="R11" s="15" t="s">
        <v>124</v>
      </c>
      <c r="S11" s="15"/>
      <c r="T11" s="15"/>
      <c r="U11" s="15"/>
      <c r="V11" s="15"/>
      <c r="W11" s="15"/>
      <c r="X11" s="15" t="s">
        <v>107</v>
      </c>
      <c r="Y11" s="15" t="s">
        <v>147</v>
      </c>
      <c r="Z11" s="15"/>
      <c r="AA11" s="15" t="s">
        <v>151</v>
      </c>
      <c r="AB11" s="15"/>
      <c r="AC11" s="15"/>
    </row>
    <row r="12" spans="1:37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37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7" ht="12.75" customHeight="1" x14ac:dyDescent="0.2">
      <c r="B14" s="234" t="s">
        <v>17</v>
      </c>
      <c r="D14" s="213" t="s">
        <v>42</v>
      </c>
      <c r="E14" s="214"/>
      <c r="F14" s="214"/>
      <c r="G14" s="232"/>
      <c r="H14" s="213" t="s">
        <v>2</v>
      </c>
      <c r="I14" s="228"/>
      <c r="J14" s="228"/>
      <c r="K14" s="228"/>
      <c r="L14" s="229"/>
      <c r="M14" s="50" t="str">
        <f t="shared" ref="M14:AC14" si="0">IF(OR(TRIM(M10)=0,TRIM(M10)=""),"",IF(IFERROR(TRIM(INDEX(QryItemNamed,MATCH(TRIM(M10),ITEM,0),2)),"")="Y","SPECIAL",LEFT(IFERROR(TRIM(INDEX(ITEM,MATCH(TRIM(M10),ITEM,0))),""),3)))</f>
        <v>202</v>
      </c>
      <c r="N14" s="18" t="str">
        <f t="shared" si="0"/>
        <v>204</v>
      </c>
      <c r="O14" s="18" t="str">
        <f t="shared" si="0"/>
        <v>204</v>
      </c>
      <c r="P14" s="18" t="str">
        <f t="shared" si="0"/>
        <v>254</v>
      </c>
      <c r="Q14" s="18" t="str">
        <f t="shared" si="0"/>
        <v>254</v>
      </c>
      <c r="R14" s="18" t="str">
        <f t="shared" si="0"/>
        <v>254</v>
      </c>
      <c r="S14" s="18" t="str">
        <f t="shared" si="0"/>
        <v>301</v>
      </c>
      <c r="T14" s="18" t="str">
        <f t="shared" si="0"/>
        <v>304</v>
      </c>
      <c r="U14" s="18" t="str">
        <f t="shared" si="0"/>
        <v>407</v>
      </c>
      <c r="V14" s="18" t="str">
        <f t="shared" si="0"/>
        <v>441</v>
      </c>
      <c r="W14" s="18" t="str">
        <f t="shared" si="0"/>
        <v>441</v>
      </c>
      <c r="X14" s="18" t="str">
        <f t="shared" si="0"/>
        <v>452</v>
      </c>
      <c r="Y14" s="18" t="str">
        <f t="shared" si="0"/>
        <v>617</v>
      </c>
      <c r="Z14" s="18" t="str">
        <f t="shared" si="0"/>
        <v>618</v>
      </c>
      <c r="AA14" s="18" t="str">
        <f t="shared" si="0"/>
        <v>661</v>
      </c>
      <c r="AB14" s="18" t="str">
        <f t="shared" si="0"/>
        <v/>
      </c>
      <c r="AC14" s="18" t="str">
        <f t="shared" si="0"/>
        <v/>
      </c>
    </row>
    <row r="15" spans="1:37" ht="12.75" customHeight="1" x14ac:dyDescent="0.2">
      <c r="B15" s="235"/>
      <c r="D15" s="216"/>
      <c r="E15" s="217"/>
      <c r="F15" s="217"/>
      <c r="G15" s="233"/>
      <c r="H15" s="216"/>
      <c r="I15" s="230"/>
      <c r="J15" s="230"/>
      <c r="K15" s="230"/>
      <c r="L15" s="231"/>
      <c r="M15" s="225" t="str">
        <f t="shared" ref="M15:AC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188" t="str">
        <f t="shared" si="1"/>
        <v>SUBGRADE COMPACTION</v>
      </c>
      <c r="O15" s="188" t="str">
        <f t="shared" si="1"/>
        <v>PROOF ROLLING</v>
      </c>
      <c r="P15" s="188" t="str">
        <f t="shared" si="1"/>
        <v>PAVEMENT PLANING, ASPHALT CONCRETE (1 1/4")</v>
      </c>
      <c r="Q15" s="188" t="str">
        <f t="shared" si="1"/>
        <v>PAVEMENT PLANING, ASPHALT CONCRETE (3")</v>
      </c>
      <c r="R15" s="188" t="str">
        <f t="shared" si="1"/>
        <v>PAVEMENT PLANING, ASPHALT CONCRETE (VARIES 0"-3")</v>
      </c>
      <c r="S15" s="188" t="str">
        <f t="shared" si="1"/>
        <v>ASPHALT CONCRETE BASE, PG64-22, (449)</v>
      </c>
      <c r="T15" s="188" t="str">
        <f t="shared" si="1"/>
        <v>AGGREGATE BASE</v>
      </c>
      <c r="U15" s="188" t="str">
        <f t="shared" si="1"/>
        <v>NON-TRACKING TACK COAT</v>
      </c>
      <c r="V15" s="188" t="str">
        <f t="shared" si="1"/>
        <v>ASPHALT CONCRETE SURFACE COURSE, TYPE 1, (448), PG70-22M</v>
      </c>
      <c r="W15" s="188" t="str">
        <f t="shared" si="1"/>
        <v>ASPHALT CONCRETE INTERMEDIATE COURSE, TYPE 2, (448)</v>
      </c>
      <c r="X15" s="188" t="str">
        <f t="shared" si="1"/>
        <v>NON-REINFORCED CONCRETE PAVEMENT, MISC.:9" CONCRETE SLAB STAMPED AND STAINED</v>
      </c>
      <c r="Y15" s="188" t="str">
        <f t="shared" si="1"/>
        <v>COMPACTED AGGREGATE  (2")</v>
      </c>
      <c r="Z15" s="188" t="str">
        <f t="shared" si="1"/>
        <v>RUMBLE STRIPES, EDGE LINE (ASPHALT CONCRETE)</v>
      </c>
      <c r="AA15" s="188" t="str">
        <f t="shared" si="1"/>
        <v>PLANTING, MISC.:10" GRAY WASHED RIVER STONE MULCH</v>
      </c>
      <c r="AB15" s="188" t="str">
        <f t="shared" si="1"/>
        <v/>
      </c>
      <c r="AC15" s="188" t="str">
        <f t="shared" si="1"/>
        <v/>
      </c>
    </row>
    <row r="16" spans="1:37" ht="12.75" customHeight="1" x14ac:dyDescent="0.2">
      <c r="B16" s="235"/>
      <c r="D16" s="216"/>
      <c r="E16" s="217"/>
      <c r="F16" s="217"/>
      <c r="G16" s="233"/>
      <c r="H16" s="216"/>
      <c r="I16" s="230"/>
      <c r="J16" s="230"/>
      <c r="K16" s="230"/>
      <c r="L16" s="231"/>
      <c r="M16" s="226"/>
      <c r="N16" s="189"/>
      <c r="O16" s="189"/>
      <c r="P16" s="189"/>
      <c r="Q16" s="189"/>
      <c r="R16" s="189"/>
      <c r="S16" s="189"/>
      <c r="T16" s="189"/>
      <c r="U16" s="189"/>
      <c r="V16" s="189"/>
      <c r="W16" s="189"/>
      <c r="X16" s="189"/>
      <c r="Y16" s="189"/>
      <c r="Z16" s="189"/>
      <c r="AA16" s="189"/>
      <c r="AB16" s="189"/>
      <c r="AC16" s="189"/>
    </row>
    <row r="17" spans="2:29" ht="12.75" customHeight="1" x14ac:dyDescent="0.2">
      <c r="B17" s="235"/>
      <c r="D17" s="216"/>
      <c r="E17" s="217"/>
      <c r="F17" s="217"/>
      <c r="G17" s="233"/>
      <c r="H17" s="216"/>
      <c r="I17" s="230"/>
      <c r="J17" s="230"/>
      <c r="K17" s="230"/>
      <c r="L17" s="231"/>
      <c r="M17" s="226"/>
      <c r="N17" s="189"/>
      <c r="O17" s="189"/>
      <c r="P17" s="189"/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89"/>
      <c r="AB17" s="189"/>
      <c r="AC17" s="189"/>
    </row>
    <row r="18" spans="2:29" ht="12.75" customHeight="1" x14ac:dyDescent="0.2">
      <c r="B18" s="235"/>
      <c r="D18" s="216"/>
      <c r="E18" s="217"/>
      <c r="F18" s="217"/>
      <c r="G18" s="233"/>
      <c r="H18" s="216"/>
      <c r="I18" s="230"/>
      <c r="J18" s="230"/>
      <c r="K18" s="230"/>
      <c r="L18" s="231"/>
      <c r="M18" s="226"/>
      <c r="N18" s="189"/>
      <c r="O18" s="189"/>
      <c r="P18" s="189"/>
      <c r="Q18" s="189"/>
      <c r="R18" s="189"/>
      <c r="S18" s="189"/>
      <c r="T18" s="189"/>
      <c r="U18" s="189"/>
      <c r="V18" s="189"/>
      <c r="W18" s="189"/>
      <c r="X18" s="189"/>
      <c r="Y18" s="189"/>
      <c r="Z18" s="189"/>
      <c r="AA18" s="189"/>
      <c r="AB18" s="189"/>
      <c r="AC18" s="189"/>
    </row>
    <row r="19" spans="2:29" ht="12.75" customHeight="1" x14ac:dyDescent="0.2">
      <c r="B19" s="235"/>
      <c r="D19" s="216"/>
      <c r="E19" s="217"/>
      <c r="F19" s="217"/>
      <c r="G19" s="233"/>
      <c r="H19" s="216"/>
      <c r="I19" s="230"/>
      <c r="J19" s="230"/>
      <c r="K19" s="230"/>
      <c r="L19" s="231"/>
      <c r="M19" s="226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</row>
    <row r="20" spans="2:29" ht="12.75" customHeight="1" x14ac:dyDescent="0.2">
      <c r="B20" s="235"/>
      <c r="D20" s="216"/>
      <c r="E20" s="217"/>
      <c r="F20" s="217"/>
      <c r="G20" s="233"/>
      <c r="H20" s="216"/>
      <c r="I20" s="230"/>
      <c r="J20" s="230"/>
      <c r="K20" s="230"/>
      <c r="L20" s="231"/>
      <c r="M20" s="226"/>
      <c r="N20" s="189"/>
      <c r="O20" s="189"/>
      <c r="P20" s="189"/>
      <c r="Q20" s="189"/>
      <c r="R20" s="189"/>
      <c r="S20" s="189"/>
      <c r="T20" s="189"/>
      <c r="U20" s="189"/>
      <c r="V20" s="189"/>
      <c r="W20" s="189"/>
      <c r="X20" s="189"/>
      <c r="Y20" s="189"/>
      <c r="Z20" s="189"/>
      <c r="AA20" s="189"/>
      <c r="AB20" s="189"/>
      <c r="AC20" s="189"/>
    </row>
    <row r="21" spans="2:29" ht="12.75" customHeight="1" x14ac:dyDescent="0.2">
      <c r="B21" s="235"/>
      <c r="D21" s="216"/>
      <c r="E21" s="217"/>
      <c r="F21" s="217"/>
      <c r="G21" s="233"/>
      <c r="H21" s="216"/>
      <c r="I21" s="230"/>
      <c r="J21" s="230"/>
      <c r="K21" s="230"/>
      <c r="L21" s="231"/>
      <c r="M21" s="226"/>
      <c r="N21" s="189"/>
      <c r="O21" s="189"/>
      <c r="P21" s="189"/>
      <c r="Q21" s="189"/>
      <c r="R21" s="189"/>
      <c r="S21" s="189"/>
      <c r="T21" s="189"/>
      <c r="U21" s="189"/>
      <c r="V21" s="189"/>
      <c r="W21" s="189"/>
      <c r="X21" s="189"/>
      <c r="Y21" s="189"/>
      <c r="Z21" s="189"/>
      <c r="AA21" s="189"/>
      <c r="AB21" s="189"/>
      <c r="AC21" s="189"/>
    </row>
    <row r="22" spans="2:29" ht="12.75" customHeight="1" x14ac:dyDescent="0.2">
      <c r="B22" s="235"/>
      <c r="D22" s="216"/>
      <c r="E22" s="217"/>
      <c r="F22" s="217"/>
      <c r="G22" s="233"/>
      <c r="H22" s="216"/>
      <c r="I22" s="230"/>
      <c r="J22" s="230"/>
      <c r="K22" s="230"/>
      <c r="L22" s="231"/>
      <c r="M22" s="226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</row>
    <row r="23" spans="2:29" ht="12.75" customHeight="1" x14ac:dyDescent="0.2">
      <c r="B23" s="235"/>
      <c r="D23" s="216"/>
      <c r="E23" s="217"/>
      <c r="F23" s="217"/>
      <c r="G23" s="233"/>
      <c r="H23" s="216"/>
      <c r="I23" s="230"/>
      <c r="J23" s="230"/>
      <c r="K23" s="230"/>
      <c r="L23" s="231"/>
      <c r="M23" s="226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</row>
    <row r="24" spans="2:29" ht="12.75" customHeight="1" x14ac:dyDescent="0.2">
      <c r="B24" s="235"/>
      <c r="D24" s="216"/>
      <c r="E24" s="217"/>
      <c r="F24" s="217"/>
      <c r="G24" s="233"/>
      <c r="H24" s="216"/>
      <c r="I24" s="230"/>
      <c r="J24" s="230"/>
      <c r="K24" s="230"/>
      <c r="L24" s="231"/>
      <c r="M24" s="226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</row>
    <row r="25" spans="2:29" ht="12.75" customHeight="1" x14ac:dyDescent="0.2">
      <c r="B25" s="235"/>
      <c r="D25" s="216"/>
      <c r="E25" s="217"/>
      <c r="F25" s="217"/>
      <c r="G25" s="233"/>
      <c r="H25" s="216"/>
      <c r="I25" s="230"/>
      <c r="J25" s="230"/>
      <c r="K25" s="230"/>
      <c r="L25" s="231"/>
      <c r="M25" s="226"/>
      <c r="N25" s="189"/>
      <c r="O25" s="189"/>
      <c r="P25" s="189"/>
      <c r="Q25" s="189"/>
      <c r="R25" s="189"/>
      <c r="S25" s="189"/>
      <c r="T25" s="189"/>
      <c r="U25" s="189"/>
      <c r="V25" s="189"/>
      <c r="W25" s="189"/>
      <c r="X25" s="189"/>
      <c r="Y25" s="189"/>
      <c r="Z25" s="189"/>
      <c r="AA25" s="189"/>
      <c r="AB25" s="189"/>
      <c r="AC25" s="189"/>
    </row>
    <row r="26" spans="2:29" ht="12.75" customHeight="1" x14ac:dyDescent="0.2">
      <c r="B26" s="235"/>
      <c r="D26" s="216"/>
      <c r="E26" s="217"/>
      <c r="F26" s="217"/>
      <c r="G26" s="233"/>
      <c r="H26" s="216"/>
      <c r="I26" s="230"/>
      <c r="J26" s="230"/>
      <c r="K26" s="230"/>
      <c r="L26" s="231"/>
      <c r="M26" s="227"/>
      <c r="N26" s="190"/>
      <c r="O26" s="190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</row>
    <row r="27" spans="2:29" ht="12.75" customHeight="1" thickBot="1" x14ac:dyDescent="0.25">
      <c r="B27" s="236"/>
      <c r="D27" s="206"/>
      <c r="E27" s="206"/>
      <c r="F27" s="237"/>
      <c r="G27" s="54"/>
      <c r="H27" s="52"/>
      <c r="I27" s="53"/>
      <c r="J27" s="53"/>
      <c r="K27" s="53"/>
      <c r="L27" s="55"/>
      <c r="M27" s="51" t="str">
        <f>IF(OR(TRIM(M10)=0,TRIM(M10)=""),"",IFERROR(TRIM(INDEX(QryItemNamed,MATCH(TRIM(M10),ITEM,0),3)),""))</f>
        <v>SY</v>
      </c>
      <c r="N27" s="21" t="str">
        <f>IF(OR(TRIM(N10)=0,TRIM(N10)=""),"",IFERROR(TRIM(INDEX(QryItemNamed,MATCH(TRIM(N10),ITEM,0),3)),""))</f>
        <v>SY</v>
      </c>
      <c r="O27" s="21" t="s">
        <v>69</v>
      </c>
      <c r="P27" s="21" t="s">
        <v>69</v>
      </c>
      <c r="Q27" s="21" t="str">
        <f t="shared" ref="Q27:AC27" si="2">IF(OR(TRIM(Q10)=0,TRIM(Q10)=""),"",IFERROR(TRIM(INDEX(QryItemNamed,MATCH(TRIM(Q10),ITEM,0),3)),""))</f>
        <v>SY</v>
      </c>
      <c r="R27" s="21" t="str">
        <f t="shared" si="2"/>
        <v>SY</v>
      </c>
      <c r="S27" s="21" t="str">
        <f t="shared" si="2"/>
        <v>CY</v>
      </c>
      <c r="T27" s="21" t="str">
        <f t="shared" si="2"/>
        <v>CY</v>
      </c>
      <c r="U27" s="21" t="str">
        <f t="shared" si="2"/>
        <v>GAL</v>
      </c>
      <c r="V27" s="21" t="str">
        <f t="shared" si="2"/>
        <v>CY</v>
      </c>
      <c r="W27" s="21" t="str">
        <f t="shared" si="2"/>
        <v>CY</v>
      </c>
      <c r="X27" s="21" t="str">
        <f t="shared" si="2"/>
        <v>SY</v>
      </c>
      <c r="Y27" s="21" t="str">
        <f t="shared" si="2"/>
        <v>CY</v>
      </c>
      <c r="Z27" s="21" t="str">
        <f t="shared" si="2"/>
        <v>FT</v>
      </c>
      <c r="AA27" s="21" t="str">
        <f t="shared" si="2"/>
        <v>SY</v>
      </c>
      <c r="AB27" s="21" t="str">
        <f t="shared" si="2"/>
        <v/>
      </c>
      <c r="AC27" s="21" t="str">
        <f t="shared" si="2"/>
        <v/>
      </c>
    </row>
    <row r="28" spans="2:29" ht="12.75" customHeight="1" x14ac:dyDescent="0.25">
      <c r="B28" s="45"/>
      <c r="D28" s="203" t="s">
        <v>43</v>
      </c>
      <c r="E28" s="204"/>
      <c r="F28" s="204"/>
      <c r="G28" s="205"/>
      <c r="H28" s="120">
        <f>'Pvt. Calcs'!B19</f>
        <v>56385.35</v>
      </c>
      <c r="I28" s="121" t="s">
        <v>104</v>
      </c>
      <c r="J28" s="122" t="s">
        <v>1</v>
      </c>
      <c r="K28" s="120">
        <f>+'Pvt. Calcs'!C19</f>
        <v>56863.25</v>
      </c>
      <c r="L28" s="121" t="s">
        <v>104</v>
      </c>
      <c r="M28" s="156"/>
      <c r="N28" s="156">
        <f>'Pvt. Calcs'!G29</f>
        <v>1632.2094444444449</v>
      </c>
      <c r="O28" s="156">
        <f>'Pvt. Calcs'!H29</f>
        <v>0.81610472222222252</v>
      </c>
      <c r="P28" s="156">
        <f>'Pvt. Calcs'!I29</f>
        <v>0</v>
      </c>
      <c r="Q28" s="156">
        <f>'Pvt. Calcs'!$J$29</f>
        <v>0</v>
      </c>
      <c r="R28" s="156">
        <f>'Pvt. Calcs'!$J$29</f>
        <v>0</v>
      </c>
      <c r="S28" s="156">
        <f>'Pvt. Calcs'!$K$29</f>
        <v>326.24784722222233</v>
      </c>
      <c r="T28" s="156">
        <f>'Pvt. Calcs'!$L$29</f>
        <v>298.47194444444472</v>
      </c>
      <c r="U28" s="156">
        <f>'Pvt. Calcs'!$M$29</f>
        <v>215.07685833333338</v>
      </c>
      <c r="V28" s="156">
        <f>'Pvt. Calcs'!$N$29</f>
        <v>45.156444346240747</v>
      </c>
      <c r="W28" s="156">
        <f>'Pvt. Calcs'!$O$29</f>
        <v>63.219020061728401</v>
      </c>
      <c r="X28" s="156">
        <f>'Pvt. Calcs'!$Q$29</f>
        <v>41.37444444444445</v>
      </c>
      <c r="Y28" s="25"/>
      <c r="Z28" s="25"/>
      <c r="AA28" s="25"/>
      <c r="AB28" s="25"/>
      <c r="AC28" s="25"/>
    </row>
    <row r="29" spans="2:29" ht="12.75" customHeight="1" x14ac:dyDescent="0.25">
      <c r="B29" s="46"/>
      <c r="D29" s="195" t="s">
        <v>83</v>
      </c>
      <c r="E29" s="196"/>
      <c r="F29" s="196"/>
      <c r="G29" s="197"/>
      <c r="H29" s="123">
        <f>'Pvt. Calcs'!B32</f>
        <v>56996.12</v>
      </c>
      <c r="I29" s="124" t="s">
        <v>104</v>
      </c>
      <c r="J29" s="122" t="s">
        <v>1</v>
      </c>
      <c r="K29" s="123">
        <f>+'Pvt. Calcs'!C32</f>
        <v>57380.15</v>
      </c>
      <c r="L29" s="124" t="s">
        <v>104</v>
      </c>
      <c r="M29" s="156"/>
      <c r="N29" s="156">
        <f>'Pvt. Calcs'!G41</f>
        <v>1599.8916666666667</v>
      </c>
      <c r="O29" s="156">
        <f>'Pvt. Calcs'!H41</f>
        <v>0.79994583333333347</v>
      </c>
      <c r="P29" s="156">
        <f>'Pvt. Calcs'!I41</f>
        <v>0</v>
      </c>
      <c r="Q29" s="156">
        <f>'Pvt. Calcs'!$J$41</f>
        <v>0</v>
      </c>
      <c r="R29" s="156">
        <f>'Pvt. Calcs'!$J$41</f>
        <v>0</v>
      </c>
      <c r="S29" s="156">
        <f>'Pvt. Calcs'!$K$41</f>
        <v>329.9758101851852</v>
      </c>
      <c r="T29" s="156">
        <f>'Pvt. Calcs'!$L$41</f>
        <v>292.29666666666668</v>
      </c>
      <c r="U29" s="156">
        <f>'Pvt. Calcs'!$M$41</f>
        <v>217.38431203703701</v>
      </c>
      <c r="V29" s="156">
        <f>'Pvt. Calcs'!$N$41</f>
        <v>45.577624915274072</v>
      </c>
      <c r="W29" s="156">
        <f>'Pvt. Calcs'!$O$41</f>
        <v>63.808672839506173</v>
      </c>
      <c r="X29" s="156">
        <f>'Pvt. Calcs'!$Q$41</f>
        <v>23.085555555555558</v>
      </c>
      <c r="Y29" s="25"/>
      <c r="Z29" s="25"/>
      <c r="AA29" s="25"/>
      <c r="AB29" s="25"/>
      <c r="AC29" s="26"/>
    </row>
    <row r="30" spans="2:29" ht="12.75" customHeight="1" x14ac:dyDescent="0.25">
      <c r="B30" s="46"/>
      <c r="D30" s="195" t="s">
        <v>84</v>
      </c>
      <c r="E30" s="196"/>
      <c r="F30" s="196"/>
      <c r="G30" s="197"/>
      <c r="H30" s="123">
        <f>'Pvt. Calcs'!B45</f>
        <v>22381.73</v>
      </c>
      <c r="I30" s="127" t="s">
        <v>105</v>
      </c>
      <c r="J30" s="122" t="s">
        <v>1</v>
      </c>
      <c r="K30" s="123">
        <f>+'Pvt. Calcs'!C45</f>
        <v>22895.06</v>
      </c>
      <c r="L30" s="127" t="s">
        <v>105</v>
      </c>
      <c r="M30" s="156"/>
      <c r="N30" s="156">
        <f>'Pvt. Calcs'!G54</f>
        <v>1707.0961111111114</v>
      </c>
      <c r="O30" s="156">
        <f>'Pvt. Calcs'!H54</f>
        <v>0.8535480555555558</v>
      </c>
      <c r="P30" s="156">
        <f>'Pvt. Calcs'!I54</f>
        <v>0</v>
      </c>
      <c r="Q30" s="156">
        <f>'Pvt. Calcs'!$J$54</f>
        <v>0</v>
      </c>
      <c r="R30" s="156">
        <f>'Pvt. Calcs'!$J$54</f>
        <v>0</v>
      </c>
      <c r="S30" s="156">
        <f>'Pvt. Calcs'!$K$54</f>
        <v>346.08215277777782</v>
      </c>
      <c r="T30" s="156">
        <f>'Pvt. Calcs'!$L$54</f>
        <v>312.86333333333329</v>
      </c>
      <c r="U30" s="156">
        <f>'Pvt. Calcs'!$M$54</f>
        <v>227.55599166666667</v>
      </c>
      <c r="V30" s="156">
        <f>'Pvt. Calcs'!$N$54</f>
        <v>47.525155841792596</v>
      </c>
      <c r="W30" s="156">
        <f>'Pvt. Calcs'!$O$54</f>
        <v>66.535216049382711</v>
      </c>
      <c r="X30" s="156">
        <f>'Pvt. Calcs'!$Q$54</f>
        <v>64.682222222222222</v>
      </c>
      <c r="Y30" s="25"/>
      <c r="Z30" s="25"/>
      <c r="AA30" s="25"/>
      <c r="AB30" s="26"/>
      <c r="AC30" s="26"/>
    </row>
    <row r="31" spans="2:29" ht="12.75" customHeight="1" x14ac:dyDescent="0.25">
      <c r="B31" s="46"/>
      <c r="D31" s="195" t="s">
        <v>85</v>
      </c>
      <c r="E31" s="196"/>
      <c r="F31" s="196"/>
      <c r="G31" s="197"/>
      <c r="H31" s="123">
        <f>'Pvt. Calcs'!B58</f>
        <v>23040.79</v>
      </c>
      <c r="I31" s="124" t="s">
        <v>106</v>
      </c>
      <c r="J31" s="122" t="s">
        <v>1</v>
      </c>
      <c r="K31" s="123">
        <f>+'Pvt. Calcs'!C58</f>
        <v>23399.15</v>
      </c>
      <c r="L31" s="124" t="s">
        <v>106</v>
      </c>
      <c r="M31" s="156"/>
      <c r="N31" s="156">
        <f>'Pvt. Calcs'!G68</f>
        <v>1379.9972222222223</v>
      </c>
      <c r="O31" s="156">
        <f>'Pvt. Calcs'!H68</f>
        <v>0.68999861111111116</v>
      </c>
      <c r="P31" s="156">
        <f>'Pvt. Calcs'!I68</f>
        <v>0</v>
      </c>
      <c r="Q31" s="156">
        <f>'Pvt. Calcs'!$J$68</f>
        <v>0</v>
      </c>
      <c r="R31" s="156">
        <f>'Pvt. Calcs'!$J$68</f>
        <v>0</v>
      </c>
      <c r="S31" s="156">
        <f>'Pvt. Calcs'!$K$68</f>
        <v>271.73706018518516</v>
      </c>
      <c r="T31" s="156">
        <f>'Pvt. Calcs'!$L$68</f>
        <v>255.69092592592591</v>
      </c>
      <c r="U31" s="156">
        <f>'Pvt. Calcs'!$M$68</f>
        <v>178.53029537037037</v>
      </c>
      <c r="V31" s="156">
        <f>'Pvt. Calcs'!$N$68</f>
        <v>37.226004277651853</v>
      </c>
      <c r="W31" s="156">
        <f>'Pvt. Calcs'!$O$68</f>
        <v>52.116404320987655</v>
      </c>
      <c r="X31" s="156">
        <f>'Pvt. Calcs'!$Q$68</f>
        <v>88.62777777777778</v>
      </c>
      <c r="Y31" s="25"/>
      <c r="Z31" s="25"/>
      <c r="AA31" s="25"/>
      <c r="AB31" s="26"/>
      <c r="AC31" s="26"/>
    </row>
    <row r="32" spans="2:29" ht="12.75" customHeight="1" x14ac:dyDescent="0.25">
      <c r="B32" s="46"/>
      <c r="D32" s="195"/>
      <c r="E32" s="198"/>
      <c r="F32" s="198"/>
      <c r="G32" s="199"/>
      <c r="H32" s="123"/>
      <c r="I32" s="125"/>
      <c r="J32" s="126"/>
      <c r="K32" s="123"/>
      <c r="L32" s="124"/>
      <c r="M32" s="156"/>
      <c r="N32" s="156"/>
      <c r="O32" s="156"/>
      <c r="P32" s="156"/>
      <c r="Q32" s="156"/>
      <c r="R32" s="156"/>
      <c r="S32" s="156"/>
      <c r="T32" s="156"/>
      <c r="U32" s="156"/>
      <c r="V32" s="156"/>
      <c r="W32" s="156"/>
      <c r="X32" s="156"/>
      <c r="Y32" s="30"/>
      <c r="Z32" s="30"/>
      <c r="AA32" s="26"/>
      <c r="AB32" s="26"/>
      <c r="AC32" s="26"/>
    </row>
    <row r="33" spans="2:29" ht="12.75" customHeight="1" x14ac:dyDescent="0.25">
      <c r="B33" s="46"/>
      <c r="D33" s="195" t="s">
        <v>86</v>
      </c>
      <c r="E33" s="198"/>
      <c r="F33" s="198"/>
      <c r="G33" s="199"/>
      <c r="H33" s="123"/>
      <c r="I33" s="125"/>
      <c r="J33" s="126"/>
      <c r="K33" s="123"/>
      <c r="L33" s="124"/>
      <c r="M33" s="156"/>
      <c r="N33" s="156">
        <f>'Pvt. Calcs'!G73</f>
        <v>829.38111111111118</v>
      </c>
      <c r="O33" s="156">
        <f>'Pvt. Calcs'!H73</f>
        <v>0.41469055555555562</v>
      </c>
      <c r="P33" s="156">
        <f>'Pvt. Calcs'!I73</f>
        <v>0</v>
      </c>
      <c r="Q33" s="156">
        <f>'Pvt. Calcs'!$J$73</f>
        <v>0</v>
      </c>
      <c r="R33" s="156">
        <f>'Pvt. Calcs'!$J$73</f>
        <v>0</v>
      </c>
      <c r="S33" s="156">
        <f>'Pvt. Calcs'!$K$73</f>
        <v>207.3452777777778</v>
      </c>
      <c r="T33" s="156">
        <f>'Pvt. Calcs'!$L$73</f>
        <v>138.23018518518518</v>
      </c>
      <c r="U33" s="156">
        <f>'Pvt. Calcs'!$M$73</f>
        <v>136.84788333333333</v>
      </c>
      <c r="V33" s="156">
        <f>'Pvt. Calcs'!$N$73</f>
        <v>28.797956168448149</v>
      </c>
      <c r="W33" s="156">
        <f>'Pvt. Calcs'!$O$73</f>
        <v>40.317137345679015</v>
      </c>
      <c r="X33" s="156">
        <f>'Pvt. Calcs'!$Q$73</f>
        <v>0</v>
      </c>
      <c r="Y33" s="30"/>
      <c r="Z33" s="30"/>
      <c r="AA33" s="26"/>
      <c r="AB33" s="26"/>
      <c r="AC33" s="26"/>
    </row>
    <row r="34" spans="2:29" ht="12.75" customHeight="1" x14ac:dyDescent="0.25">
      <c r="B34" s="46"/>
      <c r="D34" s="195" t="s">
        <v>87</v>
      </c>
      <c r="E34" s="196"/>
      <c r="F34" s="196"/>
      <c r="G34" s="197"/>
      <c r="H34" s="123"/>
      <c r="I34" s="124"/>
      <c r="J34" s="126"/>
      <c r="K34" s="123"/>
      <c r="L34" s="124"/>
      <c r="M34" s="156"/>
      <c r="N34" s="156">
        <f>'Pvt. Calcs'!G81</f>
        <v>561.55999999999995</v>
      </c>
      <c r="O34" s="156">
        <f>'Pvt. Calcs'!H81</f>
        <v>0.28077999999999997</v>
      </c>
      <c r="P34" s="156">
        <f>'Pvt. Calcs'!I81</f>
        <v>0</v>
      </c>
      <c r="Q34" s="156">
        <f>'Pvt. Calcs'!$J$81</f>
        <v>0</v>
      </c>
      <c r="R34" s="156">
        <f>'Pvt. Calcs'!$J$81</f>
        <v>0</v>
      </c>
      <c r="S34" s="156">
        <f>'Pvt. Calcs'!$K$81</f>
        <v>0</v>
      </c>
      <c r="T34" s="156">
        <f>'Pvt. Calcs'!$L$81</f>
        <v>102.19712962962961</v>
      </c>
      <c r="U34" s="156">
        <f>'Pvt. Calcs'!$M$81</f>
        <v>0</v>
      </c>
      <c r="V34" s="156">
        <f>'Pvt. Calcs'!$N$81</f>
        <v>0</v>
      </c>
      <c r="W34" s="156">
        <f>'Pvt. Calcs'!$O$81</f>
        <v>0</v>
      </c>
      <c r="X34" s="156">
        <f>'Pvt. Calcs'!$Q$81</f>
        <v>389.74444444444441</v>
      </c>
      <c r="Y34" s="26"/>
      <c r="Z34" s="156"/>
      <c r="AA34" s="156">
        <f>'Pvt. Calcs'!$S$81</f>
        <v>596.36</v>
      </c>
      <c r="AB34" s="26"/>
      <c r="AC34" s="26"/>
    </row>
    <row r="35" spans="2:29" ht="12.75" customHeight="1" x14ac:dyDescent="0.25">
      <c r="B35" s="46"/>
      <c r="D35" s="195"/>
      <c r="E35" s="196"/>
      <c r="F35" s="196"/>
      <c r="G35" s="197"/>
      <c r="H35" s="123"/>
      <c r="I35" s="125"/>
      <c r="J35" s="126"/>
      <c r="K35" s="123"/>
      <c r="L35" s="124"/>
      <c r="M35" s="156"/>
      <c r="N35" s="156"/>
      <c r="O35" s="156"/>
      <c r="P35" s="156"/>
      <c r="Q35" s="156"/>
      <c r="R35" s="156"/>
      <c r="S35" s="156"/>
      <c r="T35" s="156"/>
      <c r="U35" s="156"/>
      <c r="V35" s="156"/>
      <c r="W35" s="156"/>
      <c r="X35" s="156"/>
      <c r="Y35" s="30"/>
      <c r="Z35" s="30"/>
      <c r="AA35" s="26"/>
      <c r="AB35" s="26"/>
      <c r="AC35" s="26"/>
    </row>
    <row r="36" spans="2:29" ht="12.75" customHeight="1" x14ac:dyDescent="0.25">
      <c r="B36" s="46"/>
      <c r="D36" s="195" t="s">
        <v>97</v>
      </c>
      <c r="E36" s="196"/>
      <c r="F36" s="196"/>
      <c r="G36" s="197"/>
      <c r="H36" s="128">
        <f>'Pvt. Calcs'!B85</f>
        <v>56397.55</v>
      </c>
      <c r="I36" s="127" t="s">
        <v>104</v>
      </c>
      <c r="J36" s="122" t="s">
        <v>1</v>
      </c>
      <c r="K36" s="128">
        <f>+'Pvt. Calcs'!C85</f>
        <v>56858.52</v>
      </c>
      <c r="L36" s="127" t="s">
        <v>104</v>
      </c>
      <c r="M36" s="156"/>
      <c r="N36" s="156">
        <f>'Pvt. Calcs'!G88</f>
        <v>681.62444444444441</v>
      </c>
      <c r="O36" s="156">
        <f>'Pvt. Calcs'!H88</f>
        <v>0.34081222222222218</v>
      </c>
      <c r="P36" s="156">
        <f>'Pvt. Calcs'!I88</f>
        <v>0</v>
      </c>
      <c r="Q36" s="156">
        <f>'Pvt. Calcs'!$J$88</f>
        <v>0</v>
      </c>
      <c r="R36" s="156">
        <f>'Pvt. Calcs'!$J$88</f>
        <v>0</v>
      </c>
      <c r="S36" s="156">
        <f>'Pvt. Calcs'!$K$88</f>
        <v>0</v>
      </c>
      <c r="T36" s="156">
        <f>'Pvt. Calcs'!$L$88</f>
        <v>137.60583333333335</v>
      </c>
      <c r="U36" s="156">
        <f>'Pvt. Calcs'!$M$88</f>
        <v>0</v>
      </c>
      <c r="V36" s="156">
        <f>'Pvt. Calcs'!$N$88</f>
        <v>0</v>
      </c>
      <c r="W36" s="156">
        <f>'Pvt. Calcs'!$O$88</f>
        <v>0</v>
      </c>
      <c r="X36" s="156">
        <f>'Pvt. Calcs'!$Q$88</f>
        <v>393.6033333333333</v>
      </c>
      <c r="Y36" s="30"/>
      <c r="Z36" s="30"/>
      <c r="AA36" s="26"/>
      <c r="AB36" s="26"/>
      <c r="AC36" s="26"/>
    </row>
    <row r="37" spans="2:29" ht="12.75" customHeight="1" x14ac:dyDescent="0.25">
      <c r="B37" s="46"/>
      <c r="D37" s="195" t="s">
        <v>98</v>
      </c>
      <c r="E37" s="196"/>
      <c r="F37" s="196"/>
      <c r="G37" s="197"/>
      <c r="H37" s="123">
        <f>'Pvt. Calcs'!B92</f>
        <v>57005.2</v>
      </c>
      <c r="I37" s="124" t="s">
        <v>104</v>
      </c>
      <c r="J37" s="126" t="s">
        <v>1</v>
      </c>
      <c r="K37" s="123">
        <f>+'Pvt. Calcs'!C92</f>
        <v>57302.67</v>
      </c>
      <c r="L37" s="124" t="s">
        <v>104</v>
      </c>
      <c r="M37" s="156"/>
      <c r="N37" s="156">
        <f>'Pvt. Calcs'!G95</f>
        <v>506.71333333333337</v>
      </c>
      <c r="O37" s="156">
        <f>'Pvt. Calcs'!H95</f>
        <v>0.25335666666666667</v>
      </c>
      <c r="P37" s="156">
        <f>'Pvt. Calcs'!I95</f>
        <v>0</v>
      </c>
      <c r="Q37" s="156">
        <f>'Pvt. Calcs'!$J$95</f>
        <v>0</v>
      </c>
      <c r="R37" s="156">
        <f>'Pvt. Calcs'!$J$95</f>
        <v>0</v>
      </c>
      <c r="S37" s="156">
        <f>'Pvt. Calcs'!$K$95</f>
        <v>0</v>
      </c>
      <c r="T37" s="156">
        <f>'Pvt. Calcs'!$L$95</f>
        <v>100.29592592592593</v>
      </c>
      <c r="U37" s="156">
        <f>'Pvt. Calcs'!$M$95</f>
        <v>0</v>
      </c>
      <c r="V37" s="156">
        <f>'Pvt. Calcs'!$N$95</f>
        <v>0</v>
      </c>
      <c r="W37" s="156">
        <f>'Pvt. Calcs'!$O$95</f>
        <v>0</v>
      </c>
      <c r="X37" s="156">
        <f>'Pvt. Calcs'!$Q$95</f>
        <v>316.5888888888889</v>
      </c>
      <c r="Y37" s="30"/>
      <c r="Z37" s="30"/>
      <c r="AA37" s="26"/>
      <c r="AB37" s="26"/>
      <c r="AC37" s="26"/>
    </row>
    <row r="38" spans="2:29" ht="12.75" customHeight="1" x14ac:dyDescent="0.25">
      <c r="B38" s="46"/>
      <c r="D38" s="195" t="s">
        <v>99</v>
      </c>
      <c r="E38" s="198"/>
      <c r="F38" s="198"/>
      <c r="G38" s="199"/>
      <c r="H38" s="123" t="str">
        <f>'Pvt. Calcs'!B99</f>
        <v>227+01.88</v>
      </c>
      <c r="I38" s="127" t="s">
        <v>105</v>
      </c>
      <c r="J38" s="126" t="s">
        <v>1</v>
      </c>
      <c r="K38" s="123" t="str">
        <f>+'Pvt. Calcs'!C99</f>
        <v>228+93.60</v>
      </c>
      <c r="L38" s="127" t="s">
        <v>105</v>
      </c>
      <c r="M38" s="156"/>
      <c r="N38" s="156">
        <f>'Pvt. Calcs'!G102</f>
        <v>255.98666666666668</v>
      </c>
      <c r="O38" s="156">
        <f>'Pvt. Calcs'!H102</f>
        <v>0.12799333333333335</v>
      </c>
      <c r="P38" s="156">
        <f>'Pvt. Calcs'!I102</f>
        <v>0</v>
      </c>
      <c r="Q38" s="156">
        <f>'Pvt. Calcs'!$J$102</f>
        <v>0</v>
      </c>
      <c r="R38" s="156">
        <f>'Pvt. Calcs'!$J$102</f>
        <v>0</v>
      </c>
      <c r="S38" s="156">
        <f>'Pvt. Calcs'!$K$102</f>
        <v>0</v>
      </c>
      <c r="T38" s="156">
        <f>'Pvt. Calcs'!$L$102</f>
        <v>53.110740740740745</v>
      </c>
      <c r="U38" s="156">
        <f>'Pvt. Calcs'!$M$102</f>
        <v>0</v>
      </c>
      <c r="V38" s="156">
        <f>'Pvt. Calcs'!$N$102</f>
        <v>0</v>
      </c>
      <c r="W38" s="156">
        <f>'Pvt. Calcs'!$O$102</f>
        <v>0</v>
      </c>
      <c r="X38" s="156">
        <f>'Pvt. Calcs'!$Q$102</f>
        <v>130.63111111111112</v>
      </c>
      <c r="Y38" s="30"/>
      <c r="Z38" s="30"/>
      <c r="AA38" s="26"/>
      <c r="AB38" s="26"/>
      <c r="AC38" s="26"/>
    </row>
    <row r="39" spans="2:29" ht="12.75" customHeight="1" x14ac:dyDescent="0.25">
      <c r="B39" s="46"/>
      <c r="D39" s="195" t="s">
        <v>100</v>
      </c>
      <c r="E39" s="198"/>
      <c r="F39" s="198"/>
      <c r="G39" s="199"/>
      <c r="H39" s="123">
        <f>'Pvt. Calcs'!B106</f>
        <v>23044.21</v>
      </c>
      <c r="I39" s="124" t="s">
        <v>106</v>
      </c>
      <c r="J39" s="126" t="s">
        <v>1</v>
      </c>
      <c r="K39" s="123">
        <f>+'Pvt. Calcs'!C106</f>
        <v>23286.45</v>
      </c>
      <c r="L39" s="124" t="s">
        <v>106</v>
      </c>
      <c r="M39" s="156"/>
      <c r="N39" s="156">
        <f>'Pvt. Calcs'!G109</f>
        <v>214.90555555555554</v>
      </c>
      <c r="O39" s="156">
        <f>'Pvt. Calcs'!H109</f>
        <v>0.10745277777777777</v>
      </c>
      <c r="P39" s="156">
        <f>'Pvt. Calcs'!I109</f>
        <v>0</v>
      </c>
      <c r="Q39" s="156">
        <f>'Pvt. Calcs'!$J$109</f>
        <v>0</v>
      </c>
      <c r="R39" s="156">
        <f>'Pvt. Calcs'!$J$109</f>
        <v>0</v>
      </c>
      <c r="S39" s="156">
        <f>'Pvt. Calcs'!$K$109</f>
        <v>0</v>
      </c>
      <c r="T39" s="156">
        <f>'Pvt. Calcs'!$L$109</f>
        <v>47.954999999999998</v>
      </c>
      <c r="U39" s="156">
        <f>'Pvt. Calcs'!$M$109</f>
        <v>0</v>
      </c>
      <c r="V39" s="156">
        <f>'Pvt. Calcs'!$N$109</f>
        <v>0</v>
      </c>
      <c r="W39" s="156">
        <f>'Pvt. Calcs'!$O$109</f>
        <v>0</v>
      </c>
      <c r="X39" s="156">
        <f>'Pvt. Calcs'!$Q$109</f>
        <v>69.256666666666661</v>
      </c>
      <c r="Y39" s="30"/>
      <c r="Z39" s="30"/>
      <c r="AA39" s="26"/>
      <c r="AB39" s="26"/>
      <c r="AC39" s="26"/>
    </row>
    <row r="40" spans="2:29" ht="12.75" customHeight="1" x14ac:dyDescent="0.2">
      <c r="B40" s="46"/>
      <c r="D40" s="200"/>
      <c r="E40" s="201"/>
      <c r="F40" s="201"/>
      <c r="G40" s="202"/>
      <c r="H40" s="191"/>
      <c r="I40" s="194"/>
      <c r="J40" s="26"/>
      <c r="K40" s="191"/>
      <c r="L40" s="192"/>
      <c r="M40" s="156"/>
      <c r="N40" s="156"/>
      <c r="O40" s="156"/>
      <c r="P40" s="156"/>
      <c r="Q40" s="156"/>
      <c r="R40" s="156"/>
      <c r="S40" s="156"/>
      <c r="T40" s="156"/>
      <c r="U40" s="156"/>
      <c r="V40" s="156"/>
      <c r="W40" s="156"/>
      <c r="X40" s="156"/>
      <c r="Y40" s="30"/>
      <c r="Z40" s="30"/>
      <c r="AA40" s="26"/>
      <c r="AB40" s="26"/>
      <c r="AC40" s="26"/>
    </row>
    <row r="41" spans="2:29" ht="12.75" customHeight="1" x14ac:dyDescent="0.25">
      <c r="B41" s="46"/>
      <c r="D41" s="195" t="s">
        <v>112</v>
      </c>
      <c r="E41" s="196"/>
      <c r="F41" s="196"/>
      <c r="G41" s="197"/>
      <c r="H41" s="128">
        <f>'Pvt. Calcs'!B114</f>
        <v>56348.29</v>
      </c>
      <c r="I41" s="127" t="s">
        <v>104</v>
      </c>
      <c r="J41" s="122" t="s">
        <v>1</v>
      </c>
      <c r="K41" s="128">
        <f>+'Pvt. Calcs'!C114</f>
        <v>56649.46</v>
      </c>
      <c r="L41" s="127" t="s">
        <v>104</v>
      </c>
      <c r="M41" s="156"/>
      <c r="N41" s="156">
        <f>'Pvt. Calcs'!G118</f>
        <v>0</v>
      </c>
      <c r="O41" s="156">
        <f>'Pvt. Calcs'!H118</f>
        <v>0</v>
      </c>
      <c r="P41" s="156">
        <f>'Pvt. Calcs'!I118</f>
        <v>200.79444444444445</v>
      </c>
      <c r="Q41" s="156">
        <f>'Pvt. Calcs'!$T118</f>
        <v>448.29111111111109</v>
      </c>
      <c r="R41" s="156">
        <f>'Pvt. Calcs'!$J$118</f>
        <v>0</v>
      </c>
      <c r="S41" s="156">
        <f>'Pvt. Calcs'!$K$118</f>
        <v>0</v>
      </c>
      <c r="T41" s="156">
        <f>'Pvt. Calcs'!$L$118</f>
        <v>0</v>
      </c>
      <c r="U41" s="156">
        <f>'Pvt. Calcs'!$M$118</f>
        <v>79.828283333333331</v>
      </c>
      <c r="V41" s="156">
        <f>'Pvt. Calcs'!$N$118</f>
        <v>22.537693622440742</v>
      </c>
      <c r="W41" s="156">
        <f>'Pvt. Calcs'!$O$118</f>
        <v>21.791929012345676</v>
      </c>
      <c r="X41" s="156">
        <f>'Pvt. Calcs'!$Q$118</f>
        <v>0</v>
      </c>
      <c r="Y41" s="156">
        <f>'Pvt. Calcs'!$R$118</f>
        <v>4.1748148148148152</v>
      </c>
      <c r="Z41" s="30"/>
      <c r="AA41" s="26"/>
      <c r="AB41" s="26"/>
      <c r="AC41" s="26"/>
    </row>
    <row r="42" spans="2:29" ht="12.75" customHeight="1" x14ac:dyDescent="0.25">
      <c r="B42" s="46"/>
      <c r="D42" s="195" t="s">
        <v>113</v>
      </c>
      <c r="E42" s="196"/>
      <c r="F42" s="196"/>
      <c r="G42" s="197"/>
      <c r="H42" s="123">
        <f>'Pvt. Calcs'!B122</f>
        <v>57262.49</v>
      </c>
      <c r="I42" s="124" t="s">
        <v>104</v>
      </c>
      <c r="J42" s="126" t="s">
        <v>1</v>
      </c>
      <c r="K42" s="123" t="str">
        <f>+'Pvt. Calcs'!C122</f>
        <v>576+52.66</v>
      </c>
      <c r="L42" s="124" t="s">
        <v>104</v>
      </c>
      <c r="M42" s="156"/>
      <c r="N42" s="156">
        <f>'Pvt. Calcs'!G127</f>
        <v>0</v>
      </c>
      <c r="O42" s="156">
        <f>'Pvt. Calcs'!H127</f>
        <v>0</v>
      </c>
      <c r="P42" s="156">
        <f>'Pvt. Calcs'!I127</f>
        <v>530.21888888888896</v>
      </c>
      <c r="Q42" s="156">
        <f>'Pvt. Calcs'!$T$127</f>
        <v>220.96555555555557</v>
      </c>
      <c r="R42" s="156">
        <f>'Pvt. Calcs'!$J$127</f>
        <v>751.61222222222227</v>
      </c>
      <c r="S42" s="156">
        <f>'Pvt. Calcs'!$K$127</f>
        <v>0</v>
      </c>
      <c r="T42" s="156">
        <f>'Pvt. Calcs'!$L$127</f>
        <v>0</v>
      </c>
      <c r="U42" s="156">
        <f>'Pvt. Calcs'!$M$127</f>
        <v>181.22949444444447</v>
      </c>
      <c r="V42" s="156">
        <f>'Pvt. Calcs'!$N$127</f>
        <v>52.180441484588897</v>
      </c>
      <c r="W42" s="156">
        <f>'Pvt. Calcs'!$O$127</f>
        <v>47.278086419753095</v>
      </c>
      <c r="X42" s="156">
        <f>'Pvt. Calcs'!$Q$127</f>
        <v>0</v>
      </c>
      <c r="Y42" s="156">
        <f>'Pvt. Calcs'!$R$127</f>
        <v>8.160555555555554</v>
      </c>
      <c r="Z42" s="30"/>
      <c r="AA42" s="26"/>
      <c r="AB42" s="26"/>
      <c r="AC42" s="26"/>
    </row>
    <row r="43" spans="2:29" ht="12.75" customHeight="1" x14ac:dyDescent="0.25">
      <c r="B43" s="46"/>
      <c r="D43" s="195" t="s">
        <v>114</v>
      </c>
      <c r="E43" s="198"/>
      <c r="F43" s="198"/>
      <c r="G43" s="199"/>
      <c r="H43" s="123" t="str">
        <f>'Pvt. Calcs'!B131</f>
        <v>223+81.73</v>
      </c>
      <c r="I43" s="127" t="s">
        <v>105</v>
      </c>
      <c r="J43" s="126" t="s">
        <v>1</v>
      </c>
      <c r="K43" s="123" t="str">
        <f>+'Pvt. Calcs'!C131</f>
        <v>226+78.18</v>
      </c>
      <c r="L43" s="127" t="s">
        <v>105</v>
      </c>
      <c r="M43" s="156"/>
      <c r="N43" s="156">
        <f>'Pvt. Calcs'!G134</f>
        <v>0</v>
      </c>
      <c r="O43" s="156">
        <f>'Pvt. Calcs'!H134</f>
        <v>0</v>
      </c>
      <c r="P43" s="156">
        <f>'Pvt. Calcs'!I134</f>
        <v>0</v>
      </c>
      <c r="Q43" s="156">
        <f>'Pvt. Calcs'!$T$134</f>
        <v>0</v>
      </c>
      <c r="R43" s="156">
        <f>'Pvt. Calcs'!$J$134</f>
        <v>690.46111111111111</v>
      </c>
      <c r="S43" s="156">
        <f>'Pvt. Calcs'!$K$134</f>
        <v>0</v>
      </c>
      <c r="T43" s="156">
        <f>'Pvt. Calcs'!$L$134</f>
        <v>0</v>
      </c>
      <c r="U43" s="156">
        <f>'Pvt. Calcs'!$M$134</f>
        <v>96.664555555555552</v>
      </c>
      <c r="V43" s="156">
        <f>'Pvt. Calcs'!$N$134</f>
        <v>23.974344902981482</v>
      </c>
      <c r="W43" s="156">
        <f>'Pvt. Calcs'!$O$134</f>
        <v>33.56408179012346</v>
      </c>
      <c r="X43" s="156">
        <f>'Pvt. Calcs'!$Q$134</f>
        <v>0</v>
      </c>
      <c r="Y43" s="156">
        <f>'Pvt. Calcs'!$R$134</f>
        <v>3.131543209876543</v>
      </c>
      <c r="Z43" s="30"/>
      <c r="AA43" s="26"/>
      <c r="AB43" s="26"/>
      <c r="AC43" s="26"/>
    </row>
    <row r="44" spans="2:29" ht="12.75" customHeight="1" x14ac:dyDescent="0.25">
      <c r="B44" s="46"/>
      <c r="D44" s="195" t="s">
        <v>115</v>
      </c>
      <c r="E44" s="198"/>
      <c r="F44" s="198"/>
      <c r="G44" s="199"/>
      <c r="H44" s="123" t="str">
        <f>'Pvt. Calcs'!B138</f>
        <v>232+91.94</v>
      </c>
      <c r="I44" s="124" t="s">
        <v>106</v>
      </c>
      <c r="J44" s="126" t="s">
        <v>1</v>
      </c>
      <c r="K44" s="123" t="str">
        <f>+'Pvt. Calcs'!C138</f>
        <v>234+33.91</v>
      </c>
      <c r="L44" s="124" t="s">
        <v>106</v>
      </c>
      <c r="M44" s="156"/>
      <c r="N44" s="156">
        <f>'Pvt. Calcs'!G142</f>
        <v>0</v>
      </c>
      <c r="O44" s="156">
        <f>'Pvt. Calcs'!H142</f>
        <v>0</v>
      </c>
      <c r="P44" s="156">
        <f>'Pvt. Calcs'!I142</f>
        <v>87.155555555555551</v>
      </c>
      <c r="Q44" s="156">
        <f>'Pvt. Calcs'!$T$142</f>
        <v>134.35000000000002</v>
      </c>
      <c r="R44" s="156">
        <f>'Pvt. Calcs'!$J$142</f>
        <v>0</v>
      </c>
      <c r="S44" s="156">
        <f>'Pvt. Calcs'!$K$142</f>
        <v>0</v>
      </c>
      <c r="T44" s="156">
        <f>'Pvt. Calcs'!$L$142</f>
        <v>0</v>
      </c>
      <c r="U44" s="156">
        <f>'Pvt. Calcs'!$M$142</f>
        <v>26.217222222222226</v>
      </c>
      <c r="V44" s="156">
        <f>'Pvt. Calcs'!$N$142</f>
        <v>7.6911653695740743</v>
      </c>
      <c r="W44" s="156">
        <f>'Pvt. Calcs'!$O$142</f>
        <v>6.5309027777777784</v>
      </c>
      <c r="X44" s="156">
        <f>'Pvt. Calcs'!$Q$142</f>
        <v>0</v>
      </c>
      <c r="Y44" s="156">
        <f>'Pvt. Calcs'!$R$142</f>
        <v>1.0415432098765431</v>
      </c>
      <c r="Z44" s="30"/>
      <c r="AA44" s="26"/>
      <c r="AB44" s="26"/>
      <c r="AC44" s="26"/>
    </row>
    <row r="45" spans="2:29" ht="12.75" customHeight="1" x14ac:dyDescent="0.2">
      <c r="B45" s="46"/>
      <c r="D45" s="200"/>
      <c r="E45" s="201"/>
      <c r="F45" s="201"/>
      <c r="G45" s="202"/>
      <c r="H45" s="191"/>
      <c r="I45" s="194"/>
      <c r="J45" s="26"/>
      <c r="K45" s="191"/>
      <c r="L45" s="192"/>
      <c r="M45" s="115"/>
      <c r="N45" s="115"/>
      <c r="O45" s="115"/>
      <c r="P45" s="115"/>
      <c r="Q45" s="115"/>
      <c r="R45" s="115"/>
      <c r="S45" s="115"/>
      <c r="T45" s="115"/>
      <c r="U45" s="115"/>
      <c r="V45" s="25"/>
      <c r="W45" s="25"/>
      <c r="X45" s="26"/>
      <c r="Y45" s="30"/>
      <c r="Z45" s="30"/>
      <c r="AA45" s="26"/>
      <c r="AB45" s="26"/>
      <c r="AC45" s="26"/>
    </row>
    <row r="46" spans="2:29" ht="12.75" customHeight="1" x14ac:dyDescent="0.2">
      <c r="B46" s="46"/>
      <c r="D46" s="195" t="s">
        <v>143</v>
      </c>
      <c r="E46" s="196"/>
      <c r="F46" s="196"/>
      <c r="G46" s="197"/>
      <c r="H46" s="193" t="s">
        <v>125</v>
      </c>
      <c r="I46" s="194"/>
      <c r="J46" s="26" t="s">
        <v>1</v>
      </c>
      <c r="K46" s="193" t="s">
        <v>126</v>
      </c>
      <c r="L46" s="192"/>
      <c r="M46" s="115"/>
      <c r="N46" s="115"/>
      <c r="O46" s="115"/>
      <c r="P46" s="115"/>
      <c r="Q46" s="115"/>
      <c r="R46" s="115"/>
      <c r="S46" s="115"/>
      <c r="T46" s="115"/>
      <c r="U46" s="115"/>
      <c r="V46" s="25"/>
      <c r="W46" s="25"/>
      <c r="X46" s="29"/>
      <c r="Y46" s="29"/>
      <c r="Z46" s="29">
        <v>302</v>
      </c>
      <c r="AA46" s="26"/>
      <c r="AB46" s="26"/>
      <c r="AC46" s="26"/>
    </row>
    <row r="47" spans="2:29" ht="12.75" customHeight="1" x14ac:dyDescent="0.2">
      <c r="B47" s="46"/>
      <c r="D47" s="200"/>
      <c r="E47" s="201"/>
      <c r="F47" s="201"/>
      <c r="G47" s="202"/>
      <c r="H47" s="193" t="s">
        <v>130</v>
      </c>
      <c r="I47" s="194"/>
      <c r="J47" s="26" t="s">
        <v>128</v>
      </c>
      <c r="K47" s="193" t="s">
        <v>129</v>
      </c>
      <c r="L47" s="192"/>
      <c r="M47" s="115"/>
      <c r="N47" s="115"/>
      <c r="O47" s="115"/>
      <c r="P47" s="115"/>
      <c r="Q47" s="115"/>
      <c r="R47" s="115"/>
      <c r="S47" s="115"/>
      <c r="T47" s="115"/>
      <c r="U47" s="115"/>
      <c r="V47" s="25"/>
      <c r="W47" s="25"/>
      <c r="X47" s="29"/>
      <c r="Y47" s="29"/>
      <c r="Z47" s="29">
        <v>37</v>
      </c>
      <c r="AA47" s="26"/>
      <c r="AB47" s="26"/>
      <c r="AC47" s="26"/>
    </row>
    <row r="48" spans="2:29" ht="12.75" customHeight="1" x14ac:dyDescent="0.2">
      <c r="B48" s="46"/>
      <c r="D48" s="195" t="s">
        <v>144</v>
      </c>
      <c r="E48" s="196"/>
      <c r="F48" s="196"/>
      <c r="G48" s="197"/>
      <c r="H48" s="193" t="s">
        <v>131</v>
      </c>
      <c r="I48" s="194"/>
      <c r="J48" s="26" t="s">
        <v>128</v>
      </c>
      <c r="K48" s="193" t="s">
        <v>132</v>
      </c>
      <c r="L48" s="192"/>
      <c r="M48" s="115"/>
      <c r="N48" s="115"/>
      <c r="O48" s="115"/>
      <c r="P48" s="115"/>
      <c r="Q48" s="115"/>
      <c r="R48" s="115"/>
      <c r="S48" s="115"/>
      <c r="T48" s="115"/>
      <c r="U48" s="115"/>
      <c r="V48" s="25"/>
      <c r="W48" s="25"/>
      <c r="X48" s="29"/>
      <c r="Y48" s="29"/>
      <c r="Z48" s="29">
        <v>271</v>
      </c>
      <c r="AA48" s="26"/>
      <c r="AB48" s="26"/>
      <c r="AC48" s="26"/>
    </row>
    <row r="49" spans="2:29" ht="12.75" customHeight="1" x14ac:dyDescent="0.2">
      <c r="B49" s="46"/>
      <c r="D49" s="200"/>
      <c r="E49" s="201"/>
      <c r="F49" s="201"/>
      <c r="G49" s="202"/>
      <c r="H49" s="193" t="s">
        <v>133</v>
      </c>
      <c r="I49" s="194"/>
      <c r="J49" s="26" t="s">
        <v>1</v>
      </c>
      <c r="K49" s="193" t="s">
        <v>134</v>
      </c>
      <c r="L49" s="192"/>
      <c r="M49" s="115"/>
      <c r="N49" s="115"/>
      <c r="O49" s="115"/>
      <c r="P49" s="115"/>
      <c r="Q49" s="115"/>
      <c r="R49" s="115"/>
      <c r="S49" s="115"/>
      <c r="T49" s="115"/>
      <c r="U49" s="115"/>
      <c r="V49" s="25"/>
      <c r="W49" s="25"/>
      <c r="X49" s="29"/>
      <c r="Y49" s="29"/>
      <c r="Z49" s="29">
        <v>391</v>
      </c>
      <c r="AA49" s="26"/>
      <c r="AB49" s="26"/>
      <c r="AC49" s="26"/>
    </row>
    <row r="50" spans="2:29" ht="12.75" customHeight="1" x14ac:dyDescent="0.2">
      <c r="B50" s="46"/>
      <c r="D50" s="195" t="s">
        <v>145</v>
      </c>
      <c r="E50" s="198"/>
      <c r="F50" s="198"/>
      <c r="G50" s="199"/>
      <c r="H50" s="193" t="s">
        <v>135</v>
      </c>
      <c r="I50" s="194"/>
      <c r="J50" s="26" t="s">
        <v>1</v>
      </c>
      <c r="K50" s="193" t="s">
        <v>136</v>
      </c>
      <c r="L50" s="192"/>
      <c r="M50" s="115"/>
      <c r="N50" s="115"/>
      <c r="O50" s="115"/>
      <c r="P50" s="115"/>
      <c r="Q50" s="115"/>
      <c r="R50" s="115"/>
      <c r="S50" s="115"/>
      <c r="T50" s="115"/>
      <c r="U50" s="115"/>
      <c r="V50" s="25"/>
      <c r="W50" s="25"/>
      <c r="X50" s="29"/>
      <c r="Y50" s="29"/>
      <c r="Z50" s="29">
        <v>321</v>
      </c>
      <c r="AA50" s="26"/>
      <c r="AB50" s="26"/>
      <c r="AC50" s="26"/>
    </row>
    <row r="51" spans="2:29" ht="12.75" customHeight="1" x14ac:dyDescent="0.2">
      <c r="B51" s="46"/>
      <c r="D51" s="200"/>
      <c r="E51" s="201"/>
      <c r="F51" s="201"/>
      <c r="G51" s="202"/>
      <c r="H51" s="193" t="s">
        <v>138</v>
      </c>
      <c r="I51" s="194"/>
      <c r="J51" s="26" t="s">
        <v>1</v>
      </c>
      <c r="K51" s="193" t="s">
        <v>137</v>
      </c>
      <c r="L51" s="192"/>
      <c r="M51" s="115"/>
      <c r="N51" s="115"/>
      <c r="O51" s="115"/>
      <c r="P51" s="115"/>
      <c r="Q51" s="115"/>
      <c r="R51" s="115"/>
      <c r="S51" s="115"/>
      <c r="T51" s="115"/>
      <c r="U51" s="115"/>
      <c r="V51" s="25"/>
      <c r="W51" s="25"/>
      <c r="X51" s="29"/>
      <c r="Y51" s="29"/>
      <c r="Z51" s="29">
        <v>144</v>
      </c>
      <c r="AA51" s="26"/>
      <c r="AB51" s="26"/>
      <c r="AC51" s="26"/>
    </row>
    <row r="52" spans="2:29" ht="12.75" customHeight="1" x14ac:dyDescent="0.2">
      <c r="B52" s="46"/>
      <c r="D52" s="200"/>
      <c r="E52" s="201"/>
      <c r="F52" s="201"/>
      <c r="G52" s="202"/>
      <c r="H52" s="191"/>
      <c r="I52" s="194"/>
      <c r="J52" s="26"/>
      <c r="K52" s="191"/>
      <c r="L52" s="192"/>
      <c r="M52" s="115"/>
      <c r="N52" s="115"/>
      <c r="O52" s="115"/>
      <c r="P52" s="115"/>
      <c r="Q52" s="115"/>
      <c r="R52" s="115"/>
      <c r="S52" s="115"/>
      <c r="T52" s="115"/>
      <c r="U52" s="25"/>
      <c r="V52" s="25"/>
      <c r="W52" s="29"/>
      <c r="X52" s="25"/>
      <c r="Y52" s="30"/>
      <c r="Z52" s="30"/>
      <c r="AA52" s="26"/>
      <c r="AB52" s="26"/>
      <c r="AC52" s="26"/>
    </row>
    <row r="53" spans="2:29" ht="12.75" customHeight="1" x14ac:dyDescent="0.2">
      <c r="B53" s="46"/>
      <c r="D53" s="195" t="s">
        <v>142</v>
      </c>
      <c r="E53" s="198"/>
      <c r="F53" s="198"/>
      <c r="G53" s="199"/>
      <c r="H53" s="191"/>
      <c r="I53" s="194"/>
      <c r="J53" s="26"/>
      <c r="K53" s="191"/>
      <c r="L53" s="192"/>
      <c r="M53" s="156">
        <f>'Pvt. Calcs'!F146</f>
        <v>7314.8085555555554</v>
      </c>
      <c r="N53" s="115"/>
      <c r="O53" s="115"/>
      <c r="P53" s="115"/>
      <c r="Q53" s="115"/>
      <c r="R53" s="115"/>
      <c r="S53" s="115"/>
      <c r="T53" s="115"/>
      <c r="U53" s="25"/>
      <c r="V53" s="25"/>
      <c r="W53" s="29"/>
      <c r="X53" s="25"/>
      <c r="Y53" s="30"/>
      <c r="Z53" s="30"/>
      <c r="AA53" s="26"/>
      <c r="AB53" s="26"/>
      <c r="AC53" s="26"/>
    </row>
    <row r="54" spans="2:29" ht="12.75" customHeight="1" x14ac:dyDescent="0.2">
      <c r="B54" s="46"/>
      <c r="D54" s="200"/>
      <c r="E54" s="201"/>
      <c r="F54" s="201"/>
      <c r="G54" s="202"/>
      <c r="H54" s="191"/>
      <c r="I54" s="194"/>
      <c r="J54" s="26"/>
      <c r="K54" s="191"/>
      <c r="L54" s="192"/>
      <c r="M54" s="115"/>
      <c r="N54" s="115"/>
      <c r="O54" s="115"/>
      <c r="P54" s="115"/>
      <c r="Q54" s="115"/>
      <c r="R54" s="115"/>
      <c r="S54" s="115"/>
      <c r="T54" s="115"/>
      <c r="U54" s="25"/>
      <c r="V54" s="25"/>
      <c r="W54" s="29"/>
      <c r="X54" s="25"/>
      <c r="Y54" s="30"/>
      <c r="Z54" s="30"/>
      <c r="AA54" s="26"/>
      <c r="AB54" s="26"/>
      <c r="AC54" s="26"/>
    </row>
    <row r="55" spans="2:29" ht="12.75" customHeight="1" x14ac:dyDescent="0.2">
      <c r="B55" s="46"/>
      <c r="D55" s="200"/>
      <c r="E55" s="201"/>
      <c r="F55" s="201"/>
      <c r="G55" s="202"/>
      <c r="H55" s="191"/>
      <c r="I55" s="194"/>
      <c r="J55" s="26"/>
      <c r="K55" s="191"/>
      <c r="L55" s="192"/>
      <c r="M55" s="115"/>
      <c r="N55" s="115"/>
      <c r="O55" s="115"/>
      <c r="P55" s="115"/>
      <c r="Q55" s="115"/>
      <c r="R55" s="115"/>
      <c r="S55" s="115"/>
      <c r="T55" s="115"/>
      <c r="U55" s="25"/>
      <c r="V55" s="25"/>
      <c r="W55" s="26"/>
      <c r="X55" s="25"/>
      <c r="Y55" s="30"/>
      <c r="Z55" s="30"/>
      <c r="AA55" s="26"/>
      <c r="AB55" s="26"/>
      <c r="AC55" s="26"/>
    </row>
    <row r="56" spans="2:29" ht="12.75" customHeight="1" x14ac:dyDescent="0.2">
      <c r="B56" s="46"/>
      <c r="D56" s="200"/>
      <c r="E56" s="201"/>
      <c r="F56" s="201"/>
      <c r="G56" s="202"/>
      <c r="H56" s="191"/>
      <c r="I56" s="194"/>
      <c r="J56" s="26"/>
      <c r="K56" s="191"/>
      <c r="L56" s="192"/>
      <c r="M56" s="115"/>
      <c r="N56" s="115"/>
      <c r="O56" s="115"/>
      <c r="P56" s="115"/>
      <c r="Q56" s="115"/>
      <c r="R56" s="115"/>
      <c r="S56" s="115"/>
      <c r="T56" s="115"/>
      <c r="U56" s="25"/>
      <c r="V56" s="25"/>
      <c r="W56" s="26"/>
      <c r="X56" s="25"/>
      <c r="Y56" s="30"/>
      <c r="Z56" s="30"/>
      <c r="AA56" s="26"/>
      <c r="AB56" s="26"/>
      <c r="AC56" s="26"/>
    </row>
    <row r="57" spans="2:29" ht="12.75" customHeight="1" x14ac:dyDescent="0.2">
      <c r="B57" s="46"/>
      <c r="D57" s="200"/>
      <c r="E57" s="201"/>
      <c r="F57" s="201"/>
      <c r="G57" s="202"/>
      <c r="H57" s="191"/>
      <c r="I57" s="194"/>
      <c r="J57" s="26"/>
      <c r="K57" s="191"/>
      <c r="L57" s="192"/>
      <c r="M57" s="115"/>
      <c r="N57" s="115"/>
      <c r="O57" s="115"/>
      <c r="P57" s="115"/>
      <c r="Q57" s="115"/>
      <c r="R57" s="115"/>
      <c r="S57" s="115"/>
      <c r="T57" s="115"/>
      <c r="U57" s="25"/>
      <c r="V57" s="25"/>
      <c r="W57" s="25"/>
      <c r="X57" s="25"/>
      <c r="Y57" s="30"/>
      <c r="Z57" s="30"/>
      <c r="AA57" s="26"/>
      <c r="AB57" s="26"/>
      <c r="AC57" s="26"/>
    </row>
    <row r="58" spans="2:29" ht="12.75" customHeight="1" x14ac:dyDescent="0.2">
      <c r="B58" s="46"/>
      <c r="D58" s="200"/>
      <c r="E58" s="201"/>
      <c r="F58" s="201"/>
      <c r="G58" s="202"/>
      <c r="H58" s="191"/>
      <c r="I58" s="194"/>
      <c r="J58" s="26"/>
      <c r="K58" s="191"/>
      <c r="L58" s="192"/>
      <c r="M58" s="115"/>
      <c r="N58" s="115"/>
      <c r="O58" s="115"/>
      <c r="P58" s="115"/>
      <c r="Q58" s="115"/>
      <c r="R58" s="115"/>
      <c r="S58" s="115"/>
      <c r="T58" s="115"/>
      <c r="U58" s="25"/>
      <c r="V58" s="25"/>
      <c r="W58" s="25"/>
      <c r="X58" s="25"/>
      <c r="Y58" s="30"/>
      <c r="Z58" s="30"/>
      <c r="AA58" s="26"/>
      <c r="AB58" s="26"/>
      <c r="AC58" s="26"/>
    </row>
    <row r="59" spans="2:29" ht="12.75" customHeight="1" x14ac:dyDescent="0.2">
      <c r="B59" s="46"/>
      <c r="D59" s="200"/>
      <c r="E59" s="201"/>
      <c r="F59" s="201"/>
      <c r="G59" s="202"/>
      <c r="H59" s="191"/>
      <c r="I59" s="194"/>
      <c r="J59" s="26"/>
      <c r="K59" s="191"/>
      <c r="L59" s="192"/>
      <c r="M59" s="115"/>
      <c r="N59" s="115"/>
      <c r="O59" s="115"/>
      <c r="P59" s="115"/>
      <c r="Q59" s="115"/>
      <c r="R59" s="115"/>
      <c r="S59" s="115"/>
      <c r="T59" s="115"/>
      <c r="U59" s="25"/>
      <c r="V59" s="25"/>
      <c r="W59" s="25"/>
      <c r="X59" s="25"/>
      <c r="Y59" s="30"/>
      <c r="Z59" s="30"/>
      <c r="AA59" s="26"/>
      <c r="AB59" s="26"/>
      <c r="AC59" s="26"/>
    </row>
    <row r="60" spans="2:29" ht="12.75" customHeight="1" x14ac:dyDescent="0.2">
      <c r="B60" s="46"/>
      <c r="D60" s="200"/>
      <c r="E60" s="201"/>
      <c r="F60" s="201"/>
      <c r="G60" s="202"/>
      <c r="H60" s="191"/>
      <c r="I60" s="194"/>
      <c r="J60" s="26"/>
      <c r="K60" s="191"/>
      <c r="L60" s="192"/>
      <c r="M60" s="115"/>
      <c r="N60" s="115"/>
      <c r="O60" s="115"/>
      <c r="P60" s="115"/>
      <c r="Q60" s="115"/>
      <c r="R60" s="115"/>
      <c r="S60" s="115"/>
      <c r="T60" s="115"/>
      <c r="U60" s="25"/>
      <c r="V60" s="25"/>
      <c r="W60" s="25"/>
      <c r="X60" s="25"/>
      <c r="Y60" s="30"/>
      <c r="Z60" s="30"/>
      <c r="AA60" s="26"/>
      <c r="AB60" s="26"/>
      <c r="AC60" s="26"/>
    </row>
    <row r="61" spans="2:29" ht="12.75" customHeight="1" thickBot="1" x14ac:dyDescent="0.25">
      <c r="B61" s="46"/>
      <c r="D61" s="200"/>
      <c r="E61" s="201"/>
      <c r="F61" s="201"/>
      <c r="G61" s="202"/>
      <c r="H61" s="191"/>
      <c r="I61" s="194"/>
      <c r="J61" s="26"/>
      <c r="K61" s="191"/>
      <c r="L61" s="192"/>
      <c r="M61" s="115"/>
      <c r="N61" s="115"/>
      <c r="O61" s="115"/>
      <c r="P61" s="115"/>
      <c r="Q61" s="115"/>
      <c r="R61" s="115"/>
      <c r="S61" s="115"/>
      <c r="T61" s="115"/>
      <c r="U61" s="25"/>
      <c r="V61" s="25"/>
      <c r="W61" s="25"/>
      <c r="X61" s="25"/>
      <c r="Y61" s="30"/>
      <c r="Z61" s="30"/>
      <c r="AA61" s="26"/>
      <c r="AB61" s="26"/>
      <c r="AC61" s="26"/>
    </row>
    <row r="62" spans="2:29" ht="12.75" customHeight="1" x14ac:dyDescent="0.2">
      <c r="B62" s="6" t="s">
        <v>18</v>
      </c>
      <c r="D62" s="210" t="s">
        <v>5</v>
      </c>
      <c r="E62" s="211"/>
      <c r="F62" s="211"/>
      <c r="G62" s="211"/>
      <c r="H62" s="211"/>
      <c r="I62" s="211"/>
      <c r="J62" s="211"/>
      <c r="K62" s="211"/>
      <c r="L62" s="212"/>
      <c r="M62" s="39">
        <f t="shared" ref="M62:Z62" si="3">IF(M10="","",IF(OR(M27="", M27="LS", M27="LUMP"),IF(SUM(COUNTIF(M28:M61,"LS")+COUNTIF(M28:M61,"LUMP"))&gt;0,"LS",""),IF(SUM(M28:M61)&lt;&gt;0,SUM(M28:M61),"")))</f>
        <v>7314.8085555555554</v>
      </c>
      <c r="N62" s="39">
        <f t="shared" si="3"/>
        <v>9369.3655555555542</v>
      </c>
      <c r="O62" s="39">
        <f t="shared" si="3"/>
        <v>4.6846827777777786</v>
      </c>
      <c r="P62" s="39">
        <f t="shared" si="3"/>
        <v>818.168888888889</v>
      </c>
      <c r="Q62" s="39">
        <f t="shared" si="3"/>
        <v>803.60666666666668</v>
      </c>
      <c r="R62" s="39">
        <f t="shared" si="3"/>
        <v>1442.0733333333333</v>
      </c>
      <c r="S62" s="39">
        <f t="shared" si="3"/>
        <v>1481.388148148148</v>
      </c>
      <c r="T62" s="39">
        <f t="shared" si="3"/>
        <v>1738.7176851851852</v>
      </c>
      <c r="U62" s="39">
        <f t="shared" si="3"/>
        <v>1359.3348962962964</v>
      </c>
      <c r="V62" s="39">
        <f t="shared" si="3"/>
        <v>310.66683092899262</v>
      </c>
      <c r="W62" s="39">
        <f t="shared" si="3"/>
        <v>395.16145061728395</v>
      </c>
      <c r="X62" s="39">
        <f t="shared" si="3"/>
        <v>1517.5944444444444</v>
      </c>
      <c r="Y62" s="39">
        <f t="shared" si="3"/>
        <v>16.508456790123457</v>
      </c>
      <c r="Z62" s="39">
        <f>ROUNDUP(IF(Z10="","",IF(OR(Z27="",Z27="LS",Z27="LUMP"),IF(SUM(COUNTIF(Z28:Z61,"LS")+COUNTIF(Z28:Z61,"LUMP"))&gt;0,"LS",""),IF(SUM(Z28:Z61)&lt;&gt;0,SUM(Z28:Z61),""))),0)</f>
        <v>1466</v>
      </c>
      <c r="AA62" s="39">
        <f>ROUNDUP(IF(AA10="","",IF(OR(AA27="",AA27="LS",AA27="LUMP"),IF(SUM(COUNTIF(AA28:AA61,"LS")+COUNTIF(AA28:AA61,"LUMP"))&gt;0,"LS",""),IF(SUM(AA28:AA61)&lt;&gt;0,SUM(AA28:AA61),""))),0)</f>
        <v>597</v>
      </c>
      <c r="AB62" s="39" t="str">
        <f>IF(AB10="","",IF(#REF!= "LS","LS",IF(#REF!&lt;&gt;"",ROUNDUP(#REF!,0),"")))</f>
        <v/>
      </c>
      <c r="AC62" s="39" t="str">
        <f>IF(AC10="","",IF(#REF!= "LS","LS",IF(#REF!&lt;&gt;"",ROUNDUP(#REF!,0),"")))</f>
        <v/>
      </c>
    </row>
    <row r="63" spans="2:29" ht="12.75" customHeight="1" thickBot="1" x14ac:dyDescent="0.25"/>
    <row r="64" spans="2:29" ht="12.75" customHeight="1" thickBot="1" x14ac:dyDescent="0.25">
      <c r="B64" s="43" t="s">
        <v>16</v>
      </c>
      <c r="D64" s="224" t="str">
        <f>"PAVEMENT CALC SHEET " &amp; B65</f>
        <v xml:space="preserve">PAVEMENT CALC SHEET </v>
      </c>
      <c r="E64" s="224"/>
      <c r="F64" s="224"/>
      <c r="G64" s="224"/>
      <c r="H64" s="224"/>
      <c r="I64" s="224"/>
      <c r="J64" s="224"/>
      <c r="K64" s="224"/>
      <c r="L64" s="224"/>
      <c r="M64" s="224"/>
      <c r="N64" s="224"/>
      <c r="O64" s="224"/>
      <c r="P64" s="224"/>
      <c r="Q64" s="224"/>
      <c r="R64" s="224"/>
      <c r="S64" s="224"/>
      <c r="T64" s="224"/>
      <c r="U64" s="224"/>
      <c r="V64" s="224"/>
      <c r="W64" s="224"/>
      <c r="X64" s="224"/>
      <c r="Y64" s="224"/>
      <c r="Z64" s="224"/>
      <c r="AA64" s="224"/>
      <c r="AB64" s="224"/>
      <c r="AC64" s="224"/>
    </row>
    <row r="65" spans="2:29" ht="12.75" customHeight="1" thickBot="1" x14ac:dyDescent="0.25">
      <c r="B65" s="44"/>
      <c r="D65" s="11"/>
      <c r="E65" s="11"/>
      <c r="F65" s="11"/>
      <c r="G65" s="11"/>
      <c r="H65" s="11"/>
      <c r="I65" s="12"/>
      <c r="J65" s="12"/>
      <c r="K65" s="12"/>
      <c r="L65" s="13" t="s">
        <v>14</v>
      </c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</row>
    <row r="66" spans="2:29" ht="12.75" customHeight="1" x14ac:dyDescent="0.2">
      <c r="D66" s="11"/>
      <c r="E66" s="11"/>
      <c r="F66" s="11"/>
      <c r="G66" s="11"/>
      <c r="H66" s="11"/>
      <c r="I66" s="12"/>
      <c r="J66" s="12"/>
      <c r="K66" s="12"/>
      <c r="L66" s="13" t="s">
        <v>15</v>
      </c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2:29" ht="12.75" customHeight="1" x14ac:dyDescent="0.2">
      <c r="D67" s="12"/>
      <c r="E67" s="12"/>
      <c r="F67" s="1"/>
      <c r="G67" s="16"/>
      <c r="H67" s="12"/>
      <c r="I67" s="11"/>
      <c r="J67" s="12"/>
      <c r="K67" s="12"/>
      <c r="L67" s="13" t="s">
        <v>7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2:29" ht="12.75" customHeight="1" thickBot="1" x14ac:dyDescent="0.25">
      <c r="D68" s="12"/>
      <c r="E68" s="12"/>
      <c r="F68" s="1"/>
      <c r="G68" s="16"/>
      <c r="H68" s="12"/>
      <c r="I68" s="11"/>
      <c r="J68" s="12"/>
      <c r="K68" s="12"/>
      <c r="L68" s="13" t="s">
        <v>8</v>
      </c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</row>
    <row r="69" spans="2:29" ht="12.75" customHeight="1" x14ac:dyDescent="0.2">
      <c r="B69" s="234" t="s">
        <v>17</v>
      </c>
      <c r="D69" s="213" t="s">
        <v>2</v>
      </c>
      <c r="E69" s="214"/>
      <c r="F69" s="215"/>
      <c r="G69" s="219" t="s">
        <v>33</v>
      </c>
      <c r="H69" s="221" t="s">
        <v>0</v>
      </c>
      <c r="I69" s="221" t="s">
        <v>29</v>
      </c>
      <c r="J69" s="221" t="s">
        <v>30</v>
      </c>
      <c r="K69" s="221" t="s">
        <v>31</v>
      </c>
      <c r="L69" s="221" t="s">
        <v>3</v>
      </c>
      <c r="M69" s="18" t="str">
        <f t="shared" ref="M69:AC69" si="4">IF(OR(TRIM(M65)=0,TRIM(M65)=""),"",IF(IFERROR(TRIM(INDEX(QryItemNamed,MATCH(TRIM(M65),ITEM,0),2)),"")="Y","SPECIAL",LEFT(IFERROR(TRIM(INDEX(ITEM,MATCH(TRIM(M65),ITEM,0))),""),3)))</f>
        <v/>
      </c>
      <c r="N69" s="18" t="str">
        <f t="shared" si="4"/>
        <v/>
      </c>
      <c r="O69" s="18" t="str">
        <f t="shared" si="4"/>
        <v/>
      </c>
      <c r="P69" s="18" t="str">
        <f t="shared" si="4"/>
        <v/>
      </c>
      <c r="Q69" s="18" t="str">
        <f t="shared" si="4"/>
        <v/>
      </c>
      <c r="R69" s="18" t="str">
        <f t="shared" si="4"/>
        <v/>
      </c>
      <c r="S69" s="18" t="str">
        <f t="shared" si="4"/>
        <v/>
      </c>
      <c r="T69" s="18" t="str">
        <f t="shared" si="4"/>
        <v/>
      </c>
      <c r="U69" s="18" t="str">
        <f t="shared" si="4"/>
        <v/>
      </c>
      <c r="V69" s="18" t="str">
        <f t="shared" si="4"/>
        <v/>
      </c>
      <c r="W69" s="18" t="str">
        <f t="shared" si="4"/>
        <v/>
      </c>
      <c r="X69" s="18" t="str">
        <f t="shared" si="4"/>
        <v/>
      </c>
      <c r="Y69" s="18" t="str">
        <f t="shared" si="4"/>
        <v/>
      </c>
      <c r="Z69" s="18" t="str">
        <f t="shared" si="4"/>
        <v/>
      </c>
      <c r="AA69" s="18" t="str">
        <f t="shared" si="4"/>
        <v/>
      </c>
      <c r="AB69" s="18" t="str">
        <f t="shared" si="4"/>
        <v/>
      </c>
      <c r="AC69" s="18" t="str">
        <f t="shared" si="4"/>
        <v/>
      </c>
    </row>
    <row r="70" spans="2:29" ht="12.75" customHeight="1" x14ac:dyDescent="0.2">
      <c r="B70" s="235"/>
      <c r="D70" s="216"/>
      <c r="E70" s="217"/>
      <c r="F70" s="218"/>
      <c r="G70" s="220"/>
      <c r="H70" s="222"/>
      <c r="I70" s="222"/>
      <c r="J70" s="222"/>
      <c r="K70" s="222"/>
      <c r="L70" s="222"/>
      <c r="M70" s="188" t="str">
        <f t="shared" ref="M70:AC70" si="5">IF(OR(TRIM(M65)=0,TRIM(M65)=""),IF(M66="","",M66),IF(IFERROR(TRIM(INDEX(QryItemNamed,MATCH(TRIM(M65),ITEM,0),2)),"")="Y",TRIM(RIGHT(IFERROR(TRIM(INDEX(QryItemNamed,MATCH(TRIM(M65),ITEM,0),4)),"123456789012"),LEN(IFERROR(TRIM(INDEX(QryItemNamed,MATCH(TRIM(M65),ITEM,0),4)),"123456789012"))-9))&amp;M66,IFERROR(TRIM(INDEX(QryItemNamed,MATCH(TRIM(M65),ITEM,0),4))&amp;M66,"ITEM CODE DOES NOT EXIST IN ITEM MASTER")))</f>
        <v/>
      </c>
      <c r="N70" s="188" t="str">
        <f t="shared" si="5"/>
        <v/>
      </c>
      <c r="O70" s="188" t="str">
        <f t="shared" si="5"/>
        <v/>
      </c>
      <c r="P70" s="188" t="str">
        <f t="shared" si="5"/>
        <v/>
      </c>
      <c r="Q70" s="188" t="str">
        <f t="shared" si="5"/>
        <v/>
      </c>
      <c r="R70" s="188" t="str">
        <f t="shared" si="5"/>
        <v/>
      </c>
      <c r="S70" s="188" t="str">
        <f t="shared" si="5"/>
        <v/>
      </c>
      <c r="T70" s="188" t="str">
        <f t="shared" si="5"/>
        <v/>
      </c>
      <c r="U70" s="188" t="str">
        <f t="shared" si="5"/>
        <v/>
      </c>
      <c r="V70" s="188" t="str">
        <f t="shared" si="5"/>
        <v/>
      </c>
      <c r="W70" s="188" t="str">
        <f t="shared" si="5"/>
        <v/>
      </c>
      <c r="X70" s="188" t="str">
        <f t="shared" si="5"/>
        <v/>
      </c>
      <c r="Y70" s="188" t="str">
        <f t="shared" si="5"/>
        <v/>
      </c>
      <c r="Z70" s="188" t="str">
        <f t="shared" si="5"/>
        <v/>
      </c>
      <c r="AA70" s="188" t="str">
        <f t="shared" si="5"/>
        <v/>
      </c>
      <c r="AB70" s="188" t="str">
        <f t="shared" si="5"/>
        <v/>
      </c>
      <c r="AC70" s="188" t="str">
        <f t="shared" si="5"/>
        <v/>
      </c>
    </row>
    <row r="71" spans="2:29" ht="12.75" customHeight="1" x14ac:dyDescent="0.2">
      <c r="B71" s="235"/>
      <c r="D71" s="216"/>
      <c r="E71" s="217"/>
      <c r="F71" s="218"/>
      <c r="G71" s="220"/>
      <c r="H71" s="222"/>
      <c r="I71" s="222"/>
      <c r="J71" s="222"/>
      <c r="K71" s="222"/>
      <c r="L71" s="222"/>
      <c r="M71" s="189"/>
      <c r="N71" s="189"/>
      <c r="O71" s="189"/>
      <c r="P71" s="189"/>
      <c r="Q71" s="189"/>
      <c r="R71" s="189"/>
      <c r="S71" s="189"/>
      <c r="T71" s="189"/>
      <c r="U71" s="189"/>
      <c r="V71" s="189"/>
      <c r="W71" s="189"/>
      <c r="X71" s="189"/>
      <c r="Y71" s="189"/>
      <c r="Z71" s="189"/>
      <c r="AA71" s="189"/>
      <c r="AB71" s="189"/>
      <c r="AC71" s="189"/>
    </row>
    <row r="72" spans="2:29" ht="12.75" customHeight="1" x14ac:dyDescent="0.2">
      <c r="B72" s="235"/>
      <c r="D72" s="216"/>
      <c r="E72" s="217"/>
      <c r="F72" s="218"/>
      <c r="G72" s="220"/>
      <c r="H72" s="222"/>
      <c r="I72" s="222"/>
      <c r="J72" s="222"/>
      <c r="K72" s="222"/>
      <c r="L72" s="222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</row>
    <row r="73" spans="2:29" ht="12.75" customHeight="1" x14ac:dyDescent="0.2">
      <c r="B73" s="235"/>
      <c r="D73" s="216"/>
      <c r="E73" s="217"/>
      <c r="F73" s="218"/>
      <c r="G73" s="220"/>
      <c r="H73" s="222"/>
      <c r="I73" s="222"/>
      <c r="J73" s="222"/>
      <c r="K73" s="222"/>
      <c r="L73" s="222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</row>
    <row r="74" spans="2:29" ht="12.75" customHeight="1" x14ac:dyDescent="0.2">
      <c r="B74" s="235"/>
      <c r="D74" s="216"/>
      <c r="E74" s="217"/>
      <c r="F74" s="218"/>
      <c r="G74" s="220"/>
      <c r="H74" s="222"/>
      <c r="I74" s="222"/>
      <c r="J74" s="222"/>
      <c r="K74" s="222"/>
      <c r="L74" s="222"/>
      <c r="M74" s="189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</row>
    <row r="75" spans="2:29" ht="12.75" customHeight="1" x14ac:dyDescent="0.2">
      <c r="B75" s="235"/>
      <c r="D75" s="216"/>
      <c r="E75" s="217"/>
      <c r="F75" s="218"/>
      <c r="G75" s="220"/>
      <c r="H75" s="222"/>
      <c r="I75" s="222"/>
      <c r="J75" s="222"/>
      <c r="K75" s="222"/>
      <c r="L75" s="222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</row>
    <row r="76" spans="2:29" ht="12.75" customHeight="1" x14ac:dyDescent="0.2">
      <c r="B76" s="235"/>
      <c r="D76" s="216"/>
      <c r="E76" s="217"/>
      <c r="F76" s="218"/>
      <c r="G76" s="220"/>
      <c r="H76" s="222"/>
      <c r="I76" s="222"/>
      <c r="J76" s="222"/>
      <c r="K76" s="222"/>
      <c r="L76" s="222"/>
      <c r="M76" s="189"/>
      <c r="N76" s="189"/>
      <c r="O76" s="189"/>
      <c r="P76" s="189"/>
      <c r="Q76" s="189"/>
      <c r="R76" s="189"/>
      <c r="S76" s="189"/>
      <c r="T76" s="189"/>
      <c r="U76" s="189"/>
      <c r="V76" s="189"/>
      <c r="W76" s="189"/>
      <c r="X76" s="189"/>
      <c r="Y76" s="189"/>
      <c r="Z76" s="189"/>
      <c r="AA76" s="189"/>
      <c r="AB76" s="189"/>
      <c r="AC76" s="189"/>
    </row>
    <row r="77" spans="2:29" ht="12.75" customHeight="1" x14ac:dyDescent="0.2">
      <c r="B77" s="235"/>
      <c r="D77" s="216"/>
      <c r="E77" s="217"/>
      <c r="F77" s="218"/>
      <c r="G77" s="220"/>
      <c r="H77" s="222"/>
      <c r="I77" s="222"/>
      <c r="J77" s="222"/>
      <c r="K77" s="222"/>
      <c r="L77" s="222"/>
      <c r="M77" s="189"/>
      <c r="N77" s="189"/>
      <c r="O77" s="189"/>
      <c r="P77" s="189"/>
      <c r="Q77" s="189"/>
      <c r="R77" s="189"/>
      <c r="S77" s="189"/>
      <c r="T77" s="189"/>
      <c r="U77" s="189"/>
      <c r="V77" s="189"/>
      <c r="W77" s="189"/>
      <c r="X77" s="189"/>
      <c r="Y77" s="189"/>
      <c r="Z77" s="189"/>
      <c r="AA77" s="189"/>
      <c r="AB77" s="189"/>
      <c r="AC77" s="189"/>
    </row>
    <row r="78" spans="2:29" ht="12.75" customHeight="1" x14ac:dyDescent="0.2">
      <c r="B78" s="235"/>
      <c r="D78" s="216"/>
      <c r="E78" s="217"/>
      <c r="F78" s="218"/>
      <c r="G78" s="220"/>
      <c r="H78" s="222"/>
      <c r="I78" s="222"/>
      <c r="J78" s="222"/>
      <c r="K78" s="222"/>
      <c r="L78" s="222"/>
      <c r="M78" s="189"/>
      <c r="N78" s="189"/>
      <c r="O78" s="189"/>
      <c r="P78" s="189"/>
      <c r="Q78" s="189"/>
      <c r="R78" s="189"/>
      <c r="S78" s="189"/>
      <c r="T78" s="189"/>
      <c r="U78" s="189"/>
      <c r="V78" s="189"/>
      <c r="W78" s="189"/>
      <c r="X78" s="189"/>
      <c r="Y78" s="189"/>
      <c r="Z78" s="189"/>
      <c r="AA78" s="189"/>
      <c r="AB78" s="189"/>
      <c r="AC78" s="189"/>
    </row>
    <row r="79" spans="2:29" ht="12.75" customHeight="1" x14ac:dyDescent="0.2">
      <c r="B79" s="235"/>
      <c r="D79" s="216"/>
      <c r="E79" s="217"/>
      <c r="F79" s="218"/>
      <c r="G79" s="220"/>
      <c r="H79" s="222"/>
      <c r="I79" s="222"/>
      <c r="J79" s="222"/>
      <c r="K79" s="222"/>
      <c r="L79" s="222"/>
      <c r="M79" s="189"/>
      <c r="N79" s="189"/>
      <c r="O79" s="189"/>
      <c r="P79" s="189"/>
      <c r="Q79" s="189"/>
      <c r="R79" s="189"/>
      <c r="S79" s="189"/>
      <c r="T79" s="189"/>
      <c r="U79" s="189"/>
      <c r="V79" s="189"/>
      <c r="W79" s="189"/>
      <c r="X79" s="189"/>
      <c r="Y79" s="189"/>
      <c r="Z79" s="189"/>
      <c r="AA79" s="189"/>
      <c r="AB79" s="189"/>
      <c r="AC79" s="189"/>
    </row>
    <row r="80" spans="2:29" ht="12.75" customHeight="1" x14ac:dyDescent="0.2">
      <c r="B80" s="235"/>
      <c r="D80" s="216"/>
      <c r="E80" s="217"/>
      <c r="F80" s="218"/>
      <c r="G80" s="220"/>
      <c r="H80" s="222"/>
      <c r="I80" s="222"/>
      <c r="J80" s="222"/>
      <c r="K80" s="222"/>
      <c r="L80" s="222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</row>
    <row r="81" spans="2:29" ht="12.75" customHeight="1" x14ac:dyDescent="0.2">
      <c r="B81" s="235"/>
      <c r="D81" s="216"/>
      <c r="E81" s="217"/>
      <c r="F81" s="218"/>
      <c r="G81" s="220"/>
      <c r="H81" s="222"/>
      <c r="I81" s="222"/>
      <c r="J81" s="222"/>
      <c r="K81" s="222"/>
      <c r="L81" s="222"/>
      <c r="M81" s="190"/>
      <c r="N81" s="190"/>
      <c r="O81" s="190"/>
      <c r="P81" s="190"/>
      <c r="Q81" s="190"/>
      <c r="R81" s="190"/>
      <c r="S81" s="190"/>
      <c r="T81" s="190"/>
      <c r="U81" s="190"/>
      <c r="V81" s="190"/>
      <c r="W81" s="190"/>
      <c r="X81" s="190"/>
      <c r="Y81" s="190"/>
      <c r="Z81" s="190"/>
      <c r="AA81" s="190"/>
      <c r="AB81" s="190"/>
      <c r="AC81" s="190"/>
    </row>
    <row r="82" spans="2:29" ht="12.75" customHeight="1" thickBot="1" x14ac:dyDescent="0.25">
      <c r="B82" s="236"/>
      <c r="D82" s="206"/>
      <c r="E82" s="206"/>
      <c r="F82" s="206"/>
      <c r="G82" s="19"/>
      <c r="H82" s="20"/>
      <c r="I82" s="21" t="s">
        <v>6</v>
      </c>
      <c r="J82" s="21" t="s">
        <v>6</v>
      </c>
      <c r="K82" s="21" t="s">
        <v>10</v>
      </c>
      <c r="L82" s="21" t="s">
        <v>10</v>
      </c>
      <c r="M82" s="21" t="str">
        <f t="shared" ref="M82:AC82" si="6">IF(OR(TRIM(M65)=0,TRIM(M65)=""),"",IFERROR(TRIM(INDEX(QryItemNamed,MATCH(TRIM(M65),ITEM,0),3)),""))</f>
        <v/>
      </c>
      <c r="N82" s="21" t="str">
        <f t="shared" si="6"/>
        <v/>
      </c>
      <c r="O82" s="21" t="str">
        <f t="shared" si="6"/>
        <v/>
      </c>
      <c r="P82" s="21" t="str">
        <f t="shared" si="6"/>
        <v/>
      </c>
      <c r="Q82" s="21" t="str">
        <f t="shared" si="6"/>
        <v/>
      </c>
      <c r="R82" s="21" t="str">
        <f t="shared" si="6"/>
        <v/>
      </c>
      <c r="S82" s="21" t="str">
        <f t="shared" si="6"/>
        <v/>
      </c>
      <c r="T82" s="21" t="str">
        <f t="shared" si="6"/>
        <v/>
      </c>
      <c r="U82" s="21" t="str">
        <f t="shared" si="6"/>
        <v/>
      </c>
      <c r="V82" s="21" t="str">
        <f t="shared" si="6"/>
        <v/>
      </c>
      <c r="W82" s="21" t="str">
        <f t="shared" si="6"/>
        <v/>
      </c>
      <c r="X82" s="21" t="str">
        <f t="shared" si="6"/>
        <v/>
      </c>
      <c r="Y82" s="21" t="str">
        <f t="shared" si="6"/>
        <v/>
      </c>
      <c r="Z82" s="21" t="str">
        <f t="shared" si="6"/>
        <v/>
      </c>
      <c r="AA82" s="21" t="str">
        <f t="shared" si="6"/>
        <v/>
      </c>
      <c r="AB82" s="21" t="str">
        <f t="shared" si="6"/>
        <v/>
      </c>
      <c r="AC82" s="21" t="str">
        <f t="shared" si="6"/>
        <v/>
      </c>
    </row>
    <row r="83" spans="2:29" ht="12.75" customHeight="1" x14ac:dyDescent="0.2">
      <c r="B83" s="45"/>
      <c r="D83" s="22"/>
      <c r="E83" s="23"/>
      <c r="F83" s="22"/>
      <c r="G83" s="24"/>
      <c r="H83" s="23"/>
      <c r="I83" s="25" t="str">
        <f t="shared" ref="I83:I114" si="7">IF(D83&lt;&gt;"",F83-D83,"")</f>
        <v/>
      </c>
      <c r="J83" s="25"/>
      <c r="K83" s="25" t="str">
        <f t="shared" ref="K83:K114" si="8">IF(D83&lt;&gt;"",I83*J83/9,"")</f>
        <v/>
      </c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</row>
    <row r="84" spans="2:29" ht="12.75" customHeight="1" x14ac:dyDescent="0.2">
      <c r="B84" s="46"/>
      <c r="D84" s="22"/>
      <c r="E84" s="23" t="s">
        <v>1</v>
      </c>
      <c r="F84" s="22"/>
      <c r="G84" s="24"/>
      <c r="H84" s="23"/>
      <c r="I84" s="25" t="str">
        <f t="shared" si="7"/>
        <v/>
      </c>
      <c r="J84" s="25"/>
      <c r="K84" s="25" t="str">
        <f t="shared" si="8"/>
        <v/>
      </c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6"/>
    </row>
    <row r="85" spans="2:29" ht="12.75" customHeight="1" x14ac:dyDescent="0.2">
      <c r="B85" s="46"/>
      <c r="D85" s="27"/>
      <c r="E85" s="28"/>
      <c r="F85" s="27"/>
      <c r="G85" s="29"/>
      <c r="H85" s="28"/>
      <c r="I85" s="26" t="str">
        <f t="shared" si="7"/>
        <v/>
      </c>
      <c r="J85" s="26"/>
      <c r="K85" s="26" t="str">
        <f t="shared" si="8"/>
        <v/>
      </c>
      <c r="L85" s="26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6"/>
      <c r="AC85" s="26"/>
    </row>
    <row r="86" spans="2:29" ht="12.75" customHeight="1" x14ac:dyDescent="0.2">
      <c r="B86" s="46"/>
      <c r="D86" s="27"/>
      <c r="E86" s="28"/>
      <c r="F86" s="27"/>
      <c r="G86" s="29"/>
      <c r="H86" s="28"/>
      <c r="I86" s="26" t="str">
        <f t="shared" si="7"/>
        <v/>
      </c>
      <c r="J86" s="26"/>
      <c r="K86" s="26" t="str">
        <f t="shared" si="8"/>
        <v/>
      </c>
      <c r="L86" s="26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6"/>
      <c r="AC86" s="26"/>
    </row>
    <row r="87" spans="2:29" ht="12.75" customHeight="1" x14ac:dyDescent="0.2">
      <c r="B87" s="46"/>
      <c r="D87" s="27"/>
      <c r="E87" s="28"/>
      <c r="F87" s="27"/>
      <c r="G87" s="29"/>
      <c r="H87" s="28"/>
      <c r="I87" s="26" t="str">
        <f t="shared" si="7"/>
        <v/>
      </c>
      <c r="J87" s="26"/>
      <c r="K87" s="26" t="str">
        <f t="shared" si="8"/>
        <v/>
      </c>
      <c r="L87" s="26"/>
      <c r="M87" s="25"/>
      <c r="N87" s="25"/>
      <c r="O87" s="26"/>
      <c r="P87" s="25"/>
      <c r="Q87" s="25"/>
      <c r="R87" s="25"/>
      <c r="S87" s="25"/>
      <c r="T87" s="25"/>
      <c r="U87" s="25"/>
      <c r="V87" s="25"/>
      <c r="W87" s="25"/>
      <c r="X87" s="25"/>
      <c r="Y87" s="30"/>
      <c r="Z87" s="30"/>
      <c r="AA87" s="26"/>
      <c r="AB87" s="26"/>
      <c r="AC87" s="26"/>
    </row>
    <row r="88" spans="2:29" ht="12.75" customHeight="1" x14ac:dyDescent="0.2">
      <c r="B88" s="46"/>
      <c r="D88" s="27"/>
      <c r="E88" s="28"/>
      <c r="F88" s="27"/>
      <c r="G88" s="29"/>
      <c r="H88" s="28"/>
      <c r="I88" s="26" t="str">
        <f t="shared" si="7"/>
        <v/>
      </c>
      <c r="J88" s="26"/>
      <c r="K88" s="26" t="str">
        <f t="shared" si="8"/>
        <v/>
      </c>
      <c r="L88" s="26"/>
      <c r="M88" s="25"/>
      <c r="N88" s="25"/>
      <c r="O88" s="26"/>
      <c r="P88" s="25"/>
      <c r="Q88" s="25"/>
      <c r="R88" s="25"/>
      <c r="S88" s="25"/>
      <c r="T88" s="25"/>
      <c r="U88" s="25"/>
      <c r="V88" s="25"/>
      <c r="W88" s="26"/>
      <c r="X88" s="25"/>
      <c r="Y88" s="30"/>
      <c r="Z88" s="30"/>
      <c r="AA88" s="26"/>
      <c r="AB88" s="26"/>
      <c r="AC88" s="26"/>
    </row>
    <row r="89" spans="2:29" ht="12.75" customHeight="1" x14ac:dyDescent="0.2">
      <c r="B89" s="46"/>
      <c r="D89" s="27"/>
      <c r="E89" s="28"/>
      <c r="F89" s="27"/>
      <c r="G89" s="29"/>
      <c r="H89" s="28"/>
      <c r="I89" s="26" t="str">
        <f t="shared" si="7"/>
        <v/>
      </c>
      <c r="J89" s="26"/>
      <c r="K89" s="26" t="str">
        <f t="shared" si="8"/>
        <v/>
      </c>
      <c r="L89" s="26"/>
      <c r="M89" s="25"/>
      <c r="N89" s="25"/>
      <c r="O89" s="26"/>
      <c r="P89" s="25"/>
      <c r="Q89" s="25"/>
      <c r="R89" s="25"/>
      <c r="S89" s="25"/>
      <c r="T89" s="25"/>
      <c r="U89" s="25"/>
      <c r="V89" s="25"/>
      <c r="W89" s="26"/>
      <c r="X89" s="25"/>
      <c r="Y89" s="30"/>
      <c r="Z89" s="30"/>
      <c r="AA89" s="26"/>
      <c r="AB89" s="26"/>
      <c r="AC89" s="26"/>
    </row>
    <row r="90" spans="2:29" ht="12.75" customHeight="1" x14ac:dyDescent="0.2">
      <c r="B90" s="46"/>
      <c r="D90" s="27"/>
      <c r="E90" s="28"/>
      <c r="F90" s="27"/>
      <c r="G90" s="29"/>
      <c r="H90" s="28"/>
      <c r="I90" s="26" t="str">
        <f t="shared" si="7"/>
        <v/>
      </c>
      <c r="J90" s="26"/>
      <c r="K90" s="26" t="str">
        <f t="shared" si="8"/>
        <v/>
      </c>
      <c r="L90" s="26"/>
      <c r="M90" s="25"/>
      <c r="N90" s="25"/>
      <c r="O90" s="26"/>
      <c r="P90" s="25"/>
      <c r="Q90" s="25"/>
      <c r="R90" s="25"/>
      <c r="S90" s="25"/>
      <c r="T90" s="25"/>
      <c r="U90" s="25"/>
      <c r="V90" s="25"/>
      <c r="W90" s="26"/>
      <c r="X90" s="25"/>
      <c r="Y90" s="30"/>
      <c r="Z90" s="30"/>
      <c r="AA90" s="26"/>
      <c r="AB90" s="26"/>
      <c r="AC90" s="26"/>
    </row>
    <row r="91" spans="2:29" ht="12.75" customHeight="1" x14ac:dyDescent="0.2">
      <c r="B91" s="46"/>
      <c r="D91" s="27"/>
      <c r="E91" s="28"/>
      <c r="F91" s="27"/>
      <c r="G91" s="29"/>
      <c r="H91" s="28"/>
      <c r="I91" s="26" t="str">
        <f t="shared" si="7"/>
        <v/>
      </c>
      <c r="J91" s="26"/>
      <c r="K91" s="26" t="str">
        <f t="shared" si="8"/>
        <v/>
      </c>
      <c r="L91" s="26"/>
      <c r="M91" s="25"/>
      <c r="N91" s="25"/>
      <c r="O91" s="26"/>
      <c r="P91" s="25"/>
      <c r="Q91" s="25"/>
      <c r="R91" s="25"/>
      <c r="S91" s="25"/>
      <c r="T91" s="25"/>
      <c r="U91" s="25"/>
      <c r="V91" s="25"/>
      <c r="W91" s="26"/>
      <c r="X91" s="25"/>
      <c r="Y91" s="30"/>
      <c r="Z91" s="30"/>
      <c r="AA91" s="26"/>
      <c r="AB91" s="26"/>
      <c r="AC91" s="26"/>
    </row>
    <row r="92" spans="2:29" ht="12.75" customHeight="1" x14ac:dyDescent="0.2">
      <c r="B92" s="46"/>
      <c r="D92" s="27"/>
      <c r="E92" s="28"/>
      <c r="F92" s="27"/>
      <c r="G92" s="29"/>
      <c r="H92" s="28"/>
      <c r="I92" s="26" t="str">
        <f t="shared" si="7"/>
        <v/>
      </c>
      <c r="J92" s="26"/>
      <c r="K92" s="26" t="str">
        <f t="shared" si="8"/>
        <v/>
      </c>
      <c r="L92" s="26"/>
      <c r="M92" s="25"/>
      <c r="N92" s="25"/>
      <c r="O92" s="26"/>
      <c r="P92" s="25"/>
      <c r="Q92" s="25"/>
      <c r="R92" s="25"/>
      <c r="S92" s="25"/>
      <c r="T92" s="25"/>
      <c r="U92" s="25"/>
      <c r="V92" s="25"/>
      <c r="W92" s="26"/>
      <c r="X92" s="25"/>
      <c r="Y92" s="30"/>
      <c r="Z92" s="30"/>
      <c r="AA92" s="26"/>
      <c r="AB92" s="26"/>
      <c r="AC92" s="26"/>
    </row>
    <row r="93" spans="2:29" ht="12.75" customHeight="1" x14ac:dyDescent="0.2">
      <c r="B93" s="46"/>
      <c r="D93" s="27"/>
      <c r="E93" s="28"/>
      <c r="F93" s="27"/>
      <c r="G93" s="29"/>
      <c r="H93" s="28"/>
      <c r="I93" s="26" t="str">
        <f t="shared" si="7"/>
        <v/>
      </c>
      <c r="J93" s="26"/>
      <c r="K93" s="26" t="str">
        <f t="shared" si="8"/>
        <v/>
      </c>
      <c r="L93" s="26"/>
      <c r="M93" s="25"/>
      <c r="N93" s="25"/>
      <c r="O93" s="26"/>
      <c r="P93" s="25"/>
      <c r="Q93" s="25"/>
      <c r="R93" s="25"/>
      <c r="S93" s="25"/>
      <c r="T93" s="25"/>
      <c r="U93" s="25"/>
      <c r="V93" s="25"/>
      <c r="W93" s="26"/>
      <c r="X93" s="25"/>
      <c r="Y93" s="30"/>
      <c r="Z93" s="30"/>
      <c r="AA93" s="26"/>
      <c r="AB93" s="26"/>
      <c r="AC93" s="26"/>
    </row>
    <row r="94" spans="2:29" ht="12.75" customHeight="1" x14ac:dyDescent="0.2">
      <c r="B94" s="46"/>
      <c r="D94" s="27"/>
      <c r="E94" s="28"/>
      <c r="F94" s="27"/>
      <c r="G94" s="29"/>
      <c r="H94" s="28"/>
      <c r="I94" s="26" t="str">
        <f t="shared" si="7"/>
        <v/>
      </c>
      <c r="J94" s="26"/>
      <c r="K94" s="26" t="str">
        <f t="shared" si="8"/>
        <v/>
      </c>
      <c r="L94" s="26"/>
      <c r="M94" s="25"/>
      <c r="N94" s="25"/>
      <c r="O94" s="26"/>
      <c r="P94" s="25"/>
      <c r="Q94" s="25"/>
      <c r="R94" s="25"/>
      <c r="S94" s="25"/>
      <c r="T94" s="25"/>
      <c r="U94" s="25"/>
      <c r="V94" s="25"/>
      <c r="W94" s="26"/>
      <c r="X94" s="25"/>
      <c r="Y94" s="30"/>
      <c r="Z94" s="30"/>
      <c r="AA94" s="26"/>
      <c r="AB94" s="26"/>
      <c r="AC94" s="26"/>
    </row>
    <row r="95" spans="2:29" ht="12.75" customHeight="1" x14ac:dyDescent="0.2">
      <c r="B95" s="46"/>
      <c r="D95" s="27"/>
      <c r="E95" s="28"/>
      <c r="F95" s="27"/>
      <c r="G95" s="29"/>
      <c r="H95" s="28"/>
      <c r="I95" s="26" t="str">
        <f t="shared" si="7"/>
        <v/>
      </c>
      <c r="J95" s="26"/>
      <c r="K95" s="26" t="str">
        <f t="shared" si="8"/>
        <v/>
      </c>
      <c r="L95" s="26"/>
      <c r="M95" s="25"/>
      <c r="N95" s="25"/>
      <c r="O95" s="26"/>
      <c r="P95" s="25"/>
      <c r="Q95" s="25"/>
      <c r="R95" s="25"/>
      <c r="S95" s="25"/>
      <c r="T95" s="25"/>
      <c r="U95" s="25"/>
      <c r="V95" s="25"/>
      <c r="W95" s="26"/>
      <c r="X95" s="25"/>
      <c r="Y95" s="30"/>
      <c r="Z95" s="30"/>
      <c r="AA95" s="26"/>
      <c r="AB95" s="26"/>
      <c r="AC95" s="26"/>
    </row>
    <row r="96" spans="2:29" ht="12.75" customHeight="1" x14ac:dyDescent="0.2">
      <c r="B96" s="46"/>
      <c r="D96" s="27"/>
      <c r="E96" s="28"/>
      <c r="F96" s="27"/>
      <c r="G96" s="29"/>
      <c r="H96" s="28"/>
      <c r="I96" s="26" t="str">
        <f t="shared" si="7"/>
        <v/>
      </c>
      <c r="J96" s="26"/>
      <c r="K96" s="26" t="str">
        <f t="shared" si="8"/>
        <v/>
      </c>
      <c r="L96" s="26"/>
      <c r="M96" s="25"/>
      <c r="N96" s="25"/>
      <c r="O96" s="26"/>
      <c r="P96" s="25"/>
      <c r="Q96" s="25"/>
      <c r="R96" s="25"/>
      <c r="S96" s="25"/>
      <c r="T96" s="25"/>
      <c r="U96" s="25"/>
      <c r="V96" s="25"/>
      <c r="W96" s="26"/>
      <c r="X96" s="25"/>
      <c r="Y96" s="30"/>
      <c r="Z96" s="30"/>
      <c r="AA96" s="26"/>
      <c r="AB96" s="26"/>
      <c r="AC96" s="26"/>
    </row>
    <row r="97" spans="2:29" ht="12.75" customHeight="1" x14ac:dyDescent="0.2">
      <c r="B97" s="46"/>
      <c r="D97" s="27"/>
      <c r="E97" s="28"/>
      <c r="F97" s="27"/>
      <c r="G97" s="29"/>
      <c r="H97" s="28"/>
      <c r="I97" s="26" t="str">
        <f t="shared" si="7"/>
        <v/>
      </c>
      <c r="J97" s="26"/>
      <c r="K97" s="26" t="str">
        <f t="shared" si="8"/>
        <v/>
      </c>
      <c r="L97" s="26"/>
      <c r="M97" s="25"/>
      <c r="N97" s="25"/>
      <c r="O97" s="26"/>
      <c r="P97" s="25"/>
      <c r="Q97" s="25"/>
      <c r="R97" s="25"/>
      <c r="S97" s="25"/>
      <c r="T97" s="25"/>
      <c r="U97" s="25"/>
      <c r="V97" s="25"/>
      <c r="W97" s="26"/>
      <c r="X97" s="25"/>
      <c r="Y97" s="30"/>
      <c r="Z97" s="30"/>
      <c r="AA97" s="26"/>
      <c r="AB97" s="26"/>
      <c r="AC97" s="26"/>
    </row>
    <row r="98" spans="2:29" ht="12.75" customHeight="1" x14ac:dyDescent="0.2">
      <c r="B98" s="46"/>
      <c r="D98" s="27"/>
      <c r="E98" s="28"/>
      <c r="F98" s="27"/>
      <c r="G98" s="29"/>
      <c r="H98" s="28"/>
      <c r="I98" s="26" t="str">
        <f t="shared" si="7"/>
        <v/>
      </c>
      <c r="J98" s="26"/>
      <c r="K98" s="26" t="str">
        <f t="shared" si="8"/>
        <v/>
      </c>
      <c r="L98" s="26"/>
      <c r="M98" s="25"/>
      <c r="N98" s="25"/>
      <c r="O98" s="26"/>
      <c r="P98" s="25"/>
      <c r="Q98" s="25"/>
      <c r="R98" s="25"/>
      <c r="S98" s="25"/>
      <c r="T98" s="25"/>
      <c r="U98" s="25"/>
      <c r="V98" s="25"/>
      <c r="W98" s="26"/>
      <c r="X98" s="25"/>
      <c r="Y98" s="30"/>
      <c r="Z98" s="30"/>
      <c r="AA98" s="26"/>
      <c r="AB98" s="26"/>
      <c r="AC98" s="26"/>
    </row>
    <row r="99" spans="2:29" ht="12.75" customHeight="1" x14ac:dyDescent="0.2">
      <c r="B99" s="46"/>
      <c r="D99" s="27"/>
      <c r="E99" s="28"/>
      <c r="F99" s="27"/>
      <c r="G99" s="29"/>
      <c r="H99" s="28"/>
      <c r="I99" s="26" t="str">
        <f t="shared" si="7"/>
        <v/>
      </c>
      <c r="J99" s="26"/>
      <c r="K99" s="26" t="str">
        <f t="shared" si="8"/>
        <v/>
      </c>
      <c r="L99" s="26"/>
      <c r="M99" s="25"/>
      <c r="N99" s="25"/>
      <c r="O99" s="26"/>
      <c r="P99" s="25"/>
      <c r="Q99" s="25"/>
      <c r="R99" s="25"/>
      <c r="S99" s="25"/>
      <c r="T99" s="25"/>
      <c r="U99" s="25"/>
      <c r="V99" s="25"/>
      <c r="W99" s="26"/>
      <c r="X99" s="25"/>
      <c r="Y99" s="30"/>
      <c r="Z99" s="30"/>
      <c r="AA99" s="26"/>
      <c r="AB99" s="26"/>
      <c r="AC99" s="26"/>
    </row>
    <row r="100" spans="2:29" ht="12.75" customHeight="1" x14ac:dyDescent="0.2">
      <c r="B100" s="46"/>
      <c r="D100" s="27"/>
      <c r="E100" s="28"/>
      <c r="F100" s="27"/>
      <c r="G100" s="29"/>
      <c r="H100" s="28"/>
      <c r="I100" s="26" t="str">
        <f t="shared" si="7"/>
        <v/>
      </c>
      <c r="J100" s="26"/>
      <c r="K100" s="26" t="str">
        <f t="shared" si="8"/>
        <v/>
      </c>
      <c r="L100" s="26"/>
      <c r="M100" s="25"/>
      <c r="N100" s="25"/>
      <c r="O100" s="26"/>
      <c r="P100" s="25"/>
      <c r="Q100" s="25"/>
      <c r="R100" s="25"/>
      <c r="S100" s="25"/>
      <c r="T100" s="25"/>
      <c r="U100" s="25"/>
      <c r="V100" s="25"/>
      <c r="W100" s="26"/>
      <c r="X100" s="25"/>
      <c r="Y100" s="30"/>
      <c r="Z100" s="30"/>
      <c r="AA100" s="26"/>
      <c r="AB100" s="26"/>
      <c r="AC100" s="26"/>
    </row>
    <row r="101" spans="2:29" ht="12.75" customHeight="1" x14ac:dyDescent="0.2">
      <c r="B101" s="46"/>
      <c r="D101" s="27"/>
      <c r="E101" s="28"/>
      <c r="F101" s="27"/>
      <c r="G101" s="29"/>
      <c r="H101" s="28"/>
      <c r="I101" s="26" t="str">
        <f t="shared" si="7"/>
        <v/>
      </c>
      <c r="J101" s="26"/>
      <c r="K101" s="26" t="str">
        <f t="shared" si="8"/>
        <v/>
      </c>
      <c r="L101" s="26"/>
      <c r="M101" s="25"/>
      <c r="N101" s="25"/>
      <c r="O101" s="26"/>
      <c r="P101" s="25"/>
      <c r="Q101" s="25"/>
      <c r="R101" s="25"/>
      <c r="S101" s="25"/>
      <c r="T101" s="25"/>
      <c r="U101" s="25"/>
      <c r="V101" s="25"/>
      <c r="W101" s="26"/>
      <c r="X101" s="25"/>
      <c r="Y101" s="30"/>
      <c r="Z101" s="30"/>
      <c r="AA101" s="26"/>
      <c r="AB101" s="26"/>
      <c r="AC101" s="26"/>
    </row>
    <row r="102" spans="2:29" ht="12.75" customHeight="1" x14ac:dyDescent="0.2">
      <c r="B102" s="46"/>
      <c r="D102" s="27"/>
      <c r="E102" s="28"/>
      <c r="F102" s="27"/>
      <c r="G102" s="29"/>
      <c r="H102" s="28"/>
      <c r="I102" s="26" t="str">
        <f t="shared" si="7"/>
        <v/>
      </c>
      <c r="J102" s="26"/>
      <c r="K102" s="26" t="str">
        <f t="shared" si="8"/>
        <v/>
      </c>
      <c r="L102" s="26"/>
      <c r="M102" s="25"/>
      <c r="N102" s="25"/>
      <c r="O102" s="26"/>
      <c r="P102" s="25"/>
      <c r="Q102" s="25"/>
      <c r="R102" s="25"/>
      <c r="S102" s="25"/>
      <c r="T102" s="25"/>
      <c r="U102" s="25"/>
      <c r="V102" s="25"/>
      <c r="W102" s="26"/>
      <c r="X102" s="25"/>
      <c r="Y102" s="30"/>
      <c r="Z102" s="30"/>
      <c r="AA102" s="26"/>
      <c r="AB102" s="26"/>
      <c r="AC102" s="26"/>
    </row>
    <row r="103" spans="2:29" ht="12.75" customHeight="1" x14ac:dyDescent="0.2">
      <c r="B103" s="46"/>
      <c r="D103" s="27"/>
      <c r="E103" s="28"/>
      <c r="F103" s="27"/>
      <c r="G103" s="29"/>
      <c r="H103" s="28"/>
      <c r="I103" s="26" t="str">
        <f t="shared" si="7"/>
        <v/>
      </c>
      <c r="J103" s="26"/>
      <c r="K103" s="26" t="str">
        <f t="shared" si="8"/>
        <v/>
      </c>
      <c r="L103" s="26"/>
      <c r="M103" s="25"/>
      <c r="N103" s="25"/>
      <c r="O103" s="26"/>
      <c r="P103" s="25"/>
      <c r="Q103" s="25"/>
      <c r="R103" s="25"/>
      <c r="S103" s="25"/>
      <c r="T103" s="25"/>
      <c r="U103" s="25"/>
      <c r="V103" s="25"/>
      <c r="W103" s="26"/>
      <c r="X103" s="25"/>
      <c r="Y103" s="30"/>
      <c r="Z103" s="30"/>
      <c r="AA103" s="26"/>
      <c r="AB103" s="26"/>
      <c r="AC103" s="26"/>
    </row>
    <row r="104" spans="2:29" ht="12.75" customHeight="1" x14ac:dyDescent="0.2">
      <c r="B104" s="46"/>
      <c r="D104" s="27"/>
      <c r="E104" s="28"/>
      <c r="F104" s="27"/>
      <c r="G104" s="29"/>
      <c r="H104" s="28"/>
      <c r="I104" s="26" t="str">
        <f t="shared" si="7"/>
        <v/>
      </c>
      <c r="J104" s="26"/>
      <c r="K104" s="26" t="str">
        <f t="shared" si="8"/>
        <v/>
      </c>
      <c r="L104" s="26"/>
      <c r="M104" s="25"/>
      <c r="N104" s="25"/>
      <c r="O104" s="26"/>
      <c r="P104" s="25"/>
      <c r="Q104" s="25"/>
      <c r="R104" s="25"/>
      <c r="S104" s="25"/>
      <c r="T104" s="25"/>
      <c r="U104" s="25"/>
      <c r="V104" s="25"/>
      <c r="W104" s="26"/>
      <c r="X104" s="25"/>
      <c r="Y104" s="30"/>
      <c r="Z104" s="30"/>
      <c r="AA104" s="26"/>
      <c r="AB104" s="26"/>
      <c r="AC104" s="26"/>
    </row>
    <row r="105" spans="2:29" ht="12.75" customHeight="1" x14ac:dyDescent="0.2">
      <c r="B105" s="46"/>
      <c r="D105" s="27"/>
      <c r="E105" s="28"/>
      <c r="F105" s="27"/>
      <c r="G105" s="29"/>
      <c r="H105" s="28"/>
      <c r="I105" s="26" t="str">
        <f t="shared" si="7"/>
        <v/>
      </c>
      <c r="J105" s="26"/>
      <c r="K105" s="26" t="str">
        <f t="shared" si="8"/>
        <v/>
      </c>
      <c r="L105" s="26"/>
      <c r="M105" s="25"/>
      <c r="N105" s="25"/>
      <c r="O105" s="26"/>
      <c r="P105" s="25"/>
      <c r="Q105" s="25"/>
      <c r="R105" s="25"/>
      <c r="S105" s="25"/>
      <c r="T105" s="25"/>
      <c r="U105" s="25"/>
      <c r="V105" s="25"/>
      <c r="W105" s="26"/>
      <c r="X105" s="25"/>
      <c r="Y105" s="30"/>
      <c r="Z105" s="30"/>
      <c r="AA105" s="26"/>
      <c r="AB105" s="26"/>
      <c r="AC105" s="26"/>
    </row>
    <row r="106" spans="2:29" ht="12.75" customHeight="1" x14ac:dyDescent="0.2">
      <c r="B106" s="46"/>
      <c r="D106" s="27"/>
      <c r="E106" s="28"/>
      <c r="F106" s="27"/>
      <c r="G106" s="29"/>
      <c r="H106" s="28"/>
      <c r="I106" s="26" t="str">
        <f t="shared" si="7"/>
        <v/>
      </c>
      <c r="J106" s="26"/>
      <c r="K106" s="26" t="str">
        <f t="shared" si="8"/>
        <v/>
      </c>
      <c r="L106" s="26"/>
      <c r="M106" s="25"/>
      <c r="N106" s="25"/>
      <c r="O106" s="26"/>
      <c r="P106" s="25"/>
      <c r="Q106" s="25"/>
      <c r="R106" s="25"/>
      <c r="S106" s="25"/>
      <c r="T106" s="25"/>
      <c r="U106" s="25"/>
      <c r="V106" s="25"/>
      <c r="W106" s="26"/>
      <c r="X106" s="25"/>
      <c r="Y106" s="30"/>
      <c r="Z106" s="30"/>
      <c r="AA106" s="26"/>
      <c r="AB106" s="26"/>
      <c r="AC106" s="26"/>
    </row>
    <row r="107" spans="2:29" ht="12.75" customHeight="1" x14ac:dyDescent="0.2">
      <c r="B107" s="46"/>
      <c r="D107" s="27"/>
      <c r="E107" s="28"/>
      <c r="F107" s="27"/>
      <c r="G107" s="29"/>
      <c r="H107" s="28"/>
      <c r="I107" s="26" t="str">
        <f t="shared" si="7"/>
        <v/>
      </c>
      <c r="J107" s="26"/>
      <c r="K107" s="26" t="str">
        <f t="shared" si="8"/>
        <v/>
      </c>
      <c r="L107" s="26"/>
      <c r="M107" s="25"/>
      <c r="N107" s="25"/>
      <c r="O107" s="26"/>
      <c r="P107" s="25"/>
      <c r="Q107" s="25"/>
      <c r="R107" s="25"/>
      <c r="S107" s="25"/>
      <c r="T107" s="25"/>
      <c r="U107" s="25"/>
      <c r="V107" s="25"/>
      <c r="W107" s="26"/>
      <c r="X107" s="25"/>
      <c r="Y107" s="30"/>
      <c r="Z107" s="30"/>
      <c r="AA107" s="26"/>
      <c r="AB107" s="26"/>
      <c r="AC107" s="26"/>
    </row>
    <row r="108" spans="2:29" ht="12.75" customHeight="1" x14ac:dyDescent="0.2">
      <c r="B108" s="46"/>
      <c r="D108" s="27"/>
      <c r="E108" s="28"/>
      <c r="F108" s="27"/>
      <c r="G108" s="29"/>
      <c r="H108" s="28"/>
      <c r="I108" s="26" t="str">
        <f t="shared" si="7"/>
        <v/>
      </c>
      <c r="J108" s="26"/>
      <c r="K108" s="26" t="str">
        <f t="shared" si="8"/>
        <v/>
      </c>
      <c r="L108" s="26"/>
      <c r="M108" s="25"/>
      <c r="N108" s="25"/>
      <c r="O108" s="26"/>
      <c r="P108" s="25"/>
      <c r="Q108" s="25"/>
      <c r="R108" s="25"/>
      <c r="S108" s="25"/>
      <c r="T108" s="25"/>
      <c r="U108" s="25"/>
      <c r="V108" s="25"/>
      <c r="W108" s="25"/>
      <c r="X108" s="25"/>
      <c r="Y108" s="30"/>
      <c r="Z108" s="30"/>
      <c r="AA108" s="26"/>
      <c r="AB108" s="26"/>
      <c r="AC108" s="26"/>
    </row>
    <row r="109" spans="2:29" ht="12.75" customHeight="1" x14ac:dyDescent="0.2">
      <c r="B109" s="46"/>
      <c r="D109" s="27"/>
      <c r="E109" s="28"/>
      <c r="F109" s="27"/>
      <c r="G109" s="29"/>
      <c r="H109" s="28"/>
      <c r="I109" s="26" t="str">
        <f t="shared" si="7"/>
        <v/>
      </c>
      <c r="J109" s="26"/>
      <c r="K109" s="26" t="str">
        <f t="shared" si="8"/>
        <v/>
      </c>
      <c r="L109" s="26"/>
      <c r="M109" s="25"/>
      <c r="N109" s="25"/>
      <c r="O109" s="26"/>
      <c r="P109" s="25"/>
      <c r="Q109" s="25"/>
      <c r="R109" s="25"/>
      <c r="S109" s="25"/>
      <c r="T109" s="25"/>
      <c r="U109" s="25"/>
      <c r="V109" s="25"/>
      <c r="W109" s="26"/>
      <c r="X109" s="25"/>
      <c r="Y109" s="30"/>
      <c r="Z109" s="30"/>
      <c r="AA109" s="26"/>
      <c r="AB109" s="26"/>
      <c r="AC109" s="26"/>
    </row>
    <row r="110" spans="2:29" ht="12.75" customHeight="1" x14ac:dyDescent="0.2">
      <c r="B110" s="46"/>
      <c r="D110" s="27"/>
      <c r="E110" s="28"/>
      <c r="F110" s="27"/>
      <c r="G110" s="29"/>
      <c r="H110" s="28"/>
      <c r="I110" s="26" t="str">
        <f t="shared" si="7"/>
        <v/>
      </c>
      <c r="J110" s="26"/>
      <c r="K110" s="26" t="str">
        <f t="shared" si="8"/>
        <v/>
      </c>
      <c r="L110" s="26"/>
      <c r="M110" s="25"/>
      <c r="N110" s="25"/>
      <c r="O110" s="26"/>
      <c r="P110" s="25"/>
      <c r="Q110" s="25"/>
      <c r="R110" s="25"/>
      <c r="S110" s="25"/>
      <c r="T110" s="25"/>
      <c r="U110" s="25"/>
      <c r="V110" s="25"/>
      <c r="W110" s="26"/>
      <c r="X110" s="25"/>
      <c r="Y110" s="30"/>
      <c r="Z110" s="30"/>
      <c r="AA110" s="26"/>
      <c r="AB110" s="26"/>
      <c r="AC110" s="26"/>
    </row>
    <row r="111" spans="2:29" ht="12.75" customHeight="1" x14ac:dyDescent="0.2">
      <c r="B111" s="46"/>
      <c r="D111" s="27"/>
      <c r="E111" s="28"/>
      <c r="F111" s="27"/>
      <c r="G111" s="29"/>
      <c r="H111" s="28"/>
      <c r="I111" s="26" t="str">
        <f t="shared" si="7"/>
        <v/>
      </c>
      <c r="J111" s="26"/>
      <c r="K111" s="26" t="str">
        <f t="shared" si="8"/>
        <v/>
      </c>
      <c r="L111" s="26"/>
      <c r="M111" s="25"/>
      <c r="N111" s="25"/>
      <c r="O111" s="26"/>
      <c r="P111" s="25"/>
      <c r="Q111" s="25"/>
      <c r="R111" s="25"/>
      <c r="S111" s="25"/>
      <c r="T111" s="25"/>
      <c r="U111" s="25"/>
      <c r="V111" s="25"/>
      <c r="W111" s="26"/>
      <c r="X111" s="25"/>
      <c r="Y111" s="30"/>
      <c r="Z111" s="30"/>
      <c r="AA111" s="26"/>
      <c r="AB111" s="26"/>
      <c r="AC111" s="26"/>
    </row>
    <row r="112" spans="2:29" ht="12.75" customHeight="1" x14ac:dyDescent="0.2">
      <c r="B112" s="46"/>
      <c r="D112" s="27"/>
      <c r="E112" s="28"/>
      <c r="F112" s="27"/>
      <c r="G112" s="29"/>
      <c r="H112" s="28"/>
      <c r="I112" s="26" t="str">
        <f t="shared" si="7"/>
        <v/>
      </c>
      <c r="J112" s="26"/>
      <c r="K112" s="26" t="str">
        <f t="shared" si="8"/>
        <v/>
      </c>
      <c r="L112" s="26"/>
      <c r="M112" s="25"/>
      <c r="N112" s="25"/>
      <c r="O112" s="26"/>
      <c r="P112" s="25"/>
      <c r="Q112" s="25"/>
      <c r="R112" s="25"/>
      <c r="S112" s="25"/>
      <c r="T112" s="25"/>
      <c r="U112" s="25"/>
      <c r="V112" s="25"/>
      <c r="W112" s="25"/>
      <c r="X112" s="25"/>
      <c r="Y112" s="30"/>
      <c r="Z112" s="30"/>
      <c r="AA112" s="26"/>
      <c r="AB112" s="26"/>
      <c r="AC112" s="26"/>
    </row>
    <row r="113" spans="2:29" ht="12.75" customHeight="1" x14ac:dyDescent="0.2">
      <c r="B113" s="46"/>
      <c r="D113" s="27"/>
      <c r="E113" s="28"/>
      <c r="F113" s="27"/>
      <c r="G113" s="29"/>
      <c r="H113" s="28"/>
      <c r="I113" s="26" t="str">
        <f t="shared" si="7"/>
        <v/>
      </c>
      <c r="J113" s="26"/>
      <c r="K113" s="26" t="str">
        <f t="shared" si="8"/>
        <v/>
      </c>
      <c r="L113" s="26"/>
      <c r="M113" s="25"/>
      <c r="N113" s="25"/>
      <c r="O113" s="26"/>
      <c r="P113" s="25"/>
      <c r="Q113" s="25"/>
      <c r="R113" s="25"/>
      <c r="S113" s="25"/>
      <c r="T113" s="25"/>
      <c r="U113" s="25"/>
      <c r="V113" s="25"/>
      <c r="W113" s="25"/>
      <c r="X113" s="25"/>
      <c r="Y113" s="30"/>
      <c r="Z113" s="30"/>
      <c r="AA113" s="26"/>
      <c r="AB113" s="26"/>
      <c r="AC113" s="26"/>
    </row>
    <row r="114" spans="2:29" ht="12.75" customHeight="1" x14ac:dyDescent="0.2">
      <c r="B114" s="46"/>
      <c r="D114" s="27"/>
      <c r="E114" s="28"/>
      <c r="F114" s="27"/>
      <c r="G114" s="29"/>
      <c r="H114" s="28"/>
      <c r="I114" s="26" t="str">
        <f t="shared" si="7"/>
        <v/>
      </c>
      <c r="J114" s="26"/>
      <c r="K114" s="26" t="str">
        <f t="shared" si="8"/>
        <v/>
      </c>
      <c r="L114" s="26"/>
      <c r="M114" s="25"/>
      <c r="N114" s="25"/>
      <c r="O114" s="26"/>
      <c r="P114" s="25"/>
      <c r="Q114" s="25"/>
      <c r="R114" s="25"/>
      <c r="S114" s="25"/>
      <c r="T114" s="25"/>
      <c r="U114" s="25"/>
      <c r="V114" s="25"/>
      <c r="W114" s="25"/>
      <c r="X114" s="25"/>
      <c r="Y114" s="30"/>
      <c r="Z114" s="30"/>
      <c r="AA114" s="26"/>
      <c r="AB114" s="26"/>
      <c r="AC114" s="26"/>
    </row>
    <row r="115" spans="2:29" ht="12.75" customHeight="1" x14ac:dyDescent="0.2">
      <c r="B115" s="46"/>
      <c r="D115" s="27"/>
      <c r="E115" s="28"/>
      <c r="F115" s="27"/>
      <c r="G115" s="29"/>
      <c r="H115" s="28"/>
      <c r="I115" s="26" t="str">
        <f t="shared" ref="I115:I141" si="9">IF(D115&lt;&gt;"",F115-D115,"")</f>
        <v/>
      </c>
      <c r="J115" s="26"/>
      <c r="K115" s="26" t="str">
        <f t="shared" ref="K115:K141" si="10">IF(D115&lt;&gt;"",I115*J115/9,"")</f>
        <v/>
      </c>
      <c r="L115" s="26"/>
      <c r="M115" s="25"/>
      <c r="N115" s="25"/>
      <c r="O115" s="26"/>
      <c r="P115" s="25"/>
      <c r="Q115" s="25"/>
      <c r="R115" s="25"/>
      <c r="S115" s="25"/>
      <c r="T115" s="25"/>
      <c r="U115" s="25"/>
      <c r="V115" s="25"/>
      <c r="W115" s="25"/>
      <c r="X115" s="25"/>
      <c r="Y115" s="30"/>
      <c r="Z115" s="30"/>
      <c r="AA115" s="26"/>
      <c r="AB115" s="26"/>
      <c r="AC115" s="26"/>
    </row>
    <row r="116" spans="2:29" ht="12.75" customHeight="1" x14ac:dyDescent="0.2">
      <c r="B116" s="46"/>
      <c r="D116" s="27"/>
      <c r="E116" s="28"/>
      <c r="F116" s="27"/>
      <c r="G116" s="29"/>
      <c r="H116" s="28"/>
      <c r="I116" s="26" t="str">
        <f t="shared" si="9"/>
        <v/>
      </c>
      <c r="J116" s="26"/>
      <c r="K116" s="26" t="str">
        <f t="shared" si="10"/>
        <v/>
      </c>
      <c r="L116" s="26"/>
      <c r="M116" s="25"/>
      <c r="N116" s="25"/>
      <c r="O116" s="26"/>
      <c r="P116" s="25"/>
      <c r="Q116" s="25"/>
      <c r="R116" s="25"/>
      <c r="S116" s="25"/>
      <c r="T116" s="25"/>
      <c r="U116" s="25"/>
      <c r="V116" s="25"/>
      <c r="W116" s="25"/>
      <c r="X116" s="25"/>
      <c r="Y116" s="30"/>
      <c r="Z116" s="30"/>
      <c r="AA116" s="26"/>
      <c r="AB116" s="26"/>
      <c r="AC116" s="26"/>
    </row>
    <row r="117" spans="2:29" ht="12.75" customHeight="1" x14ac:dyDescent="0.2">
      <c r="B117" s="46"/>
      <c r="D117" s="27"/>
      <c r="E117" s="28"/>
      <c r="F117" s="27"/>
      <c r="G117" s="29"/>
      <c r="H117" s="28"/>
      <c r="I117" s="26" t="str">
        <f t="shared" si="9"/>
        <v/>
      </c>
      <c r="J117" s="26"/>
      <c r="K117" s="26" t="str">
        <f t="shared" si="10"/>
        <v/>
      </c>
      <c r="L117" s="26"/>
      <c r="M117" s="25"/>
      <c r="N117" s="25"/>
      <c r="O117" s="26"/>
      <c r="P117" s="25"/>
      <c r="Q117" s="25"/>
      <c r="R117" s="25"/>
      <c r="S117" s="25"/>
      <c r="T117" s="25"/>
      <c r="U117" s="25"/>
      <c r="V117" s="25"/>
      <c r="W117" s="25"/>
      <c r="X117" s="25"/>
      <c r="Y117" s="30"/>
      <c r="Z117" s="30"/>
      <c r="AA117" s="26"/>
      <c r="AB117" s="26"/>
      <c r="AC117" s="26"/>
    </row>
    <row r="118" spans="2:29" ht="12.75" customHeight="1" x14ac:dyDescent="0.2">
      <c r="B118" s="46"/>
      <c r="D118" s="27"/>
      <c r="E118" s="28"/>
      <c r="F118" s="27"/>
      <c r="G118" s="29"/>
      <c r="H118" s="28"/>
      <c r="I118" s="26" t="str">
        <f t="shared" si="9"/>
        <v/>
      </c>
      <c r="J118" s="26"/>
      <c r="K118" s="26" t="str">
        <f t="shared" si="10"/>
        <v/>
      </c>
      <c r="L118" s="26"/>
      <c r="M118" s="25"/>
      <c r="N118" s="25"/>
      <c r="O118" s="26"/>
      <c r="P118" s="25"/>
      <c r="Q118" s="25"/>
      <c r="R118" s="25"/>
      <c r="S118" s="25"/>
      <c r="T118" s="25"/>
      <c r="U118" s="25"/>
      <c r="V118" s="25"/>
      <c r="W118" s="25"/>
      <c r="X118" s="26"/>
      <c r="Y118" s="30"/>
      <c r="Z118" s="30"/>
      <c r="AA118" s="26"/>
      <c r="AB118" s="26"/>
      <c r="AC118" s="26"/>
    </row>
    <row r="119" spans="2:29" ht="12.75" customHeight="1" x14ac:dyDescent="0.2">
      <c r="B119" s="46"/>
      <c r="D119" s="27"/>
      <c r="E119" s="28"/>
      <c r="F119" s="27"/>
      <c r="G119" s="29"/>
      <c r="H119" s="28"/>
      <c r="I119" s="26" t="str">
        <f t="shared" si="9"/>
        <v/>
      </c>
      <c r="J119" s="26"/>
      <c r="K119" s="26" t="str">
        <f t="shared" si="10"/>
        <v/>
      </c>
      <c r="L119" s="26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6"/>
      <c r="Y119" s="25"/>
      <c r="Z119" s="25"/>
      <c r="AA119" s="25"/>
      <c r="AB119" s="26"/>
      <c r="AC119" s="26"/>
    </row>
    <row r="120" spans="2:29" ht="12.75" customHeight="1" x14ac:dyDescent="0.2">
      <c r="B120" s="46"/>
      <c r="D120" s="27"/>
      <c r="E120" s="28"/>
      <c r="F120" s="27"/>
      <c r="G120" s="29"/>
      <c r="H120" s="28"/>
      <c r="I120" s="26" t="str">
        <f t="shared" si="9"/>
        <v/>
      </c>
      <c r="J120" s="26"/>
      <c r="K120" s="26" t="str">
        <f t="shared" si="10"/>
        <v/>
      </c>
      <c r="L120" s="26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6"/>
      <c r="Y120" s="25"/>
      <c r="Z120" s="25"/>
      <c r="AA120" s="25"/>
      <c r="AB120" s="26"/>
      <c r="AC120" s="26"/>
    </row>
    <row r="121" spans="2:29" ht="12.75" customHeight="1" x14ac:dyDescent="0.2">
      <c r="B121" s="46"/>
      <c r="D121" s="27"/>
      <c r="E121" s="28"/>
      <c r="F121" s="27"/>
      <c r="G121" s="29"/>
      <c r="H121" s="28"/>
      <c r="I121" s="26" t="str">
        <f t="shared" si="9"/>
        <v/>
      </c>
      <c r="J121" s="26"/>
      <c r="K121" s="26" t="str">
        <f t="shared" si="10"/>
        <v/>
      </c>
      <c r="L121" s="26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6"/>
      <c r="Y121" s="25"/>
      <c r="Z121" s="25"/>
      <c r="AA121" s="25"/>
      <c r="AB121" s="26"/>
      <c r="AC121" s="26"/>
    </row>
    <row r="122" spans="2:29" ht="12.75" customHeight="1" x14ac:dyDescent="0.2">
      <c r="B122" s="46"/>
      <c r="D122" s="27"/>
      <c r="E122" s="28"/>
      <c r="F122" s="27"/>
      <c r="G122" s="29"/>
      <c r="H122" s="28"/>
      <c r="I122" s="26" t="str">
        <f t="shared" si="9"/>
        <v/>
      </c>
      <c r="J122" s="26"/>
      <c r="K122" s="26" t="str">
        <f t="shared" si="10"/>
        <v/>
      </c>
      <c r="L122" s="26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6"/>
      <c r="Y122" s="25"/>
      <c r="Z122" s="25"/>
      <c r="AA122" s="25"/>
      <c r="AB122" s="26"/>
      <c r="AC122" s="26"/>
    </row>
    <row r="123" spans="2:29" ht="12.75" customHeight="1" x14ac:dyDescent="0.2">
      <c r="B123" s="46"/>
      <c r="D123" s="27"/>
      <c r="E123" s="28"/>
      <c r="F123" s="27"/>
      <c r="G123" s="29"/>
      <c r="H123" s="28"/>
      <c r="I123" s="26" t="str">
        <f t="shared" si="9"/>
        <v/>
      </c>
      <c r="J123" s="26"/>
      <c r="K123" s="26" t="str">
        <f t="shared" si="10"/>
        <v/>
      </c>
      <c r="L123" s="26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6"/>
      <c r="Y123" s="25"/>
      <c r="Z123" s="25"/>
      <c r="AA123" s="25"/>
      <c r="AB123" s="26"/>
      <c r="AC123" s="26"/>
    </row>
    <row r="124" spans="2:29" ht="12.75" customHeight="1" x14ac:dyDescent="0.2">
      <c r="B124" s="46"/>
      <c r="D124" s="27"/>
      <c r="E124" s="28"/>
      <c r="F124" s="27"/>
      <c r="G124" s="29"/>
      <c r="H124" s="28"/>
      <c r="I124" s="26" t="str">
        <f t="shared" si="9"/>
        <v/>
      </c>
      <c r="J124" s="26"/>
      <c r="K124" s="26" t="str">
        <f t="shared" si="10"/>
        <v/>
      </c>
      <c r="L124" s="26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6"/>
      <c r="AC124" s="26"/>
    </row>
    <row r="125" spans="2:29" ht="12.75" customHeight="1" x14ac:dyDescent="0.2">
      <c r="B125" s="46"/>
      <c r="D125" s="27"/>
      <c r="E125" s="28"/>
      <c r="F125" s="27"/>
      <c r="G125" s="29"/>
      <c r="H125" s="28"/>
      <c r="I125" s="26" t="str">
        <f t="shared" si="9"/>
        <v/>
      </c>
      <c r="J125" s="26"/>
      <c r="K125" s="26" t="str">
        <f t="shared" si="10"/>
        <v/>
      </c>
      <c r="L125" s="26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6"/>
      <c r="AC125" s="26"/>
    </row>
    <row r="126" spans="2:29" ht="12.75" customHeight="1" x14ac:dyDescent="0.2">
      <c r="B126" s="46"/>
      <c r="D126" s="27"/>
      <c r="E126" s="28"/>
      <c r="F126" s="27"/>
      <c r="G126" s="29"/>
      <c r="H126" s="31"/>
      <c r="I126" s="26" t="str">
        <f t="shared" si="9"/>
        <v/>
      </c>
      <c r="J126" s="26"/>
      <c r="K126" s="26" t="str">
        <f t="shared" si="10"/>
        <v/>
      </c>
      <c r="L126" s="26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6"/>
      <c r="AC126" s="26"/>
    </row>
    <row r="127" spans="2:29" ht="12.75" customHeight="1" x14ac:dyDescent="0.2">
      <c r="B127" s="46"/>
      <c r="D127" s="27"/>
      <c r="E127" s="28"/>
      <c r="F127" s="27"/>
      <c r="G127" s="29"/>
      <c r="H127" s="31"/>
      <c r="I127" s="26" t="str">
        <f t="shared" si="9"/>
        <v/>
      </c>
      <c r="J127" s="26"/>
      <c r="K127" s="26" t="str">
        <f t="shared" si="10"/>
        <v/>
      </c>
      <c r="L127" s="26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6"/>
      <c r="AC127" s="26"/>
    </row>
    <row r="128" spans="2:29" ht="12.75" customHeight="1" x14ac:dyDescent="0.2">
      <c r="B128" s="46"/>
      <c r="D128" s="27"/>
      <c r="E128" s="28"/>
      <c r="F128" s="27"/>
      <c r="G128" s="29"/>
      <c r="H128" s="31"/>
      <c r="I128" s="26" t="str">
        <f t="shared" si="9"/>
        <v/>
      </c>
      <c r="J128" s="26"/>
      <c r="K128" s="26" t="str">
        <f t="shared" si="10"/>
        <v/>
      </c>
      <c r="L128" s="26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6"/>
      <c r="AC128" s="26"/>
    </row>
    <row r="129" spans="2:29" ht="12.75" customHeight="1" x14ac:dyDescent="0.2">
      <c r="B129" s="46"/>
      <c r="D129" s="27"/>
      <c r="E129" s="28"/>
      <c r="F129" s="27"/>
      <c r="G129" s="29"/>
      <c r="H129" s="28"/>
      <c r="I129" s="26" t="str">
        <f t="shared" si="9"/>
        <v/>
      </c>
      <c r="J129" s="26"/>
      <c r="K129" s="26" t="str">
        <f t="shared" si="10"/>
        <v/>
      </c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30"/>
      <c r="Z129" s="25"/>
      <c r="AA129" s="25"/>
      <c r="AB129" s="26"/>
      <c r="AC129" s="26"/>
    </row>
    <row r="130" spans="2:29" ht="12.75" customHeight="1" x14ac:dyDescent="0.2">
      <c r="B130" s="46"/>
      <c r="D130" s="27"/>
      <c r="E130" s="28"/>
      <c r="F130" s="27"/>
      <c r="G130" s="29"/>
      <c r="H130" s="28"/>
      <c r="I130" s="26" t="str">
        <f t="shared" si="9"/>
        <v/>
      </c>
      <c r="J130" s="26"/>
      <c r="K130" s="26" t="str">
        <f t="shared" si="10"/>
        <v/>
      </c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30"/>
      <c r="Z130" s="25"/>
      <c r="AA130" s="25"/>
      <c r="AB130" s="26"/>
      <c r="AC130" s="26"/>
    </row>
    <row r="131" spans="2:29" ht="12.75" customHeight="1" x14ac:dyDescent="0.2">
      <c r="B131" s="46"/>
      <c r="D131" s="27"/>
      <c r="E131" s="28"/>
      <c r="F131" s="27"/>
      <c r="G131" s="29"/>
      <c r="H131" s="28"/>
      <c r="I131" s="26" t="str">
        <f t="shared" si="9"/>
        <v/>
      </c>
      <c r="J131" s="26"/>
      <c r="K131" s="26" t="str">
        <f t="shared" si="10"/>
        <v/>
      </c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30"/>
      <c r="Z131" s="25"/>
      <c r="AA131" s="25"/>
      <c r="AB131" s="26"/>
      <c r="AC131" s="26"/>
    </row>
    <row r="132" spans="2:29" ht="12.75" customHeight="1" x14ac:dyDescent="0.2">
      <c r="B132" s="46"/>
      <c r="D132" s="27"/>
      <c r="E132" s="28"/>
      <c r="F132" s="27"/>
      <c r="G132" s="29"/>
      <c r="H132" s="28"/>
      <c r="I132" s="26" t="str">
        <f t="shared" si="9"/>
        <v/>
      </c>
      <c r="J132" s="26"/>
      <c r="K132" s="26" t="str">
        <f t="shared" si="10"/>
        <v/>
      </c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30"/>
      <c r="Z132" s="25"/>
      <c r="AA132" s="25"/>
      <c r="AB132" s="26"/>
      <c r="AC132" s="26"/>
    </row>
    <row r="133" spans="2:29" ht="12.75" customHeight="1" x14ac:dyDescent="0.2">
      <c r="B133" s="46"/>
      <c r="D133" s="27"/>
      <c r="E133" s="28"/>
      <c r="F133" s="27"/>
      <c r="G133" s="29"/>
      <c r="H133" s="28"/>
      <c r="I133" s="26" t="str">
        <f t="shared" si="9"/>
        <v/>
      </c>
      <c r="J133" s="26"/>
      <c r="K133" s="26" t="str">
        <f t="shared" si="10"/>
        <v/>
      </c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30"/>
      <c r="Z133" s="25"/>
      <c r="AA133" s="25"/>
      <c r="AB133" s="26"/>
      <c r="AC133" s="26"/>
    </row>
    <row r="134" spans="2:29" ht="12.75" customHeight="1" x14ac:dyDescent="0.2">
      <c r="B134" s="46"/>
      <c r="D134" s="27"/>
      <c r="E134" s="28"/>
      <c r="F134" s="27"/>
      <c r="G134" s="29"/>
      <c r="H134" s="28"/>
      <c r="I134" s="26" t="str">
        <f t="shared" si="9"/>
        <v/>
      </c>
      <c r="J134" s="26"/>
      <c r="K134" s="26" t="str">
        <f t="shared" si="10"/>
        <v/>
      </c>
      <c r="L134" s="26"/>
      <c r="M134" s="25"/>
      <c r="N134" s="25"/>
      <c r="O134" s="26"/>
      <c r="P134" s="25"/>
      <c r="Q134" s="25"/>
      <c r="R134" s="25"/>
      <c r="S134" s="25"/>
      <c r="T134" s="25"/>
      <c r="U134" s="25"/>
      <c r="V134" s="25"/>
      <c r="W134" s="25"/>
      <c r="X134" s="25"/>
      <c r="Y134" s="30"/>
      <c r="Z134" s="30"/>
      <c r="AA134" s="26"/>
      <c r="AB134" s="26"/>
      <c r="AC134" s="26"/>
    </row>
    <row r="135" spans="2:29" ht="12.75" customHeight="1" x14ac:dyDescent="0.2">
      <c r="B135" s="46"/>
      <c r="D135" s="27"/>
      <c r="E135" s="28"/>
      <c r="F135" s="27"/>
      <c r="G135" s="29"/>
      <c r="H135" s="28"/>
      <c r="I135" s="26" t="str">
        <f t="shared" si="9"/>
        <v/>
      </c>
      <c r="J135" s="26"/>
      <c r="K135" s="26" t="str">
        <f t="shared" si="10"/>
        <v/>
      </c>
      <c r="L135" s="26"/>
      <c r="M135" s="25"/>
      <c r="N135" s="25"/>
      <c r="O135" s="26"/>
      <c r="P135" s="25"/>
      <c r="Q135" s="25"/>
      <c r="R135" s="25"/>
      <c r="S135" s="25"/>
      <c r="T135" s="25"/>
      <c r="U135" s="25"/>
      <c r="V135" s="25"/>
      <c r="W135" s="25"/>
      <c r="X135" s="25"/>
      <c r="Y135" s="30"/>
      <c r="Z135" s="30"/>
      <c r="AA135" s="26"/>
      <c r="AB135" s="26"/>
      <c r="AC135" s="26"/>
    </row>
    <row r="136" spans="2:29" ht="12.75" customHeight="1" x14ac:dyDescent="0.2">
      <c r="B136" s="46"/>
      <c r="D136" s="27"/>
      <c r="E136" s="28"/>
      <c r="F136" s="27"/>
      <c r="G136" s="29"/>
      <c r="H136" s="28"/>
      <c r="I136" s="26" t="str">
        <f t="shared" si="9"/>
        <v/>
      </c>
      <c r="J136" s="26"/>
      <c r="K136" s="26" t="str">
        <f t="shared" si="10"/>
        <v/>
      </c>
      <c r="L136" s="26"/>
      <c r="M136" s="25"/>
      <c r="N136" s="25"/>
      <c r="O136" s="26"/>
      <c r="P136" s="25"/>
      <c r="Q136" s="25"/>
      <c r="R136" s="25"/>
      <c r="S136" s="25"/>
      <c r="T136" s="25"/>
      <c r="U136" s="25"/>
      <c r="V136" s="25"/>
      <c r="W136" s="25"/>
      <c r="X136" s="25"/>
      <c r="Y136" s="30"/>
      <c r="Z136" s="30"/>
      <c r="AA136" s="26"/>
      <c r="AB136" s="26"/>
      <c r="AC136" s="26"/>
    </row>
    <row r="137" spans="2:29" ht="12.75" customHeight="1" x14ac:dyDescent="0.2">
      <c r="B137" s="46"/>
      <c r="D137" s="27"/>
      <c r="E137" s="28"/>
      <c r="F137" s="27"/>
      <c r="G137" s="29"/>
      <c r="H137" s="28"/>
      <c r="I137" s="26" t="str">
        <f t="shared" si="9"/>
        <v/>
      </c>
      <c r="J137" s="26"/>
      <c r="K137" s="26" t="str">
        <f t="shared" si="10"/>
        <v/>
      </c>
      <c r="L137" s="26"/>
      <c r="M137" s="25"/>
      <c r="N137" s="25"/>
      <c r="O137" s="26"/>
      <c r="P137" s="25"/>
      <c r="Q137" s="25"/>
      <c r="R137" s="25"/>
      <c r="S137" s="25"/>
      <c r="T137" s="25"/>
      <c r="U137" s="25"/>
      <c r="V137" s="25"/>
      <c r="W137" s="25"/>
      <c r="X137" s="25"/>
      <c r="Y137" s="30"/>
      <c r="Z137" s="30"/>
      <c r="AA137" s="26"/>
      <c r="AB137" s="26"/>
      <c r="AC137" s="26"/>
    </row>
    <row r="138" spans="2:29" ht="12.75" customHeight="1" x14ac:dyDescent="0.2">
      <c r="B138" s="46"/>
      <c r="D138" s="32"/>
      <c r="E138" s="31"/>
      <c r="F138" s="32"/>
      <c r="G138" s="33"/>
      <c r="H138" s="31"/>
      <c r="I138" s="34" t="str">
        <f t="shared" si="9"/>
        <v/>
      </c>
      <c r="J138" s="34"/>
      <c r="K138" s="34" t="str">
        <f t="shared" si="10"/>
        <v/>
      </c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5"/>
      <c r="Z138" s="35"/>
      <c r="AA138" s="34"/>
      <c r="AB138" s="34"/>
      <c r="AC138" s="34"/>
    </row>
    <row r="139" spans="2:29" ht="12.75" customHeight="1" x14ac:dyDescent="0.2">
      <c r="B139" s="46"/>
      <c r="D139" s="32"/>
      <c r="E139" s="31"/>
      <c r="F139" s="32"/>
      <c r="G139" s="33"/>
      <c r="H139" s="31"/>
      <c r="I139" s="34" t="str">
        <f t="shared" si="9"/>
        <v/>
      </c>
      <c r="J139" s="34"/>
      <c r="K139" s="34" t="str">
        <f t="shared" si="10"/>
        <v/>
      </c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5"/>
      <c r="Z139" s="35"/>
      <c r="AA139" s="34"/>
      <c r="AB139" s="34"/>
      <c r="AC139" s="34"/>
    </row>
    <row r="140" spans="2:29" ht="12.75" customHeight="1" x14ac:dyDescent="0.2">
      <c r="B140" s="46"/>
      <c r="D140" s="32"/>
      <c r="E140" s="31"/>
      <c r="F140" s="32"/>
      <c r="G140" s="33"/>
      <c r="H140" s="31"/>
      <c r="I140" s="34" t="str">
        <f t="shared" si="9"/>
        <v/>
      </c>
      <c r="J140" s="34"/>
      <c r="K140" s="34" t="str">
        <f t="shared" si="10"/>
        <v/>
      </c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5"/>
      <c r="Z140" s="35"/>
      <c r="AA140" s="34"/>
      <c r="AB140" s="34"/>
      <c r="AC140" s="34"/>
    </row>
    <row r="141" spans="2:29" ht="12.75" customHeight="1" thickBot="1" x14ac:dyDescent="0.25">
      <c r="B141" s="47"/>
      <c r="D141" s="36"/>
      <c r="E141" s="31"/>
      <c r="F141" s="37"/>
      <c r="G141" s="33"/>
      <c r="H141" s="31"/>
      <c r="I141" s="31" t="str">
        <f t="shared" si="9"/>
        <v/>
      </c>
      <c r="J141" s="34"/>
      <c r="K141" s="34" t="str">
        <f t="shared" si="10"/>
        <v/>
      </c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5"/>
      <c r="Z141" s="35"/>
      <c r="AA141" s="34"/>
      <c r="AB141" s="34"/>
      <c r="AC141" s="34"/>
    </row>
    <row r="142" spans="2:29" ht="12.75" customHeight="1" thickBot="1" x14ac:dyDescent="0.25">
      <c r="D142" s="207" t="s">
        <v>4</v>
      </c>
      <c r="E142" s="208"/>
      <c r="F142" s="208"/>
      <c r="G142" s="208"/>
      <c r="H142" s="208"/>
      <c r="I142" s="208"/>
      <c r="J142" s="208"/>
      <c r="K142" s="208"/>
      <c r="L142" s="209"/>
      <c r="M142" s="38" t="str">
        <f t="shared" ref="M142:AC142" si="11">IF(M65="","",IF(OR(M82="", M82="LS", M82="LUMP"),IF(SUM(COUNTIF(M83:M141,"LS")+COUNTIF(M83:M141,"LUMP"))&gt;0,"LS",""),IF(SUM(M83:M141)&lt;&gt;0,SUM(M83:M141),"")))</f>
        <v/>
      </c>
      <c r="N142" s="38" t="str">
        <f t="shared" si="11"/>
        <v/>
      </c>
      <c r="O142" s="38" t="str">
        <f t="shared" si="11"/>
        <v/>
      </c>
      <c r="P142" s="38" t="str">
        <f t="shared" si="11"/>
        <v/>
      </c>
      <c r="Q142" s="38" t="str">
        <f t="shared" si="11"/>
        <v/>
      </c>
      <c r="R142" s="38" t="str">
        <f t="shared" si="11"/>
        <v/>
      </c>
      <c r="S142" s="38" t="str">
        <f t="shared" si="11"/>
        <v/>
      </c>
      <c r="T142" s="38" t="str">
        <f t="shared" si="11"/>
        <v/>
      </c>
      <c r="U142" s="38" t="str">
        <f t="shared" si="11"/>
        <v/>
      </c>
      <c r="V142" s="38" t="str">
        <f t="shared" si="11"/>
        <v/>
      </c>
      <c r="W142" s="38" t="str">
        <f t="shared" si="11"/>
        <v/>
      </c>
      <c r="X142" s="38" t="str">
        <f t="shared" si="11"/>
        <v/>
      </c>
      <c r="Y142" s="38" t="str">
        <f t="shared" si="11"/>
        <v/>
      </c>
      <c r="Z142" s="38" t="str">
        <f t="shared" si="11"/>
        <v/>
      </c>
      <c r="AA142" s="38" t="str">
        <f t="shared" si="11"/>
        <v/>
      </c>
      <c r="AB142" s="38" t="str">
        <f t="shared" si="11"/>
        <v/>
      </c>
      <c r="AC142" s="38" t="str">
        <f t="shared" si="11"/>
        <v/>
      </c>
    </row>
    <row r="143" spans="2:29" ht="12.75" customHeight="1" x14ac:dyDescent="0.2">
      <c r="B143" s="6" t="s">
        <v>18</v>
      </c>
      <c r="D143" s="210" t="s">
        <v>5</v>
      </c>
      <c r="E143" s="211"/>
      <c r="F143" s="211"/>
      <c r="G143" s="211"/>
      <c r="H143" s="211"/>
      <c r="I143" s="211"/>
      <c r="J143" s="211"/>
      <c r="K143" s="211"/>
      <c r="L143" s="212"/>
      <c r="M143" s="39" t="str">
        <f t="shared" ref="M143:AC143" si="12">IF(M65="","",IF( M142="LS","LS",IF(M142&lt;&gt;"",ROUNDUP(M142,0),"")))</f>
        <v/>
      </c>
      <c r="N143" s="39" t="str">
        <f t="shared" si="12"/>
        <v/>
      </c>
      <c r="O143" s="39" t="str">
        <f t="shared" si="12"/>
        <v/>
      </c>
      <c r="P143" s="39" t="str">
        <f t="shared" si="12"/>
        <v/>
      </c>
      <c r="Q143" s="39" t="str">
        <f t="shared" si="12"/>
        <v/>
      </c>
      <c r="R143" s="39" t="str">
        <f t="shared" si="12"/>
        <v/>
      </c>
      <c r="S143" s="39" t="str">
        <f t="shared" si="12"/>
        <v/>
      </c>
      <c r="T143" s="39" t="str">
        <f t="shared" si="12"/>
        <v/>
      </c>
      <c r="U143" s="39" t="str">
        <f t="shared" si="12"/>
        <v/>
      </c>
      <c r="V143" s="39" t="str">
        <f t="shared" si="12"/>
        <v/>
      </c>
      <c r="W143" s="39" t="str">
        <f t="shared" si="12"/>
        <v/>
      </c>
      <c r="X143" s="39" t="str">
        <f t="shared" si="12"/>
        <v/>
      </c>
      <c r="Y143" s="39" t="str">
        <f t="shared" si="12"/>
        <v/>
      </c>
      <c r="Z143" s="39" t="str">
        <f t="shared" si="12"/>
        <v/>
      </c>
      <c r="AA143" s="39" t="str">
        <f t="shared" si="12"/>
        <v/>
      </c>
      <c r="AB143" s="39" t="str">
        <f t="shared" si="12"/>
        <v/>
      </c>
      <c r="AC143" s="39" t="str">
        <f t="shared" si="12"/>
        <v/>
      </c>
    </row>
    <row r="144" spans="2:29" ht="12.75" customHeight="1" thickBot="1" x14ac:dyDescent="0.25"/>
    <row r="145" spans="2:29" ht="12.75" customHeight="1" thickBot="1" x14ac:dyDescent="0.25">
      <c r="B145" s="43" t="s">
        <v>16</v>
      </c>
      <c r="D145" s="224" t="str">
        <f>"PAVEMENT CALC SHEET " &amp; B146</f>
        <v xml:space="preserve">PAVEMENT CALC SHEET </v>
      </c>
      <c r="E145" s="224"/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24"/>
      <c r="Y145" s="224"/>
      <c r="Z145" s="224"/>
      <c r="AA145" s="224"/>
      <c r="AB145" s="224"/>
      <c r="AC145" s="224"/>
    </row>
    <row r="146" spans="2:29" ht="12.75" customHeight="1" thickBot="1" x14ac:dyDescent="0.25">
      <c r="B146" s="44"/>
      <c r="D146" s="11"/>
      <c r="E146" s="11"/>
      <c r="F146" s="11"/>
      <c r="G146" s="11"/>
      <c r="H146" s="11"/>
      <c r="I146" s="12"/>
      <c r="J146" s="12"/>
      <c r="K146" s="12"/>
      <c r="L146" s="13" t="s">
        <v>14</v>
      </c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</row>
    <row r="147" spans="2:29" ht="12.75" customHeight="1" x14ac:dyDescent="0.2">
      <c r="D147" s="11"/>
      <c r="E147" s="11"/>
      <c r="F147" s="11"/>
      <c r="G147" s="11"/>
      <c r="H147" s="11"/>
      <c r="I147" s="12"/>
      <c r="J147" s="12"/>
      <c r="K147" s="12"/>
      <c r="L147" s="13" t="s">
        <v>15</v>
      </c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</row>
    <row r="148" spans="2:29" ht="12.75" customHeight="1" x14ac:dyDescent="0.2">
      <c r="D148" s="12"/>
      <c r="E148" s="12"/>
      <c r="F148" s="1"/>
      <c r="G148" s="16"/>
      <c r="H148" s="12"/>
      <c r="I148" s="11"/>
      <c r="J148" s="12"/>
      <c r="K148" s="12"/>
      <c r="L148" s="13" t="s">
        <v>7</v>
      </c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2:29" ht="12.75" customHeight="1" thickBot="1" x14ac:dyDescent="0.25">
      <c r="D149" s="12"/>
      <c r="E149" s="12"/>
      <c r="F149" s="1"/>
      <c r="G149" s="16"/>
      <c r="H149" s="12"/>
      <c r="I149" s="11"/>
      <c r="J149" s="12"/>
      <c r="K149" s="12"/>
      <c r="L149" s="13" t="s">
        <v>8</v>
      </c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  <c r="AA149" s="17"/>
      <c r="AB149" s="17"/>
      <c r="AC149" s="17"/>
    </row>
    <row r="150" spans="2:29" ht="12.75" customHeight="1" x14ac:dyDescent="0.2">
      <c r="B150" s="234" t="s">
        <v>17</v>
      </c>
      <c r="D150" s="213" t="s">
        <v>2</v>
      </c>
      <c r="E150" s="214"/>
      <c r="F150" s="215"/>
      <c r="G150" s="219" t="s">
        <v>9</v>
      </c>
      <c r="H150" s="221" t="s">
        <v>0</v>
      </c>
      <c r="I150" s="221" t="s">
        <v>29</v>
      </c>
      <c r="J150" s="221" t="s">
        <v>30</v>
      </c>
      <c r="K150" s="221" t="s">
        <v>31</v>
      </c>
      <c r="L150" s="221" t="s">
        <v>3</v>
      </c>
      <c r="M150" s="18" t="str">
        <f t="shared" ref="M150:AC150" si="13">IF(OR(TRIM(M146)=0,TRIM(M146)=""),"",IF(IFERROR(TRIM(INDEX(QryItemNamed,MATCH(TRIM(M146),ITEM,0),2)),"")="Y","SPECIAL",LEFT(IFERROR(TRIM(INDEX(ITEM,MATCH(TRIM(M146),ITEM,0))),""),3)))</f>
        <v/>
      </c>
      <c r="N150" s="18" t="str">
        <f t="shared" si="13"/>
        <v/>
      </c>
      <c r="O150" s="18" t="str">
        <f t="shared" si="13"/>
        <v/>
      </c>
      <c r="P150" s="18" t="str">
        <f t="shared" si="13"/>
        <v/>
      </c>
      <c r="Q150" s="18" t="str">
        <f t="shared" si="13"/>
        <v/>
      </c>
      <c r="R150" s="18" t="str">
        <f t="shared" si="13"/>
        <v/>
      </c>
      <c r="S150" s="18" t="str">
        <f t="shared" si="13"/>
        <v/>
      </c>
      <c r="T150" s="18" t="str">
        <f t="shared" si="13"/>
        <v/>
      </c>
      <c r="U150" s="18" t="str">
        <f t="shared" si="13"/>
        <v/>
      </c>
      <c r="V150" s="18" t="str">
        <f t="shared" si="13"/>
        <v/>
      </c>
      <c r="W150" s="18" t="str">
        <f t="shared" si="13"/>
        <v/>
      </c>
      <c r="X150" s="18" t="str">
        <f t="shared" si="13"/>
        <v/>
      </c>
      <c r="Y150" s="18" t="str">
        <f t="shared" si="13"/>
        <v/>
      </c>
      <c r="Z150" s="18" t="str">
        <f t="shared" si="13"/>
        <v/>
      </c>
      <c r="AA150" s="18" t="str">
        <f t="shared" si="13"/>
        <v/>
      </c>
      <c r="AB150" s="18" t="str">
        <f t="shared" si="13"/>
        <v/>
      </c>
      <c r="AC150" s="18" t="str">
        <f t="shared" si="13"/>
        <v/>
      </c>
    </row>
    <row r="151" spans="2:29" ht="12.75" customHeight="1" x14ac:dyDescent="0.2">
      <c r="B151" s="235"/>
      <c r="D151" s="216"/>
      <c r="E151" s="217"/>
      <c r="F151" s="218"/>
      <c r="G151" s="220"/>
      <c r="H151" s="222"/>
      <c r="I151" s="222"/>
      <c r="J151" s="222"/>
      <c r="K151" s="222"/>
      <c r="L151" s="222"/>
      <c r="M151" s="188" t="str">
        <f t="shared" ref="M151:AC151" si="14">IF(OR(TRIM(M146)=0,TRIM(M146)=""),IF(M147="","",M147),IF(IFERROR(TRIM(INDEX(QryItemNamed,MATCH(TRIM(M146),ITEM,0),2)),"")="Y",TRIM(RIGHT(IFERROR(TRIM(INDEX(QryItemNamed,MATCH(TRIM(M146),ITEM,0),4)),"123456789012"),LEN(IFERROR(TRIM(INDEX(QryItemNamed,MATCH(TRIM(M146),ITEM,0),4)),"123456789012"))-9))&amp;M147,IFERROR(TRIM(INDEX(QryItemNamed,MATCH(TRIM(M146),ITEM,0),4))&amp;M147,"ITEM CODE DOES NOT EXIST IN ITEM MASTER")))</f>
        <v/>
      </c>
      <c r="N151" s="188" t="str">
        <f t="shared" si="14"/>
        <v/>
      </c>
      <c r="O151" s="188" t="str">
        <f t="shared" si="14"/>
        <v/>
      </c>
      <c r="P151" s="188" t="str">
        <f t="shared" si="14"/>
        <v/>
      </c>
      <c r="Q151" s="188" t="str">
        <f t="shared" si="14"/>
        <v/>
      </c>
      <c r="R151" s="188" t="str">
        <f t="shared" si="14"/>
        <v/>
      </c>
      <c r="S151" s="188" t="str">
        <f t="shared" si="14"/>
        <v/>
      </c>
      <c r="T151" s="188" t="str">
        <f t="shared" si="14"/>
        <v/>
      </c>
      <c r="U151" s="188" t="str">
        <f t="shared" si="14"/>
        <v/>
      </c>
      <c r="V151" s="188" t="str">
        <f t="shared" si="14"/>
        <v/>
      </c>
      <c r="W151" s="188" t="str">
        <f t="shared" si="14"/>
        <v/>
      </c>
      <c r="X151" s="188" t="str">
        <f t="shared" si="14"/>
        <v/>
      </c>
      <c r="Y151" s="188" t="str">
        <f t="shared" si="14"/>
        <v/>
      </c>
      <c r="Z151" s="188" t="str">
        <f t="shared" si="14"/>
        <v/>
      </c>
      <c r="AA151" s="188" t="str">
        <f t="shared" si="14"/>
        <v/>
      </c>
      <c r="AB151" s="188" t="str">
        <f t="shared" si="14"/>
        <v/>
      </c>
      <c r="AC151" s="188" t="str">
        <f t="shared" si="14"/>
        <v/>
      </c>
    </row>
    <row r="152" spans="2:29" ht="12.75" customHeight="1" x14ac:dyDescent="0.2">
      <c r="B152" s="235"/>
      <c r="D152" s="216"/>
      <c r="E152" s="217"/>
      <c r="F152" s="218"/>
      <c r="G152" s="220"/>
      <c r="H152" s="222"/>
      <c r="I152" s="222"/>
      <c r="J152" s="222"/>
      <c r="K152" s="222"/>
      <c r="L152" s="222"/>
      <c r="M152" s="189"/>
      <c r="N152" s="189"/>
      <c r="O152" s="189"/>
      <c r="P152" s="189"/>
      <c r="Q152" s="189"/>
      <c r="R152" s="189"/>
      <c r="S152" s="189"/>
      <c r="T152" s="189"/>
      <c r="U152" s="189"/>
      <c r="V152" s="189"/>
      <c r="W152" s="189"/>
      <c r="X152" s="189"/>
      <c r="Y152" s="189"/>
      <c r="Z152" s="189"/>
      <c r="AA152" s="189"/>
      <c r="AB152" s="189"/>
      <c r="AC152" s="189"/>
    </row>
    <row r="153" spans="2:29" ht="12.75" customHeight="1" x14ac:dyDescent="0.2">
      <c r="B153" s="235"/>
      <c r="D153" s="216"/>
      <c r="E153" s="217"/>
      <c r="F153" s="218"/>
      <c r="G153" s="220"/>
      <c r="H153" s="222"/>
      <c r="I153" s="222"/>
      <c r="J153" s="222"/>
      <c r="K153" s="222"/>
      <c r="L153" s="222"/>
      <c r="M153" s="189"/>
      <c r="N153" s="189"/>
      <c r="O153" s="189"/>
      <c r="P153" s="189"/>
      <c r="Q153" s="189"/>
      <c r="R153" s="189"/>
      <c r="S153" s="189"/>
      <c r="T153" s="189"/>
      <c r="U153" s="189"/>
      <c r="V153" s="189"/>
      <c r="W153" s="189"/>
      <c r="X153" s="189"/>
      <c r="Y153" s="189"/>
      <c r="Z153" s="189"/>
      <c r="AA153" s="189"/>
      <c r="AB153" s="189"/>
      <c r="AC153" s="189"/>
    </row>
    <row r="154" spans="2:29" ht="12.75" customHeight="1" x14ac:dyDescent="0.2">
      <c r="B154" s="235"/>
      <c r="D154" s="216"/>
      <c r="E154" s="217"/>
      <c r="F154" s="218"/>
      <c r="G154" s="220"/>
      <c r="H154" s="222"/>
      <c r="I154" s="222"/>
      <c r="J154" s="222"/>
      <c r="K154" s="222"/>
      <c r="L154" s="222"/>
      <c r="M154" s="189"/>
      <c r="N154" s="189"/>
      <c r="O154" s="189"/>
      <c r="P154" s="189"/>
      <c r="Q154" s="189"/>
      <c r="R154" s="189"/>
      <c r="S154" s="189"/>
      <c r="T154" s="189"/>
      <c r="U154" s="189"/>
      <c r="V154" s="189"/>
      <c r="W154" s="189"/>
      <c r="X154" s="189"/>
      <c r="Y154" s="189"/>
      <c r="Z154" s="189"/>
      <c r="AA154" s="189"/>
      <c r="AB154" s="189"/>
      <c r="AC154" s="189"/>
    </row>
    <row r="155" spans="2:29" ht="12.75" customHeight="1" x14ac:dyDescent="0.2">
      <c r="B155" s="235"/>
      <c r="D155" s="216"/>
      <c r="E155" s="217"/>
      <c r="F155" s="218"/>
      <c r="G155" s="220"/>
      <c r="H155" s="222"/>
      <c r="I155" s="222"/>
      <c r="J155" s="222"/>
      <c r="K155" s="222"/>
      <c r="L155" s="222"/>
      <c r="M155" s="189"/>
      <c r="N155" s="189"/>
      <c r="O155" s="189"/>
      <c r="P155" s="189"/>
      <c r="Q155" s="189"/>
      <c r="R155" s="189"/>
      <c r="S155" s="189"/>
      <c r="T155" s="189"/>
      <c r="U155" s="189"/>
      <c r="V155" s="189"/>
      <c r="W155" s="189"/>
      <c r="X155" s="189"/>
      <c r="Y155" s="189"/>
      <c r="Z155" s="189"/>
      <c r="AA155" s="189"/>
      <c r="AB155" s="189"/>
      <c r="AC155" s="189"/>
    </row>
    <row r="156" spans="2:29" ht="12.75" customHeight="1" x14ac:dyDescent="0.2">
      <c r="B156" s="235"/>
      <c r="D156" s="216"/>
      <c r="E156" s="217"/>
      <c r="F156" s="218"/>
      <c r="G156" s="220"/>
      <c r="H156" s="222"/>
      <c r="I156" s="222"/>
      <c r="J156" s="222"/>
      <c r="K156" s="222"/>
      <c r="L156" s="222"/>
      <c r="M156" s="189"/>
      <c r="N156" s="189"/>
      <c r="O156" s="189"/>
      <c r="P156" s="189"/>
      <c r="Q156" s="189"/>
      <c r="R156" s="189"/>
      <c r="S156" s="189"/>
      <c r="T156" s="189"/>
      <c r="U156" s="189"/>
      <c r="V156" s="189"/>
      <c r="W156" s="189"/>
      <c r="X156" s="189"/>
      <c r="Y156" s="189"/>
      <c r="Z156" s="189"/>
      <c r="AA156" s="189"/>
      <c r="AB156" s="189"/>
      <c r="AC156" s="189"/>
    </row>
    <row r="157" spans="2:29" ht="12.75" customHeight="1" x14ac:dyDescent="0.2">
      <c r="B157" s="235"/>
      <c r="D157" s="216"/>
      <c r="E157" s="217"/>
      <c r="F157" s="218"/>
      <c r="G157" s="220"/>
      <c r="H157" s="222"/>
      <c r="I157" s="222"/>
      <c r="J157" s="222"/>
      <c r="K157" s="222"/>
      <c r="L157" s="222"/>
      <c r="M157" s="189"/>
      <c r="N157" s="189"/>
      <c r="O157" s="189"/>
      <c r="P157" s="189"/>
      <c r="Q157" s="189"/>
      <c r="R157" s="189"/>
      <c r="S157" s="189"/>
      <c r="T157" s="189"/>
      <c r="U157" s="189"/>
      <c r="V157" s="189"/>
      <c r="W157" s="189"/>
      <c r="X157" s="189"/>
      <c r="Y157" s="189"/>
      <c r="Z157" s="189"/>
      <c r="AA157" s="189"/>
      <c r="AB157" s="189"/>
      <c r="AC157" s="189"/>
    </row>
    <row r="158" spans="2:29" ht="12.75" customHeight="1" x14ac:dyDescent="0.2">
      <c r="B158" s="235"/>
      <c r="D158" s="216"/>
      <c r="E158" s="217"/>
      <c r="F158" s="218"/>
      <c r="G158" s="220"/>
      <c r="H158" s="222"/>
      <c r="I158" s="222"/>
      <c r="J158" s="222"/>
      <c r="K158" s="222"/>
      <c r="L158" s="222"/>
      <c r="M158" s="189"/>
      <c r="N158" s="189"/>
      <c r="O158" s="189"/>
      <c r="P158" s="189"/>
      <c r="Q158" s="189"/>
      <c r="R158" s="189"/>
      <c r="S158" s="189"/>
      <c r="T158" s="189"/>
      <c r="U158" s="189"/>
      <c r="V158" s="189"/>
      <c r="W158" s="189"/>
      <c r="X158" s="189"/>
      <c r="Y158" s="189"/>
      <c r="Z158" s="189"/>
      <c r="AA158" s="189"/>
      <c r="AB158" s="189"/>
      <c r="AC158" s="189"/>
    </row>
    <row r="159" spans="2:29" ht="12.75" customHeight="1" x14ac:dyDescent="0.2">
      <c r="B159" s="235"/>
      <c r="D159" s="216"/>
      <c r="E159" s="217"/>
      <c r="F159" s="218"/>
      <c r="G159" s="220"/>
      <c r="H159" s="222"/>
      <c r="I159" s="222"/>
      <c r="J159" s="222"/>
      <c r="K159" s="222"/>
      <c r="L159" s="222"/>
      <c r="M159" s="189"/>
      <c r="N159" s="189"/>
      <c r="O159" s="189"/>
      <c r="P159" s="189"/>
      <c r="Q159" s="189"/>
      <c r="R159" s="189"/>
      <c r="S159" s="189"/>
      <c r="T159" s="189"/>
      <c r="U159" s="189"/>
      <c r="V159" s="189"/>
      <c r="W159" s="189"/>
      <c r="X159" s="189"/>
      <c r="Y159" s="189"/>
      <c r="Z159" s="189"/>
      <c r="AA159" s="189"/>
      <c r="AB159" s="189"/>
      <c r="AC159" s="189"/>
    </row>
    <row r="160" spans="2:29" ht="12.75" customHeight="1" x14ac:dyDescent="0.2">
      <c r="B160" s="235"/>
      <c r="D160" s="216"/>
      <c r="E160" s="217"/>
      <c r="F160" s="218"/>
      <c r="G160" s="220"/>
      <c r="H160" s="222"/>
      <c r="I160" s="222"/>
      <c r="J160" s="222"/>
      <c r="K160" s="222"/>
      <c r="L160" s="222"/>
      <c r="M160" s="189"/>
      <c r="N160" s="189"/>
      <c r="O160" s="189"/>
      <c r="P160" s="189"/>
      <c r="Q160" s="189"/>
      <c r="R160" s="189"/>
      <c r="S160" s="189"/>
      <c r="T160" s="189"/>
      <c r="U160" s="189"/>
      <c r="V160" s="189"/>
      <c r="W160" s="189"/>
      <c r="X160" s="189"/>
      <c r="Y160" s="189"/>
      <c r="Z160" s="189"/>
      <c r="AA160" s="189"/>
      <c r="AB160" s="189"/>
      <c r="AC160" s="189"/>
    </row>
    <row r="161" spans="2:29" ht="12.75" customHeight="1" x14ac:dyDescent="0.2">
      <c r="B161" s="235"/>
      <c r="D161" s="216"/>
      <c r="E161" s="217"/>
      <c r="F161" s="218"/>
      <c r="G161" s="220"/>
      <c r="H161" s="222"/>
      <c r="I161" s="222"/>
      <c r="J161" s="222"/>
      <c r="K161" s="222"/>
      <c r="L161" s="222"/>
      <c r="M161" s="189"/>
      <c r="N161" s="189"/>
      <c r="O161" s="189"/>
      <c r="P161" s="189"/>
      <c r="Q161" s="189"/>
      <c r="R161" s="189"/>
      <c r="S161" s="189"/>
      <c r="T161" s="189"/>
      <c r="U161" s="189"/>
      <c r="V161" s="189"/>
      <c r="W161" s="189"/>
      <c r="X161" s="189"/>
      <c r="Y161" s="189"/>
      <c r="Z161" s="189"/>
      <c r="AA161" s="189"/>
      <c r="AB161" s="189"/>
      <c r="AC161" s="189"/>
    </row>
    <row r="162" spans="2:29" ht="12.75" customHeight="1" x14ac:dyDescent="0.2">
      <c r="B162" s="235"/>
      <c r="D162" s="216"/>
      <c r="E162" s="217"/>
      <c r="F162" s="218"/>
      <c r="G162" s="220"/>
      <c r="H162" s="222"/>
      <c r="I162" s="222"/>
      <c r="J162" s="222"/>
      <c r="K162" s="222"/>
      <c r="L162" s="222"/>
      <c r="M162" s="190"/>
      <c r="N162" s="190"/>
      <c r="O162" s="190"/>
      <c r="P162" s="190"/>
      <c r="Q162" s="190"/>
      <c r="R162" s="190"/>
      <c r="S162" s="190"/>
      <c r="T162" s="190"/>
      <c r="U162" s="190"/>
      <c r="V162" s="190"/>
      <c r="W162" s="190"/>
      <c r="X162" s="190"/>
      <c r="Y162" s="190"/>
      <c r="Z162" s="190"/>
      <c r="AA162" s="190"/>
      <c r="AB162" s="190"/>
      <c r="AC162" s="190"/>
    </row>
    <row r="163" spans="2:29" ht="12.75" customHeight="1" thickBot="1" x14ac:dyDescent="0.25">
      <c r="B163" s="236"/>
      <c r="D163" s="206"/>
      <c r="E163" s="206"/>
      <c r="F163" s="206"/>
      <c r="G163" s="19"/>
      <c r="H163" s="20"/>
      <c r="I163" s="21" t="s">
        <v>6</v>
      </c>
      <c r="J163" s="21" t="s">
        <v>6</v>
      </c>
      <c r="K163" s="21" t="s">
        <v>10</v>
      </c>
      <c r="L163" s="21" t="s">
        <v>10</v>
      </c>
      <c r="M163" s="21" t="str">
        <f t="shared" ref="M163:AC163" si="15">IF(OR(TRIM(M146)=0,TRIM(M146)=""),"",IFERROR(TRIM(INDEX(QryItemNamed,MATCH(TRIM(M146),ITEM,0),3)),""))</f>
        <v/>
      </c>
      <c r="N163" s="21" t="str">
        <f t="shared" si="15"/>
        <v/>
      </c>
      <c r="O163" s="21" t="str">
        <f t="shared" si="15"/>
        <v/>
      </c>
      <c r="P163" s="21" t="str">
        <f t="shared" si="15"/>
        <v/>
      </c>
      <c r="Q163" s="21" t="str">
        <f t="shared" si="15"/>
        <v/>
      </c>
      <c r="R163" s="21" t="str">
        <f t="shared" si="15"/>
        <v/>
      </c>
      <c r="S163" s="21" t="str">
        <f t="shared" si="15"/>
        <v/>
      </c>
      <c r="T163" s="21" t="str">
        <f t="shared" si="15"/>
        <v/>
      </c>
      <c r="U163" s="21" t="str">
        <f t="shared" si="15"/>
        <v/>
      </c>
      <c r="V163" s="21" t="str">
        <f t="shared" si="15"/>
        <v/>
      </c>
      <c r="W163" s="21" t="str">
        <f t="shared" si="15"/>
        <v/>
      </c>
      <c r="X163" s="21" t="str">
        <f t="shared" si="15"/>
        <v/>
      </c>
      <c r="Y163" s="21" t="str">
        <f t="shared" si="15"/>
        <v/>
      </c>
      <c r="Z163" s="21" t="str">
        <f t="shared" si="15"/>
        <v/>
      </c>
      <c r="AA163" s="21" t="str">
        <f t="shared" si="15"/>
        <v/>
      </c>
      <c r="AB163" s="21" t="str">
        <f t="shared" si="15"/>
        <v/>
      </c>
      <c r="AC163" s="21" t="str">
        <f t="shared" si="15"/>
        <v/>
      </c>
    </row>
    <row r="164" spans="2:29" ht="12.75" customHeight="1" x14ac:dyDescent="0.2">
      <c r="B164" s="45"/>
      <c r="D164" s="22"/>
      <c r="E164" s="23"/>
      <c r="F164" s="22"/>
      <c r="G164" s="24"/>
      <c r="H164" s="23"/>
      <c r="I164" s="25" t="str">
        <f t="shared" ref="I164:I195" si="16">IF(D164&lt;&gt;"",F164-D164,"")</f>
        <v/>
      </c>
      <c r="J164" s="25"/>
      <c r="K164" s="25" t="str">
        <f t="shared" ref="K164:K195" si="17">IF(D164&lt;&gt;"",I164*J164/9,"")</f>
        <v/>
      </c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</row>
    <row r="165" spans="2:29" ht="12.75" customHeight="1" x14ac:dyDescent="0.2">
      <c r="B165" s="46"/>
      <c r="D165" s="22"/>
      <c r="E165" s="23" t="s">
        <v>1</v>
      </c>
      <c r="F165" s="22"/>
      <c r="G165" s="24"/>
      <c r="H165" s="23"/>
      <c r="I165" s="25" t="str">
        <f t="shared" si="16"/>
        <v/>
      </c>
      <c r="J165" s="25"/>
      <c r="K165" s="25" t="str">
        <f t="shared" si="17"/>
        <v/>
      </c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6"/>
    </row>
    <row r="166" spans="2:29" ht="12.75" customHeight="1" x14ac:dyDescent="0.2">
      <c r="B166" s="46"/>
      <c r="D166" s="27"/>
      <c r="E166" s="28"/>
      <c r="F166" s="27"/>
      <c r="G166" s="29"/>
      <c r="H166" s="28"/>
      <c r="I166" s="26" t="str">
        <f t="shared" si="16"/>
        <v/>
      </c>
      <c r="J166" s="26"/>
      <c r="K166" s="26" t="str">
        <f t="shared" si="17"/>
        <v/>
      </c>
      <c r="L166" s="26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6"/>
      <c r="AC166" s="26"/>
    </row>
    <row r="167" spans="2:29" ht="12.75" customHeight="1" x14ac:dyDescent="0.2">
      <c r="B167" s="46"/>
      <c r="D167" s="27"/>
      <c r="E167" s="28"/>
      <c r="F167" s="27"/>
      <c r="G167" s="29"/>
      <c r="H167" s="28"/>
      <c r="I167" s="26" t="str">
        <f t="shared" si="16"/>
        <v/>
      </c>
      <c r="J167" s="26"/>
      <c r="K167" s="26" t="str">
        <f t="shared" si="17"/>
        <v/>
      </c>
      <c r="L167" s="26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6"/>
      <c r="AC167" s="26"/>
    </row>
    <row r="168" spans="2:29" ht="12.75" customHeight="1" x14ac:dyDescent="0.2">
      <c r="B168" s="46"/>
      <c r="D168" s="27"/>
      <c r="E168" s="28"/>
      <c r="F168" s="27"/>
      <c r="G168" s="29"/>
      <c r="H168" s="28"/>
      <c r="I168" s="26" t="str">
        <f t="shared" si="16"/>
        <v/>
      </c>
      <c r="J168" s="26"/>
      <c r="K168" s="26" t="str">
        <f t="shared" si="17"/>
        <v/>
      </c>
      <c r="L168" s="26"/>
      <c r="M168" s="25"/>
      <c r="N168" s="25"/>
      <c r="O168" s="26"/>
      <c r="P168" s="25"/>
      <c r="Q168" s="25"/>
      <c r="R168" s="25"/>
      <c r="S168" s="25"/>
      <c r="T168" s="25"/>
      <c r="U168" s="25"/>
      <c r="V168" s="25"/>
      <c r="W168" s="25"/>
      <c r="X168" s="25"/>
      <c r="Y168" s="30"/>
      <c r="Z168" s="30"/>
      <c r="AA168" s="26"/>
      <c r="AB168" s="26"/>
      <c r="AC168" s="26"/>
    </row>
    <row r="169" spans="2:29" ht="12.75" customHeight="1" x14ac:dyDescent="0.2">
      <c r="B169" s="46"/>
      <c r="D169" s="27"/>
      <c r="E169" s="28"/>
      <c r="F169" s="27"/>
      <c r="G169" s="29"/>
      <c r="H169" s="28"/>
      <c r="I169" s="26" t="str">
        <f t="shared" si="16"/>
        <v/>
      </c>
      <c r="J169" s="26"/>
      <c r="K169" s="26" t="str">
        <f t="shared" si="17"/>
        <v/>
      </c>
      <c r="L169" s="26"/>
      <c r="M169" s="25"/>
      <c r="N169" s="25"/>
      <c r="O169" s="26"/>
      <c r="P169" s="25"/>
      <c r="Q169" s="25"/>
      <c r="R169" s="25"/>
      <c r="S169" s="25"/>
      <c r="T169" s="25"/>
      <c r="U169" s="25"/>
      <c r="V169" s="25"/>
      <c r="W169" s="26"/>
      <c r="X169" s="25"/>
      <c r="Y169" s="30"/>
      <c r="Z169" s="30"/>
      <c r="AA169" s="26"/>
      <c r="AB169" s="26"/>
      <c r="AC169" s="26"/>
    </row>
    <row r="170" spans="2:29" ht="12.75" customHeight="1" x14ac:dyDescent="0.2">
      <c r="B170" s="46"/>
      <c r="D170" s="27"/>
      <c r="E170" s="28"/>
      <c r="F170" s="27"/>
      <c r="G170" s="29"/>
      <c r="H170" s="28"/>
      <c r="I170" s="26" t="str">
        <f t="shared" si="16"/>
        <v/>
      </c>
      <c r="J170" s="26"/>
      <c r="K170" s="26" t="str">
        <f t="shared" si="17"/>
        <v/>
      </c>
      <c r="L170" s="26"/>
      <c r="M170" s="25"/>
      <c r="N170" s="25"/>
      <c r="O170" s="26"/>
      <c r="P170" s="25"/>
      <c r="Q170" s="25"/>
      <c r="R170" s="25"/>
      <c r="S170" s="25"/>
      <c r="T170" s="25"/>
      <c r="U170" s="25"/>
      <c r="V170" s="25"/>
      <c r="W170" s="26"/>
      <c r="X170" s="25"/>
      <c r="Y170" s="30"/>
      <c r="Z170" s="30"/>
      <c r="AA170" s="26"/>
      <c r="AB170" s="26"/>
      <c r="AC170" s="26"/>
    </row>
    <row r="171" spans="2:29" ht="12.75" customHeight="1" x14ac:dyDescent="0.2">
      <c r="B171" s="46"/>
      <c r="D171" s="27"/>
      <c r="E171" s="28"/>
      <c r="F171" s="27"/>
      <c r="G171" s="29"/>
      <c r="H171" s="28"/>
      <c r="I171" s="26" t="str">
        <f t="shared" si="16"/>
        <v/>
      </c>
      <c r="J171" s="26"/>
      <c r="K171" s="26" t="str">
        <f t="shared" si="17"/>
        <v/>
      </c>
      <c r="L171" s="26"/>
      <c r="M171" s="25"/>
      <c r="N171" s="25"/>
      <c r="O171" s="26"/>
      <c r="P171" s="25"/>
      <c r="Q171" s="25"/>
      <c r="R171" s="25"/>
      <c r="S171" s="25"/>
      <c r="T171" s="25"/>
      <c r="U171" s="25"/>
      <c r="V171" s="25"/>
      <c r="W171" s="26"/>
      <c r="X171" s="25"/>
      <c r="Y171" s="30"/>
      <c r="Z171" s="30"/>
      <c r="AA171" s="26"/>
      <c r="AB171" s="26"/>
      <c r="AC171" s="26"/>
    </row>
    <row r="172" spans="2:29" ht="12.75" customHeight="1" x14ac:dyDescent="0.2">
      <c r="B172" s="46"/>
      <c r="D172" s="27"/>
      <c r="E172" s="28"/>
      <c r="F172" s="27"/>
      <c r="G172" s="29"/>
      <c r="H172" s="28"/>
      <c r="I172" s="26" t="str">
        <f t="shared" si="16"/>
        <v/>
      </c>
      <c r="J172" s="26"/>
      <c r="K172" s="26" t="str">
        <f t="shared" si="17"/>
        <v/>
      </c>
      <c r="L172" s="26"/>
      <c r="M172" s="25"/>
      <c r="N172" s="25"/>
      <c r="O172" s="26"/>
      <c r="P172" s="25"/>
      <c r="Q172" s="25"/>
      <c r="R172" s="25"/>
      <c r="S172" s="25"/>
      <c r="T172" s="25"/>
      <c r="U172" s="25"/>
      <c r="V172" s="25"/>
      <c r="W172" s="26"/>
      <c r="X172" s="25"/>
      <c r="Y172" s="30"/>
      <c r="Z172" s="30"/>
      <c r="AA172" s="26"/>
      <c r="AB172" s="26"/>
      <c r="AC172" s="26"/>
    </row>
    <row r="173" spans="2:29" ht="12.75" customHeight="1" x14ac:dyDescent="0.2">
      <c r="B173" s="46"/>
      <c r="D173" s="27"/>
      <c r="E173" s="28"/>
      <c r="F173" s="27"/>
      <c r="G173" s="29"/>
      <c r="H173" s="28"/>
      <c r="I173" s="26" t="str">
        <f t="shared" si="16"/>
        <v/>
      </c>
      <c r="J173" s="26"/>
      <c r="K173" s="26" t="str">
        <f t="shared" si="17"/>
        <v/>
      </c>
      <c r="L173" s="26"/>
      <c r="M173" s="25"/>
      <c r="N173" s="25"/>
      <c r="O173" s="26"/>
      <c r="P173" s="25"/>
      <c r="Q173" s="25"/>
      <c r="R173" s="25"/>
      <c r="S173" s="25"/>
      <c r="T173" s="25"/>
      <c r="U173" s="25"/>
      <c r="V173" s="25"/>
      <c r="W173" s="26"/>
      <c r="X173" s="25"/>
      <c r="Y173" s="30"/>
      <c r="Z173" s="30"/>
      <c r="AA173" s="26"/>
      <c r="AB173" s="26"/>
      <c r="AC173" s="26"/>
    </row>
    <row r="174" spans="2:29" ht="12.75" customHeight="1" x14ac:dyDescent="0.2">
      <c r="B174" s="46"/>
      <c r="D174" s="27"/>
      <c r="E174" s="28"/>
      <c r="F174" s="27"/>
      <c r="G174" s="29"/>
      <c r="H174" s="28"/>
      <c r="I174" s="26" t="str">
        <f t="shared" si="16"/>
        <v/>
      </c>
      <c r="J174" s="26"/>
      <c r="K174" s="26" t="str">
        <f t="shared" si="17"/>
        <v/>
      </c>
      <c r="L174" s="26"/>
      <c r="M174" s="25"/>
      <c r="N174" s="25"/>
      <c r="O174" s="26"/>
      <c r="P174" s="25"/>
      <c r="Q174" s="25"/>
      <c r="R174" s="25"/>
      <c r="S174" s="25"/>
      <c r="T174" s="25"/>
      <c r="U174" s="25"/>
      <c r="V174" s="25"/>
      <c r="W174" s="26"/>
      <c r="X174" s="25"/>
      <c r="Y174" s="30"/>
      <c r="Z174" s="30"/>
      <c r="AA174" s="26"/>
      <c r="AB174" s="26"/>
      <c r="AC174" s="26"/>
    </row>
    <row r="175" spans="2:29" ht="12.75" customHeight="1" x14ac:dyDescent="0.2">
      <c r="B175" s="46"/>
      <c r="D175" s="27"/>
      <c r="E175" s="28"/>
      <c r="F175" s="27"/>
      <c r="G175" s="29"/>
      <c r="H175" s="28"/>
      <c r="I175" s="26" t="str">
        <f t="shared" si="16"/>
        <v/>
      </c>
      <c r="J175" s="26"/>
      <c r="K175" s="26" t="str">
        <f t="shared" si="17"/>
        <v/>
      </c>
      <c r="L175" s="26"/>
      <c r="M175" s="25"/>
      <c r="N175" s="25"/>
      <c r="O175" s="26"/>
      <c r="P175" s="25"/>
      <c r="Q175" s="25"/>
      <c r="R175" s="25"/>
      <c r="S175" s="25"/>
      <c r="T175" s="25"/>
      <c r="U175" s="25"/>
      <c r="V175" s="25"/>
      <c r="W175" s="26"/>
      <c r="X175" s="25"/>
      <c r="Y175" s="30"/>
      <c r="Z175" s="30"/>
      <c r="AA175" s="26"/>
      <c r="AB175" s="26"/>
      <c r="AC175" s="26"/>
    </row>
    <row r="176" spans="2:29" ht="12.75" customHeight="1" x14ac:dyDescent="0.2">
      <c r="B176" s="46"/>
      <c r="D176" s="27"/>
      <c r="E176" s="28"/>
      <c r="F176" s="27"/>
      <c r="G176" s="29"/>
      <c r="H176" s="28"/>
      <c r="I176" s="26" t="str">
        <f t="shared" si="16"/>
        <v/>
      </c>
      <c r="J176" s="26"/>
      <c r="K176" s="26" t="str">
        <f t="shared" si="17"/>
        <v/>
      </c>
      <c r="L176" s="26"/>
      <c r="M176" s="25"/>
      <c r="N176" s="25"/>
      <c r="O176" s="26"/>
      <c r="P176" s="25"/>
      <c r="Q176" s="25"/>
      <c r="R176" s="25"/>
      <c r="S176" s="25"/>
      <c r="T176" s="25"/>
      <c r="U176" s="25"/>
      <c r="V176" s="25"/>
      <c r="W176" s="26"/>
      <c r="X176" s="25"/>
      <c r="Y176" s="30"/>
      <c r="Z176" s="30"/>
      <c r="AA176" s="26"/>
      <c r="AB176" s="26"/>
      <c r="AC176" s="26"/>
    </row>
    <row r="177" spans="2:29" ht="12.75" customHeight="1" x14ac:dyDescent="0.2">
      <c r="B177" s="46"/>
      <c r="D177" s="27"/>
      <c r="E177" s="28"/>
      <c r="F177" s="27"/>
      <c r="G177" s="29"/>
      <c r="H177" s="28"/>
      <c r="I177" s="26" t="str">
        <f t="shared" si="16"/>
        <v/>
      </c>
      <c r="J177" s="26"/>
      <c r="K177" s="26" t="str">
        <f t="shared" si="17"/>
        <v/>
      </c>
      <c r="L177" s="26"/>
      <c r="M177" s="25"/>
      <c r="N177" s="25"/>
      <c r="O177" s="26"/>
      <c r="P177" s="25"/>
      <c r="Q177" s="25"/>
      <c r="R177" s="25"/>
      <c r="S177" s="25"/>
      <c r="T177" s="25"/>
      <c r="U177" s="25"/>
      <c r="V177" s="25"/>
      <c r="W177" s="26"/>
      <c r="X177" s="25"/>
      <c r="Y177" s="30"/>
      <c r="Z177" s="30"/>
      <c r="AA177" s="26"/>
      <c r="AB177" s="26"/>
      <c r="AC177" s="26"/>
    </row>
    <row r="178" spans="2:29" ht="12.75" customHeight="1" x14ac:dyDescent="0.2">
      <c r="B178" s="46"/>
      <c r="D178" s="27"/>
      <c r="E178" s="28"/>
      <c r="F178" s="27"/>
      <c r="G178" s="29"/>
      <c r="H178" s="28"/>
      <c r="I178" s="26" t="str">
        <f t="shared" si="16"/>
        <v/>
      </c>
      <c r="J178" s="26"/>
      <c r="K178" s="26" t="str">
        <f t="shared" si="17"/>
        <v/>
      </c>
      <c r="L178" s="26"/>
      <c r="M178" s="25"/>
      <c r="N178" s="25"/>
      <c r="O178" s="26"/>
      <c r="P178" s="25"/>
      <c r="Q178" s="25"/>
      <c r="R178" s="25"/>
      <c r="S178" s="25"/>
      <c r="T178" s="25"/>
      <c r="U178" s="25"/>
      <c r="V178" s="25"/>
      <c r="W178" s="26"/>
      <c r="X178" s="25"/>
      <c r="Y178" s="30"/>
      <c r="Z178" s="30"/>
      <c r="AA178" s="26"/>
      <c r="AB178" s="26"/>
      <c r="AC178" s="26"/>
    </row>
    <row r="179" spans="2:29" ht="12.75" customHeight="1" x14ac:dyDescent="0.2">
      <c r="B179" s="46"/>
      <c r="D179" s="27"/>
      <c r="E179" s="28"/>
      <c r="F179" s="27"/>
      <c r="G179" s="29"/>
      <c r="H179" s="28"/>
      <c r="I179" s="26" t="str">
        <f t="shared" si="16"/>
        <v/>
      </c>
      <c r="J179" s="26"/>
      <c r="K179" s="26" t="str">
        <f t="shared" si="17"/>
        <v/>
      </c>
      <c r="L179" s="26"/>
      <c r="M179" s="25"/>
      <c r="N179" s="25"/>
      <c r="O179" s="26"/>
      <c r="P179" s="25"/>
      <c r="Q179" s="25"/>
      <c r="R179" s="25"/>
      <c r="S179" s="25"/>
      <c r="T179" s="25"/>
      <c r="U179" s="25"/>
      <c r="V179" s="25"/>
      <c r="W179" s="26"/>
      <c r="X179" s="25"/>
      <c r="Y179" s="30"/>
      <c r="Z179" s="30"/>
      <c r="AA179" s="26"/>
      <c r="AB179" s="26"/>
      <c r="AC179" s="26"/>
    </row>
    <row r="180" spans="2:29" ht="12.75" customHeight="1" x14ac:dyDescent="0.2">
      <c r="B180" s="46"/>
      <c r="D180" s="27"/>
      <c r="E180" s="28"/>
      <c r="F180" s="27"/>
      <c r="G180" s="29"/>
      <c r="H180" s="28"/>
      <c r="I180" s="26" t="str">
        <f t="shared" si="16"/>
        <v/>
      </c>
      <c r="J180" s="26"/>
      <c r="K180" s="26" t="str">
        <f t="shared" si="17"/>
        <v/>
      </c>
      <c r="L180" s="26"/>
      <c r="M180" s="25"/>
      <c r="N180" s="25"/>
      <c r="O180" s="26"/>
      <c r="P180" s="25"/>
      <c r="Q180" s="25"/>
      <c r="R180" s="25"/>
      <c r="S180" s="25"/>
      <c r="T180" s="25"/>
      <c r="U180" s="25"/>
      <c r="V180" s="25"/>
      <c r="W180" s="26"/>
      <c r="X180" s="25"/>
      <c r="Y180" s="30"/>
      <c r="Z180" s="30"/>
      <c r="AA180" s="26"/>
      <c r="AB180" s="26"/>
      <c r="AC180" s="26"/>
    </row>
    <row r="181" spans="2:29" ht="12.75" customHeight="1" x14ac:dyDescent="0.2">
      <c r="B181" s="46"/>
      <c r="D181" s="27"/>
      <c r="E181" s="28"/>
      <c r="F181" s="27"/>
      <c r="G181" s="29"/>
      <c r="H181" s="28"/>
      <c r="I181" s="26" t="str">
        <f t="shared" si="16"/>
        <v/>
      </c>
      <c r="J181" s="26"/>
      <c r="K181" s="26" t="str">
        <f t="shared" si="17"/>
        <v/>
      </c>
      <c r="L181" s="26"/>
      <c r="M181" s="25"/>
      <c r="N181" s="25"/>
      <c r="O181" s="26"/>
      <c r="P181" s="25"/>
      <c r="Q181" s="25"/>
      <c r="R181" s="25"/>
      <c r="S181" s="25"/>
      <c r="T181" s="25"/>
      <c r="U181" s="25"/>
      <c r="V181" s="25"/>
      <c r="W181" s="26"/>
      <c r="X181" s="25"/>
      <c r="Y181" s="30"/>
      <c r="Z181" s="30"/>
      <c r="AA181" s="26"/>
      <c r="AB181" s="26"/>
      <c r="AC181" s="26"/>
    </row>
    <row r="182" spans="2:29" ht="12.75" customHeight="1" x14ac:dyDescent="0.2">
      <c r="B182" s="46"/>
      <c r="D182" s="27"/>
      <c r="E182" s="28"/>
      <c r="F182" s="27"/>
      <c r="G182" s="29"/>
      <c r="H182" s="28"/>
      <c r="I182" s="26" t="str">
        <f t="shared" si="16"/>
        <v/>
      </c>
      <c r="J182" s="26"/>
      <c r="K182" s="26" t="str">
        <f t="shared" si="17"/>
        <v/>
      </c>
      <c r="L182" s="26"/>
      <c r="M182" s="25"/>
      <c r="N182" s="25"/>
      <c r="O182" s="26"/>
      <c r="P182" s="25"/>
      <c r="Q182" s="25"/>
      <c r="R182" s="25"/>
      <c r="S182" s="25"/>
      <c r="T182" s="25"/>
      <c r="U182" s="25"/>
      <c r="V182" s="25"/>
      <c r="W182" s="26"/>
      <c r="X182" s="25"/>
      <c r="Y182" s="30"/>
      <c r="Z182" s="30"/>
      <c r="AA182" s="26"/>
      <c r="AB182" s="26"/>
      <c r="AC182" s="26"/>
    </row>
    <row r="183" spans="2:29" ht="12.75" customHeight="1" x14ac:dyDescent="0.2">
      <c r="B183" s="46"/>
      <c r="D183" s="27"/>
      <c r="E183" s="28"/>
      <c r="F183" s="27"/>
      <c r="G183" s="29"/>
      <c r="H183" s="28"/>
      <c r="I183" s="26" t="str">
        <f t="shared" si="16"/>
        <v/>
      </c>
      <c r="J183" s="26"/>
      <c r="K183" s="26" t="str">
        <f t="shared" si="17"/>
        <v/>
      </c>
      <c r="L183" s="26"/>
      <c r="M183" s="25"/>
      <c r="N183" s="25"/>
      <c r="O183" s="26"/>
      <c r="P183" s="25"/>
      <c r="Q183" s="25"/>
      <c r="R183" s="25"/>
      <c r="S183" s="25"/>
      <c r="T183" s="25"/>
      <c r="U183" s="25"/>
      <c r="V183" s="25"/>
      <c r="W183" s="26"/>
      <c r="X183" s="25"/>
      <c r="Y183" s="30"/>
      <c r="Z183" s="30"/>
      <c r="AA183" s="26"/>
      <c r="AB183" s="26"/>
      <c r="AC183" s="26"/>
    </row>
    <row r="184" spans="2:29" ht="12.75" customHeight="1" x14ac:dyDescent="0.2">
      <c r="B184" s="46"/>
      <c r="D184" s="27"/>
      <c r="E184" s="28"/>
      <c r="F184" s="27"/>
      <c r="G184" s="29"/>
      <c r="H184" s="28"/>
      <c r="I184" s="26" t="str">
        <f t="shared" si="16"/>
        <v/>
      </c>
      <c r="J184" s="26"/>
      <c r="K184" s="26" t="str">
        <f t="shared" si="17"/>
        <v/>
      </c>
      <c r="L184" s="26"/>
      <c r="M184" s="25"/>
      <c r="N184" s="25"/>
      <c r="O184" s="26"/>
      <c r="P184" s="25"/>
      <c r="Q184" s="25"/>
      <c r="R184" s="25"/>
      <c r="S184" s="25"/>
      <c r="T184" s="25"/>
      <c r="U184" s="25"/>
      <c r="V184" s="25"/>
      <c r="W184" s="26"/>
      <c r="X184" s="25"/>
      <c r="Y184" s="30"/>
      <c r="Z184" s="30"/>
      <c r="AA184" s="26"/>
      <c r="AB184" s="26"/>
      <c r="AC184" s="26"/>
    </row>
    <row r="185" spans="2:29" ht="12.75" customHeight="1" x14ac:dyDescent="0.2">
      <c r="B185" s="46"/>
      <c r="D185" s="27"/>
      <c r="E185" s="28"/>
      <c r="F185" s="27"/>
      <c r="G185" s="29"/>
      <c r="H185" s="28"/>
      <c r="I185" s="26" t="str">
        <f t="shared" si="16"/>
        <v/>
      </c>
      <c r="J185" s="26"/>
      <c r="K185" s="26" t="str">
        <f t="shared" si="17"/>
        <v/>
      </c>
      <c r="L185" s="26"/>
      <c r="M185" s="25"/>
      <c r="N185" s="25"/>
      <c r="O185" s="26"/>
      <c r="P185" s="25"/>
      <c r="Q185" s="25"/>
      <c r="R185" s="25"/>
      <c r="S185" s="25"/>
      <c r="T185" s="25"/>
      <c r="U185" s="25"/>
      <c r="V185" s="25"/>
      <c r="W185" s="26"/>
      <c r="X185" s="25"/>
      <c r="Y185" s="30"/>
      <c r="Z185" s="30"/>
      <c r="AA185" s="26"/>
      <c r="AB185" s="26"/>
      <c r="AC185" s="26"/>
    </row>
    <row r="186" spans="2:29" ht="12.75" customHeight="1" x14ac:dyDescent="0.2">
      <c r="B186" s="46"/>
      <c r="D186" s="27"/>
      <c r="E186" s="28"/>
      <c r="F186" s="27"/>
      <c r="G186" s="29"/>
      <c r="H186" s="28"/>
      <c r="I186" s="26" t="str">
        <f t="shared" si="16"/>
        <v/>
      </c>
      <c r="J186" s="26"/>
      <c r="K186" s="26" t="str">
        <f t="shared" si="17"/>
        <v/>
      </c>
      <c r="L186" s="26"/>
      <c r="M186" s="25"/>
      <c r="N186" s="25"/>
      <c r="O186" s="26"/>
      <c r="P186" s="25"/>
      <c r="Q186" s="25"/>
      <c r="R186" s="25"/>
      <c r="S186" s="25"/>
      <c r="T186" s="25"/>
      <c r="U186" s="25"/>
      <c r="V186" s="25"/>
      <c r="W186" s="26"/>
      <c r="X186" s="25"/>
      <c r="Y186" s="30"/>
      <c r="Z186" s="30"/>
      <c r="AA186" s="26"/>
      <c r="AB186" s="26"/>
      <c r="AC186" s="26"/>
    </row>
    <row r="187" spans="2:29" ht="12.75" customHeight="1" x14ac:dyDescent="0.2">
      <c r="B187" s="46"/>
      <c r="D187" s="27"/>
      <c r="E187" s="28"/>
      <c r="F187" s="27"/>
      <c r="G187" s="29"/>
      <c r="H187" s="28"/>
      <c r="I187" s="26" t="str">
        <f t="shared" si="16"/>
        <v/>
      </c>
      <c r="J187" s="26"/>
      <c r="K187" s="26" t="str">
        <f t="shared" si="17"/>
        <v/>
      </c>
      <c r="L187" s="26"/>
      <c r="M187" s="25"/>
      <c r="N187" s="25"/>
      <c r="O187" s="26"/>
      <c r="P187" s="25"/>
      <c r="Q187" s="25"/>
      <c r="R187" s="25"/>
      <c r="S187" s="25"/>
      <c r="T187" s="25"/>
      <c r="U187" s="25"/>
      <c r="V187" s="25"/>
      <c r="W187" s="26"/>
      <c r="X187" s="25"/>
      <c r="Y187" s="30"/>
      <c r="Z187" s="30"/>
      <c r="AA187" s="26"/>
      <c r="AB187" s="26"/>
      <c r="AC187" s="26"/>
    </row>
    <row r="188" spans="2:29" ht="12.75" customHeight="1" x14ac:dyDescent="0.2">
      <c r="B188" s="46"/>
      <c r="D188" s="27"/>
      <c r="E188" s="28"/>
      <c r="F188" s="27"/>
      <c r="G188" s="29"/>
      <c r="H188" s="28"/>
      <c r="I188" s="26" t="str">
        <f t="shared" si="16"/>
        <v/>
      </c>
      <c r="J188" s="26"/>
      <c r="K188" s="26" t="str">
        <f t="shared" si="17"/>
        <v/>
      </c>
      <c r="L188" s="26"/>
      <c r="M188" s="25"/>
      <c r="N188" s="25"/>
      <c r="O188" s="26"/>
      <c r="P188" s="25"/>
      <c r="Q188" s="25"/>
      <c r="R188" s="25"/>
      <c r="S188" s="25"/>
      <c r="T188" s="25"/>
      <c r="U188" s="25"/>
      <c r="V188" s="25"/>
      <c r="W188" s="26"/>
      <c r="X188" s="25"/>
      <c r="Y188" s="30"/>
      <c r="Z188" s="30"/>
      <c r="AA188" s="26"/>
      <c r="AB188" s="26"/>
      <c r="AC188" s="26"/>
    </row>
    <row r="189" spans="2:29" ht="12.75" customHeight="1" x14ac:dyDescent="0.2">
      <c r="B189" s="46"/>
      <c r="D189" s="27"/>
      <c r="E189" s="28"/>
      <c r="F189" s="27"/>
      <c r="G189" s="29"/>
      <c r="H189" s="28"/>
      <c r="I189" s="26" t="str">
        <f t="shared" si="16"/>
        <v/>
      </c>
      <c r="J189" s="26"/>
      <c r="K189" s="26" t="str">
        <f t="shared" si="17"/>
        <v/>
      </c>
      <c r="L189" s="26"/>
      <c r="M189" s="25"/>
      <c r="N189" s="25"/>
      <c r="O189" s="26"/>
      <c r="P189" s="25"/>
      <c r="Q189" s="25"/>
      <c r="R189" s="25"/>
      <c r="S189" s="25"/>
      <c r="T189" s="25"/>
      <c r="U189" s="25"/>
      <c r="V189" s="25"/>
      <c r="W189" s="25"/>
      <c r="X189" s="25"/>
      <c r="Y189" s="30"/>
      <c r="Z189" s="30"/>
      <c r="AA189" s="26"/>
      <c r="AB189" s="26"/>
      <c r="AC189" s="26"/>
    </row>
    <row r="190" spans="2:29" ht="12.75" customHeight="1" x14ac:dyDescent="0.2">
      <c r="B190" s="46"/>
      <c r="D190" s="27"/>
      <c r="E190" s="28"/>
      <c r="F190" s="27"/>
      <c r="G190" s="29"/>
      <c r="H190" s="28"/>
      <c r="I190" s="26" t="str">
        <f t="shared" si="16"/>
        <v/>
      </c>
      <c r="J190" s="26"/>
      <c r="K190" s="26" t="str">
        <f t="shared" si="17"/>
        <v/>
      </c>
      <c r="L190" s="26"/>
      <c r="M190" s="25"/>
      <c r="N190" s="25"/>
      <c r="O190" s="26"/>
      <c r="P190" s="25"/>
      <c r="Q190" s="25"/>
      <c r="R190" s="25"/>
      <c r="S190" s="25"/>
      <c r="T190" s="25"/>
      <c r="U190" s="25"/>
      <c r="V190" s="25"/>
      <c r="W190" s="26"/>
      <c r="X190" s="25"/>
      <c r="Y190" s="30"/>
      <c r="Z190" s="30"/>
      <c r="AA190" s="26"/>
      <c r="AB190" s="26"/>
      <c r="AC190" s="26"/>
    </row>
    <row r="191" spans="2:29" ht="12.75" customHeight="1" x14ac:dyDescent="0.2">
      <c r="B191" s="46"/>
      <c r="D191" s="27"/>
      <c r="E191" s="28"/>
      <c r="F191" s="27"/>
      <c r="G191" s="29"/>
      <c r="H191" s="28"/>
      <c r="I191" s="26" t="str">
        <f t="shared" si="16"/>
        <v/>
      </c>
      <c r="J191" s="26"/>
      <c r="K191" s="26" t="str">
        <f t="shared" si="17"/>
        <v/>
      </c>
      <c r="L191" s="26"/>
      <c r="M191" s="25"/>
      <c r="N191" s="25"/>
      <c r="O191" s="26"/>
      <c r="P191" s="25"/>
      <c r="Q191" s="25"/>
      <c r="R191" s="25"/>
      <c r="S191" s="25"/>
      <c r="T191" s="25"/>
      <c r="U191" s="25"/>
      <c r="V191" s="25"/>
      <c r="W191" s="26"/>
      <c r="X191" s="25"/>
      <c r="Y191" s="30"/>
      <c r="Z191" s="30"/>
      <c r="AA191" s="26"/>
      <c r="AB191" s="26"/>
      <c r="AC191" s="26"/>
    </row>
    <row r="192" spans="2:29" ht="12.75" customHeight="1" x14ac:dyDescent="0.2">
      <c r="B192" s="46"/>
      <c r="D192" s="27"/>
      <c r="E192" s="28"/>
      <c r="F192" s="27"/>
      <c r="G192" s="29"/>
      <c r="H192" s="28"/>
      <c r="I192" s="26" t="str">
        <f t="shared" si="16"/>
        <v/>
      </c>
      <c r="J192" s="26"/>
      <c r="K192" s="26" t="str">
        <f t="shared" si="17"/>
        <v/>
      </c>
      <c r="L192" s="26"/>
      <c r="M192" s="25"/>
      <c r="N192" s="25"/>
      <c r="O192" s="26"/>
      <c r="P192" s="25"/>
      <c r="Q192" s="25"/>
      <c r="R192" s="25"/>
      <c r="S192" s="25"/>
      <c r="T192" s="25"/>
      <c r="U192" s="25"/>
      <c r="V192" s="25"/>
      <c r="W192" s="26"/>
      <c r="X192" s="25"/>
      <c r="Y192" s="30"/>
      <c r="Z192" s="30"/>
      <c r="AA192" s="26"/>
      <c r="AB192" s="26"/>
      <c r="AC192" s="26"/>
    </row>
    <row r="193" spans="2:29" ht="12.75" customHeight="1" x14ac:dyDescent="0.2">
      <c r="B193" s="46"/>
      <c r="D193" s="27"/>
      <c r="E193" s="28"/>
      <c r="F193" s="27"/>
      <c r="G193" s="29"/>
      <c r="H193" s="28"/>
      <c r="I193" s="26" t="str">
        <f t="shared" si="16"/>
        <v/>
      </c>
      <c r="J193" s="26"/>
      <c r="K193" s="26" t="str">
        <f t="shared" si="17"/>
        <v/>
      </c>
      <c r="L193" s="26"/>
      <c r="M193" s="25"/>
      <c r="N193" s="25"/>
      <c r="O193" s="26"/>
      <c r="P193" s="25"/>
      <c r="Q193" s="25"/>
      <c r="R193" s="25"/>
      <c r="S193" s="25"/>
      <c r="T193" s="25"/>
      <c r="U193" s="25"/>
      <c r="V193" s="25"/>
      <c r="W193" s="25"/>
      <c r="X193" s="25"/>
      <c r="Y193" s="30"/>
      <c r="Z193" s="30"/>
      <c r="AA193" s="26"/>
      <c r="AB193" s="26"/>
      <c r="AC193" s="26"/>
    </row>
    <row r="194" spans="2:29" ht="12.75" customHeight="1" x14ac:dyDescent="0.2">
      <c r="B194" s="46"/>
      <c r="D194" s="27"/>
      <c r="E194" s="28"/>
      <c r="F194" s="27"/>
      <c r="G194" s="29"/>
      <c r="H194" s="28"/>
      <c r="I194" s="26" t="str">
        <f t="shared" si="16"/>
        <v/>
      </c>
      <c r="J194" s="26"/>
      <c r="K194" s="26" t="str">
        <f t="shared" si="17"/>
        <v/>
      </c>
      <c r="L194" s="26"/>
      <c r="M194" s="25"/>
      <c r="N194" s="25"/>
      <c r="O194" s="26"/>
      <c r="P194" s="25"/>
      <c r="Q194" s="25"/>
      <c r="R194" s="25"/>
      <c r="S194" s="25"/>
      <c r="T194" s="25"/>
      <c r="U194" s="25"/>
      <c r="V194" s="25"/>
      <c r="W194" s="25"/>
      <c r="X194" s="25"/>
      <c r="Y194" s="30"/>
      <c r="Z194" s="30"/>
      <c r="AA194" s="26"/>
      <c r="AB194" s="26"/>
      <c r="AC194" s="26"/>
    </row>
    <row r="195" spans="2:29" ht="12.75" customHeight="1" x14ac:dyDescent="0.2">
      <c r="B195" s="46"/>
      <c r="D195" s="27"/>
      <c r="E195" s="28"/>
      <c r="F195" s="27"/>
      <c r="G195" s="29"/>
      <c r="H195" s="28"/>
      <c r="I195" s="26" t="str">
        <f t="shared" si="16"/>
        <v/>
      </c>
      <c r="J195" s="26"/>
      <c r="K195" s="26" t="str">
        <f t="shared" si="17"/>
        <v/>
      </c>
      <c r="L195" s="26"/>
      <c r="M195" s="25"/>
      <c r="N195" s="25"/>
      <c r="O195" s="26"/>
      <c r="P195" s="25"/>
      <c r="Q195" s="25"/>
      <c r="R195" s="25"/>
      <c r="S195" s="25"/>
      <c r="T195" s="25"/>
      <c r="U195" s="25"/>
      <c r="V195" s="25"/>
      <c r="W195" s="25"/>
      <c r="X195" s="25"/>
      <c r="Y195" s="30"/>
      <c r="Z195" s="30"/>
      <c r="AA195" s="26"/>
      <c r="AB195" s="26"/>
      <c r="AC195" s="26"/>
    </row>
    <row r="196" spans="2:29" ht="12.75" customHeight="1" x14ac:dyDescent="0.2">
      <c r="B196" s="46"/>
      <c r="D196" s="27"/>
      <c r="E196" s="28"/>
      <c r="F196" s="27"/>
      <c r="G196" s="29"/>
      <c r="H196" s="28"/>
      <c r="I196" s="26" t="str">
        <f t="shared" ref="I196:I222" si="18">IF(D196&lt;&gt;"",F196-D196,"")</f>
        <v/>
      </c>
      <c r="J196" s="26"/>
      <c r="K196" s="26" t="str">
        <f t="shared" ref="K196:K222" si="19">IF(D196&lt;&gt;"",I196*J196/9,"")</f>
        <v/>
      </c>
      <c r="L196" s="26"/>
      <c r="M196" s="25"/>
      <c r="N196" s="25"/>
      <c r="O196" s="26"/>
      <c r="P196" s="25"/>
      <c r="Q196" s="25"/>
      <c r="R196" s="25"/>
      <c r="S196" s="25"/>
      <c r="T196" s="25"/>
      <c r="U196" s="25"/>
      <c r="V196" s="25"/>
      <c r="W196" s="25"/>
      <c r="X196" s="25"/>
      <c r="Y196" s="30"/>
      <c r="Z196" s="30"/>
      <c r="AA196" s="26"/>
      <c r="AB196" s="26"/>
      <c r="AC196" s="26"/>
    </row>
    <row r="197" spans="2:29" ht="12.75" customHeight="1" x14ac:dyDescent="0.2">
      <c r="B197" s="46"/>
      <c r="D197" s="27"/>
      <c r="E197" s="28"/>
      <c r="F197" s="27"/>
      <c r="G197" s="29"/>
      <c r="H197" s="28"/>
      <c r="I197" s="26" t="str">
        <f t="shared" si="18"/>
        <v/>
      </c>
      <c r="J197" s="26"/>
      <c r="K197" s="26" t="str">
        <f t="shared" si="19"/>
        <v/>
      </c>
      <c r="L197" s="26"/>
      <c r="M197" s="25"/>
      <c r="N197" s="25"/>
      <c r="O197" s="26"/>
      <c r="P197" s="25"/>
      <c r="Q197" s="25"/>
      <c r="R197" s="25"/>
      <c r="S197" s="25"/>
      <c r="T197" s="25"/>
      <c r="U197" s="25"/>
      <c r="V197" s="25"/>
      <c r="W197" s="25"/>
      <c r="X197" s="25"/>
      <c r="Y197" s="30"/>
      <c r="Z197" s="30"/>
      <c r="AA197" s="26"/>
      <c r="AB197" s="26"/>
      <c r="AC197" s="26"/>
    </row>
    <row r="198" spans="2:29" ht="12.75" customHeight="1" x14ac:dyDescent="0.2">
      <c r="B198" s="46"/>
      <c r="D198" s="27"/>
      <c r="E198" s="28"/>
      <c r="F198" s="27"/>
      <c r="G198" s="29"/>
      <c r="H198" s="28"/>
      <c r="I198" s="26" t="str">
        <f t="shared" si="18"/>
        <v/>
      </c>
      <c r="J198" s="26"/>
      <c r="K198" s="26" t="str">
        <f t="shared" si="19"/>
        <v/>
      </c>
      <c r="L198" s="26"/>
      <c r="M198" s="25"/>
      <c r="N198" s="25"/>
      <c r="O198" s="26"/>
      <c r="P198" s="25"/>
      <c r="Q198" s="25"/>
      <c r="R198" s="25"/>
      <c r="S198" s="25"/>
      <c r="T198" s="25"/>
      <c r="U198" s="25"/>
      <c r="V198" s="25"/>
      <c r="W198" s="25"/>
      <c r="X198" s="25"/>
      <c r="Y198" s="30"/>
      <c r="Z198" s="30"/>
      <c r="AA198" s="26"/>
      <c r="AB198" s="26"/>
      <c r="AC198" s="26"/>
    </row>
    <row r="199" spans="2:29" ht="12.75" customHeight="1" x14ac:dyDescent="0.2">
      <c r="B199" s="46"/>
      <c r="D199" s="27"/>
      <c r="E199" s="28"/>
      <c r="F199" s="27"/>
      <c r="G199" s="29"/>
      <c r="H199" s="28"/>
      <c r="I199" s="26" t="str">
        <f t="shared" si="18"/>
        <v/>
      </c>
      <c r="J199" s="26"/>
      <c r="K199" s="26" t="str">
        <f t="shared" si="19"/>
        <v/>
      </c>
      <c r="L199" s="26"/>
      <c r="M199" s="25"/>
      <c r="N199" s="25"/>
      <c r="O199" s="26"/>
      <c r="P199" s="25"/>
      <c r="Q199" s="25"/>
      <c r="R199" s="25"/>
      <c r="S199" s="25"/>
      <c r="T199" s="25"/>
      <c r="U199" s="25"/>
      <c r="V199" s="25"/>
      <c r="W199" s="25"/>
      <c r="X199" s="26"/>
      <c r="Y199" s="30"/>
      <c r="Z199" s="30"/>
      <c r="AA199" s="26"/>
      <c r="AB199" s="26"/>
      <c r="AC199" s="26"/>
    </row>
    <row r="200" spans="2:29" ht="12.75" customHeight="1" x14ac:dyDescent="0.2">
      <c r="B200" s="46"/>
      <c r="D200" s="27"/>
      <c r="E200" s="28"/>
      <c r="F200" s="27"/>
      <c r="G200" s="29"/>
      <c r="H200" s="28"/>
      <c r="I200" s="26" t="str">
        <f t="shared" si="18"/>
        <v/>
      </c>
      <c r="J200" s="26"/>
      <c r="K200" s="26" t="str">
        <f t="shared" si="19"/>
        <v/>
      </c>
      <c r="L200" s="26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6"/>
      <c r="Y200" s="25"/>
      <c r="Z200" s="25"/>
      <c r="AA200" s="25"/>
      <c r="AB200" s="26"/>
      <c r="AC200" s="26"/>
    </row>
    <row r="201" spans="2:29" ht="12.75" customHeight="1" x14ac:dyDescent="0.2">
      <c r="B201" s="46"/>
      <c r="D201" s="27"/>
      <c r="E201" s="28"/>
      <c r="F201" s="27"/>
      <c r="G201" s="29"/>
      <c r="H201" s="28"/>
      <c r="I201" s="26" t="str">
        <f t="shared" si="18"/>
        <v/>
      </c>
      <c r="J201" s="26"/>
      <c r="K201" s="26" t="str">
        <f t="shared" si="19"/>
        <v/>
      </c>
      <c r="L201" s="26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6"/>
      <c r="Y201" s="25"/>
      <c r="Z201" s="25"/>
      <c r="AA201" s="25"/>
      <c r="AB201" s="26"/>
      <c r="AC201" s="26"/>
    </row>
    <row r="202" spans="2:29" ht="12.75" customHeight="1" x14ac:dyDescent="0.2">
      <c r="B202" s="46"/>
      <c r="D202" s="27"/>
      <c r="E202" s="28"/>
      <c r="F202" s="27"/>
      <c r="G202" s="29"/>
      <c r="H202" s="28"/>
      <c r="I202" s="26" t="str">
        <f t="shared" si="18"/>
        <v/>
      </c>
      <c r="J202" s="26"/>
      <c r="K202" s="26" t="str">
        <f t="shared" si="19"/>
        <v/>
      </c>
      <c r="L202" s="26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6"/>
      <c r="Y202" s="25"/>
      <c r="Z202" s="25"/>
      <c r="AA202" s="25"/>
      <c r="AB202" s="26"/>
      <c r="AC202" s="26"/>
    </row>
    <row r="203" spans="2:29" ht="12.75" customHeight="1" x14ac:dyDescent="0.2">
      <c r="B203" s="46"/>
      <c r="D203" s="27"/>
      <c r="E203" s="28"/>
      <c r="F203" s="27"/>
      <c r="G203" s="29"/>
      <c r="H203" s="28"/>
      <c r="I203" s="26" t="str">
        <f t="shared" si="18"/>
        <v/>
      </c>
      <c r="J203" s="26"/>
      <c r="K203" s="26" t="str">
        <f t="shared" si="19"/>
        <v/>
      </c>
      <c r="L203" s="26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6"/>
      <c r="Y203" s="25"/>
      <c r="Z203" s="25"/>
      <c r="AA203" s="25"/>
      <c r="AB203" s="26"/>
      <c r="AC203" s="26"/>
    </row>
    <row r="204" spans="2:29" ht="12.75" customHeight="1" x14ac:dyDescent="0.2">
      <c r="B204" s="46"/>
      <c r="D204" s="27"/>
      <c r="E204" s="28"/>
      <c r="F204" s="27"/>
      <c r="G204" s="29"/>
      <c r="H204" s="28"/>
      <c r="I204" s="26" t="str">
        <f t="shared" si="18"/>
        <v/>
      </c>
      <c r="J204" s="26"/>
      <c r="K204" s="26" t="str">
        <f t="shared" si="19"/>
        <v/>
      </c>
      <c r="L204" s="26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6"/>
      <c r="Y204" s="25"/>
      <c r="Z204" s="25"/>
      <c r="AA204" s="25"/>
      <c r="AB204" s="26"/>
      <c r="AC204" s="26"/>
    </row>
    <row r="205" spans="2:29" ht="12.75" customHeight="1" x14ac:dyDescent="0.2">
      <c r="B205" s="46"/>
      <c r="D205" s="27"/>
      <c r="E205" s="28"/>
      <c r="F205" s="27"/>
      <c r="G205" s="29"/>
      <c r="H205" s="28"/>
      <c r="I205" s="26" t="str">
        <f t="shared" si="18"/>
        <v/>
      </c>
      <c r="J205" s="26"/>
      <c r="K205" s="26" t="str">
        <f t="shared" si="19"/>
        <v/>
      </c>
      <c r="L205" s="26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6"/>
      <c r="AC205" s="26"/>
    </row>
    <row r="206" spans="2:29" ht="12.75" customHeight="1" x14ac:dyDescent="0.2">
      <c r="B206" s="46"/>
      <c r="D206" s="27"/>
      <c r="E206" s="28"/>
      <c r="F206" s="27"/>
      <c r="G206" s="29"/>
      <c r="H206" s="28"/>
      <c r="I206" s="26" t="str">
        <f t="shared" si="18"/>
        <v/>
      </c>
      <c r="J206" s="26"/>
      <c r="K206" s="26" t="str">
        <f t="shared" si="19"/>
        <v/>
      </c>
      <c r="L206" s="26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6"/>
      <c r="AC206" s="26"/>
    </row>
    <row r="207" spans="2:29" ht="12.75" customHeight="1" x14ac:dyDescent="0.2">
      <c r="B207" s="46"/>
      <c r="D207" s="27"/>
      <c r="E207" s="28"/>
      <c r="F207" s="27"/>
      <c r="G207" s="29"/>
      <c r="H207" s="31"/>
      <c r="I207" s="26" t="str">
        <f t="shared" si="18"/>
        <v/>
      </c>
      <c r="J207" s="26"/>
      <c r="K207" s="26" t="str">
        <f t="shared" si="19"/>
        <v/>
      </c>
      <c r="L207" s="26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6"/>
      <c r="AC207" s="26"/>
    </row>
    <row r="208" spans="2:29" ht="12.75" customHeight="1" x14ac:dyDescent="0.2">
      <c r="B208" s="46"/>
      <c r="D208" s="27"/>
      <c r="E208" s="28"/>
      <c r="F208" s="27"/>
      <c r="G208" s="29"/>
      <c r="H208" s="31"/>
      <c r="I208" s="26" t="str">
        <f t="shared" si="18"/>
        <v/>
      </c>
      <c r="J208" s="26"/>
      <c r="K208" s="26" t="str">
        <f t="shared" si="19"/>
        <v/>
      </c>
      <c r="L208" s="26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6"/>
      <c r="AC208" s="26"/>
    </row>
    <row r="209" spans="2:29" ht="12.75" customHeight="1" x14ac:dyDescent="0.2">
      <c r="B209" s="46"/>
      <c r="D209" s="27"/>
      <c r="E209" s="28"/>
      <c r="F209" s="27"/>
      <c r="G209" s="29"/>
      <c r="H209" s="31"/>
      <c r="I209" s="26" t="str">
        <f t="shared" si="18"/>
        <v/>
      </c>
      <c r="J209" s="26"/>
      <c r="K209" s="26" t="str">
        <f t="shared" si="19"/>
        <v/>
      </c>
      <c r="L209" s="26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6"/>
      <c r="AC209" s="26"/>
    </row>
    <row r="210" spans="2:29" ht="12.75" customHeight="1" x14ac:dyDescent="0.2">
      <c r="B210" s="46"/>
      <c r="D210" s="27"/>
      <c r="E210" s="28"/>
      <c r="F210" s="27"/>
      <c r="G210" s="29"/>
      <c r="H210" s="28"/>
      <c r="I210" s="26" t="str">
        <f t="shared" si="18"/>
        <v/>
      </c>
      <c r="J210" s="26"/>
      <c r="K210" s="26" t="str">
        <f t="shared" si="19"/>
        <v/>
      </c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30"/>
      <c r="Z210" s="25"/>
      <c r="AA210" s="25"/>
      <c r="AB210" s="26"/>
      <c r="AC210" s="26"/>
    </row>
    <row r="211" spans="2:29" ht="12.75" customHeight="1" x14ac:dyDescent="0.2">
      <c r="B211" s="46"/>
      <c r="D211" s="27"/>
      <c r="E211" s="28"/>
      <c r="F211" s="27"/>
      <c r="G211" s="29"/>
      <c r="H211" s="28"/>
      <c r="I211" s="26" t="str">
        <f t="shared" si="18"/>
        <v/>
      </c>
      <c r="J211" s="26"/>
      <c r="K211" s="26" t="str">
        <f t="shared" si="19"/>
        <v/>
      </c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30"/>
      <c r="Z211" s="25"/>
      <c r="AA211" s="25"/>
      <c r="AB211" s="26"/>
      <c r="AC211" s="26"/>
    </row>
    <row r="212" spans="2:29" ht="12.75" customHeight="1" x14ac:dyDescent="0.2">
      <c r="B212" s="46"/>
      <c r="D212" s="27"/>
      <c r="E212" s="28"/>
      <c r="F212" s="27"/>
      <c r="G212" s="29"/>
      <c r="H212" s="28"/>
      <c r="I212" s="26" t="str">
        <f t="shared" si="18"/>
        <v/>
      </c>
      <c r="J212" s="26"/>
      <c r="K212" s="26" t="str">
        <f t="shared" si="19"/>
        <v/>
      </c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30"/>
      <c r="Z212" s="25"/>
      <c r="AA212" s="25"/>
      <c r="AB212" s="26"/>
      <c r="AC212" s="26"/>
    </row>
    <row r="213" spans="2:29" ht="12.75" customHeight="1" x14ac:dyDescent="0.2">
      <c r="B213" s="46"/>
      <c r="D213" s="27"/>
      <c r="E213" s="28"/>
      <c r="F213" s="27"/>
      <c r="G213" s="29"/>
      <c r="H213" s="28"/>
      <c r="I213" s="26" t="str">
        <f t="shared" si="18"/>
        <v/>
      </c>
      <c r="J213" s="26"/>
      <c r="K213" s="26" t="str">
        <f t="shared" si="19"/>
        <v/>
      </c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30"/>
      <c r="Z213" s="25"/>
      <c r="AA213" s="25"/>
      <c r="AB213" s="26"/>
      <c r="AC213" s="26"/>
    </row>
    <row r="214" spans="2:29" ht="12.75" customHeight="1" x14ac:dyDescent="0.2">
      <c r="B214" s="46"/>
      <c r="D214" s="27"/>
      <c r="E214" s="28"/>
      <c r="F214" s="27"/>
      <c r="G214" s="29"/>
      <c r="H214" s="28"/>
      <c r="I214" s="26" t="str">
        <f t="shared" si="18"/>
        <v/>
      </c>
      <c r="J214" s="26"/>
      <c r="K214" s="26" t="str">
        <f t="shared" si="19"/>
        <v/>
      </c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30"/>
      <c r="Z214" s="25"/>
      <c r="AA214" s="25"/>
      <c r="AB214" s="26"/>
      <c r="AC214" s="26"/>
    </row>
    <row r="215" spans="2:29" ht="12.75" customHeight="1" x14ac:dyDescent="0.2">
      <c r="B215" s="46"/>
      <c r="D215" s="27"/>
      <c r="E215" s="28"/>
      <c r="F215" s="27"/>
      <c r="G215" s="29"/>
      <c r="H215" s="28"/>
      <c r="I215" s="26" t="str">
        <f t="shared" si="18"/>
        <v/>
      </c>
      <c r="J215" s="26"/>
      <c r="K215" s="26" t="str">
        <f t="shared" si="19"/>
        <v/>
      </c>
      <c r="L215" s="26"/>
      <c r="M215" s="25"/>
      <c r="N215" s="25"/>
      <c r="O215" s="26"/>
      <c r="P215" s="25"/>
      <c r="Q215" s="25"/>
      <c r="R215" s="25"/>
      <c r="S215" s="25"/>
      <c r="T215" s="25"/>
      <c r="U215" s="25"/>
      <c r="V215" s="25"/>
      <c r="W215" s="25"/>
      <c r="X215" s="25"/>
      <c r="Y215" s="30"/>
      <c r="Z215" s="30"/>
      <c r="AA215" s="26"/>
      <c r="AB215" s="26"/>
      <c r="AC215" s="26"/>
    </row>
    <row r="216" spans="2:29" ht="12.75" customHeight="1" x14ac:dyDescent="0.2">
      <c r="B216" s="46"/>
      <c r="D216" s="27"/>
      <c r="E216" s="28"/>
      <c r="F216" s="27"/>
      <c r="G216" s="29"/>
      <c r="H216" s="28"/>
      <c r="I216" s="26" t="str">
        <f t="shared" si="18"/>
        <v/>
      </c>
      <c r="J216" s="26"/>
      <c r="K216" s="26" t="str">
        <f t="shared" si="19"/>
        <v/>
      </c>
      <c r="L216" s="26"/>
      <c r="M216" s="25"/>
      <c r="N216" s="25"/>
      <c r="O216" s="26"/>
      <c r="P216" s="25"/>
      <c r="Q216" s="25"/>
      <c r="R216" s="25"/>
      <c r="S216" s="25"/>
      <c r="T216" s="25"/>
      <c r="U216" s="25"/>
      <c r="V216" s="25"/>
      <c r="W216" s="25"/>
      <c r="X216" s="25"/>
      <c r="Y216" s="30"/>
      <c r="Z216" s="30"/>
      <c r="AA216" s="26"/>
      <c r="AB216" s="26"/>
      <c r="AC216" s="26"/>
    </row>
    <row r="217" spans="2:29" ht="12.75" customHeight="1" x14ac:dyDescent="0.2">
      <c r="B217" s="46"/>
      <c r="D217" s="27"/>
      <c r="E217" s="28"/>
      <c r="F217" s="27"/>
      <c r="G217" s="29"/>
      <c r="H217" s="28"/>
      <c r="I217" s="26" t="str">
        <f t="shared" si="18"/>
        <v/>
      </c>
      <c r="J217" s="26"/>
      <c r="K217" s="26" t="str">
        <f t="shared" si="19"/>
        <v/>
      </c>
      <c r="L217" s="26"/>
      <c r="M217" s="25"/>
      <c r="N217" s="25"/>
      <c r="O217" s="26"/>
      <c r="P217" s="25"/>
      <c r="Q217" s="25"/>
      <c r="R217" s="25"/>
      <c r="S217" s="25"/>
      <c r="T217" s="25"/>
      <c r="U217" s="25"/>
      <c r="V217" s="25"/>
      <c r="W217" s="25"/>
      <c r="X217" s="25"/>
      <c r="Y217" s="30"/>
      <c r="Z217" s="30"/>
      <c r="AA217" s="26"/>
      <c r="AB217" s="26"/>
      <c r="AC217" s="26"/>
    </row>
    <row r="218" spans="2:29" ht="12.75" customHeight="1" x14ac:dyDescent="0.2">
      <c r="B218" s="46"/>
      <c r="D218" s="27"/>
      <c r="E218" s="28"/>
      <c r="F218" s="27"/>
      <c r="G218" s="29"/>
      <c r="H218" s="28"/>
      <c r="I218" s="26" t="str">
        <f t="shared" si="18"/>
        <v/>
      </c>
      <c r="J218" s="26"/>
      <c r="K218" s="26" t="str">
        <f t="shared" si="19"/>
        <v/>
      </c>
      <c r="L218" s="26"/>
      <c r="M218" s="25"/>
      <c r="N218" s="25"/>
      <c r="O218" s="26"/>
      <c r="P218" s="25"/>
      <c r="Q218" s="25"/>
      <c r="R218" s="25"/>
      <c r="S218" s="25"/>
      <c r="T218" s="25"/>
      <c r="U218" s="25"/>
      <c r="V218" s="25"/>
      <c r="W218" s="25"/>
      <c r="X218" s="25"/>
      <c r="Y218" s="30"/>
      <c r="Z218" s="30"/>
      <c r="AA218" s="26"/>
      <c r="AB218" s="26"/>
      <c r="AC218" s="26"/>
    </row>
    <row r="219" spans="2:29" ht="12.75" customHeight="1" x14ac:dyDescent="0.2">
      <c r="B219" s="46"/>
      <c r="D219" s="32"/>
      <c r="E219" s="31"/>
      <c r="F219" s="32"/>
      <c r="G219" s="33"/>
      <c r="H219" s="31"/>
      <c r="I219" s="34" t="str">
        <f t="shared" si="18"/>
        <v/>
      </c>
      <c r="J219" s="34"/>
      <c r="K219" s="34" t="str">
        <f t="shared" si="19"/>
        <v/>
      </c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5"/>
      <c r="Z219" s="35"/>
      <c r="AA219" s="34"/>
      <c r="AB219" s="34"/>
      <c r="AC219" s="34"/>
    </row>
    <row r="220" spans="2:29" ht="12.75" customHeight="1" x14ac:dyDescent="0.2">
      <c r="B220" s="46"/>
      <c r="D220" s="32"/>
      <c r="E220" s="31"/>
      <c r="F220" s="32"/>
      <c r="G220" s="33"/>
      <c r="H220" s="31"/>
      <c r="I220" s="34" t="str">
        <f t="shared" si="18"/>
        <v/>
      </c>
      <c r="J220" s="34"/>
      <c r="K220" s="34" t="str">
        <f t="shared" si="19"/>
        <v/>
      </c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  <c r="W220" s="34"/>
      <c r="X220" s="34"/>
      <c r="Y220" s="35"/>
      <c r="Z220" s="35"/>
      <c r="AA220" s="34"/>
      <c r="AB220" s="34"/>
      <c r="AC220" s="34"/>
    </row>
    <row r="221" spans="2:29" ht="12.75" customHeight="1" x14ac:dyDescent="0.2">
      <c r="B221" s="46"/>
      <c r="D221" s="32"/>
      <c r="E221" s="31"/>
      <c r="F221" s="32"/>
      <c r="G221" s="33"/>
      <c r="H221" s="31"/>
      <c r="I221" s="34" t="str">
        <f t="shared" si="18"/>
        <v/>
      </c>
      <c r="J221" s="34"/>
      <c r="K221" s="34" t="str">
        <f t="shared" si="19"/>
        <v/>
      </c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  <c r="W221" s="34"/>
      <c r="X221" s="34"/>
      <c r="Y221" s="35"/>
      <c r="Z221" s="35"/>
      <c r="AA221" s="34"/>
      <c r="AB221" s="34"/>
      <c r="AC221" s="34"/>
    </row>
    <row r="222" spans="2:29" ht="12.75" customHeight="1" thickBot="1" x14ac:dyDescent="0.25">
      <c r="B222" s="47"/>
      <c r="D222" s="36"/>
      <c r="E222" s="31"/>
      <c r="F222" s="37"/>
      <c r="G222" s="33"/>
      <c r="H222" s="31"/>
      <c r="I222" s="31" t="str">
        <f t="shared" si="18"/>
        <v/>
      </c>
      <c r="J222" s="34"/>
      <c r="K222" s="34" t="str">
        <f t="shared" si="19"/>
        <v/>
      </c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  <c r="W222" s="34"/>
      <c r="X222" s="34"/>
      <c r="Y222" s="35"/>
      <c r="Z222" s="35"/>
      <c r="AA222" s="34"/>
      <c r="AB222" s="34"/>
      <c r="AC222" s="34"/>
    </row>
    <row r="223" spans="2:29" ht="12.75" customHeight="1" thickBot="1" x14ac:dyDescent="0.25">
      <c r="D223" s="207" t="s">
        <v>4</v>
      </c>
      <c r="E223" s="208"/>
      <c r="F223" s="208"/>
      <c r="G223" s="208"/>
      <c r="H223" s="208"/>
      <c r="I223" s="208"/>
      <c r="J223" s="208"/>
      <c r="K223" s="208"/>
      <c r="L223" s="209"/>
      <c r="M223" s="38" t="str">
        <f t="shared" ref="M223:AC223" si="20">IF(M146="","",IF(OR(M163="", M163="LS", M163="LUMP"),IF(SUM(COUNTIF(M164:M222,"LS")+COUNTIF(M164:M222,"LUMP"))&gt;0,"LS",""),IF(SUM(M164:M222)&lt;&gt;0,SUM(M164:M222),"")))</f>
        <v/>
      </c>
      <c r="N223" s="38" t="str">
        <f t="shared" si="20"/>
        <v/>
      </c>
      <c r="O223" s="38" t="str">
        <f t="shared" si="20"/>
        <v/>
      </c>
      <c r="P223" s="38" t="str">
        <f t="shared" si="20"/>
        <v/>
      </c>
      <c r="Q223" s="38" t="str">
        <f t="shared" si="20"/>
        <v/>
      </c>
      <c r="R223" s="38" t="str">
        <f t="shared" si="20"/>
        <v/>
      </c>
      <c r="S223" s="38" t="str">
        <f t="shared" si="20"/>
        <v/>
      </c>
      <c r="T223" s="38" t="str">
        <f t="shared" si="20"/>
        <v/>
      </c>
      <c r="U223" s="38" t="str">
        <f t="shared" si="20"/>
        <v/>
      </c>
      <c r="V223" s="38" t="str">
        <f t="shared" si="20"/>
        <v/>
      </c>
      <c r="W223" s="38" t="str">
        <f t="shared" si="20"/>
        <v/>
      </c>
      <c r="X223" s="38" t="str">
        <f t="shared" si="20"/>
        <v/>
      </c>
      <c r="Y223" s="38" t="str">
        <f t="shared" si="20"/>
        <v/>
      </c>
      <c r="Z223" s="38" t="str">
        <f t="shared" si="20"/>
        <v/>
      </c>
      <c r="AA223" s="38" t="str">
        <f t="shared" si="20"/>
        <v/>
      </c>
      <c r="AB223" s="38" t="str">
        <f t="shared" si="20"/>
        <v/>
      </c>
      <c r="AC223" s="38" t="str">
        <f t="shared" si="20"/>
        <v/>
      </c>
    </row>
    <row r="224" spans="2:29" ht="12.75" customHeight="1" x14ac:dyDescent="0.2">
      <c r="B224" s="6" t="s">
        <v>18</v>
      </c>
      <c r="D224" s="210" t="s">
        <v>5</v>
      </c>
      <c r="E224" s="211"/>
      <c r="F224" s="211"/>
      <c r="G224" s="211"/>
      <c r="H224" s="211"/>
      <c r="I224" s="211"/>
      <c r="J224" s="211"/>
      <c r="K224" s="211"/>
      <c r="L224" s="212"/>
      <c r="M224" s="39" t="str">
        <f t="shared" ref="M224:AC224" si="21">IF(M146="","",IF( M223="LS","LS",IF(M223&lt;&gt;"",ROUNDUP(M223,0),"")))</f>
        <v/>
      </c>
      <c r="N224" s="39" t="str">
        <f t="shared" si="21"/>
        <v/>
      </c>
      <c r="O224" s="39" t="str">
        <f t="shared" si="21"/>
        <v/>
      </c>
      <c r="P224" s="39" t="str">
        <f t="shared" si="21"/>
        <v/>
      </c>
      <c r="Q224" s="39" t="str">
        <f t="shared" si="21"/>
        <v/>
      </c>
      <c r="R224" s="39" t="str">
        <f t="shared" si="21"/>
        <v/>
      </c>
      <c r="S224" s="39" t="str">
        <f t="shared" si="21"/>
        <v/>
      </c>
      <c r="T224" s="39" t="str">
        <f t="shared" si="21"/>
        <v/>
      </c>
      <c r="U224" s="39" t="str">
        <f t="shared" si="21"/>
        <v/>
      </c>
      <c r="V224" s="39" t="str">
        <f t="shared" si="21"/>
        <v/>
      </c>
      <c r="W224" s="39" t="str">
        <f t="shared" si="21"/>
        <v/>
      </c>
      <c r="X224" s="39" t="str">
        <f t="shared" si="21"/>
        <v/>
      </c>
      <c r="Y224" s="39" t="str">
        <f t="shared" si="21"/>
        <v/>
      </c>
      <c r="Z224" s="39" t="str">
        <f t="shared" si="21"/>
        <v/>
      </c>
      <c r="AA224" s="39" t="str">
        <f t="shared" si="21"/>
        <v/>
      </c>
      <c r="AB224" s="39" t="str">
        <f t="shared" si="21"/>
        <v/>
      </c>
      <c r="AC224" s="39" t="str">
        <f t="shared" si="21"/>
        <v/>
      </c>
    </row>
    <row r="225" spans="2:29" ht="12.75" customHeight="1" thickBot="1" x14ac:dyDescent="0.25"/>
    <row r="226" spans="2:29" ht="12.75" customHeight="1" thickBot="1" x14ac:dyDescent="0.25">
      <c r="B226" s="43" t="s">
        <v>16</v>
      </c>
      <c r="D226" s="224" t="str">
        <f>"PAVEMENT CALC SHEET " &amp; B227</f>
        <v xml:space="preserve">PAVEMENT CALC SHEET </v>
      </c>
      <c r="E226" s="224"/>
      <c r="F226" s="224"/>
      <c r="G226" s="224"/>
      <c r="H226" s="224"/>
      <c r="I226" s="224"/>
      <c r="J226" s="224"/>
      <c r="K226" s="224"/>
      <c r="L226" s="224"/>
      <c r="M226" s="224"/>
      <c r="N226" s="224"/>
      <c r="O226" s="224"/>
      <c r="P226" s="224"/>
      <c r="Q226" s="224"/>
      <c r="R226" s="224"/>
      <c r="S226" s="224"/>
      <c r="T226" s="224"/>
      <c r="U226" s="224"/>
      <c r="V226" s="224"/>
      <c r="W226" s="224"/>
      <c r="X226" s="224"/>
      <c r="Y226" s="224"/>
      <c r="Z226" s="224"/>
      <c r="AA226" s="224"/>
      <c r="AB226" s="224"/>
      <c r="AC226" s="224"/>
    </row>
    <row r="227" spans="2:29" ht="12.75" customHeight="1" thickBot="1" x14ac:dyDescent="0.25">
      <c r="B227" s="44"/>
      <c r="D227" s="11"/>
      <c r="E227" s="11"/>
      <c r="F227" s="11"/>
      <c r="G227" s="11"/>
      <c r="H227" s="11"/>
      <c r="I227" s="12"/>
      <c r="J227" s="12"/>
      <c r="K227" s="12"/>
      <c r="L227" s="13" t="s">
        <v>14</v>
      </c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</row>
    <row r="228" spans="2:29" ht="12.75" customHeight="1" x14ac:dyDescent="0.2">
      <c r="D228" s="11"/>
      <c r="E228" s="11"/>
      <c r="F228" s="11"/>
      <c r="G228" s="11"/>
      <c r="H228" s="11"/>
      <c r="I228" s="12"/>
      <c r="J228" s="12"/>
      <c r="K228" s="12"/>
      <c r="L228" s="13" t="s">
        <v>15</v>
      </c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</row>
    <row r="229" spans="2:29" ht="12.75" customHeight="1" x14ac:dyDescent="0.2">
      <c r="D229" s="12"/>
      <c r="E229" s="12"/>
      <c r="F229" s="1"/>
      <c r="G229" s="16"/>
      <c r="H229" s="12"/>
      <c r="I229" s="11"/>
      <c r="J229" s="12"/>
      <c r="K229" s="12"/>
      <c r="L229" s="13" t="s">
        <v>7</v>
      </c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2:29" ht="12.75" customHeight="1" thickBot="1" x14ac:dyDescent="0.25">
      <c r="D230" s="12"/>
      <c r="E230" s="12"/>
      <c r="F230" s="1"/>
      <c r="G230" s="16"/>
      <c r="H230" s="12"/>
      <c r="I230" s="11"/>
      <c r="J230" s="12"/>
      <c r="K230" s="12"/>
      <c r="L230" s="13" t="s">
        <v>8</v>
      </c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  <c r="AB230" s="17"/>
      <c r="AC230" s="17"/>
    </row>
    <row r="231" spans="2:29" ht="12.75" customHeight="1" x14ac:dyDescent="0.2">
      <c r="B231" s="234" t="s">
        <v>17</v>
      </c>
      <c r="D231" s="213" t="s">
        <v>2</v>
      </c>
      <c r="E231" s="214"/>
      <c r="F231" s="215"/>
      <c r="G231" s="219" t="s">
        <v>9</v>
      </c>
      <c r="H231" s="221" t="s">
        <v>0</v>
      </c>
      <c r="I231" s="221" t="s">
        <v>29</v>
      </c>
      <c r="J231" s="221" t="s">
        <v>30</v>
      </c>
      <c r="K231" s="221" t="s">
        <v>31</v>
      </c>
      <c r="L231" s="221" t="s">
        <v>3</v>
      </c>
      <c r="M231" s="18" t="str">
        <f t="shared" ref="M231:AC231" si="22">IF(OR(TRIM(M227)=0,TRIM(M227)=""),"",IF(IFERROR(TRIM(INDEX(QryItemNamed,MATCH(TRIM(M227),ITEM,0),2)),"")="Y","SPECIAL",LEFT(IFERROR(TRIM(INDEX(ITEM,MATCH(TRIM(M227),ITEM,0))),""),3)))</f>
        <v/>
      </c>
      <c r="N231" s="18" t="str">
        <f t="shared" si="22"/>
        <v/>
      </c>
      <c r="O231" s="18" t="str">
        <f t="shared" si="22"/>
        <v/>
      </c>
      <c r="P231" s="18" t="str">
        <f t="shared" si="22"/>
        <v/>
      </c>
      <c r="Q231" s="18" t="str">
        <f t="shared" si="22"/>
        <v/>
      </c>
      <c r="R231" s="18" t="str">
        <f t="shared" si="22"/>
        <v/>
      </c>
      <c r="S231" s="18" t="str">
        <f t="shared" si="22"/>
        <v/>
      </c>
      <c r="T231" s="18" t="str">
        <f t="shared" si="22"/>
        <v/>
      </c>
      <c r="U231" s="18" t="str">
        <f t="shared" si="22"/>
        <v/>
      </c>
      <c r="V231" s="18" t="str">
        <f t="shared" si="22"/>
        <v/>
      </c>
      <c r="W231" s="18" t="str">
        <f t="shared" si="22"/>
        <v/>
      </c>
      <c r="X231" s="18" t="str">
        <f t="shared" si="22"/>
        <v/>
      </c>
      <c r="Y231" s="18" t="str">
        <f t="shared" si="22"/>
        <v/>
      </c>
      <c r="Z231" s="18" t="str">
        <f t="shared" si="22"/>
        <v/>
      </c>
      <c r="AA231" s="18" t="str">
        <f t="shared" si="22"/>
        <v/>
      </c>
      <c r="AB231" s="18" t="str">
        <f t="shared" si="22"/>
        <v/>
      </c>
      <c r="AC231" s="18" t="str">
        <f t="shared" si="22"/>
        <v/>
      </c>
    </row>
    <row r="232" spans="2:29" ht="12.75" customHeight="1" x14ac:dyDescent="0.2">
      <c r="B232" s="235"/>
      <c r="D232" s="216"/>
      <c r="E232" s="217"/>
      <c r="F232" s="218"/>
      <c r="G232" s="220"/>
      <c r="H232" s="222"/>
      <c r="I232" s="222"/>
      <c r="J232" s="222"/>
      <c r="K232" s="222"/>
      <c r="L232" s="222"/>
      <c r="M232" s="188" t="str">
        <f t="shared" ref="M232:AC232" si="23">IF(OR(TRIM(M227)=0,TRIM(M227)=""),IF(M228="","",M228),IF(IFERROR(TRIM(INDEX(QryItemNamed,MATCH(TRIM(M227),ITEM,0),2)),"")="Y",TRIM(RIGHT(IFERROR(TRIM(INDEX(QryItemNamed,MATCH(TRIM(M227),ITEM,0),4)),"123456789012"),LEN(IFERROR(TRIM(INDEX(QryItemNamed,MATCH(TRIM(M227),ITEM,0),4)),"123456789012"))-9))&amp;M228,IFERROR(TRIM(INDEX(QryItemNamed,MATCH(TRIM(M227),ITEM,0),4))&amp;M228,"ITEM CODE DOES NOT EXIST IN ITEM MASTER")))</f>
        <v/>
      </c>
      <c r="N232" s="188" t="str">
        <f t="shared" si="23"/>
        <v/>
      </c>
      <c r="O232" s="188" t="str">
        <f t="shared" si="23"/>
        <v/>
      </c>
      <c r="P232" s="188" t="str">
        <f t="shared" si="23"/>
        <v/>
      </c>
      <c r="Q232" s="188" t="str">
        <f t="shared" si="23"/>
        <v/>
      </c>
      <c r="R232" s="188" t="str">
        <f t="shared" si="23"/>
        <v/>
      </c>
      <c r="S232" s="188" t="str">
        <f t="shared" si="23"/>
        <v/>
      </c>
      <c r="T232" s="188" t="str">
        <f t="shared" si="23"/>
        <v/>
      </c>
      <c r="U232" s="188" t="str">
        <f t="shared" si="23"/>
        <v/>
      </c>
      <c r="V232" s="188" t="str">
        <f t="shared" si="23"/>
        <v/>
      </c>
      <c r="W232" s="188" t="str">
        <f t="shared" si="23"/>
        <v/>
      </c>
      <c r="X232" s="188" t="str">
        <f t="shared" si="23"/>
        <v/>
      </c>
      <c r="Y232" s="188" t="str">
        <f t="shared" si="23"/>
        <v/>
      </c>
      <c r="Z232" s="188" t="str">
        <f t="shared" si="23"/>
        <v/>
      </c>
      <c r="AA232" s="188" t="str">
        <f t="shared" si="23"/>
        <v/>
      </c>
      <c r="AB232" s="188" t="str">
        <f t="shared" si="23"/>
        <v/>
      </c>
      <c r="AC232" s="188" t="str">
        <f t="shared" si="23"/>
        <v/>
      </c>
    </row>
    <row r="233" spans="2:29" ht="12.75" customHeight="1" x14ac:dyDescent="0.2">
      <c r="B233" s="235"/>
      <c r="D233" s="216"/>
      <c r="E233" s="217"/>
      <c r="F233" s="218"/>
      <c r="G233" s="220"/>
      <c r="H233" s="222"/>
      <c r="I233" s="222"/>
      <c r="J233" s="222"/>
      <c r="K233" s="222"/>
      <c r="L233" s="222"/>
      <c r="M233" s="189"/>
      <c r="N233" s="189"/>
      <c r="O233" s="189"/>
      <c r="P233" s="189"/>
      <c r="Q233" s="189"/>
      <c r="R233" s="189"/>
      <c r="S233" s="189"/>
      <c r="T233" s="189"/>
      <c r="U233" s="189"/>
      <c r="V233" s="189"/>
      <c r="W233" s="189"/>
      <c r="X233" s="189"/>
      <c r="Y233" s="189"/>
      <c r="Z233" s="189"/>
      <c r="AA233" s="189"/>
      <c r="AB233" s="189"/>
      <c r="AC233" s="189"/>
    </row>
    <row r="234" spans="2:29" ht="12.75" customHeight="1" x14ac:dyDescent="0.2">
      <c r="B234" s="235"/>
      <c r="D234" s="216"/>
      <c r="E234" s="217"/>
      <c r="F234" s="218"/>
      <c r="G234" s="220"/>
      <c r="H234" s="222"/>
      <c r="I234" s="222"/>
      <c r="J234" s="222"/>
      <c r="K234" s="222"/>
      <c r="L234" s="222"/>
      <c r="M234" s="189"/>
      <c r="N234" s="189"/>
      <c r="O234" s="189"/>
      <c r="P234" s="189"/>
      <c r="Q234" s="189"/>
      <c r="R234" s="189"/>
      <c r="S234" s="189"/>
      <c r="T234" s="189"/>
      <c r="U234" s="189"/>
      <c r="V234" s="189"/>
      <c r="W234" s="189"/>
      <c r="X234" s="189"/>
      <c r="Y234" s="189"/>
      <c r="Z234" s="189"/>
      <c r="AA234" s="189"/>
      <c r="AB234" s="189"/>
      <c r="AC234" s="189"/>
    </row>
    <row r="235" spans="2:29" ht="12.75" customHeight="1" x14ac:dyDescent="0.2">
      <c r="B235" s="235"/>
      <c r="D235" s="216"/>
      <c r="E235" s="217"/>
      <c r="F235" s="218"/>
      <c r="G235" s="220"/>
      <c r="H235" s="222"/>
      <c r="I235" s="222"/>
      <c r="J235" s="222"/>
      <c r="K235" s="222"/>
      <c r="L235" s="222"/>
      <c r="M235" s="189"/>
      <c r="N235" s="189"/>
      <c r="O235" s="189"/>
      <c r="P235" s="189"/>
      <c r="Q235" s="189"/>
      <c r="R235" s="189"/>
      <c r="S235" s="189"/>
      <c r="T235" s="189"/>
      <c r="U235" s="189"/>
      <c r="V235" s="189"/>
      <c r="W235" s="189"/>
      <c r="X235" s="189"/>
      <c r="Y235" s="189"/>
      <c r="Z235" s="189"/>
      <c r="AA235" s="189"/>
      <c r="AB235" s="189"/>
      <c r="AC235" s="189"/>
    </row>
    <row r="236" spans="2:29" ht="12.75" customHeight="1" x14ac:dyDescent="0.2">
      <c r="B236" s="235"/>
      <c r="D236" s="216"/>
      <c r="E236" s="217"/>
      <c r="F236" s="218"/>
      <c r="G236" s="220"/>
      <c r="H236" s="222"/>
      <c r="I236" s="222"/>
      <c r="J236" s="222"/>
      <c r="K236" s="222"/>
      <c r="L236" s="222"/>
      <c r="M236" s="189"/>
      <c r="N236" s="189"/>
      <c r="O236" s="189"/>
      <c r="P236" s="189"/>
      <c r="Q236" s="189"/>
      <c r="R236" s="189"/>
      <c r="S236" s="189"/>
      <c r="T236" s="189"/>
      <c r="U236" s="189"/>
      <c r="V236" s="189"/>
      <c r="W236" s="189"/>
      <c r="X236" s="189"/>
      <c r="Y236" s="189"/>
      <c r="Z236" s="189"/>
      <c r="AA236" s="189"/>
      <c r="AB236" s="189"/>
      <c r="AC236" s="189"/>
    </row>
    <row r="237" spans="2:29" ht="12.75" customHeight="1" x14ac:dyDescent="0.2">
      <c r="B237" s="235"/>
      <c r="D237" s="216"/>
      <c r="E237" s="217"/>
      <c r="F237" s="218"/>
      <c r="G237" s="220"/>
      <c r="H237" s="222"/>
      <c r="I237" s="222"/>
      <c r="J237" s="222"/>
      <c r="K237" s="222"/>
      <c r="L237" s="222"/>
      <c r="M237" s="189"/>
      <c r="N237" s="189"/>
      <c r="O237" s="189"/>
      <c r="P237" s="189"/>
      <c r="Q237" s="189"/>
      <c r="R237" s="189"/>
      <c r="S237" s="189"/>
      <c r="T237" s="189"/>
      <c r="U237" s="189"/>
      <c r="V237" s="189"/>
      <c r="W237" s="189"/>
      <c r="X237" s="189"/>
      <c r="Y237" s="189"/>
      <c r="Z237" s="189"/>
      <c r="AA237" s="189"/>
      <c r="AB237" s="189"/>
      <c r="AC237" s="189"/>
    </row>
    <row r="238" spans="2:29" ht="12.75" customHeight="1" x14ac:dyDescent="0.2">
      <c r="B238" s="235"/>
      <c r="D238" s="216"/>
      <c r="E238" s="217"/>
      <c r="F238" s="218"/>
      <c r="G238" s="220"/>
      <c r="H238" s="222"/>
      <c r="I238" s="222"/>
      <c r="J238" s="222"/>
      <c r="K238" s="222"/>
      <c r="L238" s="222"/>
      <c r="M238" s="189"/>
      <c r="N238" s="189"/>
      <c r="O238" s="189"/>
      <c r="P238" s="189"/>
      <c r="Q238" s="189"/>
      <c r="R238" s="189"/>
      <c r="S238" s="189"/>
      <c r="T238" s="189"/>
      <c r="U238" s="189"/>
      <c r="V238" s="189"/>
      <c r="W238" s="189"/>
      <c r="X238" s="189"/>
      <c r="Y238" s="189"/>
      <c r="Z238" s="189"/>
      <c r="AA238" s="189"/>
      <c r="AB238" s="189"/>
      <c r="AC238" s="189"/>
    </row>
    <row r="239" spans="2:29" ht="12.75" customHeight="1" x14ac:dyDescent="0.2">
      <c r="B239" s="235"/>
      <c r="D239" s="216"/>
      <c r="E239" s="217"/>
      <c r="F239" s="218"/>
      <c r="G239" s="220"/>
      <c r="H239" s="222"/>
      <c r="I239" s="222"/>
      <c r="J239" s="222"/>
      <c r="K239" s="222"/>
      <c r="L239" s="222"/>
      <c r="M239" s="189"/>
      <c r="N239" s="189"/>
      <c r="O239" s="189"/>
      <c r="P239" s="189"/>
      <c r="Q239" s="189"/>
      <c r="R239" s="189"/>
      <c r="S239" s="189"/>
      <c r="T239" s="189"/>
      <c r="U239" s="189"/>
      <c r="V239" s="189"/>
      <c r="W239" s="189"/>
      <c r="X239" s="189"/>
      <c r="Y239" s="189"/>
      <c r="Z239" s="189"/>
      <c r="AA239" s="189"/>
      <c r="AB239" s="189"/>
      <c r="AC239" s="189"/>
    </row>
    <row r="240" spans="2:29" ht="12.75" customHeight="1" x14ac:dyDescent="0.2">
      <c r="B240" s="235"/>
      <c r="D240" s="216"/>
      <c r="E240" s="217"/>
      <c r="F240" s="218"/>
      <c r="G240" s="220"/>
      <c r="H240" s="222"/>
      <c r="I240" s="222"/>
      <c r="J240" s="222"/>
      <c r="K240" s="222"/>
      <c r="L240" s="222"/>
      <c r="M240" s="189"/>
      <c r="N240" s="189"/>
      <c r="O240" s="189"/>
      <c r="P240" s="189"/>
      <c r="Q240" s="189"/>
      <c r="R240" s="189"/>
      <c r="S240" s="189"/>
      <c r="T240" s="189"/>
      <c r="U240" s="189"/>
      <c r="V240" s="189"/>
      <c r="W240" s="189"/>
      <c r="X240" s="189"/>
      <c r="Y240" s="189"/>
      <c r="Z240" s="189"/>
      <c r="AA240" s="189"/>
      <c r="AB240" s="189"/>
      <c r="AC240" s="189"/>
    </row>
    <row r="241" spans="2:29" ht="12.75" customHeight="1" x14ac:dyDescent="0.2">
      <c r="B241" s="235"/>
      <c r="D241" s="216"/>
      <c r="E241" s="217"/>
      <c r="F241" s="218"/>
      <c r="G241" s="220"/>
      <c r="H241" s="222"/>
      <c r="I241" s="222"/>
      <c r="J241" s="222"/>
      <c r="K241" s="222"/>
      <c r="L241" s="222"/>
      <c r="M241" s="189"/>
      <c r="N241" s="189"/>
      <c r="O241" s="189"/>
      <c r="P241" s="189"/>
      <c r="Q241" s="189"/>
      <c r="R241" s="189"/>
      <c r="S241" s="189"/>
      <c r="T241" s="189"/>
      <c r="U241" s="189"/>
      <c r="V241" s="189"/>
      <c r="W241" s="189"/>
      <c r="X241" s="189"/>
      <c r="Y241" s="189"/>
      <c r="Z241" s="189"/>
      <c r="AA241" s="189"/>
      <c r="AB241" s="189"/>
      <c r="AC241" s="189"/>
    </row>
    <row r="242" spans="2:29" ht="12.75" customHeight="1" x14ac:dyDescent="0.2">
      <c r="B242" s="235"/>
      <c r="D242" s="216"/>
      <c r="E242" s="217"/>
      <c r="F242" s="218"/>
      <c r="G242" s="220"/>
      <c r="H242" s="222"/>
      <c r="I242" s="222"/>
      <c r="J242" s="222"/>
      <c r="K242" s="222"/>
      <c r="L242" s="222"/>
      <c r="M242" s="189"/>
      <c r="N242" s="189"/>
      <c r="O242" s="189"/>
      <c r="P242" s="189"/>
      <c r="Q242" s="189"/>
      <c r="R242" s="189"/>
      <c r="S242" s="189"/>
      <c r="T242" s="189"/>
      <c r="U242" s="189"/>
      <c r="V242" s="189"/>
      <c r="W242" s="189"/>
      <c r="X242" s="189"/>
      <c r="Y242" s="189"/>
      <c r="Z242" s="189"/>
      <c r="AA242" s="189"/>
      <c r="AB242" s="189"/>
      <c r="AC242" s="189"/>
    </row>
    <row r="243" spans="2:29" ht="12.75" customHeight="1" x14ac:dyDescent="0.2">
      <c r="B243" s="235"/>
      <c r="D243" s="216"/>
      <c r="E243" s="217"/>
      <c r="F243" s="218"/>
      <c r="G243" s="220"/>
      <c r="H243" s="222"/>
      <c r="I243" s="223"/>
      <c r="J243" s="223"/>
      <c r="K243" s="223"/>
      <c r="L243" s="223"/>
      <c r="M243" s="190"/>
      <c r="N243" s="190"/>
      <c r="O243" s="190"/>
      <c r="P243" s="190"/>
      <c r="Q243" s="190"/>
      <c r="R243" s="190"/>
      <c r="S243" s="190"/>
      <c r="T243" s="190"/>
      <c r="U243" s="190"/>
      <c r="V243" s="190"/>
      <c r="W243" s="190"/>
      <c r="X243" s="190"/>
      <c r="Y243" s="190"/>
      <c r="Z243" s="190"/>
      <c r="AA243" s="190"/>
      <c r="AB243" s="190"/>
      <c r="AC243" s="190"/>
    </row>
    <row r="244" spans="2:29" ht="12.75" customHeight="1" thickBot="1" x14ac:dyDescent="0.25">
      <c r="B244" s="236"/>
      <c r="D244" s="206"/>
      <c r="E244" s="206"/>
      <c r="F244" s="206"/>
      <c r="G244" s="19"/>
      <c r="H244" s="20"/>
      <c r="I244" s="21" t="s">
        <v>6</v>
      </c>
      <c r="J244" s="21" t="s">
        <v>6</v>
      </c>
      <c r="K244" s="21" t="s">
        <v>10</v>
      </c>
      <c r="L244" s="21" t="s">
        <v>10</v>
      </c>
      <c r="M244" s="21" t="str">
        <f t="shared" ref="M244:AC244" si="24">IF(OR(TRIM(M227)=0,TRIM(M227)=""),"",IFERROR(TRIM(INDEX(QryItemNamed,MATCH(TRIM(M227),ITEM,0),3)),""))</f>
        <v/>
      </c>
      <c r="N244" s="21" t="str">
        <f t="shared" si="24"/>
        <v/>
      </c>
      <c r="O244" s="21" t="str">
        <f t="shared" si="24"/>
        <v/>
      </c>
      <c r="P244" s="21" t="str">
        <f t="shared" si="24"/>
        <v/>
      </c>
      <c r="Q244" s="21" t="str">
        <f t="shared" si="24"/>
        <v/>
      </c>
      <c r="R244" s="21" t="str">
        <f t="shared" si="24"/>
        <v/>
      </c>
      <c r="S244" s="21" t="str">
        <f t="shared" si="24"/>
        <v/>
      </c>
      <c r="T244" s="21" t="str">
        <f t="shared" si="24"/>
        <v/>
      </c>
      <c r="U244" s="21" t="str">
        <f t="shared" si="24"/>
        <v/>
      </c>
      <c r="V244" s="21" t="str">
        <f t="shared" si="24"/>
        <v/>
      </c>
      <c r="W244" s="21" t="str">
        <f t="shared" si="24"/>
        <v/>
      </c>
      <c r="X244" s="21" t="str">
        <f t="shared" si="24"/>
        <v/>
      </c>
      <c r="Y244" s="21" t="str">
        <f t="shared" si="24"/>
        <v/>
      </c>
      <c r="Z244" s="21" t="str">
        <f t="shared" si="24"/>
        <v/>
      </c>
      <c r="AA244" s="21" t="str">
        <f t="shared" si="24"/>
        <v/>
      </c>
      <c r="AB244" s="21" t="str">
        <f t="shared" si="24"/>
        <v/>
      </c>
      <c r="AC244" s="21" t="str">
        <f t="shared" si="24"/>
        <v/>
      </c>
    </row>
    <row r="245" spans="2:29" ht="12.75" customHeight="1" x14ac:dyDescent="0.2">
      <c r="B245" s="45"/>
      <c r="D245" s="22"/>
      <c r="E245" s="23"/>
      <c r="F245" s="22"/>
      <c r="G245" s="24"/>
      <c r="H245" s="23"/>
      <c r="I245" s="25" t="str">
        <f t="shared" ref="I245:I276" si="25">IF(D245&lt;&gt;"",F245-D245,"")</f>
        <v/>
      </c>
      <c r="J245" s="25"/>
      <c r="K245" s="25" t="str">
        <f t="shared" ref="K245:K276" si="26">IF(D245&lt;&gt;"",I245*J245/9,"")</f>
        <v/>
      </c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</row>
    <row r="246" spans="2:29" ht="12.75" customHeight="1" x14ac:dyDescent="0.2">
      <c r="B246" s="46"/>
      <c r="D246" s="22"/>
      <c r="E246" s="23" t="s">
        <v>1</v>
      </c>
      <c r="F246" s="22"/>
      <c r="G246" s="24"/>
      <c r="H246" s="23"/>
      <c r="I246" s="25" t="str">
        <f t="shared" si="25"/>
        <v/>
      </c>
      <c r="J246" s="25"/>
      <c r="K246" s="25" t="str">
        <f t="shared" si="26"/>
        <v/>
      </c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6"/>
    </row>
    <row r="247" spans="2:29" ht="12.75" customHeight="1" x14ac:dyDescent="0.2">
      <c r="B247" s="46"/>
      <c r="D247" s="27"/>
      <c r="E247" s="28"/>
      <c r="F247" s="27"/>
      <c r="G247" s="29"/>
      <c r="H247" s="28"/>
      <c r="I247" s="26" t="str">
        <f t="shared" si="25"/>
        <v/>
      </c>
      <c r="J247" s="26"/>
      <c r="K247" s="26" t="str">
        <f t="shared" si="26"/>
        <v/>
      </c>
      <c r="L247" s="26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6"/>
      <c r="AC247" s="26"/>
    </row>
    <row r="248" spans="2:29" ht="12.75" customHeight="1" x14ac:dyDescent="0.2">
      <c r="B248" s="46"/>
      <c r="D248" s="27"/>
      <c r="E248" s="28"/>
      <c r="F248" s="27"/>
      <c r="G248" s="29"/>
      <c r="H248" s="28"/>
      <c r="I248" s="26" t="str">
        <f t="shared" si="25"/>
        <v/>
      </c>
      <c r="J248" s="26"/>
      <c r="K248" s="26" t="str">
        <f t="shared" si="26"/>
        <v/>
      </c>
      <c r="L248" s="26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6"/>
      <c r="AC248" s="26"/>
    </row>
    <row r="249" spans="2:29" ht="12.75" customHeight="1" x14ac:dyDescent="0.2">
      <c r="B249" s="46"/>
      <c r="D249" s="27"/>
      <c r="E249" s="28"/>
      <c r="F249" s="27"/>
      <c r="G249" s="29"/>
      <c r="H249" s="28"/>
      <c r="I249" s="26" t="str">
        <f t="shared" si="25"/>
        <v/>
      </c>
      <c r="J249" s="26"/>
      <c r="K249" s="26" t="str">
        <f t="shared" si="26"/>
        <v/>
      </c>
      <c r="L249" s="26"/>
      <c r="M249" s="25"/>
      <c r="N249" s="25"/>
      <c r="O249" s="26"/>
      <c r="P249" s="25"/>
      <c r="Q249" s="25"/>
      <c r="R249" s="25"/>
      <c r="S249" s="25"/>
      <c r="T249" s="25"/>
      <c r="U249" s="25"/>
      <c r="V249" s="25"/>
      <c r="W249" s="25"/>
      <c r="X249" s="25"/>
      <c r="Y249" s="30"/>
      <c r="Z249" s="30"/>
      <c r="AA249" s="26"/>
      <c r="AB249" s="26"/>
      <c r="AC249" s="26"/>
    </row>
    <row r="250" spans="2:29" ht="12.75" customHeight="1" x14ac:dyDescent="0.2">
      <c r="B250" s="46"/>
      <c r="D250" s="27"/>
      <c r="E250" s="28"/>
      <c r="F250" s="27"/>
      <c r="G250" s="29"/>
      <c r="H250" s="28"/>
      <c r="I250" s="26" t="str">
        <f t="shared" si="25"/>
        <v/>
      </c>
      <c r="J250" s="26"/>
      <c r="K250" s="26" t="str">
        <f t="shared" si="26"/>
        <v/>
      </c>
      <c r="L250" s="26"/>
      <c r="M250" s="25"/>
      <c r="N250" s="25"/>
      <c r="O250" s="26"/>
      <c r="P250" s="25"/>
      <c r="Q250" s="25"/>
      <c r="R250" s="25"/>
      <c r="S250" s="25"/>
      <c r="T250" s="25"/>
      <c r="U250" s="25"/>
      <c r="V250" s="25"/>
      <c r="W250" s="26"/>
      <c r="X250" s="25"/>
      <c r="Y250" s="30"/>
      <c r="Z250" s="30"/>
      <c r="AA250" s="26"/>
      <c r="AB250" s="26"/>
      <c r="AC250" s="26"/>
    </row>
    <row r="251" spans="2:29" ht="12.75" customHeight="1" x14ac:dyDescent="0.2">
      <c r="B251" s="46"/>
      <c r="D251" s="27"/>
      <c r="E251" s="28"/>
      <c r="F251" s="27"/>
      <c r="G251" s="29"/>
      <c r="H251" s="28"/>
      <c r="I251" s="26" t="str">
        <f t="shared" si="25"/>
        <v/>
      </c>
      <c r="J251" s="26"/>
      <c r="K251" s="26" t="str">
        <f t="shared" si="26"/>
        <v/>
      </c>
      <c r="L251" s="26"/>
      <c r="M251" s="25"/>
      <c r="N251" s="25"/>
      <c r="O251" s="26"/>
      <c r="P251" s="25"/>
      <c r="Q251" s="25"/>
      <c r="R251" s="25"/>
      <c r="S251" s="25"/>
      <c r="T251" s="25"/>
      <c r="U251" s="25"/>
      <c r="V251" s="25"/>
      <c r="W251" s="26"/>
      <c r="X251" s="25"/>
      <c r="Y251" s="30"/>
      <c r="Z251" s="30"/>
      <c r="AA251" s="26"/>
      <c r="AB251" s="26"/>
      <c r="AC251" s="26"/>
    </row>
    <row r="252" spans="2:29" ht="12.75" customHeight="1" x14ac:dyDescent="0.2">
      <c r="B252" s="46"/>
      <c r="D252" s="27"/>
      <c r="E252" s="28"/>
      <c r="F252" s="27"/>
      <c r="G252" s="29"/>
      <c r="H252" s="28"/>
      <c r="I252" s="26" t="str">
        <f t="shared" si="25"/>
        <v/>
      </c>
      <c r="J252" s="26"/>
      <c r="K252" s="26" t="str">
        <f t="shared" si="26"/>
        <v/>
      </c>
      <c r="L252" s="26"/>
      <c r="M252" s="25"/>
      <c r="N252" s="25"/>
      <c r="O252" s="26"/>
      <c r="P252" s="25"/>
      <c r="Q252" s="25"/>
      <c r="R252" s="25"/>
      <c r="S252" s="25"/>
      <c r="T252" s="25"/>
      <c r="U252" s="25"/>
      <c r="V252" s="25"/>
      <c r="W252" s="26"/>
      <c r="X252" s="25"/>
      <c r="Y252" s="30"/>
      <c r="Z252" s="30"/>
      <c r="AA252" s="26"/>
      <c r="AB252" s="26"/>
      <c r="AC252" s="26"/>
    </row>
    <row r="253" spans="2:29" ht="12.75" customHeight="1" x14ac:dyDescent="0.2">
      <c r="B253" s="46"/>
      <c r="D253" s="27"/>
      <c r="E253" s="28"/>
      <c r="F253" s="27"/>
      <c r="G253" s="29"/>
      <c r="H253" s="28"/>
      <c r="I253" s="26" t="str">
        <f t="shared" si="25"/>
        <v/>
      </c>
      <c r="J253" s="26"/>
      <c r="K253" s="26" t="str">
        <f t="shared" si="26"/>
        <v/>
      </c>
      <c r="L253" s="26"/>
      <c r="M253" s="25"/>
      <c r="N253" s="25"/>
      <c r="O253" s="26"/>
      <c r="P253" s="25"/>
      <c r="Q253" s="25"/>
      <c r="R253" s="25"/>
      <c r="S253" s="25"/>
      <c r="T253" s="25"/>
      <c r="U253" s="25"/>
      <c r="V253" s="25"/>
      <c r="W253" s="26"/>
      <c r="X253" s="25"/>
      <c r="Y253" s="30"/>
      <c r="Z253" s="30"/>
      <c r="AA253" s="26"/>
      <c r="AB253" s="26"/>
      <c r="AC253" s="26"/>
    </row>
    <row r="254" spans="2:29" ht="12.75" customHeight="1" x14ac:dyDescent="0.2">
      <c r="B254" s="46"/>
      <c r="D254" s="27"/>
      <c r="E254" s="28"/>
      <c r="F254" s="27"/>
      <c r="G254" s="29"/>
      <c r="H254" s="28"/>
      <c r="I254" s="26" t="str">
        <f t="shared" si="25"/>
        <v/>
      </c>
      <c r="J254" s="26"/>
      <c r="K254" s="26" t="str">
        <f t="shared" si="26"/>
        <v/>
      </c>
      <c r="L254" s="26"/>
      <c r="M254" s="25"/>
      <c r="N254" s="25"/>
      <c r="O254" s="26"/>
      <c r="P254" s="25"/>
      <c r="Q254" s="25"/>
      <c r="R254" s="25"/>
      <c r="S254" s="25"/>
      <c r="T254" s="25"/>
      <c r="U254" s="25"/>
      <c r="V254" s="25"/>
      <c r="W254" s="26"/>
      <c r="X254" s="25"/>
      <c r="Y254" s="30"/>
      <c r="Z254" s="30"/>
      <c r="AA254" s="26"/>
      <c r="AB254" s="26"/>
      <c r="AC254" s="26"/>
    </row>
    <row r="255" spans="2:29" ht="12.75" customHeight="1" x14ac:dyDescent="0.2">
      <c r="B255" s="46"/>
      <c r="D255" s="27"/>
      <c r="E255" s="28"/>
      <c r="F255" s="27"/>
      <c r="G255" s="29"/>
      <c r="H255" s="28"/>
      <c r="I255" s="26" t="str">
        <f t="shared" si="25"/>
        <v/>
      </c>
      <c r="J255" s="26"/>
      <c r="K255" s="26" t="str">
        <f t="shared" si="26"/>
        <v/>
      </c>
      <c r="L255" s="26"/>
      <c r="M255" s="25"/>
      <c r="N255" s="25"/>
      <c r="O255" s="26"/>
      <c r="P255" s="25"/>
      <c r="Q255" s="25"/>
      <c r="R255" s="25"/>
      <c r="S255" s="25"/>
      <c r="T255" s="25"/>
      <c r="U255" s="25"/>
      <c r="V255" s="25"/>
      <c r="W255" s="26"/>
      <c r="X255" s="25"/>
      <c r="Y255" s="30"/>
      <c r="Z255" s="30"/>
      <c r="AA255" s="26"/>
      <c r="AB255" s="26"/>
      <c r="AC255" s="26"/>
    </row>
    <row r="256" spans="2:29" ht="12.75" customHeight="1" x14ac:dyDescent="0.2">
      <c r="B256" s="46"/>
      <c r="D256" s="27"/>
      <c r="E256" s="28"/>
      <c r="F256" s="27"/>
      <c r="G256" s="29"/>
      <c r="H256" s="28"/>
      <c r="I256" s="26" t="str">
        <f t="shared" si="25"/>
        <v/>
      </c>
      <c r="J256" s="26"/>
      <c r="K256" s="26" t="str">
        <f t="shared" si="26"/>
        <v/>
      </c>
      <c r="L256" s="26"/>
      <c r="M256" s="25"/>
      <c r="N256" s="25"/>
      <c r="O256" s="26"/>
      <c r="P256" s="25"/>
      <c r="Q256" s="25"/>
      <c r="R256" s="25"/>
      <c r="S256" s="25"/>
      <c r="T256" s="25"/>
      <c r="U256" s="25"/>
      <c r="V256" s="25"/>
      <c r="W256" s="26"/>
      <c r="X256" s="25"/>
      <c r="Y256" s="30"/>
      <c r="Z256" s="30"/>
      <c r="AA256" s="26"/>
      <c r="AB256" s="26"/>
      <c r="AC256" s="26"/>
    </row>
    <row r="257" spans="2:29" ht="12.75" customHeight="1" x14ac:dyDescent="0.2">
      <c r="B257" s="46"/>
      <c r="D257" s="27"/>
      <c r="E257" s="28"/>
      <c r="F257" s="27"/>
      <c r="G257" s="29"/>
      <c r="H257" s="28"/>
      <c r="I257" s="26" t="str">
        <f t="shared" si="25"/>
        <v/>
      </c>
      <c r="J257" s="26"/>
      <c r="K257" s="26" t="str">
        <f t="shared" si="26"/>
        <v/>
      </c>
      <c r="L257" s="26"/>
      <c r="M257" s="25"/>
      <c r="N257" s="25"/>
      <c r="O257" s="26"/>
      <c r="P257" s="25"/>
      <c r="Q257" s="25"/>
      <c r="R257" s="25"/>
      <c r="S257" s="25"/>
      <c r="T257" s="25"/>
      <c r="U257" s="25"/>
      <c r="V257" s="25"/>
      <c r="W257" s="26"/>
      <c r="X257" s="25"/>
      <c r="Y257" s="30"/>
      <c r="Z257" s="30"/>
      <c r="AA257" s="26"/>
      <c r="AB257" s="26"/>
      <c r="AC257" s="26"/>
    </row>
    <row r="258" spans="2:29" ht="12.75" customHeight="1" x14ac:dyDescent="0.2">
      <c r="B258" s="46"/>
      <c r="D258" s="27"/>
      <c r="E258" s="28"/>
      <c r="F258" s="27"/>
      <c r="G258" s="29"/>
      <c r="H258" s="28"/>
      <c r="I258" s="26" t="str">
        <f t="shared" si="25"/>
        <v/>
      </c>
      <c r="J258" s="26"/>
      <c r="K258" s="26" t="str">
        <f t="shared" si="26"/>
        <v/>
      </c>
      <c r="L258" s="26"/>
      <c r="M258" s="25"/>
      <c r="N258" s="25"/>
      <c r="O258" s="26"/>
      <c r="P258" s="25"/>
      <c r="Q258" s="25"/>
      <c r="R258" s="25"/>
      <c r="S258" s="25"/>
      <c r="T258" s="25"/>
      <c r="U258" s="25"/>
      <c r="V258" s="25"/>
      <c r="W258" s="26"/>
      <c r="X258" s="25"/>
      <c r="Y258" s="30"/>
      <c r="Z258" s="30"/>
      <c r="AA258" s="26"/>
      <c r="AB258" s="26"/>
      <c r="AC258" s="26"/>
    </row>
    <row r="259" spans="2:29" ht="12.75" customHeight="1" x14ac:dyDescent="0.2">
      <c r="B259" s="46"/>
      <c r="D259" s="27"/>
      <c r="E259" s="28"/>
      <c r="F259" s="27"/>
      <c r="G259" s="29"/>
      <c r="H259" s="28"/>
      <c r="I259" s="26" t="str">
        <f t="shared" si="25"/>
        <v/>
      </c>
      <c r="J259" s="26"/>
      <c r="K259" s="26" t="str">
        <f t="shared" si="26"/>
        <v/>
      </c>
      <c r="L259" s="26"/>
      <c r="M259" s="25"/>
      <c r="N259" s="25"/>
      <c r="O259" s="26"/>
      <c r="P259" s="25"/>
      <c r="Q259" s="25"/>
      <c r="R259" s="25"/>
      <c r="S259" s="25"/>
      <c r="T259" s="25"/>
      <c r="U259" s="25"/>
      <c r="V259" s="25"/>
      <c r="W259" s="26"/>
      <c r="X259" s="25"/>
      <c r="Y259" s="30"/>
      <c r="Z259" s="30"/>
      <c r="AA259" s="26"/>
      <c r="AB259" s="26"/>
      <c r="AC259" s="26"/>
    </row>
    <row r="260" spans="2:29" ht="12.75" customHeight="1" x14ac:dyDescent="0.2">
      <c r="B260" s="46"/>
      <c r="D260" s="27"/>
      <c r="E260" s="28"/>
      <c r="F260" s="27"/>
      <c r="G260" s="29"/>
      <c r="H260" s="28"/>
      <c r="I260" s="26" t="str">
        <f t="shared" si="25"/>
        <v/>
      </c>
      <c r="J260" s="26"/>
      <c r="K260" s="26" t="str">
        <f t="shared" si="26"/>
        <v/>
      </c>
      <c r="L260" s="26"/>
      <c r="M260" s="25"/>
      <c r="N260" s="25"/>
      <c r="O260" s="26"/>
      <c r="P260" s="25"/>
      <c r="Q260" s="25"/>
      <c r="R260" s="25"/>
      <c r="S260" s="25"/>
      <c r="T260" s="25"/>
      <c r="U260" s="25"/>
      <c r="V260" s="25"/>
      <c r="W260" s="26"/>
      <c r="X260" s="25"/>
      <c r="Y260" s="30"/>
      <c r="Z260" s="30"/>
      <c r="AA260" s="26"/>
      <c r="AB260" s="26"/>
      <c r="AC260" s="26"/>
    </row>
    <row r="261" spans="2:29" ht="12.75" customHeight="1" x14ac:dyDescent="0.2">
      <c r="B261" s="46"/>
      <c r="D261" s="27"/>
      <c r="E261" s="28"/>
      <c r="F261" s="27"/>
      <c r="G261" s="29"/>
      <c r="H261" s="28"/>
      <c r="I261" s="26" t="str">
        <f t="shared" si="25"/>
        <v/>
      </c>
      <c r="J261" s="26"/>
      <c r="K261" s="26" t="str">
        <f t="shared" si="26"/>
        <v/>
      </c>
      <c r="L261" s="26"/>
      <c r="M261" s="25"/>
      <c r="N261" s="25"/>
      <c r="O261" s="26"/>
      <c r="P261" s="25"/>
      <c r="Q261" s="25"/>
      <c r="R261" s="25"/>
      <c r="S261" s="25"/>
      <c r="T261" s="25"/>
      <c r="U261" s="25"/>
      <c r="V261" s="25"/>
      <c r="W261" s="26"/>
      <c r="X261" s="25"/>
      <c r="Y261" s="30"/>
      <c r="Z261" s="30"/>
      <c r="AA261" s="26"/>
      <c r="AB261" s="26"/>
      <c r="AC261" s="26"/>
    </row>
    <row r="262" spans="2:29" ht="12.75" customHeight="1" x14ac:dyDescent="0.2">
      <c r="B262" s="46"/>
      <c r="D262" s="27"/>
      <c r="E262" s="28"/>
      <c r="F262" s="27"/>
      <c r="G262" s="29"/>
      <c r="H262" s="28"/>
      <c r="I262" s="26" t="str">
        <f t="shared" si="25"/>
        <v/>
      </c>
      <c r="J262" s="26"/>
      <c r="K262" s="26" t="str">
        <f t="shared" si="26"/>
        <v/>
      </c>
      <c r="L262" s="26"/>
      <c r="M262" s="25"/>
      <c r="N262" s="25"/>
      <c r="O262" s="26"/>
      <c r="P262" s="25"/>
      <c r="Q262" s="25"/>
      <c r="R262" s="25"/>
      <c r="S262" s="25"/>
      <c r="T262" s="25"/>
      <c r="U262" s="25"/>
      <c r="V262" s="25"/>
      <c r="W262" s="26"/>
      <c r="X262" s="25"/>
      <c r="Y262" s="30"/>
      <c r="Z262" s="30"/>
      <c r="AA262" s="26"/>
      <c r="AB262" s="26"/>
      <c r="AC262" s="26"/>
    </row>
    <row r="263" spans="2:29" ht="12.75" customHeight="1" x14ac:dyDescent="0.2">
      <c r="B263" s="46"/>
      <c r="D263" s="27"/>
      <c r="E263" s="28"/>
      <c r="F263" s="27"/>
      <c r="G263" s="29"/>
      <c r="H263" s="28"/>
      <c r="I263" s="26" t="str">
        <f t="shared" si="25"/>
        <v/>
      </c>
      <c r="J263" s="26"/>
      <c r="K263" s="26" t="str">
        <f t="shared" si="26"/>
        <v/>
      </c>
      <c r="L263" s="26"/>
      <c r="M263" s="25"/>
      <c r="N263" s="25"/>
      <c r="O263" s="26"/>
      <c r="P263" s="25"/>
      <c r="Q263" s="25"/>
      <c r="R263" s="25"/>
      <c r="S263" s="25"/>
      <c r="T263" s="25"/>
      <c r="U263" s="25"/>
      <c r="V263" s="25"/>
      <c r="W263" s="26"/>
      <c r="X263" s="25"/>
      <c r="Y263" s="30"/>
      <c r="Z263" s="30"/>
      <c r="AA263" s="26"/>
      <c r="AB263" s="26"/>
      <c r="AC263" s="26"/>
    </row>
    <row r="264" spans="2:29" ht="12.75" customHeight="1" x14ac:dyDescent="0.2">
      <c r="B264" s="46"/>
      <c r="D264" s="27"/>
      <c r="E264" s="28"/>
      <c r="F264" s="27"/>
      <c r="G264" s="29"/>
      <c r="H264" s="28"/>
      <c r="I264" s="26" t="str">
        <f t="shared" si="25"/>
        <v/>
      </c>
      <c r="J264" s="26"/>
      <c r="K264" s="26" t="str">
        <f t="shared" si="26"/>
        <v/>
      </c>
      <c r="L264" s="26"/>
      <c r="M264" s="25"/>
      <c r="N264" s="25"/>
      <c r="O264" s="26"/>
      <c r="P264" s="25"/>
      <c r="Q264" s="25"/>
      <c r="R264" s="25"/>
      <c r="S264" s="25"/>
      <c r="T264" s="25"/>
      <c r="U264" s="25"/>
      <c r="V264" s="25"/>
      <c r="W264" s="26"/>
      <c r="X264" s="25"/>
      <c r="Y264" s="30"/>
      <c r="Z264" s="30"/>
      <c r="AA264" s="26"/>
      <c r="AB264" s="26"/>
      <c r="AC264" s="26"/>
    </row>
    <row r="265" spans="2:29" ht="12.75" customHeight="1" x14ac:dyDescent="0.2">
      <c r="B265" s="46"/>
      <c r="D265" s="27"/>
      <c r="E265" s="28"/>
      <c r="F265" s="27"/>
      <c r="G265" s="29"/>
      <c r="H265" s="28"/>
      <c r="I265" s="26" t="str">
        <f t="shared" si="25"/>
        <v/>
      </c>
      <c r="J265" s="26"/>
      <c r="K265" s="26" t="str">
        <f t="shared" si="26"/>
        <v/>
      </c>
      <c r="L265" s="26"/>
      <c r="M265" s="25"/>
      <c r="N265" s="25"/>
      <c r="O265" s="26"/>
      <c r="P265" s="25"/>
      <c r="Q265" s="25"/>
      <c r="R265" s="25"/>
      <c r="S265" s="25"/>
      <c r="T265" s="25"/>
      <c r="U265" s="25"/>
      <c r="V265" s="25"/>
      <c r="W265" s="26"/>
      <c r="X265" s="25"/>
      <c r="Y265" s="30"/>
      <c r="Z265" s="30"/>
      <c r="AA265" s="26"/>
      <c r="AB265" s="26"/>
      <c r="AC265" s="26"/>
    </row>
    <row r="266" spans="2:29" ht="12.75" customHeight="1" x14ac:dyDescent="0.2">
      <c r="B266" s="46"/>
      <c r="D266" s="27"/>
      <c r="E266" s="28"/>
      <c r="F266" s="27"/>
      <c r="G266" s="29"/>
      <c r="H266" s="28"/>
      <c r="I266" s="26" t="str">
        <f t="shared" si="25"/>
        <v/>
      </c>
      <c r="J266" s="26"/>
      <c r="K266" s="26" t="str">
        <f t="shared" si="26"/>
        <v/>
      </c>
      <c r="L266" s="26"/>
      <c r="M266" s="25"/>
      <c r="N266" s="25"/>
      <c r="O266" s="26"/>
      <c r="P266" s="25"/>
      <c r="Q266" s="25"/>
      <c r="R266" s="25"/>
      <c r="S266" s="25"/>
      <c r="T266" s="25"/>
      <c r="U266" s="25"/>
      <c r="V266" s="25"/>
      <c r="W266" s="26"/>
      <c r="X266" s="25"/>
      <c r="Y266" s="30"/>
      <c r="Z266" s="30"/>
      <c r="AA266" s="26"/>
      <c r="AB266" s="26"/>
      <c r="AC266" s="26"/>
    </row>
    <row r="267" spans="2:29" ht="12.75" customHeight="1" x14ac:dyDescent="0.2">
      <c r="B267" s="46"/>
      <c r="D267" s="27"/>
      <c r="E267" s="28"/>
      <c r="F267" s="27"/>
      <c r="G267" s="29"/>
      <c r="H267" s="28"/>
      <c r="I267" s="26" t="str">
        <f t="shared" si="25"/>
        <v/>
      </c>
      <c r="J267" s="26"/>
      <c r="K267" s="26" t="str">
        <f t="shared" si="26"/>
        <v/>
      </c>
      <c r="L267" s="26"/>
      <c r="M267" s="25"/>
      <c r="N267" s="25"/>
      <c r="O267" s="26"/>
      <c r="P267" s="25"/>
      <c r="Q267" s="25"/>
      <c r="R267" s="25"/>
      <c r="S267" s="25"/>
      <c r="T267" s="25"/>
      <c r="U267" s="25"/>
      <c r="V267" s="25"/>
      <c r="W267" s="26"/>
      <c r="X267" s="25"/>
      <c r="Y267" s="30"/>
      <c r="Z267" s="30"/>
      <c r="AA267" s="26"/>
      <c r="AB267" s="26"/>
      <c r="AC267" s="26"/>
    </row>
    <row r="268" spans="2:29" ht="12.75" customHeight="1" x14ac:dyDescent="0.2">
      <c r="B268" s="46"/>
      <c r="D268" s="27"/>
      <c r="E268" s="28"/>
      <c r="F268" s="27"/>
      <c r="G268" s="29"/>
      <c r="H268" s="28"/>
      <c r="I268" s="26" t="str">
        <f t="shared" si="25"/>
        <v/>
      </c>
      <c r="J268" s="26"/>
      <c r="K268" s="26" t="str">
        <f t="shared" si="26"/>
        <v/>
      </c>
      <c r="L268" s="26"/>
      <c r="M268" s="25"/>
      <c r="N268" s="25"/>
      <c r="O268" s="26"/>
      <c r="P268" s="25"/>
      <c r="Q268" s="25"/>
      <c r="R268" s="25"/>
      <c r="S268" s="25"/>
      <c r="T268" s="25"/>
      <c r="U268" s="25"/>
      <c r="V268" s="25"/>
      <c r="W268" s="26"/>
      <c r="X268" s="25"/>
      <c r="Y268" s="30"/>
      <c r="Z268" s="30"/>
      <c r="AA268" s="26"/>
      <c r="AB268" s="26"/>
      <c r="AC268" s="26"/>
    </row>
    <row r="269" spans="2:29" ht="12.75" customHeight="1" x14ac:dyDescent="0.2">
      <c r="B269" s="46"/>
      <c r="D269" s="27"/>
      <c r="E269" s="28"/>
      <c r="F269" s="27"/>
      <c r="G269" s="29"/>
      <c r="H269" s="28"/>
      <c r="I269" s="26" t="str">
        <f t="shared" si="25"/>
        <v/>
      </c>
      <c r="J269" s="26"/>
      <c r="K269" s="26" t="str">
        <f t="shared" si="26"/>
        <v/>
      </c>
      <c r="L269" s="26"/>
      <c r="M269" s="25"/>
      <c r="N269" s="25"/>
      <c r="O269" s="26"/>
      <c r="P269" s="25"/>
      <c r="Q269" s="25"/>
      <c r="R269" s="25"/>
      <c r="S269" s="25"/>
      <c r="T269" s="25"/>
      <c r="U269" s="25"/>
      <c r="V269" s="25"/>
      <c r="W269" s="26"/>
      <c r="X269" s="25"/>
      <c r="Y269" s="30"/>
      <c r="Z269" s="30"/>
      <c r="AA269" s="26"/>
      <c r="AB269" s="26"/>
      <c r="AC269" s="26"/>
    </row>
    <row r="270" spans="2:29" ht="12.75" customHeight="1" x14ac:dyDescent="0.2">
      <c r="B270" s="46"/>
      <c r="D270" s="27"/>
      <c r="E270" s="28"/>
      <c r="F270" s="27"/>
      <c r="G270" s="29"/>
      <c r="H270" s="28"/>
      <c r="I270" s="26" t="str">
        <f t="shared" si="25"/>
        <v/>
      </c>
      <c r="J270" s="26"/>
      <c r="K270" s="26" t="str">
        <f t="shared" si="26"/>
        <v/>
      </c>
      <c r="L270" s="26"/>
      <c r="M270" s="25"/>
      <c r="N270" s="25"/>
      <c r="O270" s="26"/>
      <c r="P270" s="25"/>
      <c r="Q270" s="25"/>
      <c r="R270" s="25"/>
      <c r="S270" s="25"/>
      <c r="T270" s="25"/>
      <c r="U270" s="25"/>
      <c r="V270" s="25"/>
      <c r="W270" s="25"/>
      <c r="X270" s="25"/>
      <c r="Y270" s="30"/>
      <c r="Z270" s="30"/>
      <c r="AA270" s="26"/>
      <c r="AB270" s="26"/>
      <c r="AC270" s="26"/>
    </row>
    <row r="271" spans="2:29" ht="12.75" customHeight="1" x14ac:dyDescent="0.2">
      <c r="B271" s="46"/>
      <c r="D271" s="27"/>
      <c r="E271" s="28"/>
      <c r="F271" s="27"/>
      <c r="G271" s="29"/>
      <c r="H271" s="28"/>
      <c r="I271" s="26" t="str">
        <f t="shared" si="25"/>
        <v/>
      </c>
      <c r="J271" s="26"/>
      <c r="K271" s="26" t="str">
        <f t="shared" si="26"/>
        <v/>
      </c>
      <c r="L271" s="26"/>
      <c r="M271" s="25"/>
      <c r="N271" s="25"/>
      <c r="O271" s="26"/>
      <c r="P271" s="25"/>
      <c r="Q271" s="25"/>
      <c r="R271" s="25"/>
      <c r="S271" s="25"/>
      <c r="T271" s="25"/>
      <c r="U271" s="25"/>
      <c r="V271" s="25"/>
      <c r="W271" s="26"/>
      <c r="X271" s="25"/>
      <c r="Y271" s="30"/>
      <c r="Z271" s="30"/>
      <c r="AA271" s="26"/>
      <c r="AB271" s="26"/>
      <c r="AC271" s="26"/>
    </row>
    <row r="272" spans="2:29" ht="12.75" customHeight="1" x14ac:dyDescent="0.2">
      <c r="B272" s="46"/>
      <c r="D272" s="27"/>
      <c r="E272" s="28"/>
      <c r="F272" s="27"/>
      <c r="G272" s="29"/>
      <c r="H272" s="28"/>
      <c r="I272" s="26" t="str">
        <f t="shared" si="25"/>
        <v/>
      </c>
      <c r="J272" s="26"/>
      <c r="K272" s="26" t="str">
        <f t="shared" si="26"/>
        <v/>
      </c>
      <c r="L272" s="26"/>
      <c r="M272" s="25"/>
      <c r="N272" s="25"/>
      <c r="O272" s="26"/>
      <c r="P272" s="25"/>
      <c r="Q272" s="25"/>
      <c r="R272" s="25"/>
      <c r="S272" s="25"/>
      <c r="T272" s="25"/>
      <c r="U272" s="25"/>
      <c r="V272" s="25"/>
      <c r="W272" s="26"/>
      <c r="X272" s="25"/>
      <c r="Y272" s="30"/>
      <c r="Z272" s="30"/>
      <c r="AA272" s="26"/>
      <c r="AB272" s="26"/>
      <c r="AC272" s="26"/>
    </row>
    <row r="273" spans="2:29" ht="12.75" customHeight="1" x14ac:dyDescent="0.2">
      <c r="B273" s="46"/>
      <c r="D273" s="27"/>
      <c r="E273" s="28"/>
      <c r="F273" s="27"/>
      <c r="G273" s="29"/>
      <c r="H273" s="28"/>
      <c r="I273" s="26" t="str">
        <f t="shared" si="25"/>
        <v/>
      </c>
      <c r="J273" s="26"/>
      <c r="K273" s="26" t="str">
        <f t="shared" si="26"/>
        <v/>
      </c>
      <c r="L273" s="26"/>
      <c r="M273" s="25"/>
      <c r="N273" s="25"/>
      <c r="O273" s="26"/>
      <c r="P273" s="25"/>
      <c r="Q273" s="25"/>
      <c r="R273" s="25"/>
      <c r="S273" s="25"/>
      <c r="T273" s="25"/>
      <c r="U273" s="25"/>
      <c r="V273" s="25"/>
      <c r="W273" s="26"/>
      <c r="X273" s="25"/>
      <c r="Y273" s="30"/>
      <c r="Z273" s="30"/>
      <c r="AA273" s="26"/>
      <c r="AB273" s="26"/>
      <c r="AC273" s="26"/>
    </row>
    <row r="274" spans="2:29" ht="12.75" customHeight="1" x14ac:dyDescent="0.2">
      <c r="B274" s="46"/>
      <c r="D274" s="27"/>
      <c r="E274" s="28"/>
      <c r="F274" s="27"/>
      <c r="G274" s="29"/>
      <c r="H274" s="28"/>
      <c r="I274" s="26" t="str">
        <f t="shared" si="25"/>
        <v/>
      </c>
      <c r="J274" s="26"/>
      <c r="K274" s="26" t="str">
        <f t="shared" si="26"/>
        <v/>
      </c>
      <c r="L274" s="26"/>
      <c r="M274" s="25"/>
      <c r="N274" s="25"/>
      <c r="O274" s="26"/>
      <c r="P274" s="25"/>
      <c r="Q274" s="25"/>
      <c r="R274" s="25"/>
      <c r="S274" s="25"/>
      <c r="T274" s="25"/>
      <c r="U274" s="25"/>
      <c r="V274" s="25"/>
      <c r="W274" s="25"/>
      <c r="X274" s="25"/>
      <c r="Y274" s="30"/>
      <c r="Z274" s="30"/>
      <c r="AA274" s="26"/>
      <c r="AB274" s="26"/>
      <c r="AC274" s="26"/>
    </row>
    <row r="275" spans="2:29" ht="12.75" customHeight="1" x14ac:dyDescent="0.2">
      <c r="B275" s="46"/>
      <c r="D275" s="27"/>
      <c r="E275" s="28"/>
      <c r="F275" s="27"/>
      <c r="G275" s="29"/>
      <c r="H275" s="28"/>
      <c r="I275" s="26" t="str">
        <f t="shared" si="25"/>
        <v/>
      </c>
      <c r="J275" s="26"/>
      <c r="K275" s="26" t="str">
        <f t="shared" si="26"/>
        <v/>
      </c>
      <c r="L275" s="26"/>
      <c r="M275" s="25"/>
      <c r="N275" s="25"/>
      <c r="O275" s="26"/>
      <c r="P275" s="25"/>
      <c r="Q275" s="25"/>
      <c r="R275" s="25"/>
      <c r="S275" s="25"/>
      <c r="T275" s="25"/>
      <c r="U275" s="25"/>
      <c r="V275" s="25"/>
      <c r="W275" s="25"/>
      <c r="X275" s="25"/>
      <c r="Y275" s="30"/>
      <c r="Z275" s="30"/>
      <c r="AA275" s="26"/>
      <c r="AB275" s="26"/>
      <c r="AC275" s="26"/>
    </row>
    <row r="276" spans="2:29" ht="12.75" customHeight="1" x14ac:dyDescent="0.2">
      <c r="B276" s="46"/>
      <c r="D276" s="27"/>
      <c r="E276" s="28"/>
      <c r="F276" s="27"/>
      <c r="G276" s="29"/>
      <c r="H276" s="28"/>
      <c r="I276" s="26" t="str">
        <f t="shared" si="25"/>
        <v/>
      </c>
      <c r="J276" s="26"/>
      <c r="K276" s="26" t="str">
        <f t="shared" si="26"/>
        <v/>
      </c>
      <c r="L276" s="26"/>
      <c r="M276" s="25"/>
      <c r="N276" s="25"/>
      <c r="O276" s="26"/>
      <c r="P276" s="25"/>
      <c r="Q276" s="25"/>
      <c r="R276" s="25"/>
      <c r="S276" s="25"/>
      <c r="T276" s="25"/>
      <c r="U276" s="25"/>
      <c r="V276" s="25"/>
      <c r="W276" s="25"/>
      <c r="X276" s="25"/>
      <c r="Y276" s="30"/>
      <c r="Z276" s="30"/>
      <c r="AA276" s="26"/>
      <c r="AB276" s="26"/>
      <c r="AC276" s="26"/>
    </row>
    <row r="277" spans="2:29" ht="12.75" customHeight="1" x14ac:dyDescent="0.2">
      <c r="B277" s="46"/>
      <c r="D277" s="27"/>
      <c r="E277" s="28"/>
      <c r="F277" s="27"/>
      <c r="G277" s="29"/>
      <c r="H277" s="28"/>
      <c r="I277" s="26" t="str">
        <f t="shared" ref="I277:I303" si="27">IF(D277&lt;&gt;"",F277-D277,"")</f>
        <v/>
      </c>
      <c r="J277" s="26"/>
      <c r="K277" s="26" t="str">
        <f t="shared" ref="K277:K303" si="28">IF(D277&lt;&gt;"",I277*J277/9,"")</f>
        <v/>
      </c>
      <c r="L277" s="26"/>
      <c r="M277" s="25"/>
      <c r="N277" s="25"/>
      <c r="O277" s="26"/>
      <c r="P277" s="25"/>
      <c r="Q277" s="25"/>
      <c r="R277" s="25"/>
      <c r="S277" s="25"/>
      <c r="T277" s="25"/>
      <c r="U277" s="25"/>
      <c r="V277" s="25"/>
      <c r="W277" s="25"/>
      <c r="X277" s="25"/>
      <c r="Y277" s="30"/>
      <c r="Z277" s="30"/>
      <c r="AA277" s="26"/>
      <c r="AB277" s="26"/>
      <c r="AC277" s="26"/>
    </row>
    <row r="278" spans="2:29" ht="12.75" customHeight="1" x14ac:dyDescent="0.2">
      <c r="B278" s="46"/>
      <c r="D278" s="27"/>
      <c r="E278" s="28"/>
      <c r="F278" s="27"/>
      <c r="G278" s="29"/>
      <c r="H278" s="28"/>
      <c r="I278" s="26" t="str">
        <f t="shared" si="27"/>
        <v/>
      </c>
      <c r="J278" s="26"/>
      <c r="K278" s="26" t="str">
        <f t="shared" si="28"/>
        <v/>
      </c>
      <c r="L278" s="26"/>
      <c r="M278" s="25"/>
      <c r="N278" s="25"/>
      <c r="O278" s="26"/>
      <c r="P278" s="25"/>
      <c r="Q278" s="25"/>
      <c r="R278" s="25"/>
      <c r="S278" s="25"/>
      <c r="T278" s="25"/>
      <c r="U278" s="25"/>
      <c r="V278" s="25"/>
      <c r="W278" s="25"/>
      <c r="X278" s="25"/>
      <c r="Y278" s="30"/>
      <c r="Z278" s="30"/>
      <c r="AA278" s="26"/>
      <c r="AB278" s="26"/>
      <c r="AC278" s="26"/>
    </row>
    <row r="279" spans="2:29" ht="12.75" customHeight="1" x14ac:dyDescent="0.2">
      <c r="B279" s="46"/>
      <c r="D279" s="27"/>
      <c r="E279" s="28"/>
      <c r="F279" s="27"/>
      <c r="G279" s="29"/>
      <c r="H279" s="28"/>
      <c r="I279" s="26" t="str">
        <f t="shared" si="27"/>
        <v/>
      </c>
      <c r="J279" s="26"/>
      <c r="K279" s="26" t="str">
        <f t="shared" si="28"/>
        <v/>
      </c>
      <c r="L279" s="26"/>
      <c r="M279" s="25"/>
      <c r="N279" s="25"/>
      <c r="O279" s="26"/>
      <c r="P279" s="25"/>
      <c r="Q279" s="25"/>
      <c r="R279" s="25"/>
      <c r="S279" s="25"/>
      <c r="T279" s="25"/>
      <c r="U279" s="25"/>
      <c r="V279" s="25"/>
      <c r="W279" s="25"/>
      <c r="X279" s="25"/>
      <c r="Y279" s="30"/>
      <c r="Z279" s="30"/>
      <c r="AA279" s="26"/>
      <c r="AB279" s="26"/>
      <c r="AC279" s="26"/>
    </row>
    <row r="280" spans="2:29" ht="12.75" customHeight="1" x14ac:dyDescent="0.2">
      <c r="B280" s="46"/>
      <c r="D280" s="27"/>
      <c r="E280" s="28"/>
      <c r="F280" s="27"/>
      <c r="G280" s="29"/>
      <c r="H280" s="28"/>
      <c r="I280" s="26" t="str">
        <f t="shared" si="27"/>
        <v/>
      </c>
      <c r="J280" s="26"/>
      <c r="K280" s="26" t="str">
        <f t="shared" si="28"/>
        <v/>
      </c>
      <c r="L280" s="26"/>
      <c r="M280" s="25"/>
      <c r="N280" s="25"/>
      <c r="O280" s="26"/>
      <c r="P280" s="25"/>
      <c r="Q280" s="25"/>
      <c r="R280" s="25"/>
      <c r="S280" s="25"/>
      <c r="T280" s="25"/>
      <c r="U280" s="25"/>
      <c r="V280" s="25"/>
      <c r="W280" s="25"/>
      <c r="X280" s="26"/>
      <c r="Y280" s="30"/>
      <c r="Z280" s="30"/>
      <c r="AA280" s="26"/>
      <c r="AB280" s="26"/>
      <c r="AC280" s="26"/>
    </row>
    <row r="281" spans="2:29" ht="12.75" customHeight="1" x14ac:dyDescent="0.2">
      <c r="B281" s="46"/>
      <c r="D281" s="27"/>
      <c r="E281" s="28"/>
      <c r="F281" s="27"/>
      <c r="G281" s="29"/>
      <c r="H281" s="28"/>
      <c r="I281" s="26" t="str">
        <f t="shared" si="27"/>
        <v/>
      </c>
      <c r="J281" s="26"/>
      <c r="K281" s="26" t="str">
        <f t="shared" si="28"/>
        <v/>
      </c>
      <c r="L281" s="26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6"/>
      <c r="Y281" s="25"/>
      <c r="Z281" s="25"/>
      <c r="AA281" s="25"/>
      <c r="AB281" s="26"/>
      <c r="AC281" s="26"/>
    </row>
    <row r="282" spans="2:29" ht="12.75" customHeight="1" x14ac:dyDescent="0.2">
      <c r="B282" s="46"/>
      <c r="D282" s="27"/>
      <c r="E282" s="28"/>
      <c r="F282" s="27"/>
      <c r="G282" s="29"/>
      <c r="H282" s="28"/>
      <c r="I282" s="26" t="str">
        <f t="shared" si="27"/>
        <v/>
      </c>
      <c r="J282" s="26"/>
      <c r="K282" s="26" t="str">
        <f t="shared" si="28"/>
        <v/>
      </c>
      <c r="L282" s="26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6"/>
      <c r="Y282" s="25"/>
      <c r="Z282" s="25"/>
      <c r="AA282" s="25"/>
      <c r="AB282" s="26"/>
      <c r="AC282" s="26"/>
    </row>
    <row r="283" spans="2:29" ht="12.75" customHeight="1" x14ac:dyDescent="0.2">
      <c r="B283" s="46"/>
      <c r="D283" s="27"/>
      <c r="E283" s="28"/>
      <c r="F283" s="27"/>
      <c r="G283" s="29"/>
      <c r="H283" s="28"/>
      <c r="I283" s="26" t="str">
        <f t="shared" si="27"/>
        <v/>
      </c>
      <c r="J283" s="26"/>
      <c r="K283" s="26" t="str">
        <f t="shared" si="28"/>
        <v/>
      </c>
      <c r="L283" s="26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6"/>
      <c r="Y283" s="25"/>
      <c r="Z283" s="25"/>
      <c r="AA283" s="25"/>
      <c r="AB283" s="26"/>
      <c r="AC283" s="26"/>
    </row>
    <row r="284" spans="2:29" ht="12.75" customHeight="1" x14ac:dyDescent="0.2">
      <c r="B284" s="46"/>
      <c r="D284" s="27"/>
      <c r="E284" s="28"/>
      <c r="F284" s="27"/>
      <c r="G284" s="29"/>
      <c r="H284" s="28"/>
      <c r="I284" s="26" t="str">
        <f t="shared" si="27"/>
        <v/>
      </c>
      <c r="J284" s="26"/>
      <c r="K284" s="26" t="str">
        <f t="shared" si="28"/>
        <v/>
      </c>
      <c r="L284" s="26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6"/>
      <c r="Y284" s="25"/>
      <c r="Z284" s="25"/>
      <c r="AA284" s="25"/>
      <c r="AB284" s="26"/>
      <c r="AC284" s="26"/>
    </row>
    <row r="285" spans="2:29" ht="12.75" customHeight="1" x14ac:dyDescent="0.2">
      <c r="B285" s="46"/>
      <c r="D285" s="27"/>
      <c r="E285" s="28"/>
      <c r="F285" s="27"/>
      <c r="G285" s="29"/>
      <c r="H285" s="28"/>
      <c r="I285" s="26" t="str">
        <f t="shared" si="27"/>
        <v/>
      </c>
      <c r="J285" s="26"/>
      <c r="K285" s="26" t="str">
        <f t="shared" si="28"/>
        <v/>
      </c>
      <c r="L285" s="26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6"/>
      <c r="Y285" s="25"/>
      <c r="Z285" s="25"/>
      <c r="AA285" s="25"/>
      <c r="AB285" s="26"/>
      <c r="AC285" s="26"/>
    </row>
    <row r="286" spans="2:29" ht="12.75" customHeight="1" x14ac:dyDescent="0.2">
      <c r="B286" s="46"/>
      <c r="D286" s="27"/>
      <c r="E286" s="28"/>
      <c r="F286" s="27"/>
      <c r="G286" s="29"/>
      <c r="H286" s="28"/>
      <c r="I286" s="26" t="str">
        <f t="shared" si="27"/>
        <v/>
      </c>
      <c r="J286" s="26"/>
      <c r="K286" s="26" t="str">
        <f t="shared" si="28"/>
        <v/>
      </c>
      <c r="L286" s="26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6"/>
      <c r="AC286" s="26"/>
    </row>
    <row r="287" spans="2:29" ht="12.75" customHeight="1" x14ac:dyDescent="0.2">
      <c r="B287" s="46"/>
      <c r="D287" s="27"/>
      <c r="E287" s="28"/>
      <c r="F287" s="27"/>
      <c r="G287" s="29"/>
      <c r="H287" s="28"/>
      <c r="I287" s="26" t="str">
        <f t="shared" si="27"/>
        <v/>
      </c>
      <c r="J287" s="26"/>
      <c r="K287" s="26" t="str">
        <f t="shared" si="28"/>
        <v/>
      </c>
      <c r="L287" s="26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6"/>
      <c r="AC287" s="26"/>
    </row>
    <row r="288" spans="2:29" ht="12.75" customHeight="1" x14ac:dyDescent="0.2">
      <c r="B288" s="46"/>
      <c r="D288" s="27"/>
      <c r="E288" s="28"/>
      <c r="F288" s="27"/>
      <c r="G288" s="29"/>
      <c r="H288" s="31"/>
      <c r="I288" s="26" t="str">
        <f t="shared" si="27"/>
        <v/>
      </c>
      <c r="J288" s="26"/>
      <c r="K288" s="26" t="str">
        <f t="shared" si="28"/>
        <v/>
      </c>
      <c r="L288" s="26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6"/>
      <c r="AC288" s="26"/>
    </row>
    <row r="289" spans="2:29" ht="12.75" customHeight="1" x14ac:dyDescent="0.2">
      <c r="B289" s="46"/>
      <c r="D289" s="27"/>
      <c r="E289" s="28"/>
      <c r="F289" s="27"/>
      <c r="G289" s="29"/>
      <c r="H289" s="31"/>
      <c r="I289" s="26" t="str">
        <f t="shared" si="27"/>
        <v/>
      </c>
      <c r="J289" s="26"/>
      <c r="K289" s="26" t="str">
        <f t="shared" si="28"/>
        <v/>
      </c>
      <c r="L289" s="26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6"/>
      <c r="AC289" s="26"/>
    </row>
    <row r="290" spans="2:29" ht="12.75" customHeight="1" x14ac:dyDescent="0.2">
      <c r="B290" s="46"/>
      <c r="D290" s="27"/>
      <c r="E290" s="28"/>
      <c r="F290" s="27"/>
      <c r="G290" s="29"/>
      <c r="H290" s="31"/>
      <c r="I290" s="26" t="str">
        <f t="shared" si="27"/>
        <v/>
      </c>
      <c r="J290" s="26"/>
      <c r="K290" s="26" t="str">
        <f t="shared" si="28"/>
        <v/>
      </c>
      <c r="L290" s="26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6"/>
      <c r="AC290" s="26"/>
    </row>
    <row r="291" spans="2:29" ht="12.75" customHeight="1" x14ac:dyDescent="0.2">
      <c r="B291" s="46"/>
      <c r="D291" s="27"/>
      <c r="E291" s="28"/>
      <c r="F291" s="27"/>
      <c r="G291" s="29"/>
      <c r="H291" s="28"/>
      <c r="I291" s="26" t="str">
        <f t="shared" si="27"/>
        <v/>
      </c>
      <c r="J291" s="26"/>
      <c r="K291" s="26" t="str">
        <f t="shared" si="28"/>
        <v/>
      </c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30"/>
      <c r="Z291" s="25"/>
      <c r="AA291" s="25"/>
      <c r="AB291" s="26"/>
      <c r="AC291" s="26"/>
    </row>
    <row r="292" spans="2:29" ht="12.75" customHeight="1" x14ac:dyDescent="0.2">
      <c r="B292" s="46"/>
      <c r="D292" s="27"/>
      <c r="E292" s="28"/>
      <c r="F292" s="27"/>
      <c r="G292" s="29"/>
      <c r="H292" s="28"/>
      <c r="I292" s="26" t="str">
        <f t="shared" si="27"/>
        <v/>
      </c>
      <c r="J292" s="26"/>
      <c r="K292" s="26" t="str">
        <f t="shared" si="28"/>
        <v/>
      </c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30"/>
      <c r="Z292" s="25"/>
      <c r="AA292" s="25"/>
      <c r="AB292" s="26"/>
      <c r="AC292" s="26"/>
    </row>
    <row r="293" spans="2:29" ht="12.75" customHeight="1" x14ac:dyDescent="0.2">
      <c r="B293" s="46"/>
      <c r="D293" s="27"/>
      <c r="E293" s="28"/>
      <c r="F293" s="27"/>
      <c r="G293" s="29"/>
      <c r="H293" s="28"/>
      <c r="I293" s="26" t="str">
        <f t="shared" si="27"/>
        <v/>
      </c>
      <c r="J293" s="26"/>
      <c r="K293" s="26" t="str">
        <f t="shared" si="28"/>
        <v/>
      </c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30"/>
      <c r="Z293" s="25"/>
      <c r="AA293" s="25"/>
      <c r="AB293" s="26"/>
      <c r="AC293" s="26"/>
    </row>
    <row r="294" spans="2:29" ht="12.75" customHeight="1" x14ac:dyDescent="0.2">
      <c r="B294" s="46"/>
      <c r="D294" s="27"/>
      <c r="E294" s="28"/>
      <c r="F294" s="27"/>
      <c r="G294" s="29"/>
      <c r="H294" s="28"/>
      <c r="I294" s="26" t="str">
        <f t="shared" si="27"/>
        <v/>
      </c>
      <c r="J294" s="26"/>
      <c r="K294" s="26" t="str">
        <f t="shared" si="28"/>
        <v/>
      </c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30"/>
      <c r="Z294" s="25"/>
      <c r="AA294" s="25"/>
      <c r="AB294" s="26"/>
      <c r="AC294" s="26"/>
    </row>
    <row r="295" spans="2:29" ht="12.75" customHeight="1" x14ac:dyDescent="0.2">
      <c r="B295" s="46"/>
      <c r="D295" s="27"/>
      <c r="E295" s="28"/>
      <c r="F295" s="27"/>
      <c r="G295" s="29"/>
      <c r="H295" s="28"/>
      <c r="I295" s="26" t="str">
        <f t="shared" si="27"/>
        <v/>
      </c>
      <c r="J295" s="26"/>
      <c r="K295" s="26" t="str">
        <f t="shared" si="28"/>
        <v/>
      </c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30"/>
      <c r="Z295" s="25"/>
      <c r="AA295" s="25"/>
      <c r="AB295" s="26"/>
      <c r="AC295" s="26"/>
    </row>
    <row r="296" spans="2:29" ht="12.75" customHeight="1" x14ac:dyDescent="0.2">
      <c r="B296" s="46"/>
      <c r="D296" s="27"/>
      <c r="E296" s="28"/>
      <c r="F296" s="27"/>
      <c r="G296" s="29"/>
      <c r="H296" s="28"/>
      <c r="I296" s="26" t="str">
        <f t="shared" si="27"/>
        <v/>
      </c>
      <c r="J296" s="26"/>
      <c r="K296" s="26" t="str">
        <f t="shared" si="28"/>
        <v/>
      </c>
      <c r="L296" s="26"/>
      <c r="M296" s="25"/>
      <c r="N296" s="25"/>
      <c r="O296" s="26"/>
      <c r="P296" s="25"/>
      <c r="Q296" s="25"/>
      <c r="R296" s="25"/>
      <c r="S296" s="25"/>
      <c r="T296" s="25"/>
      <c r="U296" s="25"/>
      <c r="V296" s="25"/>
      <c r="W296" s="25"/>
      <c r="X296" s="25"/>
      <c r="Y296" s="30"/>
      <c r="Z296" s="30"/>
      <c r="AA296" s="26"/>
      <c r="AB296" s="26"/>
      <c r="AC296" s="26"/>
    </row>
    <row r="297" spans="2:29" ht="12.75" customHeight="1" x14ac:dyDescent="0.2">
      <c r="B297" s="46"/>
      <c r="D297" s="27"/>
      <c r="E297" s="28"/>
      <c r="F297" s="27"/>
      <c r="G297" s="29"/>
      <c r="H297" s="28"/>
      <c r="I297" s="26" t="str">
        <f t="shared" si="27"/>
        <v/>
      </c>
      <c r="J297" s="26"/>
      <c r="K297" s="26" t="str">
        <f t="shared" si="28"/>
        <v/>
      </c>
      <c r="L297" s="26"/>
      <c r="M297" s="25"/>
      <c r="N297" s="25"/>
      <c r="O297" s="26"/>
      <c r="P297" s="25"/>
      <c r="Q297" s="25"/>
      <c r="R297" s="25"/>
      <c r="S297" s="25"/>
      <c r="T297" s="25"/>
      <c r="U297" s="25"/>
      <c r="V297" s="25"/>
      <c r="W297" s="25"/>
      <c r="X297" s="25"/>
      <c r="Y297" s="30"/>
      <c r="Z297" s="30"/>
      <c r="AA297" s="26"/>
      <c r="AB297" s="26"/>
      <c r="AC297" s="26"/>
    </row>
    <row r="298" spans="2:29" ht="12.75" customHeight="1" x14ac:dyDescent="0.2">
      <c r="B298" s="46"/>
      <c r="D298" s="27"/>
      <c r="E298" s="28"/>
      <c r="F298" s="27"/>
      <c r="G298" s="29"/>
      <c r="H298" s="28"/>
      <c r="I298" s="26" t="str">
        <f t="shared" si="27"/>
        <v/>
      </c>
      <c r="J298" s="26"/>
      <c r="K298" s="26" t="str">
        <f t="shared" si="28"/>
        <v/>
      </c>
      <c r="L298" s="26"/>
      <c r="M298" s="25"/>
      <c r="N298" s="25"/>
      <c r="O298" s="26"/>
      <c r="P298" s="25"/>
      <c r="Q298" s="25"/>
      <c r="R298" s="25"/>
      <c r="S298" s="25"/>
      <c r="T298" s="25"/>
      <c r="U298" s="25"/>
      <c r="V298" s="25"/>
      <c r="W298" s="25"/>
      <c r="X298" s="25"/>
      <c r="Y298" s="30"/>
      <c r="Z298" s="30"/>
      <c r="AA298" s="26"/>
      <c r="AB298" s="26"/>
      <c r="AC298" s="26"/>
    </row>
    <row r="299" spans="2:29" ht="12.75" customHeight="1" x14ac:dyDescent="0.2">
      <c r="B299" s="46"/>
      <c r="D299" s="27"/>
      <c r="E299" s="28"/>
      <c r="F299" s="27"/>
      <c r="G299" s="29"/>
      <c r="H299" s="28"/>
      <c r="I299" s="26" t="str">
        <f t="shared" si="27"/>
        <v/>
      </c>
      <c r="J299" s="26"/>
      <c r="K299" s="26" t="str">
        <f t="shared" si="28"/>
        <v/>
      </c>
      <c r="L299" s="26"/>
      <c r="M299" s="25"/>
      <c r="N299" s="25"/>
      <c r="O299" s="26"/>
      <c r="P299" s="25"/>
      <c r="Q299" s="25"/>
      <c r="R299" s="25"/>
      <c r="S299" s="25"/>
      <c r="T299" s="25"/>
      <c r="U299" s="25"/>
      <c r="V299" s="25"/>
      <c r="W299" s="25"/>
      <c r="X299" s="25"/>
      <c r="Y299" s="30"/>
      <c r="Z299" s="30"/>
      <c r="AA299" s="26"/>
      <c r="AB299" s="26"/>
      <c r="AC299" s="26"/>
    </row>
    <row r="300" spans="2:29" ht="12.75" customHeight="1" x14ac:dyDescent="0.2">
      <c r="B300" s="46"/>
      <c r="D300" s="32"/>
      <c r="E300" s="31"/>
      <c r="F300" s="32"/>
      <c r="G300" s="33"/>
      <c r="H300" s="31"/>
      <c r="I300" s="34" t="str">
        <f t="shared" si="27"/>
        <v/>
      </c>
      <c r="J300" s="34"/>
      <c r="K300" s="34" t="str">
        <f t="shared" si="28"/>
        <v/>
      </c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  <c r="W300" s="34"/>
      <c r="X300" s="34"/>
      <c r="Y300" s="35"/>
      <c r="Z300" s="35"/>
      <c r="AA300" s="34"/>
      <c r="AB300" s="34"/>
      <c r="AC300" s="34"/>
    </row>
    <row r="301" spans="2:29" ht="12.75" customHeight="1" x14ac:dyDescent="0.2">
      <c r="B301" s="46"/>
      <c r="D301" s="32"/>
      <c r="E301" s="31"/>
      <c r="F301" s="32"/>
      <c r="G301" s="33"/>
      <c r="H301" s="31"/>
      <c r="I301" s="34" t="str">
        <f t="shared" si="27"/>
        <v/>
      </c>
      <c r="J301" s="34"/>
      <c r="K301" s="34" t="str">
        <f t="shared" si="28"/>
        <v/>
      </c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5"/>
      <c r="Z301" s="35"/>
      <c r="AA301" s="34"/>
      <c r="AB301" s="34"/>
      <c r="AC301" s="34"/>
    </row>
    <row r="302" spans="2:29" ht="12.75" customHeight="1" x14ac:dyDescent="0.2">
      <c r="B302" s="46"/>
      <c r="D302" s="32"/>
      <c r="E302" s="31"/>
      <c r="F302" s="32"/>
      <c r="G302" s="33"/>
      <c r="H302" s="31"/>
      <c r="I302" s="34" t="str">
        <f t="shared" si="27"/>
        <v/>
      </c>
      <c r="J302" s="34"/>
      <c r="K302" s="34" t="str">
        <f t="shared" si="28"/>
        <v/>
      </c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  <c r="W302" s="34"/>
      <c r="X302" s="34"/>
      <c r="Y302" s="35"/>
      <c r="Z302" s="35"/>
      <c r="AA302" s="34"/>
      <c r="AB302" s="34"/>
      <c r="AC302" s="34"/>
    </row>
    <row r="303" spans="2:29" ht="12.75" customHeight="1" thickBot="1" x14ac:dyDescent="0.25">
      <c r="B303" s="47"/>
      <c r="D303" s="36"/>
      <c r="E303" s="31"/>
      <c r="F303" s="37"/>
      <c r="G303" s="33"/>
      <c r="H303" s="31"/>
      <c r="I303" s="31" t="str">
        <f t="shared" si="27"/>
        <v/>
      </c>
      <c r="J303" s="34"/>
      <c r="K303" s="34" t="str">
        <f t="shared" si="28"/>
        <v/>
      </c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  <c r="W303" s="34"/>
      <c r="X303" s="34"/>
      <c r="Y303" s="35"/>
      <c r="Z303" s="35"/>
      <c r="AA303" s="34"/>
      <c r="AB303" s="34"/>
      <c r="AC303" s="34"/>
    </row>
    <row r="304" spans="2:29" ht="12.75" customHeight="1" thickBot="1" x14ac:dyDescent="0.25">
      <c r="D304" s="207" t="s">
        <v>4</v>
      </c>
      <c r="E304" s="208"/>
      <c r="F304" s="208"/>
      <c r="G304" s="208"/>
      <c r="H304" s="208"/>
      <c r="I304" s="208"/>
      <c r="J304" s="208"/>
      <c r="K304" s="208"/>
      <c r="L304" s="209"/>
      <c r="M304" s="38" t="str">
        <f t="shared" ref="M304:AC304" si="29">IF(M227="","",IF(OR(M244="", M244="LS", M244="LUMP"),IF(SUM(COUNTIF(M245:M303,"LS")+COUNTIF(M245:M303,"LUMP"))&gt;0,"LS",""),IF(SUM(M245:M303)&lt;&gt;0,SUM(M245:M303),"")))</f>
        <v/>
      </c>
      <c r="N304" s="38" t="str">
        <f t="shared" si="29"/>
        <v/>
      </c>
      <c r="O304" s="38" t="str">
        <f t="shared" si="29"/>
        <v/>
      </c>
      <c r="P304" s="38" t="str">
        <f t="shared" si="29"/>
        <v/>
      </c>
      <c r="Q304" s="38" t="str">
        <f t="shared" si="29"/>
        <v/>
      </c>
      <c r="R304" s="38" t="str">
        <f t="shared" si="29"/>
        <v/>
      </c>
      <c r="S304" s="38" t="str">
        <f t="shared" si="29"/>
        <v/>
      </c>
      <c r="T304" s="38" t="str">
        <f t="shared" si="29"/>
        <v/>
      </c>
      <c r="U304" s="38" t="str">
        <f t="shared" si="29"/>
        <v/>
      </c>
      <c r="V304" s="38" t="str">
        <f t="shared" si="29"/>
        <v/>
      </c>
      <c r="W304" s="38" t="str">
        <f t="shared" si="29"/>
        <v/>
      </c>
      <c r="X304" s="38" t="str">
        <f t="shared" si="29"/>
        <v/>
      </c>
      <c r="Y304" s="38" t="str">
        <f t="shared" si="29"/>
        <v/>
      </c>
      <c r="Z304" s="38" t="str">
        <f t="shared" si="29"/>
        <v/>
      </c>
      <c r="AA304" s="38" t="str">
        <f t="shared" si="29"/>
        <v/>
      </c>
      <c r="AB304" s="38" t="str">
        <f t="shared" si="29"/>
        <v/>
      </c>
      <c r="AC304" s="38" t="str">
        <f t="shared" si="29"/>
        <v/>
      </c>
    </row>
    <row r="305" spans="2:29" ht="12.75" customHeight="1" x14ac:dyDescent="0.2">
      <c r="B305" s="6" t="s">
        <v>18</v>
      </c>
      <c r="D305" s="210" t="s">
        <v>5</v>
      </c>
      <c r="E305" s="211"/>
      <c r="F305" s="211"/>
      <c r="G305" s="211"/>
      <c r="H305" s="211"/>
      <c r="I305" s="211"/>
      <c r="J305" s="211"/>
      <c r="K305" s="211"/>
      <c r="L305" s="212"/>
      <c r="M305" s="39" t="str">
        <f t="shared" ref="M305:AC305" si="30">IF(M227="","",IF( M304="LS","LS",IF(M304&lt;&gt;"",ROUNDUP(M304,0),"")))</f>
        <v/>
      </c>
      <c r="N305" s="39" t="str">
        <f t="shared" si="30"/>
        <v/>
      </c>
      <c r="O305" s="39" t="str">
        <f t="shared" si="30"/>
        <v/>
      </c>
      <c r="P305" s="39" t="str">
        <f t="shared" si="30"/>
        <v/>
      </c>
      <c r="Q305" s="39" t="str">
        <f t="shared" si="30"/>
        <v/>
      </c>
      <c r="R305" s="39" t="str">
        <f t="shared" si="30"/>
        <v/>
      </c>
      <c r="S305" s="39" t="str">
        <f t="shared" si="30"/>
        <v/>
      </c>
      <c r="T305" s="39" t="str">
        <f t="shared" si="30"/>
        <v/>
      </c>
      <c r="U305" s="39" t="str">
        <f t="shared" si="30"/>
        <v/>
      </c>
      <c r="V305" s="39" t="str">
        <f t="shared" si="30"/>
        <v/>
      </c>
      <c r="W305" s="39" t="str">
        <f t="shared" si="30"/>
        <v/>
      </c>
      <c r="X305" s="39" t="str">
        <f t="shared" si="30"/>
        <v/>
      </c>
      <c r="Y305" s="39" t="str">
        <f t="shared" si="30"/>
        <v/>
      </c>
      <c r="Z305" s="39" t="str">
        <f t="shared" si="30"/>
        <v/>
      </c>
      <c r="AA305" s="39" t="str">
        <f t="shared" si="30"/>
        <v/>
      </c>
      <c r="AB305" s="39" t="str">
        <f t="shared" si="30"/>
        <v/>
      </c>
      <c r="AC305" s="39" t="str">
        <f t="shared" si="30"/>
        <v/>
      </c>
    </row>
  </sheetData>
  <mergeCells count="180">
    <mergeCell ref="D69:F81"/>
    <mergeCell ref="AC70:AC81"/>
    <mergeCell ref="Z70:Z81"/>
    <mergeCell ref="U70:U81"/>
    <mergeCell ref="B69:B82"/>
    <mergeCell ref="B150:B163"/>
    <mergeCell ref="G69:G81"/>
    <mergeCell ref="H69:H81"/>
    <mergeCell ref="I69:I81"/>
    <mergeCell ref="J69:J81"/>
    <mergeCell ref="K69:K81"/>
    <mergeCell ref="L69:L81"/>
    <mergeCell ref="T70:T81"/>
    <mergeCell ref="S70:S81"/>
    <mergeCell ref="R70:R81"/>
    <mergeCell ref="Q70:Q81"/>
    <mergeCell ref="P70:P81"/>
    <mergeCell ref="O70:O81"/>
    <mergeCell ref="N70:N81"/>
    <mergeCell ref="M70:M81"/>
    <mergeCell ref="L150:L162"/>
    <mergeCell ref="D150:F162"/>
    <mergeCell ref="G150:G162"/>
    <mergeCell ref="H150:H162"/>
    <mergeCell ref="B231:B244"/>
    <mergeCell ref="W15:W26"/>
    <mergeCell ref="X15:X26"/>
    <mergeCell ref="Y15:Y26"/>
    <mergeCell ref="AC15:AC26"/>
    <mergeCell ref="Z15:Z26"/>
    <mergeCell ref="AA15:AA26"/>
    <mergeCell ref="AB15:AB26"/>
    <mergeCell ref="B14:B27"/>
    <mergeCell ref="D27:F27"/>
    <mergeCell ref="D143:L143"/>
    <mergeCell ref="D82:F82"/>
    <mergeCell ref="D62:L62"/>
    <mergeCell ref="U15:U26"/>
    <mergeCell ref="D142:L142"/>
    <mergeCell ref="D226:AC226"/>
    <mergeCell ref="AB70:AB81"/>
    <mergeCell ref="AA70:AA81"/>
    <mergeCell ref="Y70:Y81"/>
    <mergeCell ref="X70:X81"/>
    <mergeCell ref="W70:W81"/>
    <mergeCell ref="V70:V81"/>
    <mergeCell ref="D145:AC145"/>
    <mergeCell ref="D64:AC64"/>
    <mergeCell ref="D9:AC9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H14:L26"/>
    <mergeCell ref="D14:G26"/>
    <mergeCell ref="D224:L224"/>
    <mergeCell ref="J150:J162"/>
    <mergeCell ref="Q151:Q162"/>
    <mergeCell ref="K150:K162"/>
    <mergeCell ref="D163:F163"/>
    <mergeCell ref="D223:L223"/>
    <mergeCell ref="P151:P162"/>
    <mergeCell ref="U232:U243"/>
    <mergeCell ref="T232:T243"/>
    <mergeCell ref="S232:S243"/>
    <mergeCell ref="R232:R243"/>
    <mergeCell ref="I150:I162"/>
    <mergeCell ref="R151:R162"/>
    <mergeCell ref="Q232:Q243"/>
    <mergeCell ref="P232:P243"/>
    <mergeCell ref="O232:O243"/>
    <mergeCell ref="N232:N243"/>
    <mergeCell ref="M232:M243"/>
    <mergeCell ref="AB151:AB162"/>
    <mergeCell ref="AA151:AA162"/>
    <mergeCell ref="Y151:Y162"/>
    <mergeCell ref="X151:X162"/>
    <mergeCell ref="W151:W162"/>
    <mergeCell ref="V151:V162"/>
    <mergeCell ref="U151:U162"/>
    <mergeCell ref="T151:T162"/>
    <mergeCell ref="S151:S162"/>
    <mergeCell ref="Z151:Z162"/>
    <mergeCell ref="D244:F244"/>
    <mergeCell ref="D304:L304"/>
    <mergeCell ref="D305:L305"/>
    <mergeCell ref="D231:F243"/>
    <mergeCell ref="G231:G243"/>
    <mergeCell ref="H231:H243"/>
    <mergeCell ref="I231:I243"/>
    <mergeCell ref="J231:J243"/>
    <mergeCell ref="K231:K243"/>
    <mergeCell ref="L231:L243"/>
    <mergeCell ref="D28:G28"/>
    <mergeCell ref="D46:G46"/>
    <mergeCell ref="D47:G47"/>
    <mergeCell ref="D53:G53"/>
    <mergeCell ref="D54:G54"/>
    <mergeCell ref="D55:G55"/>
    <mergeCell ref="D56:G56"/>
    <mergeCell ref="D57:G57"/>
    <mergeCell ref="H40:I40"/>
    <mergeCell ref="D39:G39"/>
    <mergeCell ref="D40:G40"/>
    <mergeCell ref="D41:G41"/>
    <mergeCell ref="D42:G42"/>
    <mergeCell ref="D43:G43"/>
    <mergeCell ref="D44:G44"/>
    <mergeCell ref="D45:G45"/>
    <mergeCell ref="D30:G30"/>
    <mergeCell ref="D31:G31"/>
    <mergeCell ref="D29:G29"/>
    <mergeCell ref="D32:G32"/>
    <mergeCell ref="D33:G33"/>
    <mergeCell ref="D34:G34"/>
    <mergeCell ref="D35:G35"/>
    <mergeCell ref="D36:G36"/>
    <mergeCell ref="D60:G60"/>
    <mergeCell ref="D61:G61"/>
    <mergeCell ref="D48:G48"/>
    <mergeCell ref="D49:G49"/>
    <mergeCell ref="D50:G50"/>
    <mergeCell ref="D51:G51"/>
    <mergeCell ref="D52:G52"/>
    <mergeCell ref="D58:G58"/>
    <mergeCell ref="D59:G59"/>
    <mergeCell ref="D37:G37"/>
    <mergeCell ref="D38:G38"/>
    <mergeCell ref="K49:L49"/>
    <mergeCell ref="H45:I45"/>
    <mergeCell ref="K46:L46"/>
    <mergeCell ref="K47:L47"/>
    <mergeCell ref="H55:I55"/>
    <mergeCell ref="H56:I56"/>
    <mergeCell ref="H57:I57"/>
    <mergeCell ref="K45:L45"/>
    <mergeCell ref="K40:L40"/>
    <mergeCell ref="K57:L57"/>
    <mergeCell ref="H58:I58"/>
    <mergeCell ref="H59:I59"/>
    <mergeCell ref="H60:I60"/>
    <mergeCell ref="H61:I61"/>
    <mergeCell ref="H46:I46"/>
    <mergeCell ref="H47:I47"/>
    <mergeCell ref="H48:I48"/>
    <mergeCell ref="H49:I49"/>
    <mergeCell ref="H50:I50"/>
    <mergeCell ref="H51:I51"/>
    <mergeCell ref="H52:I52"/>
    <mergeCell ref="H53:I53"/>
    <mergeCell ref="H54:I54"/>
    <mergeCell ref="AC232:AC243"/>
    <mergeCell ref="AC151:AC162"/>
    <mergeCell ref="K58:L58"/>
    <mergeCell ref="K59:L59"/>
    <mergeCell ref="K60:L60"/>
    <mergeCell ref="K61:L61"/>
    <mergeCell ref="K48:L48"/>
    <mergeCell ref="K50:L50"/>
    <mergeCell ref="K51:L51"/>
    <mergeCell ref="K52:L52"/>
    <mergeCell ref="K53:L53"/>
    <mergeCell ref="K54:L54"/>
    <mergeCell ref="K55:L55"/>
    <mergeCell ref="K56:L56"/>
    <mergeCell ref="O151:O162"/>
    <mergeCell ref="N151:N162"/>
    <mergeCell ref="M151:M162"/>
    <mergeCell ref="AB232:AB243"/>
    <mergeCell ref="AA232:AA243"/>
    <mergeCell ref="Z232:Z243"/>
    <mergeCell ref="Y232:Y243"/>
    <mergeCell ref="X232:X243"/>
    <mergeCell ref="W232:W243"/>
    <mergeCell ref="V232:V243"/>
  </mergeCells>
  <phoneticPr fontId="7" type="noConversion"/>
  <printOptions verticalCentered="1"/>
  <pageMargins left="0.25" right="0.25" top="0.75" bottom="0.75" header="0.3" footer="0.3"/>
  <pageSetup scale="40" fitToHeight="0" orientation="landscape" r:id="rId1"/>
  <headerFooter alignWithMargins="0"/>
  <ignoredErrors>
    <ignoredError sqref="M46 N32:Q32 M53 N28:P28 N29:P29 N30:P30 N31:P31 N35:Q35 N33:P33 N34:P34 N40:Q40 N36:P36 N37:P37 N38:P38 N39:P39 N44:P44 N41:P41 N42:P42 N43:P43 S32 S35 S40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67DCB-264B-4293-9188-E32A8E125A18}">
  <dimension ref="A1:AD149"/>
  <sheetViews>
    <sheetView topLeftCell="A3" zoomScale="85" zoomScaleNormal="85" workbookViewId="0">
      <pane ySplit="16" topLeftCell="A131" activePane="bottomLeft" state="frozen"/>
      <selection activeCell="A3" sqref="A3"/>
      <selection pane="bottomLeft" activeCell="I143" sqref="I143"/>
    </sheetView>
  </sheetViews>
  <sheetFormatPr defaultRowHeight="12.75" x14ac:dyDescent="0.2"/>
  <cols>
    <col min="1" max="1" width="47.7109375" style="105" customWidth="1"/>
    <col min="2" max="2" width="10.42578125" style="105" bestFit="1" customWidth="1"/>
    <col min="3" max="3" width="12.28515625" style="105" bestFit="1" customWidth="1"/>
    <col min="4" max="4" width="15.5703125" style="105" customWidth="1"/>
    <col min="5" max="5" width="15.140625" style="105" customWidth="1"/>
    <col min="6" max="6" width="9.140625" style="105" customWidth="1"/>
    <col min="7" max="11" width="9.140625" style="105"/>
    <col min="12" max="12" width="11.5703125" style="105" customWidth="1"/>
    <col min="13" max="14" width="10.5703125" style="105" customWidth="1"/>
    <col min="15" max="15" width="9.140625" style="105"/>
    <col min="16" max="16" width="0" style="105" hidden="1" customWidth="1"/>
    <col min="17" max="25" width="9.140625" style="105"/>
    <col min="26" max="26" width="12.7109375" style="105" bestFit="1" customWidth="1"/>
    <col min="27" max="27" width="17.5703125" style="105" bestFit="1" customWidth="1"/>
    <col min="28" max="28" width="12.85546875" style="105" bestFit="1" customWidth="1"/>
    <col min="29" max="29" width="10.42578125" style="105" bestFit="1" customWidth="1"/>
    <col min="30" max="30" width="10.5703125" style="105" bestFit="1" customWidth="1"/>
    <col min="31" max="16384" width="9.140625" style="105"/>
  </cols>
  <sheetData>
    <row r="1" spans="1:30" s="56" customFormat="1" ht="15" hidden="1" customHeight="1" x14ac:dyDescent="0.25">
      <c r="V1" s="57"/>
    </row>
    <row r="2" spans="1:30" s="56" customFormat="1" ht="15" hidden="1" customHeight="1" x14ac:dyDescent="0.25">
      <c r="V2" s="57"/>
    </row>
    <row r="3" spans="1:30" s="56" customFormat="1" ht="15" x14ac:dyDescent="0.25">
      <c r="A3" s="251" t="s">
        <v>44</v>
      </c>
      <c r="B3" s="251"/>
      <c r="E3" s="56" t="s">
        <v>45</v>
      </c>
      <c r="G3" s="58">
        <v>13</v>
      </c>
      <c r="H3" s="58"/>
      <c r="I3" s="58"/>
      <c r="J3" s="58"/>
      <c r="K3" s="58"/>
      <c r="L3" s="58"/>
      <c r="M3" s="58"/>
      <c r="N3" s="58"/>
      <c r="O3" s="58"/>
      <c r="P3" s="129"/>
      <c r="Q3" s="58"/>
      <c r="R3" s="58"/>
      <c r="S3" s="58"/>
      <c r="T3" s="58"/>
      <c r="U3" s="58"/>
      <c r="V3" s="58"/>
      <c r="W3" s="58"/>
      <c r="X3" s="58">
        <v>10</v>
      </c>
      <c r="Y3" s="58"/>
    </row>
    <row r="4" spans="1:30" s="56" customFormat="1" ht="15" x14ac:dyDescent="0.25">
      <c r="A4" s="251"/>
      <c r="B4" s="251"/>
      <c r="E4" s="56" t="s">
        <v>46</v>
      </c>
      <c r="F4" s="158" t="s">
        <v>141</v>
      </c>
      <c r="G4" s="59" t="s">
        <v>34</v>
      </c>
      <c r="H4" s="59" t="s">
        <v>35</v>
      </c>
      <c r="I4" s="151" t="s">
        <v>111</v>
      </c>
      <c r="J4" s="252" t="s">
        <v>111</v>
      </c>
      <c r="K4" s="59" t="s">
        <v>36</v>
      </c>
      <c r="L4" s="59" t="s">
        <v>37</v>
      </c>
      <c r="M4" s="59" t="s">
        <v>38</v>
      </c>
      <c r="N4" s="59" t="s">
        <v>39</v>
      </c>
      <c r="O4" s="59" t="s">
        <v>40</v>
      </c>
      <c r="P4" s="130" t="s">
        <v>41</v>
      </c>
      <c r="Q4" s="59" t="s">
        <v>41</v>
      </c>
      <c r="R4" s="59" t="s">
        <v>146</v>
      </c>
      <c r="S4" s="59" t="s">
        <v>150</v>
      </c>
      <c r="T4" s="59" t="s">
        <v>111</v>
      </c>
      <c r="U4" s="59"/>
      <c r="V4" s="59"/>
      <c r="W4" s="59"/>
      <c r="X4" s="59"/>
      <c r="Y4" s="59"/>
      <c r="AB4" s="57"/>
    </row>
    <row r="5" spans="1:30" s="56" customFormat="1" ht="15" x14ac:dyDescent="0.25">
      <c r="F5" s="60">
        <v>202</v>
      </c>
      <c r="G5" s="60">
        <v>204</v>
      </c>
      <c r="H5" s="60">
        <v>204</v>
      </c>
      <c r="I5" s="60">
        <v>254</v>
      </c>
      <c r="J5" s="60">
        <v>254</v>
      </c>
      <c r="K5" s="60">
        <v>301</v>
      </c>
      <c r="L5" s="60">
        <v>304</v>
      </c>
      <c r="M5" s="60">
        <v>407</v>
      </c>
      <c r="N5" s="60">
        <v>441</v>
      </c>
      <c r="O5" s="60">
        <v>441</v>
      </c>
      <c r="P5" s="131">
        <v>452</v>
      </c>
      <c r="Q5" s="60">
        <v>452</v>
      </c>
      <c r="R5" s="60">
        <v>617</v>
      </c>
      <c r="S5" s="60">
        <v>661</v>
      </c>
      <c r="T5" s="60">
        <v>254</v>
      </c>
      <c r="U5" s="60"/>
      <c r="V5" s="60"/>
      <c r="W5" s="60"/>
      <c r="X5" s="60"/>
      <c r="Y5" s="60"/>
      <c r="Z5" s="57"/>
    </row>
    <row r="6" spans="1:30" s="56" customFormat="1" ht="15" customHeight="1" x14ac:dyDescent="0.25">
      <c r="A6" s="61" t="s">
        <v>47</v>
      </c>
      <c r="B6" s="56" t="s">
        <v>48</v>
      </c>
      <c r="C6" s="61" t="s">
        <v>49</v>
      </c>
      <c r="D6" s="62">
        <v>45721</v>
      </c>
      <c r="E6" s="63"/>
      <c r="F6" s="238" t="s">
        <v>139</v>
      </c>
      <c r="G6" s="238" t="s">
        <v>50</v>
      </c>
      <c r="H6" s="238" t="s">
        <v>51</v>
      </c>
      <c r="I6" s="245" t="s">
        <v>110</v>
      </c>
      <c r="J6" s="245" t="s">
        <v>155</v>
      </c>
      <c r="K6" s="238" t="s">
        <v>52</v>
      </c>
      <c r="L6" s="245" t="s">
        <v>53</v>
      </c>
      <c r="M6" s="245" t="s">
        <v>54</v>
      </c>
      <c r="N6" s="238" t="s">
        <v>55</v>
      </c>
      <c r="O6" s="238" t="s">
        <v>56</v>
      </c>
      <c r="P6" s="248" t="s">
        <v>101</v>
      </c>
      <c r="Q6" s="238" t="s">
        <v>57</v>
      </c>
      <c r="R6" s="238" t="s">
        <v>148</v>
      </c>
      <c r="S6" s="238" t="s">
        <v>152</v>
      </c>
      <c r="T6" s="245" t="s">
        <v>156</v>
      </c>
      <c r="U6" s="245"/>
      <c r="V6" s="245"/>
      <c r="W6" s="238"/>
      <c r="X6" s="238"/>
      <c r="Y6" s="238"/>
      <c r="Z6" s="57"/>
    </row>
    <row r="7" spans="1:30" s="56" customFormat="1" ht="15" customHeight="1" x14ac:dyDescent="0.25">
      <c r="A7" s="61" t="s">
        <v>58</v>
      </c>
      <c r="B7" s="119" t="s">
        <v>103</v>
      </c>
      <c r="C7" s="61" t="s">
        <v>49</v>
      </c>
      <c r="D7" s="62">
        <v>45904</v>
      </c>
      <c r="E7" s="63"/>
      <c r="F7" s="238"/>
      <c r="G7" s="238"/>
      <c r="H7" s="238"/>
      <c r="I7" s="246"/>
      <c r="J7" s="246"/>
      <c r="K7" s="238"/>
      <c r="L7" s="246"/>
      <c r="M7" s="246"/>
      <c r="N7" s="238"/>
      <c r="O7" s="238"/>
      <c r="P7" s="249"/>
      <c r="Q7" s="238"/>
      <c r="R7" s="238"/>
      <c r="S7" s="238"/>
      <c r="T7" s="246"/>
      <c r="U7" s="246"/>
      <c r="V7" s="246"/>
      <c r="W7" s="238"/>
      <c r="X7" s="238"/>
      <c r="Y7" s="238"/>
      <c r="Z7" s="57"/>
    </row>
    <row r="8" spans="1:30" s="56" customFormat="1" ht="15" customHeight="1" x14ac:dyDescent="0.25">
      <c r="A8" s="61"/>
      <c r="C8" s="61"/>
      <c r="D8" s="62"/>
      <c r="E8" s="63"/>
      <c r="F8" s="238"/>
      <c r="G8" s="238"/>
      <c r="H8" s="238"/>
      <c r="I8" s="246"/>
      <c r="J8" s="246"/>
      <c r="K8" s="238"/>
      <c r="L8" s="246"/>
      <c r="M8" s="246"/>
      <c r="N8" s="238"/>
      <c r="O8" s="238"/>
      <c r="P8" s="249"/>
      <c r="Q8" s="238"/>
      <c r="R8" s="238"/>
      <c r="S8" s="238"/>
      <c r="T8" s="246"/>
      <c r="U8" s="246"/>
      <c r="V8" s="246"/>
      <c r="W8" s="238"/>
      <c r="X8" s="238"/>
      <c r="Y8" s="238"/>
      <c r="Z8" s="57"/>
    </row>
    <row r="9" spans="1:30" s="56" customFormat="1" ht="15" customHeight="1" x14ac:dyDescent="0.25">
      <c r="A9" s="61"/>
      <c r="C9" s="61"/>
      <c r="D9" s="62"/>
      <c r="E9" s="63"/>
      <c r="F9" s="238"/>
      <c r="G9" s="238"/>
      <c r="H9" s="238"/>
      <c r="I9" s="246"/>
      <c r="J9" s="246"/>
      <c r="K9" s="238"/>
      <c r="L9" s="246"/>
      <c r="M9" s="246"/>
      <c r="N9" s="238"/>
      <c r="O9" s="238"/>
      <c r="P9" s="249"/>
      <c r="Q9" s="238"/>
      <c r="R9" s="238"/>
      <c r="S9" s="238"/>
      <c r="T9" s="246"/>
      <c r="U9" s="246"/>
      <c r="V9" s="246"/>
      <c r="W9" s="238"/>
      <c r="X9" s="238"/>
      <c r="Y9" s="238"/>
      <c r="Z9" s="57"/>
    </row>
    <row r="10" spans="1:30" s="56" customFormat="1" ht="15" customHeight="1" x14ac:dyDescent="0.25">
      <c r="E10" s="63"/>
      <c r="F10" s="238"/>
      <c r="G10" s="238"/>
      <c r="H10" s="238"/>
      <c r="I10" s="246"/>
      <c r="J10" s="246"/>
      <c r="K10" s="238"/>
      <c r="L10" s="246"/>
      <c r="M10" s="246"/>
      <c r="N10" s="238"/>
      <c r="O10" s="238"/>
      <c r="P10" s="249"/>
      <c r="Q10" s="238"/>
      <c r="R10" s="238"/>
      <c r="S10" s="238"/>
      <c r="T10" s="246"/>
      <c r="U10" s="246"/>
      <c r="V10" s="246"/>
      <c r="W10" s="238"/>
      <c r="X10" s="238"/>
      <c r="Y10" s="238"/>
      <c r="Z10" s="57"/>
      <c r="AA10" s="239" t="s">
        <v>59</v>
      </c>
      <c r="AB10" s="239"/>
      <c r="AC10" s="239"/>
      <c r="AD10" s="240"/>
    </row>
    <row r="11" spans="1:30" s="56" customFormat="1" ht="15" customHeight="1" x14ac:dyDescent="0.25">
      <c r="E11" s="63"/>
      <c r="F11" s="238"/>
      <c r="G11" s="238"/>
      <c r="H11" s="238"/>
      <c r="I11" s="246"/>
      <c r="J11" s="246"/>
      <c r="K11" s="238"/>
      <c r="L11" s="246"/>
      <c r="M11" s="246"/>
      <c r="N11" s="238"/>
      <c r="O11" s="238"/>
      <c r="P11" s="249"/>
      <c r="Q11" s="238"/>
      <c r="R11" s="238"/>
      <c r="S11" s="238"/>
      <c r="T11" s="246"/>
      <c r="U11" s="246"/>
      <c r="V11" s="246"/>
      <c r="W11" s="238"/>
      <c r="X11" s="238"/>
      <c r="Y11" s="238"/>
      <c r="Z11" s="57"/>
      <c r="AA11" s="64" t="s">
        <v>60</v>
      </c>
      <c r="AB11" s="65" t="s">
        <v>61</v>
      </c>
      <c r="AC11" s="65" t="s">
        <v>62</v>
      </c>
      <c r="AD11" s="65" t="s">
        <v>63</v>
      </c>
    </row>
    <row r="12" spans="1:30" s="56" customFormat="1" ht="15" customHeight="1" x14ac:dyDescent="0.25">
      <c r="E12" s="63"/>
      <c r="F12" s="238"/>
      <c r="G12" s="238"/>
      <c r="H12" s="238"/>
      <c r="I12" s="246"/>
      <c r="J12" s="246"/>
      <c r="K12" s="238"/>
      <c r="L12" s="246"/>
      <c r="M12" s="246"/>
      <c r="N12" s="238"/>
      <c r="O12" s="238"/>
      <c r="P12" s="249"/>
      <c r="Q12" s="238"/>
      <c r="R12" s="238"/>
      <c r="S12" s="238"/>
      <c r="T12" s="246"/>
      <c r="U12" s="246"/>
      <c r="V12" s="246"/>
      <c r="W12" s="238"/>
      <c r="X12" s="238"/>
      <c r="Y12" s="238"/>
      <c r="Z12" s="57"/>
      <c r="AA12" s="66">
        <f>+(4)/12</f>
        <v>0.33333333333333331</v>
      </c>
      <c r="AB12" s="66">
        <f>+(4+6)/12</f>
        <v>0.83333333333333337</v>
      </c>
      <c r="AC12" s="66">
        <f>+(4+6+6)/12</f>
        <v>1.3333333333333333</v>
      </c>
      <c r="AD12" s="66">
        <f>+(4+6+8)/12</f>
        <v>1.5</v>
      </c>
    </row>
    <row r="13" spans="1:30" s="56" customFormat="1" ht="15" customHeight="1" x14ac:dyDescent="0.25">
      <c r="E13" s="63"/>
      <c r="F13" s="238"/>
      <c r="G13" s="238"/>
      <c r="H13" s="238"/>
      <c r="I13" s="246"/>
      <c r="J13" s="246"/>
      <c r="K13" s="238"/>
      <c r="L13" s="246"/>
      <c r="M13" s="246"/>
      <c r="N13" s="238"/>
      <c r="O13" s="238"/>
      <c r="P13" s="249"/>
      <c r="Q13" s="238"/>
      <c r="R13" s="238"/>
      <c r="S13" s="238"/>
      <c r="T13" s="246"/>
      <c r="U13" s="246"/>
      <c r="V13" s="246"/>
      <c r="W13" s="238"/>
      <c r="X13" s="238"/>
      <c r="Y13" s="238"/>
      <c r="Z13" s="57"/>
    </row>
    <row r="14" spans="1:30" s="56" customFormat="1" ht="15" customHeight="1" x14ac:dyDescent="0.25">
      <c r="E14" s="63"/>
      <c r="F14" s="238"/>
      <c r="G14" s="238"/>
      <c r="H14" s="238"/>
      <c r="I14" s="246"/>
      <c r="J14" s="246"/>
      <c r="K14" s="238"/>
      <c r="L14" s="246"/>
      <c r="M14" s="246"/>
      <c r="N14" s="238"/>
      <c r="O14" s="238"/>
      <c r="P14" s="249"/>
      <c r="Q14" s="238"/>
      <c r="R14" s="238"/>
      <c r="S14" s="238"/>
      <c r="T14" s="246"/>
      <c r="U14" s="246"/>
      <c r="V14" s="246"/>
      <c r="W14" s="238"/>
      <c r="X14" s="238"/>
      <c r="Y14" s="238"/>
      <c r="Z14" s="57"/>
    </row>
    <row r="15" spans="1:30" s="56" customFormat="1" ht="15" customHeight="1" x14ac:dyDescent="0.25">
      <c r="E15" s="63"/>
      <c r="F15" s="238"/>
      <c r="G15" s="238"/>
      <c r="H15" s="238"/>
      <c r="I15" s="246"/>
      <c r="J15" s="246"/>
      <c r="K15" s="238"/>
      <c r="L15" s="247"/>
      <c r="M15" s="247"/>
      <c r="N15" s="238"/>
      <c r="O15" s="238"/>
      <c r="P15" s="249"/>
      <c r="Q15" s="238"/>
      <c r="R15" s="238"/>
      <c r="S15" s="238"/>
      <c r="T15" s="246"/>
      <c r="U15" s="246"/>
      <c r="V15" s="246"/>
      <c r="W15" s="238"/>
      <c r="X15" s="238"/>
      <c r="Y15" s="238"/>
      <c r="Z15" s="57"/>
    </row>
    <row r="16" spans="1:30" s="56" customFormat="1" ht="15" customHeight="1" thickBot="1" x14ac:dyDescent="0.3">
      <c r="B16" s="67"/>
      <c r="C16" s="67"/>
      <c r="D16" s="68"/>
      <c r="E16" s="63"/>
      <c r="F16" s="238"/>
      <c r="G16" s="238"/>
      <c r="H16" s="238"/>
      <c r="I16" s="247"/>
      <c r="J16" s="247"/>
      <c r="K16" s="238"/>
      <c r="L16" s="69">
        <v>0.75</v>
      </c>
      <c r="M16" s="70">
        <v>8.5000000000000006E-2</v>
      </c>
      <c r="N16" s="238"/>
      <c r="O16" s="238"/>
      <c r="P16" s="250"/>
      <c r="Q16" s="238"/>
      <c r="R16" s="238"/>
      <c r="S16" s="238"/>
      <c r="T16" s="247"/>
      <c r="U16" s="247"/>
      <c r="V16" s="247"/>
      <c r="W16" s="238"/>
      <c r="X16" s="238"/>
      <c r="Y16" s="238"/>
      <c r="Z16" s="57"/>
    </row>
    <row r="17" spans="1:26" s="56" customFormat="1" ht="15.6" customHeight="1" x14ac:dyDescent="0.25">
      <c r="B17" s="241" t="s">
        <v>64</v>
      </c>
      <c r="C17" s="242"/>
      <c r="D17" s="243" t="s">
        <v>65</v>
      </c>
      <c r="E17" s="243" t="s">
        <v>66</v>
      </c>
      <c r="F17" s="69"/>
      <c r="G17" s="69"/>
      <c r="H17" s="69">
        <v>2000</v>
      </c>
      <c r="I17" s="69"/>
      <c r="J17" s="69"/>
      <c r="K17" s="69">
        <f>9/12</f>
        <v>0.75</v>
      </c>
      <c r="L17" s="69">
        <v>0.5</v>
      </c>
      <c r="M17" s="70">
        <v>5.5E-2</v>
      </c>
      <c r="N17" s="70">
        <v>0.10416667</v>
      </c>
      <c r="O17" s="70">
        <f>1.75/12</f>
        <v>0.14583333333333334</v>
      </c>
      <c r="P17" s="132">
        <f>6/12</f>
        <v>0.5</v>
      </c>
      <c r="Q17" s="69"/>
      <c r="R17" s="70">
        <f>2/12</f>
        <v>0.16666666666666666</v>
      </c>
      <c r="S17" s="69"/>
      <c r="T17" s="69"/>
      <c r="U17" s="69"/>
      <c r="V17" s="69"/>
      <c r="W17" s="69"/>
      <c r="X17" s="69"/>
      <c r="Y17" s="69"/>
      <c r="Z17" s="57" t="s">
        <v>67</v>
      </c>
    </row>
    <row r="18" spans="1:26" s="56" customFormat="1" ht="24" customHeight="1" x14ac:dyDescent="0.25">
      <c r="A18" s="71"/>
      <c r="B18" s="72" t="s">
        <v>68</v>
      </c>
      <c r="C18" s="73" t="s">
        <v>1</v>
      </c>
      <c r="D18" s="244"/>
      <c r="E18" s="244"/>
      <c r="F18" s="74" t="s">
        <v>69</v>
      </c>
      <c r="G18" s="74" t="s">
        <v>69</v>
      </c>
      <c r="H18" s="74" t="s">
        <v>70</v>
      </c>
      <c r="I18" s="74" t="s">
        <v>69</v>
      </c>
      <c r="J18" s="74" t="s">
        <v>69</v>
      </c>
      <c r="K18" s="74" t="s">
        <v>71</v>
      </c>
      <c r="L18" s="74" t="s">
        <v>71</v>
      </c>
      <c r="M18" s="74" t="s">
        <v>72</v>
      </c>
      <c r="N18" s="74" t="s">
        <v>71</v>
      </c>
      <c r="O18" s="74" t="s">
        <v>71</v>
      </c>
      <c r="P18" s="133" t="s">
        <v>69</v>
      </c>
      <c r="Q18" s="74" t="s">
        <v>69</v>
      </c>
      <c r="R18" s="74" t="s">
        <v>71</v>
      </c>
      <c r="S18" s="74" t="s">
        <v>69</v>
      </c>
      <c r="T18" s="74" t="s">
        <v>69</v>
      </c>
      <c r="U18" s="74"/>
      <c r="V18" s="74"/>
      <c r="W18" s="74"/>
      <c r="X18" s="74"/>
      <c r="Y18" s="75"/>
      <c r="Z18" s="76" t="s">
        <v>73</v>
      </c>
    </row>
    <row r="19" spans="1:26" s="84" customFormat="1" ht="15" customHeight="1" x14ac:dyDescent="0.25">
      <c r="A19" s="77" t="s">
        <v>43</v>
      </c>
      <c r="B19" s="78">
        <v>56385.35</v>
      </c>
      <c r="C19" s="78">
        <v>56863.25</v>
      </c>
      <c r="D19" s="79"/>
      <c r="E19" s="80"/>
      <c r="F19" s="80"/>
      <c r="G19" s="81"/>
      <c r="H19" s="81"/>
      <c r="I19" s="152"/>
      <c r="J19" s="152"/>
      <c r="K19" s="81"/>
      <c r="L19" s="81"/>
      <c r="M19" s="81"/>
      <c r="N19" s="81"/>
      <c r="O19" s="81"/>
      <c r="P19" s="134"/>
      <c r="Q19" s="81"/>
      <c r="R19" s="81"/>
      <c r="S19" s="81"/>
      <c r="T19" s="81"/>
      <c r="U19" s="81"/>
      <c r="V19" s="81"/>
      <c r="W19" s="81"/>
      <c r="X19" s="81"/>
      <c r="Y19" s="82"/>
      <c r="Z19" s="83"/>
    </row>
    <row r="20" spans="1:26" s="167" customFormat="1" ht="15" customHeight="1" x14ac:dyDescent="0.25">
      <c r="A20" s="169" t="s">
        <v>74</v>
      </c>
      <c r="B20" s="159">
        <v>56385.35</v>
      </c>
      <c r="C20" s="159">
        <v>56669.46</v>
      </c>
      <c r="D20" s="160">
        <v>4774.3</v>
      </c>
      <c r="E20" s="161"/>
      <c r="F20" s="161"/>
      <c r="G20" s="163">
        <f>+D20/9</f>
        <v>530.47777777777776</v>
      </c>
      <c r="H20" s="163">
        <f>+G20/$H$17</f>
        <v>0.26523888888888886</v>
      </c>
      <c r="I20" s="162" t="s">
        <v>75</v>
      </c>
      <c r="J20" s="162" t="s">
        <v>75</v>
      </c>
      <c r="K20" s="163">
        <f>+(D20*$K$17)/27</f>
        <v>132.61944444444447</v>
      </c>
      <c r="L20" s="163">
        <f>+(D20*$L$17)/27</f>
        <v>88.412962962962965</v>
      </c>
      <c r="M20" s="163">
        <f>((D20/9)*$M$17)*3</f>
        <v>87.528833333333324</v>
      </c>
      <c r="N20" s="163">
        <f>+(D20*$N$17)/27</f>
        <v>18.419367873370373</v>
      </c>
      <c r="O20" s="163">
        <f>+(D20*$O$17)/27</f>
        <v>25.787114197530869</v>
      </c>
      <c r="P20" s="164" t="s">
        <v>75</v>
      </c>
      <c r="Q20" s="163" t="s">
        <v>75</v>
      </c>
      <c r="R20" s="163"/>
      <c r="S20" s="163"/>
      <c r="T20" s="163"/>
      <c r="U20" s="163"/>
      <c r="V20" s="163"/>
      <c r="W20" s="163"/>
      <c r="X20" s="163"/>
      <c r="Y20" s="165"/>
      <c r="Z20" s="166"/>
    </row>
    <row r="21" spans="1:26" s="94" customFormat="1" ht="15" customHeight="1" x14ac:dyDescent="0.25">
      <c r="A21" s="104" t="s">
        <v>74</v>
      </c>
      <c r="B21" s="78">
        <v>56669.46</v>
      </c>
      <c r="C21" s="78">
        <v>56889</v>
      </c>
      <c r="D21" s="79">
        <v>6930.25</v>
      </c>
      <c r="E21" s="80"/>
      <c r="F21" s="80"/>
      <c r="G21" s="81">
        <f>+D21/9</f>
        <v>770.02777777777783</v>
      </c>
      <c r="H21" s="81">
        <f t="shared" ref="H21:H27" si="0">+G21/$H$17</f>
        <v>0.38501388888888893</v>
      </c>
      <c r="I21" s="152" t="s">
        <v>75</v>
      </c>
      <c r="J21" s="152" t="s">
        <v>75</v>
      </c>
      <c r="K21" s="81">
        <f>+(D21*$K$17)/27</f>
        <v>192.50694444444446</v>
      </c>
      <c r="L21" s="81">
        <f>+(D21*$L$17)/27</f>
        <v>128.33796296296296</v>
      </c>
      <c r="M21" s="81">
        <f>(D21/9)*$M$17*3</f>
        <v>127.05458333333334</v>
      </c>
      <c r="N21" s="81">
        <f>+(D21*$N$17)/27</f>
        <v>26.73707647287037</v>
      </c>
      <c r="O21" s="81">
        <f>+(D21*$O$17)/27</f>
        <v>37.431905864197532</v>
      </c>
      <c r="P21" s="134" t="s">
        <v>75</v>
      </c>
      <c r="Q21" s="81" t="s">
        <v>75</v>
      </c>
      <c r="R21" s="81"/>
      <c r="S21" s="81"/>
      <c r="T21" s="81"/>
      <c r="U21" s="81"/>
      <c r="V21" s="81"/>
      <c r="W21" s="81"/>
      <c r="X21" s="81"/>
      <c r="Y21" s="82"/>
      <c r="Z21" s="83"/>
    </row>
    <row r="22" spans="1:26" s="92" customFormat="1" ht="15" customHeight="1" x14ac:dyDescent="0.25">
      <c r="A22" s="95" t="s">
        <v>76</v>
      </c>
      <c r="B22" s="86">
        <v>56385.35</v>
      </c>
      <c r="C22" s="86">
        <v>56416.95</v>
      </c>
      <c r="D22" s="87"/>
      <c r="E22" s="87">
        <v>31.8</v>
      </c>
      <c r="F22" s="87"/>
      <c r="G22" s="89">
        <f>+(E22*$AD$12)/9</f>
        <v>5.3000000000000007</v>
      </c>
      <c r="H22" s="89">
        <f t="shared" si="0"/>
        <v>2.6500000000000004E-3</v>
      </c>
      <c r="I22" s="153" t="s">
        <v>75</v>
      </c>
      <c r="J22" s="153" t="s">
        <v>75</v>
      </c>
      <c r="K22" s="89">
        <f>+((((E22*$AB$12)*0.375)+((E22*$AA$12)*0.375))/27)</f>
        <v>0.51527777777777772</v>
      </c>
      <c r="L22" s="89">
        <f>+(((E22*$AC$12)*$L$17)/27)+(((E22*2)*(8/12))/27)</f>
        <v>2.3555555555555556</v>
      </c>
      <c r="M22" s="89">
        <f>+((((E22*$AB$12)+(E22*$AA$12))/9)*$M$17)</f>
        <v>0.22672222222222224</v>
      </c>
      <c r="N22" s="89" t="s">
        <v>75</v>
      </c>
      <c r="O22" s="89" t="s">
        <v>75</v>
      </c>
      <c r="P22" s="135" t="s">
        <v>75</v>
      </c>
      <c r="Q22" s="89" t="s">
        <v>75</v>
      </c>
      <c r="R22" s="89"/>
      <c r="S22" s="89"/>
      <c r="T22" s="89"/>
      <c r="U22" s="89"/>
      <c r="V22" s="89"/>
      <c r="W22" s="89"/>
      <c r="X22" s="89"/>
      <c r="Y22" s="90"/>
      <c r="Z22" s="96"/>
    </row>
    <row r="23" spans="1:26" s="94" customFormat="1" ht="15" customHeight="1" x14ac:dyDescent="0.25">
      <c r="A23" s="99" t="s">
        <v>77</v>
      </c>
      <c r="B23" s="78">
        <v>56416.95</v>
      </c>
      <c r="C23" s="78">
        <v>56863.12</v>
      </c>
      <c r="D23" s="79">
        <v>1742.73</v>
      </c>
      <c r="E23" s="80"/>
      <c r="F23" s="80"/>
      <c r="G23" s="81">
        <f>+D23/9</f>
        <v>193.63666666666666</v>
      </c>
      <c r="H23" s="81">
        <f t="shared" si="0"/>
        <v>9.6818333333333326E-2</v>
      </c>
      <c r="I23" s="152" t="s">
        <v>75</v>
      </c>
      <c r="J23" s="152" t="s">
        <v>75</v>
      </c>
      <c r="K23" s="81" t="s">
        <v>75</v>
      </c>
      <c r="L23" s="81">
        <f>+(D23*$L$16)/27</f>
        <v>48.409166666666671</v>
      </c>
      <c r="M23" s="81" t="s">
        <v>75</v>
      </c>
      <c r="N23" s="81" t="s">
        <v>75</v>
      </c>
      <c r="O23" s="81" t="s">
        <v>75</v>
      </c>
      <c r="P23" s="134" t="s">
        <v>75</v>
      </c>
      <c r="Q23" s="81" t="s">
        <v>75</v>
      </c>
      <c r="R23" s="81"/>
      <c r="S23" s="81"/>
      <c r="T23" s="81"/>
      <c r="U23" s="81"/>
      <c r="V23" s="81"/>
      <c r="W23" s="81"/>
      <c r="X23" s="81"/>
      <c r="Y23" s="82"/>
      <c r="Z23" s="83"/>
    </row>
    <row r="24" spans="1:26" s="92" customFormat="1" ht="15" customHeight="1" x14ac:dyDescent="0.25">
      <c r="A24" s="97" t="s">
        <v>78</v>
      </c>
      <c r="B24" s="86">
        <v>56799.89</v>
      </c>
      <c r="C24" s="86">
        <v>56863.12</v>
      </c>
      <c r="D24" s="87">
        <v>256.18</v>
      </c>
      <c r="E24" s="87"/>
      <c r="F24" s="87"/>
      <c r="G24" s="89">
        <f>+D24/9</f>
        <v>28.464444444444446</v>
      </c>
      <c r="H24" s="89">
        <f t="shared" si="0"/>
        <v>1.4232222222222222E-2</v>
      </c>
      <c r="I24" s="153" t="s">
        <v>75</v>
      </c>
      <c r="J24" s="153" t="s">
        <v>75</v>
      </c>
      <c r="K24" s="89" t="s">
        <v>75</v>
      </c>
      <c r="L24" s="89">
        <f>+(D24*$L$17)/27</f>
        <v>4.7440740740740743</v>
      </c>
      <c r="M24" s="89" t="s">
        <v>75</v>
      </c>
      <c r="N24" s="89" t="s">
        <v>75</v>
      </c>
      <c r="O24" s="89" t="s">
        <v>75</v>
      </c>
      <c r="P24" s="135" t="s">
        <v>75</v>
      </c>
      <c r="Q24" s="89">
        <f>+(D24/9)</f>
        <v>28.464444444444446</v>
      </c>
      <c r="R24" s="89"/>
      <c r="S24" s="89"/>
      <c r="T24" s="89"/>
      <c r="U24" s="89"/>
      <c r="V24" s="89"/>
      <c r="W24" s="89"/>
      <c r="X24" s="89"/>
      <c r="Y24" s="90"/>
      <c r="Z24" s="91"/>
    </row>
    <row r="25" spans="1:26" s="94" customFormat="1" ht="15" customHeight="1" x14ac:dyDescent="0.25">
      <c r="A25" s="95" t="s">
        <v>79</v>
      </c>
      <c r="B25" s="78">
        <v>56649.46</v>
      </c>
      <c r="C25" s="78">
        <v>56686.87</v>
      </c>
      <c r="D25" s="79"/>
      <c r="E25" s="98">
        <f>+C25-B25</f>
        <v>37.410000000003492</v>
      </c>
      <c r="F25" s="98"/>
      <c r="G25" s="81">
        <f>+(E25*1.5)/9</f>
        <v>6.2350000000005821</v>
      </c>
      <c r="H25" s="81">
        <f t="shared" si="0"/>
        <v>3.117500000000291E-3</v>
      </c>
      <c r="I25" s="152" t="s">
        <v>75</v>
      </c>
      <c r="J25" s="152" t="s">
        <v>75</v>
      </c>
      <c r="K25" s="81">
        <f>+((((E25*$AB$12)*0.375)+((E25*$AA$12)*0.375))/27)</f>
        <v>0.60618055555561212</v>
      </c>
      <c r="L25" s="81">
        <f>+((E25*$AC$12)*$L$17)/27+(((E25*2)*(8/12))/27)</f>
        <v>2.7711111111113698</v>
      </c>
      <c r="M25" s="81">
        <f>+((((E25*$AB$12)+(E25*$AA$12))/9)*$M$17)</f>
        <v>0.26671944444446932</v>
      </c>
      <c r="N25" s="81" t="s">
        <v>75</v>
      </c>
      <c r="O25" s="81" t="s">
        <v>75</v>
      </c>
      <c r="P25" s="134" t="s">
        <v>75</v>
      </c>
      <c r="Q25" s="81" t="s">
        <v>75</v>
      </c>
      <c r="R25" s="81"/>
      <c r="S25" s="81"/>
      <c r="T25" s="81"/>
      <c r="U25" s="81"/>
      <c r="V25" s="81"/>
      <c r="W25" s="81"/>
      <c r="X25" s="81"/>
      <c r="Y25" s="82"/>
      <c r="Z25" s="83"/>
    </row>
    <row r="26" spans="1:26" s="92" customFormat="1" ht="15" customHeight="1" x14ac:dyDescent="0.25">
      <c r="A26" s="99" t="s">
        <v>80</v>
      </c>
      <c r="B26" s="86">
        <v>56686.87</v>
      </c>
      <c r="C26" s="86">
        <v>56889</v>
      </c>
      <c r="D26" s="87">
        <v>766.42</v>
      </c>
      <c r="E26" s="100"/>
      <c r="F26" s="100"/>
      <c r="G26" s="89">
        <f>+D26/9</f>
        <v>85.157777777777767</v>
      </c>
      <c r="H26" s="89">
        <f t="shared" si="0"/>
        <v>4.2578888888888881E-2</v>
      </c>
      <c r="I26" s="153" t="s">
        <v>75</v>
      </c>
      <c r="J26" s="153" t="s">
        <v>75</v>
      </c>
      <c r="K26" s="89" t="s">
        <v>75</v>
      </c>
      <c r="L26" s="89">
        <f>+(D26*$L$16)/27</f>
        <v>21.289444444444442</v>
      </c>
      <c r="M26" s="89" t="s">
        <v>75</v>
      </c>
      <c r="N26" s="89" t="s">
        <v>75</v>
      </c>
      <c r="O26" s="89" t="s">
        <v>75</v>
      </c>
      <c r="P26" s="135" t="s">
        <v>75</v>
      </c>
      <c r="Q26" s="89" t="s">
        <v>75</v>
      </c>
      <c r="R26" s="89"/>
      <c r="S26" s="89"/>
      <c r="T26" s="89"/>
      <c r="U26" s="89"/>
      <c r="V26" s="89"/>
      <c r="W26" s="89"/>
      <c r="X26" s="89"/>
      <c r="Y26" s="90"/>
      <c r="Z26" s="91"/>
    </row>
    <row r="27" spans="1:26" s="94" customFormat="1" ht="15" customHeight="1" x14ac:dyDescent="0.25">
      <c r="A27" s="97" t="s">
        <v>81</v>
      </c>
      <c r="B27" s="78">
        <v>56832.37</v>
      </c>
      <c r="C27" s="78">
        <v>56889</v>
      </c>
      <c r="D27" s="79">
        <v>116.19</v>
      </c>
      <c r="E27" s="79"/>
      <c r="F27" s="79"/>
      <c r="G27" s="81">
        <f>+D27/9</f>
        <v>12.91</v>
      </c>
      <c r="H27" s="81">
        <f t="shared" si="0"/>
        <v>6.4549999999999998E-3</v>
      </c>
      <c r="I27" s="152" t="s">
        <v>75</v>
      </c>
      <c r="J27" s="152" t="s">
        <v>75</v>
      </c>
      <c r="K27" s="81" t="s">
        <v>75</v>
      </c>
      <c r="L27" s="81">
        <f>+(D27*$L$17)/27</f>
        <v>2.1516666666666668</v>
      </c>
      <c r="M27" s="81" t="s">
        <v>75</v>
      </c>
      <c r="N27" s="81" t="s">
        <v>75</v>
      </c>
      <c r="O27" s="81" t="s">
        <v>75</v>
      </c>
      <c r="P27" s="134" t="s">
        <v>75</v>
      </c>
      <c r="Q27" s="81">
        <f>+(D27/9)</f>
        <v>12.91</v>
      </c>
      <c r="R27" s="81"/>
      <c r="S27" s="81"/>
      <c r="T27" s="81"/>
      <c r="U27" s="81"/>
      <c r="V27" s="81"/>
      <c r="W27" s="81"/>
      <c r="X27" s="81"/>
      <c r="Y27" s="82"/>
      <c r="Z27" s="83"/>
    </row>
    <row r="28" spans="1:26" s="92" customFormat="1" ht="15" customHeight="1" x14ac:dyDescent="0.25">
      <c r="A28" s="95"/>
      <c r="B28" s="86"/>
      <c r="C28" s="86"/>
      <c r="D28" s="87"/>
      <c r="E28" s="87"/>
      <c r="F28" s="87"/>
      <c r="G28" s="89"/>
      <c r="H28" s="89"/>
      <c r="I28" s="89"/>
      <c r="J28" s="89"/>
      <c r="K28" s="89"/>
      <c r="L28" s="89"/>
      <c r="M28" s="89"/>
      <c r="N28" s="89"/>
      <c r="O28" s="89"/>
      <c r="P28" s="135"/>
      <c r="Q28" s="89"/>
      <c r="R28" s="89"/>
      <c r="S28" s="89"/>
      <c r="T28" s="89"/>
      <c r="U28" s="89"/>
      <c r="V28" s="89"/>
      <c r="W28" s="89"/>
      <c r="X28" s="89"/>
      <c r="Y28" s="90"/>
      <c r="Z28" s="91"/>
    </row>
    <row r="29" spans="1:26" s="94" customFormat="1" ht="15" customHeight="1" x14ac:dyDescent="0.25">
      <c r="A29" s="77" t="s">
        <v>82</v>
      </c>
      <c r="B29" s="101"/>
      <c r="C29" s="101"/>
      <c r="D29" s="102"/>
      <c r="E29" s="102"/>
      <c r="F29" s="103">
        <f>+SUM(F19:F28)</f>
        <v>0</v>
      </c>
      <c r="G29" s="103">
        <f>+SUM(G19:G28)</f>
        <v>1632.2094444444449</v>
      </c>
      <c r="H29" s="103">
        <f t="shared" ref="H29:Q29" si="1">+SUM(H19:H27)</f>
        <v>0.81610472222222252</v>
      </c>
      <c r="I29" s="103">
        <f t="shared" si="1"/>
        <v>0</v>
      </c>
      <c r="J29" s="103">
        <f t="shared" si="1"/>
        <v>0</v>
      </c>
      <c r="K29" s="103">
        <f t="shared" si="1"/>
        <v>326.24784722222233</v>
      </c>
      <c r="L29" s="103">
        <f t="shared" si="1"/>
        <v>298.47194444444472</v>
      </c>
      <c r="M29" s="103">
        <f t="shared" si="1"/>
        <v>215.07685833333338</v>
      </c>
      <c r="N29" s="103">
        <f t="shared" si="1"/>
        <v>45.156444346240747</v>
      </c>
      <c r="O29" s="103">
        <f t="shared" si="1"/>
        <v>63.219020061728401</v>
      </c>
      <c r="P29" s="136">
        <f t="shared" si="1"/>
        <v>0</v>
      </c>
      <c r="Q29" s="103">
        <f t="shared" si="1"/>
        <v>41.37444444444445</v>
      </c>
      <c r="R29" s="103"/>
      <c r="S29" s="103"/>
      <c r="T29" s="103"/>
      <c r="U29" s="103"/>
      <c r="V29" s="103"/>
      <c r="W29" s="103"/>
      <c r="X29" s="103"/>
      <c r="Y29" s="82"/>
      <c r="Z29" s="83"/>
    </row>
    <row r="30" spans="1:26" x14ac:dyDescent="0.2">
      <c r="P30" s="137"/>
    </row>
    <row r="31" spans="1:26" x14ac:dyDescent="0.2">
      <c r="P31" s="137"/>
    </row>
    <row r="32" spans="1:26" s="84" customFormat="1" ht="15" customHeight="1" x14ac:dyDescent="0.25">
      <c r="A32" s="77" t="s">
        <v>83</v>
      </c>
      <c r="B32" s="78">
        <v>56996.12</v>
      </c>
      <c r="C32" s="78">
        <v>57380.15</v>
      </c>
      <c r="D32" s="79"/>
      <c r="E32" s="80"/>
      <c r="F32" s="80"/>
      <c r="G32" s="81"/>
      <c r="H32" s="81"/>
      <c r="I32" s="81"/>
      <c r="J32" s="81"/>
      <c r="K32" s="81"/>
      <c r="L32" s="81"/>
      <c r="M32" s="81"/>
      <c r="N32" s="81"/>
      <c r="O32" s="81"/>
      <c r="P32" s="134"/>
      <c r="Q32" s="81"/>
      <c r="R32" s="81"/>
      <c r="S32" s="81"/>
      <c r="T32" s="81"/>
      <c r="U32" s="81"/>
      <c r="V32" s="81"/>
      <c r="W32" s="81"/>
      <c r="X32" s="81"/>
      <c r="Y32" s="82"/>
      <c r="Z32" s="83"/>
    </row>
    <row r="33" spans="1:26" s="167" customFormat="1" ht="15" customHeight="1" x14ac:dyDescent="0.25">
      <c r="A33" s="169" t="s">
        <v>74</v>
      </c>
      <c r="B33" s="159">
        <v>57262.2</v>
      </c>
      <c r="C33" s="159">
        <v>57380.15</v>
      </c>
      <c r="D33" s="160">
        <v>2779.31</v>
      </c>
      <c r="E33" s="161"/>
      <c r="F33" s="161"/>
      <c r="G33" s="163">
        <f>+D33/9</f>
        <v>308.8122222222222</v>
      </c>
      <c r="H33" s="163">
        <f t="shared" ref="H33:H39" si="2">+G33/$H$17</f>
        <v>0.15440611111111111</v>
      </c>
      <c r="I33" s="162" t="s">
        <v>75</v>
      </c>
      <c r="J33" s="162" t="s">
        <v>75</v>
      </c>
      <c r="K33" s="163">
        <f>+(D33*$K$17)/27</f>
        <v>77.203055555555565</v>
      </c>
      <c r="L33" s="163">
        <f>+(D33*$L$17)/27</f>
        <v>51.468703703703703</v>
      </c>
      <c r="M33" s="163">
        <f>(D33/9)*$M$17*3</f>
        <v>50.954016666666668</v>
      </c>
      <c r="N33" s="163">
        <f>+(D33*$N$17)/27</f>
        <v>10.722646948062962</v>
      </c>
      <c r="O33" s="163">
        <f>+(D33*$O$17)/27</f>
        <v>15.011705246913582</v>
      </c>
      <c r="P33" s="164" t="s">
        <v>75</v>
      </c>
      <c r="Q33" s="163" t="s">
        <v>75</v>
      </c>
      <c r="R33" s="163"/>
      <c r="S33" s="163"/>
      <c r="T33" s="163"/>
      <c r="U33" s="163"/>
      <c r="V33" s="163"/>
      <c r="W33" s="163"/>
      <c r="X33" s="163"/>
      <c r="Y33" s="165"/>
      <c r="Z33" s="166"/>
    </row>
    <row r="34" spans="1:26" s="94" customFormat="1" ht="15" customHeight="1" x14ac:dyDescent="0.25">
      <c r="A34" s="104" t="s">
        <v>74</v>
      </c>
      <c r="B34" s="78">
        <v>56982.12</v>
      </c>
      <c r="C34" s="78">
        <v>57262.2</v>
      </c>
      <c r="D34" s="79">
        <v>9034.41</v>
      </c>
      <c r="E34" s="80"/>
      <c r="F34" s="80"/>
      <c r="G34" s="81">
        <f>+D34/9</f>
        <v>1003.8233333333333</v>
      </c>
      <c r="H34" s="81">
        <f t="shared" si="2"/>
        <v>0.50191166666666664</v>
      </c>
      <c r="I34" s="152" t="s">
        <v>75</v>
      </c>
      <c r="J34" s="152" t="s">
        <v>75</v>
      </c>
      <c r="K34" s="81">
        <f>+(D34*$K$17)/27</f>
        <v>250.95583333333332</v>
      </c>
      <c r="L34" s="81">
        <f>+(D34*$L$17)/27</f>
        <v>167.30388888888888</v>
      </c>
      <c r="M34" s="81">
        <f>(D34/9)*$M$17*3</f>
        <v>165.63084999999998</v>
      </c>
      <c r="N34" s="81">
        <f>+(D34*$N$17)/27</f>
        <v>34.854977967211113</v>
      </c>
      <c r="O34" s="81">
        <f>+(D34*$O$17)/27</f>
        <v>48.796967592592594</v>
      </c>
      <c r="P34" s="134" t="s">
        <v>75</v>
      </c>
      <c r="Q34" s="81" t="s">
        <v>75</v>
      </c>
      <c r="R34" s="81"/>
      <c r="S34" s="81"/>
      <c r="T34" s="81"/>
      <c r="U34" s="81"/>
      <c r="V34" s="81"/>
      <c r="W34" s="81"/>
      <c r="X34" s="81"/>
      <c r="Y34" s="82"/>
      <c r="Z34" s="83"/>
    </row>
    <row r="35" spans="1:26" s="92" customFormat="1" ht="15" customHeight="1" x14ac:dyDescent="0.25">
      <c r="A35" s="95" t="s">
        <v>76</v>
      </c>
      <c r="B35" s="86">
        <v>57150.39</v>
      </c>
      <c r="C35" s="86">
        <v>57262.2</v>
      </c>
      <c r="D35" s="87"/>
      <c r="E35" s="87">
        <v>112.13</v>
      </c>
      <c r="F35" s="87"/>
      <c r="G35" s="89">
        <f>+(E35*1.5)/9</f>
        <v>18.688333333333333</v>
      </c>
      <c r="H35" s="89">
        <f t="shared" si="2"/>
        <v>9.3441666666666656E-3</v>
      </c>
      <c r="I35" s="153" t="s">
        <v>75</v>
      </c>
      <c r="J35" s="153" t="s">
        <v>75</v>
      </c>
      <c r="K35" s="89">
        <f>+((((E35*$AB$12)*0.375)+((E35*$AA$12)*0.375))/27)</f>
        <v>1.8169212962962962</v>
      </c>
      <c r="L35" s="89">
        <f>+((E35*$AC$12)*$L$17)/27+(((E35*2)*(8/12))/27)</f>
        <v>8.3059259259259264</v>
      </c>
      <c r="M35" s="89">
        <f>+((((E35*$AB$12)+(E35*$AA$12))/9)*$M$17)</f>
        <v>0.79944537037037033</v>
      </c>
      <c r="N35" s="89" t="s">
        <v>75</v>
      </c>
      <c r="O35" s="89" t="s">
        <v>75</v>
      </c>
      <c r="P35" s="135" t="s">
        <v>75</v>
      </c>
      <c r="Q35" s="89" t="s">
        <v>75</v>
      </c>
      <c r="R35" s="89"/>
      <c r="S35" s="89"/>
      <c r="T35" s="89"/>
      <c r="U35" s="89"/>
      <c r="V35" s="89"/>
      <c r="W35" s="89"/>
      <c r="X35" s="89"/>
      <c r="Y35" s="90"/>
      <c r="Z35" s="96"/>
    </row>
    <row r="36" spans="1:26" s="94" customFormat="1" ht="15" customHeight="1" x14ac:dyDescent="0.25">
      <c r="A36" s="99" t="s">
        <v>77</v>
      </c>
      <c r="B36" s="78">
        <v>56972.5</v>
      </c>
      <c r="C36" s="78">
        <v>57150.39</v>
      </c>
      <c r="D36" s="79">
        <v>696.53</v>
      </c>
      <c r="E36" s="80"/>
      <c r="F36" s="80"/>
      <c r="G36" s="81">
        <f>+D36/9</f>
        <v>77.392222222222216</v>
      </c>
      <c r="H36" s="81">
        <f t="shared" si="2"/>
        <v>3.8696111111111105E-2</v>
      </c>
      <c r="I36" s="152" t="s">
        <v>75</v>
      </c>
      <c r="J36" s="152" t="s">
        <v>75</v>
      </c>
      <c r="K36" s="81" t="s">
        <v>75</v>
      </c>
      <c r="L36" s="81">
        <f>+(D36*$L$16)/27</f>
        <v>19.348055555555558</v>
      </c>
      <c r="M36" s="81" t="s">
        <v>75</v>
      </c>
      <c r="N36" s="81" t="s">
        <v>75</v>
      </c>
      <c r="O36" s="81" t="s">
        <v>75</v>
      </c>
      <c r="P36" s="134" t="s">
        <v>75</v>
      </c>
      <c r="Q36" s="81" t="s">
        <v>75</v>
      </c>
      <c r="R36" s="81"/>
      <c r="S36" s="81"/>
      <c r="T36" s="81"/>
      <c r="U36" s="81"/>
      <c r="V36" s="81"/>
      <c r="W36" s="81"/>
      <c r="X36" s="81"/>
      <c r="Y36" s="82"/>
      <c r="Z36" s="83"/>
    </row>
    <row r="37" spans="1:26" s="92" customFormat="1" ht="15" customHeight="1" x14ac:dyDescent="0.25">
      <c r="A37" s="95" t="s">
        <v>79</v>
      </c>
      <c r="B37" s="86"/>
      <c r="C37" s="86"/>
      <c r="D37" s="87"/>
      <c r="E37" s="106">
        <v>0</v>
      </c>
      <c r="F37" s="106"/>
      <c r="G37" s="89">
        <f>+(E37*1.5)/9</f>
        <v>0</v>
      </c>
      <c r="H37" s="89">
        <f t="shared" si="2"/>
        <v>0</v>
      </c>
      <c r="I37" s="153" t="s">
        <v>75</v>
      </c>
      <c r="J37" s="153" t="s">
        <v>75</v>
      </c>
      <c r="K37" s="89">
        <f>+((((E37*$AB$12)*0.375)+((E37*$AA$12)*0.375))/27)</f>
        <v>0</v>
      </c>
      <c r="L37" s="89">
        <f>+((E37*$AC$12)*$L$17)/27</f>
        <v>0</v>
      </c>
      <c r="M37" s="89">
        <f>+((((E37*$AB$12)+(E37*$AA$12))/9)*$M$17)</f>
        <v>0</v>
      </c>
      <c r="N37" s="89" t="s">
        <v>75</v>
      </c>
      <c r="O37" s="89" t="s">
        <v>75</v>
      </c>
      <c r="P37" s="135" t="s">
        <v>75</v>
      </c>
      <c r="Q37" s="89" t="s">
        <v>75</v>
      </c>
      <c r="R37" s="89"/>
      <c r="S37" s="89"/>
      <c r="T37" s="89"/>
      <c r="U37" s="89"/>
      <c r="V37" s="89"/>
      <c r="W37" s="89"/>
      <c r="X37" s="89"/>
      <c r="Y37" s="90"/>
      <c r="Z37" s="91"/>
    </row>
    <row r="38" spans="1:26" s="94" customFormat="1" ht="15" customHeight="1" x14ac:dyDescent="0.25">
      <c r="A38" s="99" t="s">
        <v>80</v>
      </c>
      <c r="B38" s="78">
        <v>56982.12</v>
      </c>
      <c r="C38" s="78">
        <v>57381.33</v>
      </c>
      <c r="D38" s="79">
        <v>1512.81</v>
      </c>
      <c r="E38" s="107"/>
      <c r="F38" s="107"/>
      <c r="G38" s="81">
        <f>+D38/9</f>
        <v>168.09</v>
      </c>
      <c r="H38" s="81">
        <f t="shared" si="2"/>
        <v>8.4045000000000009E-2</v>
      </c>
      <c r="I38" s="152" t="s">
        <v>75</v>
      </c>
      <c r="J38" s="152" t="s">
        <v>75</v>
      </c>
      <c r="K38" s="81" t="s">
        <v>75</v>
      </c>
      <c r="L38" s="81">
        <f>+(D38*$L$16)/27</f>
        <v>42.022500000000001</v>
      </c>
      <c r="M38" s="81" t="s">
        <v>75</v>
      </c>
      <c r="N38" s="81" t="s">
        <v>75</v>
      </c>
      <c r="O38" s="81" t="s">
        <v>75</v>
      </c>
      <c r="P38" s="134" t="s">
        <v>75</v>
      </c>
      <c r="Q38" s="81" t="s">
        <v>75</v>
      </c>
      <c r="R38" s="81"/>
      <c r="S38" s="81"/>
      <c r="T38" s="81"/>
      <c r="U38" s="81"/>
      <c r="V38" s="81"/>
      <c r="W38" s="81"/>
      <c r="X38" s="81"/>
      <c r="Y38" s="82"/>
      <c r="Z38" s="83"/>
    </row>
    <row r="39" spans="1:26" s="92" customFormat="1" ht="15" customHeight="1" x14ac:dyDescent="0.25">
      <c r="A39" s="97" t="s">
        <v>81</v>
      </c>
      <c r="B39" s="86">
        <v>56983.87</v>
      </c>
      <c r="C39" s="86">
        <v>57037.3</v>
      </c>
      <c r="D39" s="87">
        <v>207.77</v>
      </c>
      <c r="E39" s="87"/>
      <c r="F39" s="87"/>
      <c r="G39" s="89">
        <f>+D39/9</f>
        <v>23.085555555555558</v>
      </c>
      <c r="H39" s="89">
        <f t="shared" si="2"/>
        <v>1.1542777777777779E-2</v>
      </c>
      <c r="I39" s="153" t="s">
        <v>75</v>
      </c>
      <c r="J39" s="153" t="s">
        <v>75</v>
      </c>
      <c r="K39" s="89" t="s">
        <v>75</v>
      </c>
      <c r="L39" s="89">
        <f>+(D39*$L$17)/27</f>
        <v>3.8475925925925929</v>
      </c>
      <c r="M39" s="89" t="s">
        <v>75</v>
      </c>
      <c r="N39" s="89" t="s">
        <v>75</v>
      </c>
      <c r="O39" s="89" t="s">
        <v>75</v>
      </c>
      <c r="P39" s="135" t="s">
        <v>75</v>
      </c>
      <c r="Q39" s="89">
        <f>+(D39/9)</f>
        <v>23.085555555555558</v>
      </c>
      <c r="R39" s="89"/>
      <c r="S39" s="89"/>
      <c r="T39" s="89"/>
      <c r="U39" s="89"/>
      <c r="V39" s="89"/>
      <c r="W39" s="89"/>
      <c r="X39" s="89"/>
      <c r="Y39" s="90"/>
      <c r="Z39" s="91"/>
    </row>
    <row r="40" spans="1:26" s="94" customFormat="1" ht="15" customHeight="1" x14ac:dyDescent="0.25">
      <c r="A40" s="93"/>
      <c r="B40" s="78"/>
      <c r="C40" s="78"/>
      <c r="D40" s="79"/>
      <c r="E40" s="79"/>
      <c r="F40" s="79"/>
      <c r="G40" s="81"/>
      <c r="H40" s="81"/>
      <c r="I40" s="81"/>
      <c r="J40" s="81"/>
      <c r="K40" s="81"/>
      <c r="L40" s="81"/>
      <c r="M40" s="81"/>
      <c r="N40" s="81"/>
      <c r="O40" s="81"/>
      <c r="P40" s="134"/>
      <c r="Q40" s="81"/>
      <c r="R40" s="81"/>
      <c r="S40" s="81"/>
      <c r="T40" s="81"/>
      <c r="U40" s="81"/>
      <c r="V40" s="81"/>
      <c r="W40" s="81"/>
      <c r="X40" s="81"/>
      <c r="Y40" s="82"/>
      <c r="Z40" s="83"/>
    </row>
    <row r="41" spans="1:26" s="92" customFormat="1" ht="15" customHeight="1" x14ac:dyDescent="0.25">
      <c r="A41" s="108" t="s">
        <v>82</v>
      </c>
      <c r="B41" s="109"/>
      <c r="C41" s="109"/>
      <c r="D41" s="110"/>
      <c r="E41" s="110"/>
      <c r="F41" s="111">
        <f>+SUM(F32:F40)</f>
        <v>0</v>
      </c>
      <c r="G41" s="111">
        <f>+SUM(G32:G40)</f>
        <v>1599.8916666666667</v>
      </c>
      <c r="H41" s="111">
        <f t="shared" ref="H41:Q41" si="3">+SUM(H32:H39)</f>
        <v>0.79994583333333347</v>
      </c>
      <c r="I41" s="111">
        <f t="shared" si="3"/>
        <v>0</v>
      </c>
      <c r="J41" s="111">
        <f t="shared" si="3"/>
        <v>0</v>
      </c>
      <c r="K41" s="111">
        <f t="shared" si="3"/>
        <v>329.9758101851852</v>
      </c>
      <c r="L41" s="111">
        <f t="shared" si="3"/>
        <v>292.29666666666668</v>
      </c>
      <c r="M41" s="111">
        <f t="shared" si="3"/>
        <v>217.38431203703701</v>
      </c>
      <c r="N41" s="111">
        <f t="shared" si="3"/>
        <v>45.577624915274072</v>
      </c>
      <c r="O41" s="111">
        <f t="shared" si="3"/>
        <v>63.808672839506173</v>
      </c>
      <c r="P41" s="138">
        <f t="shared" si="3"/>
        <v>0</v>
      </c>
      <c r="Q41" s="111">
        <f t="shared" si="3"/>
        <v>23.085555555555558</v>
      </c>
      <c r="R41" s="111"/>
      <c r="S41" s="111"/>
      <c r="T41" s="111"/>
      <c r="U41" s="111"/>
      <c r="V41" s="111"/>
      <c r="W41" s="111"/>
      <c r="X41" s="111"/>
      <c r="Y41" s="90"/>
      <c r="Z41" s="91"/>
    </row>
    <row r="42" spans="1:26" x14ac:dyDescent="0.2">
      <c r="P42" s="137"/>
    </row>
    <row r="43" spans="1:26" x14ac:dyDescent="0.2">
      <c r="P43" s="137"/>
    </row>
    <row r="44" spans="1:26" x14ac:dyDescent="0.2">
      <c r="P44" s="137"/>
    </row>
    <row r="45" spans="1:26" s="84" customFormat="1" ht="15" customHeight="1" x14ac:dyDescent="0.25">
      <c r="A45" s="77" t="s">
        <v>84</v>
      </c>
      <c r="B45" s="78">
        <v>22381.73</v>
      </c>
      <c r="C45" s="78">
        <v>22895.06</v>
      </c>
      <c r="D45" s="79"/>
      <c r="E45" s="80"/>
      <c r="F45" s="80"/>
      <c r="G45" s="81"/>
      <c r="H45" s="81"/>
      <c r="I45" s="81"/>
      <c r="J45" s="81"/>
      <c r="K45" s="81"/>
      <c r="L45" s="81"/>
      <c r="M45" s="81"/>
      <c r="N45" s="81"/>
      <c r="O45" s="81"/>
      <c r="P45" s="134"/>
      <c r="Q45" s="81"/>
      <c r="R45" s="81"/>
      <c r="S45" s="81"/>
      <c r="T45" s="81"/>
      <c r="U45" s="81"/>
      <c r="V45" s="81"/>
      <c r="W45" s="81"/>
      <c r="X45" s="81"/>
      <c r="Y45" s="82"/>
      <c r="Z45" s="83"/>
    </row>
    <row r="46" spans="1:26" s="92" customFormat="1" ht="15" customHeight="1" x14ac:dyDescent="0.25">
      <c r="A46" s="85" t="s">
        <v>74</v>
      </c>
      <c r="B46" s="86">
        <v>22381.73</v>
      </c>
      <c r="C46" s="86">
        <v>22678.49</v>
      </c>
      <c r="D46" s="87">
        <v>4827.78</v>
      </c>
      <c r="E46" s="88"/>
      <c r="F46" s="88"/>
      <c r="G46" s="89">
        <f>+D46/9</f>
        <v>536.41999999999996</v>
      </c>
      <c r="H46" s="89">
        <f t="shared" ref="H46:H52" si="4">+G46/$H$17</f>
        <v>0.26821</v>
      </c>
      <c r="I46" s="153" t="s">
        <v>75</v>
      </c>
      <c r="J46" s="153" t="s">
        <v>75</v>
      </c>
      <c r="K46" s="89">
        <f>+(D46*$K$17)/27</f>
        <v>134.10499999999999</v>
      </c>
      <c r="L46" s="89">
        <f>+(D46*$L$17)/27</f>
        <v>89.403333333333322</v>
      </c>
      <c r="M46" s="89">
        <f>(D46/9)*$M$17*3</f>
        <v>88.509299999999996</v>
      </c>
      <c r="N46" s="89">
        <f>+(D46*$N$17)/27</f>
        <v>18.625695040466667</v>
      </c>
      <c r="O46" s="89">
        <f>+(D46*$O$17)/27</f>
        <v>26.075972222222223</v>
      </c>
      <c r="P46" s="135" t="s">
        <v>75</v>
      </c>
      <c r="Q46" s="89" t="s">
        <v>75</v>
      </c>
      <c r="R46" s="89"/>
      <c r="S46" s="89"/>
      <c r="T46" s="89"/>
      <c r="U46" s="89"/>
      <c r="V46" s="89"/>
      <c r="W46" s="89"/>
      <c r="X46" s="89"/>
      <c r="Y46" s="90"/>
      <c r="Z46" s="91"/>
    </row>
    <row r="47" spans="1:26" s="94" customFormat="1" ht="15" customHeight="1" x14ac:dyDescent="0.25">
      <c r="A47" s="104" t="s">
        <v>74</v>
      </c>
      <c r="B47" s="78">
        <v>22678.49</v>
      </c>
      <c r="C47" s="78">
        <v>22917.32</v>
      </c>
      <c r="D47" s="79">
        <v>7490.74</v>
      </c>
      <c r="E47" s="80"/>
      <c r="F47" s="80"/>
      <c r="G47" s="81">
        <f>+D47/9</f>
        <v>832.30444444444447</v>
      </c>
      <c r="H47" s="81">
        <f t="shared" si="4"/>
        <v>0.41615222222222226</v>
      </c>
      <c r="I47" s="152" t="s">
        <v>75</v>
      </c>
      <c r="J47" s="152" t="s">
        <v>75</v>
      </c>
      <c r="K47" s="81">
        <f>+(D47*$K$17)/27</f>
        <v>208.07611111111112</v>
      </c>
      <c r="L47" s="81">
        <f>+(D47*$L$17)/27</f>
        <v>138.71740740740739</v>
      </c>
      <c r="M47" s="81">
        <f>(D47/9)*$M$17*3</f>
        <v>137.33023333333335</v>
      </c>
      <c r="N47" s="81">
        <f>+(D47*$N$17)/27</f>
        <v>28.899460801325926</v>
      </c>
      <c r="O47" s="81">
        <f>+(D47*$O$17)/27</f>
        <v>40.459243827160492</v>
      </c>
      <c r="P47" s="134" t="s">
        <v>75</v>
      </c>
      <c r="Q47" s="81" t="s">
        <v>75</v>
      </c>
      <c r="R47" s="81"/>
      <c r="S47" s="81"/>
      <c r="T47" s="81"/>
      <c r="U47" s="81"/>
      <c r="V47" s="81"/>
      <c r="W47" s="81"/>
      <c r="X47" s="81"/>
      <c r="Y47" s="82"/>
      <c r="Z47" s="83"/>
    </row>
    <row r="48" spans="1:26" s="92" customFormat="1" ht="15" customHeight="1" x14ac:dyDescent="0.25">
      <c r="A48" s="95" t="s">
        <v>76</v>
      </c>
      <c r="B48" s="86">
        <v>22381.73</v>
      </c>
      <c r="C48" s="86">
        <v>22597.68</v>
      </c>
      <c r="D48" s="87"/>
      <c r="E48" s="87">
        <f t="shared" ref="E48" si="5">+C48-B48</f>
        <v>215.95000000000073</v>
      </c>
      <c r="F48" s="87"/>
      <c r="G48" s="89">
        <f>+(E48*1.5)/9</f>
        <v>35.991666666666788</v>
      </c>
      <c r="H48" s="89">
        <f t="shared" si="4"/>
        <v>1.7995833333333395E-2</v>
      </c>
      <c r="I48" s="153" t="s">
        <v>75</v>
      </c>
      <c r="J48" s="153" t="s">
        <v>75</v>
      </c>
      <c r="K48" s="89">
        <f>+((((E48*$AB$12)*0.375)+((E48*$AA$12)*0.375))/27)</f>
        <v>3.4991898148148266</v>
      </c>
      <c r="L48" s="89">
        <f>+((E48*$AC$12)*$L$17)/27+(((340.28)*(8/12))/27)</f>
        <v>13.734074074074091</v>
      </c>
      <c r="M48" s="89">
        <f>+((((E48*$AB$12)+(E48*$AA$12))/9)*$M$17)</f>
        <v>1.5396435185185238</v>
      </c>
      <c r="N48" s="89" t="s">
        <v>75</v>
      </c>
      <c r="O48" s="89" t="s">
        <v>75</v>
      </c>
      <c r="P48" s="135" t="s">
        <v>75</v>
      </c>
      <c r="Q48" s="89" t="s">
        <v>75</v>
      </c>
      <c r="R48" s="89"/>
      <c r="S48" s="89"/>
      <c r="T48" s="89"/>
      <c r="U48" s="89"/>
      <c r="V48" s="89"/>
      <c r="W48" s="89"/>
      <c r="X48" s="89"/>
      <c r="Y48" s="90"/>
      <c r="Z48" s="96"/>
    </row>
    <row r="49" spans="1:26" s="94" customFormat="1" ht="15" customHeight="1" x14ac:dyDescent="0.25">
      <c r="A49" s="99" t="s">
        <v>77</v>
      </c>
      <c r="B49" s="78">
        <v>22597.68</v>
      </c>
      <c r="C49" s="78">
        <v>22919.52</v>
      </c>
      <c r="D49" s="79">
        <v>1302.6199999999999</v>
      </c>
      <c r="E49" s="80"/>
      <c r="F49" s="80"/>
      <c r="G49" s="81">
        <f>+D49/9</f>
        <v>144.73555555555555</v>
      </c>
      <c r="H49" s="81">
        <f t="shared" si="4"/>
        <v>7.2367777777777781E-2</v>
      </c>
      <c r="I49" s="152" t="s">
        <v>75</v>
      </c>
      <c r="J49" s="152" t="s">
        <v>75</v>
      </c>
      <c r="K49" s="81" t="s">
        <v>75</v>
      </c>
      <c r="L49" s="81">
        <f>+(D49*$L$16)/27</f>
        <v>36.183888888888887</v>
      </c>
      <c r="M49" s="81" t="s">
        <v>75</v>
      </c>
      <c r="N49" s="81" t="s">
        <v>75</v>
      </c>
      <c r="O49" s="81" t="s">
        <v>75</v>
      </c>
      <c r="P49" s="134" t="s">
        <v>75</v>
      </c>
      <c r="Q49" s="81" t="s">
        <v>75</v>
      </c>
      <c r="R49" s="81"/>
      <c r="S49" s="81"/>
      <c r="T49" s="81"/>
      <c r="U49" s="81"/>
      <c r="V49" s="81"/>
      <c r="W49" s="81"/>
      <c r="X49" s="81"/>
      <c r="Y49" s="82"/>
      <c r="Z49" s="83"/>
    </row>
    <row r="50" spans="1:26" s="92" customFormat="1" ht="15" customHeight="1" x14ac:dyDescent="0.25">
      <c r="A50" s="95" t="s">
        <v>79</v>
      </c>
      <c r="B50" s="86">
        <v>22678.49</v>
      </c>
      <c r="C50" s="86">
        <v>22703.3</v>
      </c>
      <c r="D50" s="87"/>
      <c r="E50" s="106">
        <v>24.8</v>
      </c>
      <c r="F50" s="106"/>
      <c r="G50" s="89">
        <f>+(E50*1.5)/9</f>
        <v>4.1333333333333337</v>
      </c>
      <c r="H50" s="89">
        <f t="shared" si="4"/>
        <v>2.0666666666666667E-3</v>
      </c>
      <c r="I50" s="153" t="s">
        <v>75</v>
      </c>
      <c r="J50" s="153" t="s">
        <v>75</v>
      </c>
      <c r="K50" s="89">
        <f>+((((E50*$AB$12)*0.375)+((E50*$AA$12)*0.375))/27)</f>
        <v>0.40185185185185185</v>
      </c>
      <c r="L50" s="89">
        <f>+((E50*$AC$12)*$L$17)/27+(((E50*2)*(8/12))/27)</f>
        <v>1.8370370370370368</v>
      </c>
      <c r="M50" s="89">
        <f>+((((E50*$AB$12)+(E50*$AA$12))/9)*$M$17)</f>
        <v>0.17681481481481481</v>
      </c>
      <c r="N50" s="89" t="s">
        <v>75</v>
      </c>
      <c r="O50" s="89" t="s">
        <v>75</v>
      </c>
      <c r="P50" s="135" t="s">
        <v>75</v>
      </c>
      <c r="Q50" s="89" t="s">
        <v>75</v>
      </c>
      <c r="R50" s="89"/>
      <c r="S50" s="89"/>
      <c r="T50" s="89"/>
      <c r="U50" s="89"/>
      <c r="V50" s="89"/>
      <c r="W50" s="89"/>
      <c r="X50" s="89"/>
      <c r="Y50" s="90"/>
      <c r="Z50" s="91"/>
    </row>
    <row r="51" spans="1:26" s="94" customFormat="1" ht="15" customHeight="1" x14ac:dyDescent="0.25">
      <c r="A51" s="99" t="s">
        <v>80</v>
      </c>
      <c r="B51" s="78">
        <v>22703.3</v>
      </c>
      <c r="C51" s="78">
        <v>22917.32</v>
      </c>
      <c r="D51" s="79">
        <v>799.46</v>
      </c>
      <c r="E51" s="107"/>
      <c r="F51" s="107"/>
      <c r="G51" s="81">
        <f>+D51/9</f>
        <v>88.828888888888898</v>
      </c>
      <c r="H51" s="81">
        <f t="shared" si="4"/>
        <v>4.4414444444444451E-2</v>
      </c>
      <c r="I51" s="152" t="s">
        <v>75</v>
      </c>
      <c r="J51" s="152" t="s">
        <v>75</v>
      </c>
      <c r="K51" s="81" t="s">
        <v>75</v>
      </c>
      <c r="L51" s="81">
        <f>+(D51*$L$16)/27</f>
        <v>22.207222222222224</v>
      </c>
      <c r="M51" s="81" t="s">
        <v>75</v>
      </c>
      <c r="N51" s="81" t="s">
        <v>75</v>
      </c>
      <c r="O51" s="81" t="s">
        <v>75</v>
      </c>
      <c r="P51" s="134" t="s">
        <v>75</v>
      </c>
      <c r="Q51" s="81" t="s">
        <v>75</v>
      </c>
      <c r="R51" s="81"/>
      <c r="S51" s="81"/>
      <c r="T51" s="81"/>
      <c r="U51" s="81"/>
      <c r="V51" s="81"/>
      <c r="W51" s="81"/>
      <c r="X51" s="81"/>
      <c r="Y51" s="82"/>
      <c r="Z51" s="83"/>
    </row>
    <row r="52" spans="1:26" s="92" customFormat="1" ht="15" customHeight="1" x14ac:dyDescent="0.25">
      <c r="A52" s="97" t="s">
        <v>81</v>
      </c>
      <c r="B52" s="86">
        <v>22792.95</v>
      </c>
      <c r="C52" s="86">
        <v>22915.64</v>
      </c>
      <c r="D52" s="87">
        <v>582.14</v>
      </c>
      <c r="E52" s="87"/>
      <c r="F52" s="87"/>
      <c r="G52" s="89">
        <f>+D52/9</f>
        <v>64.682222222222222</v>
      </c>
      <c r="H52" s="89">
        <f t="shared" si="4"/>
        <v>3.2341111111111112E-2</v>
      </c>
      <c r="I52" s="153" t="s">
        <v>75</v>
      </c>
      <c r="J52" s="153" t="s">
        <v>75</v>
      </c>
      <c r="K52" s="89" t="s">
        <v>75</v>
      </c>
      <c r="L52" s="89">
        <f>+(D52*$L$17)/27</f>
        <v>10.78037037037037</v>
      </c>
      <c r="M52" s="89" t="s">
        <v>75</v>
      </c>
      <c r="N52" s="89" t="s">
        <v>75</v>
      </c>
      <c r="O52" s="89" t="s">
        <v>75</v>
      </c>
      <c r="P52" s="135" t="s">
        <v>75</v>
      </c>
      <c r="Q52" s="89">
        <f>+(D52/9)</f>
        <v>64.682222222222222</v>
      </c>
      <c r="R52" s="89"/>
      <c r="S52" s="89"/>
      <c r="T52" s="89"/>
      <c r="U52" s="89"/>
      <c r="V52" s="89"/>
      <c r="W52" s="89"/>
      <c r="X52" s="89"/>
      <c r="Y52" s="90"/>
      <c r="Z52" s="91"/>
    </row>
    <row r="53" spans="1:26" s="94" customFormat="1" ht="15" customHeight="1" x14ac:dyDescent="0.25">
      <c r="A53" s="93"/>
      <c r="B53" s="78"/>
      <c r="C53" s="78"/>
      <c r="D53" s="79"/>
      <c r="E53" s="79"/>
      <c r="F53" s="79"/>
      <c r="G53" s="81"/>
      <c r="H53" s="81"/>
      <c r="I53" s="81"/>
      <c r="J53" s="81"/>
      <c r="K53" s="81"/>
      <c r="L53" s="81"/>
      <c r="M53" s="81"/>
      <c r="N53" s="81"/>
      <c r="O53" s="81"/>
      <c r="P53" s="134"/>
      <c r="Q53" s="81"/>
      <c r="R53" s="81"/>
      <c r="S53" s="81"/>
      <c r="T53" s="81"/>
      <c r="U53" s="81"/>
      <c r="V53" s="81"/>
      <c r="W53" s="81"/>
      <c r="X53" s="81"/>
      <c r="Y53" s="82"/>
      <c r="Z53" s="83"/>
    </row>
    <row r="54" spans="1:26" s="92" customFormat="1" ht="15" customHeight="1" x14ac:dyDescent="0.25">
      <c r="A54" s="108" t="s">
        <v>82</v>
      </c>
      <c r="B54" s="109"/>
      <c r="C54" s="109"/>
      <c r="D54" s="110"/>
      <c r="E54" s="110"/>
      <c r="F54" s="111">
        <f>+SUM(F45:F53)</f>
        <v>0</v>
      </c>
      <c r="G54" s="111">
        <f>+SUM(G45:G53)</f>
        <v>1707.0961111111114</v>
      </c>
      <c r="H54" s="111">
        <f t="shared" ref="H54:Q54" si="6">+SUM(H45:H52)</f>
        <v>0.8535480555555558</v>
      </c>
      <c r="I54" s="111">
        <f t="shared" si="6"/>
        <v>0</v>
      </c>
      <c r="J54" s="111">
        <f t="shared" si="6"/>
        <v>0</v>
      </c>
      <c r="K54" s="111">
        <f t="shared" si="6"/>
        <v>346.08215277777782</v>
      </c>
      <c r="L54" s="111">
        <f t="shared" si="6"/>
        <v>312.86333333333329</v>
      </c>
      <c r="M54" s="111">
        <f t="shared" si="6"/>
        <v>227.55599166666667</v>
      </c>
      <c r="N54" s="111">
        <f t="shared" si="6"/>
        <v>47.525155841792596</v>
      </c>
      <c r="O54" s="111">
        <f t="shared" si="6"/>
        <v>66.535216049382711</v>
      </c>
      <c r="P54" s="138">
        <f t="shared" si="6"/>
        <v>0</v>
      </c>
      <c r="Q54" s="111">
        <f t="shared" si="6"/>
        <v>64.682222222222222</v>
      </c>
      <c r="R54" s="111"/>
      <c r="S54" s="111"/>
      <c r="T54" s="111"/>
      <c r="U54" s="111"/>
      <c r="V54" s="111"/>
      <c r="W54" s="111"/>
      <c r="X54" s="111"/>
      <c r="Y54" s="90"/>
      <c r="Z54" s="91"/>
    </row>
    <row r="55" spans="1:26" x14ac:dyDescent="0.2">
      <c r="P55" s="137"/>
    </row>
    <row r="56" spans="1:26" x14ac:dyDescent="0.2">
      <c r="P56" s="137"/>
    </row>
    <row r="57" spans="1:26" x14ac:dyDescent="0.2">
      <c r="P57" s="137"/>
    </row>
    <row r="58" spans="1:26" s="84" customFormat="1" ht="15" customHeight="1" x14ac:dyDescent="0.25">
      <c r="A58" s="77" t="s">
        <v>85</v>
      </c>
      <c r="B58" s="78">
        <v>23040.79</v>
      </c>
      <c r="C58" s="78">
        <v>23399.15</v>
      </c>
      <c r="D58" s="79"/>
      <c r="E58" s="80"/>
      <c r="F58" s="80"/>
      <c r="G58" s="81"/>
      <c r="H58" s="81"/>
      <c r="I58" s="81"/>
      <c r="J58" s="81"/>
      <c r="K58" s="81"/>
      <c r="L58" s="81"/>
      <c r="M58" s="81"/>
      <c r="N58" s="81"/>
      <c r="O58" s="81"/>
      <c r="P58" s="134"/>
      <c r="Q58" s="81"/>
      <c r="R58" s="81"/>
      <c r="S58" s="81"/>
      <c r="T58" s="81"/>
      <c r="U58" s="81"/>
      <c r="V58" s="81"/>
      <c r="W58" s="81"/>
      <c r="X58" s="81"/>
      <c r="Y58" s="82"/>
      <c r="Z58" s="83"/>
    </row>
    <row r="59" spans="1:26" s="92" customFormat="1" ht="15" customHeight="1" x14ac:dyDescent="0.25">
      <c r="A59" s="85" t="s">
        <v>74</v>
      </c>
      <c r="B59" s="86">
        <v>23292.07</v>
      </c>
      <c r="C59" s="86">
        <v>23399.15</v>
      </c>
      <c r="D59" s="87">
        <v>1784.27</v>
      </c>
      <c r="E59" s="88"/>
      <c r="F59" s="88"/>
      <c r="G59" s="89">
        <f>+D59/9</f>
        <v>198.25222222222223</v>
      </c>
      <c r="H59" s="89">
        <f>+G59/$H$17</f>
        <v>9.9126111111111109E-2</v>
      </c>
      <c r="I59" s="153" t="s">
        <v>75</v>
      </c>
      <c r="J59" s="153" t="s">
        <v>75</v>
      </c>
      <c r="K59" s="89">
        <f>+(D59*$K$17)/27</f>
        <v>49.56305555555555</v>
      </c>
      <c r="L59" s="89">
        <f>+(D59*$L$17)/27</f>
        <v>33.042037037037034</v>
      </c>
      <c r="M59" s="89">
        <f>(D59/9)*$M$17*3</f>
        <v>32.711616666666671</v>
      </c>
      <c r="N59" s="89">
        <f>+(D59*$N$17)/27</f>
        <v>6.88375793632963</v>
      </c>
      <c r="O59" s="89">
        <f>+(D59*$O$17)/27</f>
        <v>9.637260802469136</v>
      </c>
      <c r="P59" s="135" t="s">
        <v>75</v>
      </c>
      <c r="Q59" s="89" t="s">
        <v>75</v>
      </c>
      <c r="R59" s="89"/>
      <c r="S59" s="89"/>
      <c r="T59" s="89"/>
      <c r="U59" s="89"/>
      <c r="V59" s="89"/>
      <c r="W59" s="89"/>
      <c r="X59" s="89"/>
      <c r="Y59" s="90"/>
      <c r="Z59" s="91"/>
    </row>
    <row r="60" spans="1:26" s="94" customFormat="1" ht="15" customHeight="1" x14ac:dyDescent="0.25">
      <c r="A60" s="104" t="s">
        <v>74</v>
      </c>
      <c r="B60" s="78">
        <v>23033.29</v>
      </c>
      <c r="C60" s="78">
        <v>23292.07</v>
      </c>
      <c r="D60" s="79">
        <v>7864.71</v>
      </c>
      <c r="E60" s="80"/>
      <c r="F60" s="80"/>
      <c r="G60" s="81">
        <f>+D60/9</f>
        <v>873.85666666666668</v>
      </c>
      <c r="H60" s="81">
        <f t="shared" ref="H60:H66" si="7">+G60/$H$17</f>
        <v>0.43692833333333336</v>
      </c>
      <c r="I60" s="152" t="s">
        <v>75</v>
      </c>
      <c r="J60" s="152" t="s">
        <v>75</v>
      </c>
      <c r="K60" s="81">
        <f>+(D60*$K$17)/27</f>
        <v>218.46416666666667</v>
      </c>
      <c r="L60" s="81">
        <f>+(D60*$L$17)/27</f>
        <v>145.64277777777778</v>
      </c>
      <c r="M60" s="81">
        <f>(D60/9)*$M$17*3</f>
        <v>144.18635</v>
      </c>
      <c r="N60" s="81">
        <f>+(D60*$N$17)/27</f>
        <v>30.342246341322223</v>
      </c>
      <c r="O60" s="81">
        <f>+(D60*$O$17)/27</f>
        <v>42.479143518518519</v>
      </c>
      <c r="P60" s="134" t="s">
        <v>75</v>
      </c>
      <c r="Q60" s="81" t="s">
        <v>75</v>
      </c>
      <c r="R60" s="81"/>
      <c r="S60" s="81"/>
      <c r="T60" s="81"/>
      <c r="U60" s="81"/>
      <c r="V60" s="81"/>
      <c r="W60" s="81"/>
      <c r="X60" s="81"/>
      <c r="Y60" s="82"/>
      <c r="Z60" s="83"/>
    </row>
    <row r="61" spans="1:26" s="92" customFormat="1" ht="15" customHeight="1" x14ac:dyDescent="0.25">
      <c r="A61" s="95" t="s">
        <v>76</v>
      </c>
      <c r="B61" s="86">
        <v>23181.37</v>
      </c>
      <c r="C61" s="86">
        <v>23291.94</v>
      </c>
      <c r="D61" s="87"/>
      <c r="E61" s="87">
        <v>111.81</v>
      </c>
      <c r="F61" s="87"/>
      <c r="G61" s="89">
        <f>+(E61*1.5)/9</f>
        <v>18.635000000000002</v>
      </c>
      <c r="H61" s="89">
        <f t="shared" si="7"/>
        <v>9.3175000000000011E-3</v>
      </c>
      <c r="I61" s="153" t="s">
        <v>75</v>
      </c>
      <c r="J61" s="153" t="s">
        <v>75</v>
      </c>
      <c r="K61" s="89">
        <f>+((((E61*$AB$12)*0.375)+((E61*$AA$12)*0.375))/27)</f>
        <v>1.8117361111111112</v>
      </c>
      <c r="L61" s="89">
        <f>+((E61*$AC$12)*$L$17)/27+(((E61*2)*(8/12))/27)</f>
        <v>8.2822222222222219</v>
      </c>
      <c r="M61" s="89">
        <f>+((((E61*$AB$12)+(E61*$AA$12))/9)*$M$17)</f>
        <v>0.79716388888888889</v>
      </c>
      <c r="N61" s="89" t="s">
        <v>75</v>
      </c>
      <c r="O61" s="89" t="s">
        <v>75</v>
      </c>
      <c r="P61" s="135" t="s">
        <v>75</v>
      </c>
      <c r="Q61" s="89" t="s">
        <v>75</v>
      </c>
      <c r="R61" s="89"/>
      <c r="S61" s="89"/>
      <c r="T61" s="89"/>
      <c r="U61" s="89"/>
      <c r="V61" s="89"/>
      <c r="W61" s="89"/>
      <c r="X61" s="89"/>
      <c r="Y61" s="90"/>
      <c r="Z61" s="96"/>
    </row>
    <row r="62" spans="1:26" s="94" customFormat="1" ht="15" customHeight="1" x14ac:dyDescent="0.25">
      <c r="A62" s="99" t="s">
        <v>77</v>
      </c>
      <c r="B62" s="78">
        <v>23033.29</v>
      </c>
      <c r="C62" s="78">
        <v>23181.37</v>
      </c>
      <c r="D62" s="79">
        <v>549.07000000000005</v>
      </c>
      <c r="E62" s="80"/>
      <c r="F62" s="80"/>
      <c r="G62" s="81">
        <f>+D62/9</f>
        <v>61.007777777777783</v>
      </c>
      <c r="H62" s="81">
        <f t="shared" si="7"/>
        <v>3.0503888888888893E-2</v>
      </c>
      <c r="I62" s="152" t="s">
        <v>75</v>
      </c>
      <c r="J62" s="152" t="s">
        <v>75</v>
      </c>
      <c r="K62" s="81" t="s">
        <v>75</v>
      </c>
      <c r="L62" s="81">
        <f>+(D62*$L$16)/27</f>
        <v>15.251944444444446</v>
      </c>
      <c r="M62" s="81" t="s">
        <v>75</v>
      </c>
      <c r="N62" s="81" t="s">
        <v>75</v>
      </c>
      <c r="O62" s="81" t="s">
        <v>75</v>
      </c>
      <c r="P62" s="134" t="s">
        <v>75</v>
      </c>
      <c r="Q62" s="81" t="s">
        <v>75</v>
      </c>
      <c r="R62" s="81"/>
      <c r="S62" s="81"/>
      <c r="T62" s="81"/>
      <c r="U62" s="81"/>
      <c r="V62" s="81"/>
      <c r="W62" s="81"/>
      <c r="X62" s="81"/>
      <c r="Y62" s="82"/>
      <c r="Z62" s="83"/>
    </row>
    <row r="63" spans="1:26" s="92" customFormat="1" ht="15" customHeight="1" x14ac:dyDescent="0.25">
      <c r="A63" s="97" t="s">
        <v>78</v>
      </c>
      <c r="B63" s="86">
        <v>23035.47</v>
      </c>
      <c r="C63" s="86">
        <v>23123.43</v>
      </c>
      <c r="D63" s="87">
        <v>591.14</v>
      </c>
      <c r="E63" s="87"/>
      <c r="F63" s="87"/>
      <c r="G63" s="89">
        <f>+D63/9</f>
        <v>65.682222222222222</v>
      </c>
      <c r="H63" s="89">
        <f t="shared" si="7"/>
        <v>3.2841111111111113E-2</v>
      </c>
      <c r="I63" s="153" t="s">
        <v>75</v>
      </c>
      <c r="J63" s="153" t="s">
        <v>75</v>
      </c>
      <c r="K63" s="89" t="s">
        <v>75</v>
      </c>
      <c r="L63" s="89">
        <f>+(D63*$L$17)/27</f>
        <v>10.947037037037036</v>
      </c>
      <c r="M63" s="89" t="s">
        <v>75</v>
      </c>
      <c r="N63" s="89" t="s">
        <v>75</v>
      </c>
      <c r="O63" s="89" t="s">
        <v>75</v>
      </c>
      <c r="P63" s="135" t="s">
        <v>75</v>
      </c>
      <c r="Q63" s="89">
        <f>+(D63/9)</f>
        <v>65.682222222222222</v>
      </c>
      <c r="R63" s="89"/>
      <c r="S63" s="89"/>
      <c r="T63" s="89"/>
      <c r="U63" s="89"/>
      <c r="V63" s="89"/>
      <c r="W63" s="89"/>
      <c r="X63" s="89"/>
      <c r="Y63" s="90"/>
      <c r="Z63" s="91"/>
    </row>
    <row r="64" spans="1:26" s="94" customFormat="1" ht="15" customHeight="1" x14ac:dyDescent="0.25">
      <c r="A64" s="95" t="s">
        <v>79</v>
      </c>
      <c r="B64" s="78">
        <v>23282.61</v>
      </c>
      <c r="C64" s="78">
        <v>23399.15</v>
      </c>
      <c r="D64" s="79"/>
      <c r="E64" s="98">
        <v>117.14</v>
      </c>
      <c r="F64" s="98"/>
      <c r="G64" s="81">
        <f>+(E64*1.5)/9</f>
        <v>19.523333333333333</v>
      </c>
      <c r="H64" s="81">
        <f t="shared" si="7"/>
        <v>9.7616666666666668E-3</v>
      </c>
      <c r="I64" s="152" t="s">
        <v>75</v>
      </c>
      <c r="J64" s="152" t="s">
        <v>75</v>
      </c>
      <c r="K64" s="81">
        <f>+((((E64*$AB$12)*0.375)+((E64*$AA$12)*0.375))/27)</f>
        <v>1.898101851851852</v>
      </c>
      <c r="L64" s="81">
        <f>+((E64*$AC$12)*$L$17)/27+(((E64*2)*(8/12))/27)</f>
        <v>8.6770370370370369</v>
      </c>
      <c r="M64" s="81">
        <f>+((((E64*$AB$12)+(E64*$AA$12))/9)*$M$17)</f>
        <v>0.83516481481481497</v>
      </c>
      <c r="N64" s="81" t="s">
        <v>75</v>
      </c>
      <c r="O64" s="81" t="s">
        <v>75</v>
      </c>
      <c r="P64" s="134" t="s">
        <v>75</v>
      </c>
      <c r="Q64" s="81" t="s">
        <v>75</v>
      </c>
      <c r="R64" s="81"/>
      <c r="S64" s="81"/>
      <c r="T64" s="81"/>
      <c r="U64" s="81"/>
      <c r="V64" s="81"/>
      <c r="W64" s="81"/>
      <c r="X64" s="81"/>
      <c r="Y64" s="82"/>
      <c r="Z64" s="83"/>
    </row>
    <row r="65" spans="1:26" s="92" customFormat="1" ht="15" customHeight="1" x14ac:dyDescent="0.25">
      <c r="A65" s="99" t="s">
        <v>80</v>
      </c>
      <c r="B65" s="86">
        <v>23018.25</v>
      </c>
      <c r="C65" s="86">
        <v>23282.61</v>
      </c>
      <c r="D65" s="87">
        <v>1080.8499999999999</v>
      </c>
      <c r="E65" s="100"/>
      <c r="F65" s="100"/>
      <c r="G65" s="89">
        <f>+D65/9</f>
        <v>120.09444444444443</v>
      </c>
      <c r="H65" s="89">
        <f t="shared" si="7"/>
        <v>6.0047222222222217E-2</v>
      </c>
      <c r="I65" s="153" t="s">
        <v>75</v>
      </c>
      <c r="J65" s="153" t="s">
        <v>75</v>
      </c>
      <c r="K65" s="89" t="s">
        <v>75</v>
      </c>
      <c r="L65" s="89">
        <f>+(D65*$L$16)/27</f>
        <v>30.023611111111109</v>
      </c>
      <c r="M65" s="89" t="s">
        <v>75</v>
      </c>
      <c r="N65" s="89" t="s">
        <v>75</v>
      </c>
      <c r="O65" s="89" t="s">
        <v>75</v>
      </c>
      <c r="P65" s="135" t="s">
        <v>75</v>
      </c>
      <c r="Q65" s="89" t="s">
        <v>75</v>
      </c>
      <c r="R65" s="89"/>
      <c r="S65" s="89"/>
      <c r="T65" s="89"/>
      <c r="U65" s="89"/>
      <c r="V65" s="89"/>
      <c r="W65" s="89"/>
      <c r="X65" s="89"/>
      <c r="Y65" s="90"/>
      <c r="Z65" s="91"/>
    </row>
    <row r="66" spans="1:26" s="94" customFormat="1" ht="15" customHeight="1" x14ac:dyDescent="0.25">
      <c r="A66" s="97" t="s">
        <v>81</v>
      </c>
      <c r="B66" s="78">
        <v>23019.93</v>
      </c>
      <c r="C66" s="78">
        <v>23084.32</v>
      </c>
      <c r="D66" s="79">
        <v>206.51</v>
      </c>
      <c r="E66" s="79"/>
      <c r="F66" s="79"/>
      <c r="G66" s="81">
        <f>+D66/9</f>
        <v>22.945555555555554</v>
      </c>
      <c r="H66" s="81">
        <f t="shared" si="7"/>
        <v>1.1472777777777778E-2</v>
      </c>
      <c r="I66" s="152" t="s">
        <v>75</v>
      </c>
      <c r="J66" s="152" t="s">
        <v>75</v>
      </c>
      <c r="K66" s="81" t="s">
        <v>75</v>
      </c>
      <c r="L66" s="81">
        <f>+(D66*$L$17)/27</f>
        <v>3.824259259259259</v>
      </c>
      <c r="M66" s="81" t="s">
        <v>75</v>
      </c>
      <c r="N66" s="81" t="s">
        <v>75</v>
      </c>
      <c r="O66" s="81" t="s">
        <v>75</v>
      </c>
      <c r="P66" s="134" t="s">
        <v>75</v>
      </c>
      <c r="Q66" s="81">
        <f>+(D66/9)</f>
        <v>22.945555555555554</v>
      </c>
      <c r="R66" s="81"/>
      <c r="S66" s="81"/>
      <c r="T66" s="81"/>
      <c r="U66" s="81"/>
      <c r="V66" s="81"/>
      <c r="W66" s="81"/>
      <c r="X66" s="81"/>
      <c r="Y66" s="82"/>
      <c r="Z66" s="83"/>
    </row>
    <row r="67" spans="1:26" s="92" customFormat="1" ht="15" customHeight="1" x14ac:dyDescent="0.25">
      <c r="A67" s="95"/>
      <c r="B67" s="86"/>
      <c r="C67" s="86"/>
      <c r="D67" s="87"/>
      <c r="E67" s="87"/>
      <c r="F67" s="87"/>
      <c r="G67" s="89"/>
      <c r="H67" s="89"/>
      <c r="I67" s="111"/>
      <c r="J67" s="111"/>
      <c r="K67" s="89"/>
      <c r="L67" s="89"/>
      <c r="M67" s="89"/>
      <c r="N67" s="89"/>
      <c r="O67" s="89"/>
      <c r="P67" s="135"/>
      <c r="Q67" s="89"/>
      <c r="R67" s="89"/>
      <c r="S67" s="89"/>
      <c r="T67" s="89"/>
      <c r="U67" s="89"/>
      <c r="V67" s="89"/>
      <c r="W67" s="89"/>
      <c r="X67" s="89"/>
      <c r="Y67" s="90"/>
      <c r="Z67" s="91"/>
    </row>
    <row r="68" spans="1:26" s="94" customFormat="1" ht="15" customHeight="1" x14ac:dyDescent="0.25">
      <c r="A68" s="77" t="s">
        <v>82</v>
      </c>
      <c r="B68" s="101"/>
      <c r="C68" s="101"/>
      <c r="D68" s="102"/>
      <c r="E68" s="102"/>
      <c r="F68" s="103">
        <f>+SUM(F58:F67)</f>
        <v>0</v>
      </c>
      <c r="G68" s="103">
        <f>+SUM(G58:G67)</f>
        <v>1379.9972222222223</v>
      </c>
      <c r="H68" s="103">
        <f>+SUM(H58:H66)</f>
        <v>0.68999861111111116</v>
      </c>
      <c r="I68" s="103">
        <f t="shared" ref="I68:O68" si="8">+SUM(I58:I66)</f>
        <v>0</v>
      </c>
      <c r="J68" s="103">
        <f t="shared" si="8"/>
        <v>0</v>
      </c>
      <c r="K68" s="103">
        <f t="shared" si="8"/>
        <v>271.73706018518516</v>
      </c>
      <c r="L68" s="103">
        <f t="shared" si="8"/>
        <v>255.69092592592591</v>
      </c>
      <c r="M68" s="103">
        <f t="shared" si="8"/>
        <v>178.53029537037037</v>
      </c>
      <c r="N68" s="103">
        <f t="shared" si="8"/>
        <v>37.226004277651853</v>
      </c>
      <c r="O68" s="103">
        <f t="shared" si="8"/>
        <v>52.116404320987655</v>
      </c>
      <c r="P68" s="136">
        <f>+SUM(P58:P66)</f>
        <v>0</v>
      </c>
      <c r="Q68" s="103">
        <f>+SUM(Q58:Q66)</f>
        <v>88.62777777777778</v>
      </c>
      <c r="R68" s="103"/>
      <c r="S68" s="103"/>
      <c r="T68" s="103"/>
      <c r="U68" s="103"/>
      <c r="V68" s="103"/>
      <c r="W68" s="103"/>
      <c r="X68" s="103"/>
      <c r="Y68" s="82"/>
      <c r="Z68" s="83"/>
    </row>
    <row r="69" spans="1:26" x14ac:dyDescent="0.2">
      <c r="P69" s="137"/>
    </row>
    <row r="70" spans="1:26" x14ac:dyDescent="0.2">
      <c r="P70" s="137"/>
    </row>
    <row r="71" spans="1:26" x14ac:dyDescent="0.2">
      <c r="P71" s="137"/>
    </row>
    <row r="72" spans="1:26" s="84" customFormat="1" ht="15" customHeight="1" x14ac:dyDescent="0.25">
      <c r="A72" s="77" t="s">
        <v>86</v>
      </c>
      <c r="B72" s="78"/>
      <c r="C72" s="78"/>
      <c r="D72" s="79"/>
      <c r="E72" s="80"/>
      <c r="F72" s="80"/>
      <c r="G72" s="81"/>
      <c r="H72" s="81"/>
      <c r="I72" s="81"/>
      <c r="J72" s="81"/>
      <c r="K72" s="81"/>
      <c r="L72" s="81"/>
      <c r="M72" s="81"/>
      <c r="N72" s="81"/>
      <c r="O72" s="81"/>
      <c r="P72" s="134"/>
      <c r="Q72" s="81"/>
      <c r="R72" s="81"/>
      <c r="S72" s="81"/>
      <c r="T72" s="81"/>
      <c r="U72" s="81"/>
      <c r="V72" s="81"/>
      <c r="W72" s="81"/>
      <c r="X72" s="81"/>
      <c r="Y72" s="82"/>
      <c r="Z72" s="83"/>
    </row>
    <row r="73" spans="1:26" s="92" customFormat="1" ht="15" customHeight="1" x14ac:dyDescent="0.25">
      <c r="A73" s="112" t="s">
        <v>74</v>
      </c>
      <c r="B73" s="86"/>
      <c r="C73" s="86"/>
      <c r="D73" s="87">
        <v>7464.43</v>
      </c>
      <c r="E73" s="88"/>
      <c r="F73" s="111">
        <f>+C73/9</f>
        <v>0</v>
      </c>
      <c r="G73" s="111">
        <f>+D73/9</f>
        <v>829.38111111111118</v>
      </c>
      <c r="H73" s="111">
        <f>+G73/$H$17</f>
        <v>0.41469055555555562</v>
      </c>
      <c r="I73" s="111">
        <f>+(B73*$K$17)/27</f>
        <v>0</v>
      </c>
      <c r="J73" s="111">
        <f>+(C73*$K$17)/27</f>
        <v>0</v>
      </c>
      <c r="K73" s="111">
        <f>+(D73*$K$17)/27</f>
        <v>207.3452777777778</v>
      </c>
      <c r="L73" s="111">
        <f>+(D73*$L$17)/27</f>
        <v>138.23018518518518</v>
      </c>
      <c r="M73" s="111">
        <f>(D73/9)*$M$17*3</f>
        <v>136.84788333333333</v>
      </c>
      <c r="N73" s="111">
        <f>+(D73*$N$17)/27</f>
        <v>28.797956168448149</v>
      </c>
      <c r="O73" s="111">
        <f>+(D73*$O$17)/27</f>
        <v>40.317137345679015</v>
      </c>
      <c r="P73" s="135" t="s">
        <v>75</v>
      </c>
      <c r="Q73" s="111">
        <v>0</v>
      </c>
      <c r="R73" s="89"/>
      <c r="S73" s="89"/>
      <c r="T73" s="89"/>
      <c r="U73" s="89"/>
      <c r="V73" s="89"/>
      <c r="W73" s="89"/>
      <c r="X73" s="89"/>
      <c r="Y73" s="90"/>
      <c r="Z73" s="91"/>
    </row>
    <row r="74" spans="1:26" x14ac:dyDescent="0.2">
      <c r="P74" s="137"/>
    </row>
    <row r="75" spans="1:26" x14ac:dyDescent="0.2">
      <c r="P75" s="137"/>
    </row>
    <row r="76" spans="1:26" s="84" customFormat="1" ht="15" customHeight="1" x14ac:dyDescent="0.25">
      <c r="A76" s="77" t="s">
        <v>87</v>
      </c>
      <c r="B76" s="78"/>
      <c r="C76" s="78"/>
      <c r="D76" s="79"/>
      <c r="E76" s="80"/>
      <c r="F76" s="80"/>
      <c r="G76" s="81"/>
      <c r="H76" s="81"/>
      <c r="I76" s="81"/>
      <c r="J76" s="81"/>
      <c r="K76" s="81"/>
      <c r="L76" s="81"/>
      <c r="M76" s="81"/>
      <c r="N76" s="81"/>
      <c r="O76" s="81"/>
      <c r="P76" s="134"/>
      <c r="Q76" s="81"/>
      <c r="R76" s="81"/>
      <c r="S76" s="81"/>
      <c r="T76" s="81"/>
      <c r="U76" s="81"/>
      <c r="V76" s="81"/>
      <c r="W76" s="81"/>
      <c r="X76" s="81"/>
      <c r="Y76" s="82"/>
      <c r="Z76" s="83"/>
    </row>
    <row r="77" spans="1:26" s="92" customFormat="1" ht="15" customHeight="1" x14ac:dyDescent="0.25">
      <c r="A77" s="97" t="s">
        <v>96</v>
      </c>
      <c r="B77" s="86"/>
      <c r="C77" s="86"/>
      <c r="D77" s="87">
        <v>3507.7</v>
      </c>
      <c r="E77" s="88"/>
      <c r="F77" s="88"/>
      <c r="G77" s="89">
        <f>+D77/9</f>
        <v>389.74444444444441</v>
      </c>
      <c r="H77" s="89">
        <f t="shared" ref="H77" si="9">+G77/$H$17</f>
        <v>0.1948722222222222</v>
      </c>
      <c r="I77" s="153" t="s">
        <v>75</v>
      </c>
      <c r="J77" s="153" t="s">
        <v>75</v>
      </c>
      <c r="K77" s="89" t="s">
        <v>75</v>
      </c>
      <c r="L77" s="89">
        <f>+(D77*$L$17)/27</f>
        <v>64.957407407407402</v>
      </c>
      <c r="M77" s="89" t="s">
        <v>75</v>
      </c>
      <c r="N77" s="89" t="s">
        <v>75</v>
      </c>
      <c r="O77" s="89" t="s">
        <v>75</v>
      </c>
      <c r="P77" s="135" t="s">
        <v>75</v>
      </c>
      <c r="Q77" s="89">
        <f>+(D77/9)</f>
        <v>389.74444444444441</v>
      </c>
      <c r="R77" s="89"/>
      <c r="S77" s="89"/>
      <c r="T77" s="89"/>
      <c r="U77" s="89"/>
      <c r="V77" s="89"/>
      <c r="W77" s="89"/>
      <c r="X77" s="89"/>
      <c r="Y77" s="90"/>
      <c r="Z77" s="91"/>
    </row>
    <row r="78" spans="1:26" s="94" customFormat="1" ht="15" customHeight="1" x14ac:dyDescent="0.25">
      <c r="A78" s="99" t="s">
        <v>88</v>
      </c>
      <c r="B78" s="78"/>
      <c r="C78" s="78"/>
      <c r="D78" s="79">
        <v>617.13</v>
      </c>
      <c r="E78" s="80"/>
      <c r="F78" s="80"/>
      <c r="G78" s="81">
        <f>+D78/9</f>
        <v>68.569999999999993</v>
      </c>
      <c r="H78" s="81">
        <f t="shared" ref="H78:H79" si="10">+G78/$H$17</f>
        <v>3.4284999999999996E-2</v>
      </c>
      <c r="I78" s="152" t="s">
        <v>75</v>
      </c>
      <c r="J78" s="152" t="s">
        <v>75</v>
      </c>
      <c r="K78" s="81" t="s">
        <v>75</v>
      </c>
      <c r="L78" s="81">
        <f>+(D78*$L$17)/27</f>
        <v>11.428333333333333</v>
      </c>
      <c r="M78" s="81" t="s">
        <v>75</v>
      </c>
      <c r="N78" s="81" t="s">
        <v>75</v>
      </c>
      <c r="O78" s="81" t="s">
        <v>75</v>
      </c>
      <c r="P78" s="134" t="s">
        <v>75</v>
      </c>
      <c r="Q78" s="81" t="s">
        <v>75</v>
      </c>
      <c r="R78" s="81"/>
      <c r="S78" s="81"/>
      <c r="T78" s="81"/>
      <c r="U78" s="81"/>
      <c r="V78" s="81"/>
      <c r="W78" s="81"/>
      <c r="X78" s="81"/>
      <c r="Y78" s="82"/>
      <c r="Z78" s="83"/>
    </row>
    <row r="79" spans="1:26" s="92" customFormat="1" ht="15" customHeight="1" x14ac:dyDescent="0.25">
      <c r="A79" s="99" t="s">
        <v>89</v>
      </c>
      <c r="B79" s="86"/>
      <c r="C79" s="86"/>
      <c r="D79" s="87">
        <v>929.21</v>
      </c>
      <c r="E79" s="88"/>
      <c r="F79" s="88"/>
      <c r="G79" s="89">
        <f>+D79/9</f>
        <v>103.24555555555555</v>
      </c>
      <c r="H79" s="89">
        <f t="shared" si="10"/>
        <v>5.1622777777777774E-2</v>
      </c>
      <c r="I79" s="153" t="s">
        <v>75</v>
      </c>
      <c r="J79" s="153" t="s">
        <v>75</v>
      </c>
      <c r="K79" s="89" t="s">
        <v>75</v>
      </c>
      <c r="L79" s="182">
        <f>+(D79*$L$16)/27</f>
        <v>25.811388888888889</v>
      </c>
      <c r="M79" s="89" t="s">
        <v>75</v>
      </c>
      <c r="N79" s="89" t="s">
        <v>75</v>
      </c>
      <c r="O79" s="89" t="s">
        <v>75</v>
      </c>
      <c r="P79" s="135" t="s">
        <v>75</v>
      </c>
      <c r="Q79" s="89" t="s">
        <v>75</v>
      </c>
      <c r="R79" s="89"/>
      <c r="S79" s="89"/>
      <c r="T79" s="89"/>
      <c r="U79" s="89"/>
      <c r="V79" s="89"/>
      <c r="W79" s="89"/>
      <c r="X79" s="89"/>
      <c r="Y79" s="90"/>
      <c r="Z79" s="91"/>
    </row>
    <row r="80" spans="1:26" s="92" customFormat="1" ht="15" customHeight="1" x14ac:dyDescent="0.25">
      <c r="A80" s="187" t="s">
        <v>153</v>
      </c>
      <c r="B80" s="86"/>
      <c r="C80" s="86"/>
      <c r="D80" s="87">
        <v>5367.24</v>
      </c>
      <c r="E80" s="88"/>
      <c r="F80" s="88"/>
      <c r="G80" s="89"/>
      <c r="H80" s="89"/>
      <c r="I80" s="153"/>
      <c r="J80" s="153"/>
      <c r="K80" s="89"/>
      <c r="L80" s="182"/>
      <c r="M80" s="89"/>
      <c r="N80" s="89"/>
      <c r="O80" s="89"/>
      <c r="P80" s="135"/>
      <c r="Q80" s="89"/>
      <c r="R80" s="89"/>
      <c r="S80" s="89">
        <f>+D80/9</f>
        <v>596.36</v>
      </c>
      <c r="T80" s="89"/>
      <c r="U80" s="89"/>
      <c r="V80" s="89"/>
      <c r="W80" s="89"/>
      <c r="X80" s="89"/>
      <c r="Y80" s="90"/>
      <c r="Z80" s="91"/>
    </row>
    <row r="81" spans="1:26" s="94" customFormat="1" ht="15" customHeight="1" x14ac:dyDescent="0.25">
      <c r="A81" s="77" t="s">
        <v>82</v>
      </c>
      <c r="B81" s="101"/>
      <c r="C81" s="101"/>
      <c r="D81" s="102"/>
      <c r="E81" s="102"/>
      <c r="F81" s="103">
        <f>+SUM(F76:F79)</f>
        <v>0</v>
      </c>
      <c r="G81" s="103">
        <f>+SUM(G76:G79)</f>
        <v>561.55999999999995</v>
      </c>
      <c r="H81" s="103">
        <f>+SUM(H77:H79)</f>
        <v>0.28077999999999997</v>
      </c>
      <c r="I81" s="103">
        <f t="shared" ref="I81:M81" si="11">+SUM(I77:I79)</f>
        <v>0</v>
      </c>
      <c r="J81" s="103">
        <f t="shared" si="11"/>
        <v>0</v>
      </c>
      <c r="K81" s="103">
        <f t="shared" si="11"/>
        <v>0</v>
      </c>
      <c r="L81" s="103">
        <f t="shared" si="11"/>
        <v>102.19712962962961</v>
      </c>
      <c r="M81" s="103">
        <f t="shared" si="11"/>
        <v>0</v>
      </c>
      <c r="N81" s="103">
        <f>+SUM(N77:N79)</f>
        <v>0</v>
      </c>
      <c r="O81" s="103">
        <f>+SUM(O77:O79)</f>
        <v>0</v>
      </c>
      <c r="P81" s="136">
        <f>+SUM(P77:P79)</f>
        <v>0</v>
      </c>
      <c r="Q81" s="103">
        <f>+SUM(Q77:Q79)</f>
        <v>389.74444444444441</v>
      </c>
      <c r="R81" s="103"/>
      <c r="S81" s="103">
        <f>+SUM(S77:S80)</f>
        <v>596.36</v>
      </c>
      <c r="T81" s="103"/>
      <c r="U81" s="103"/>
      <c r="V81" s="103"/>
      <c r="W81" s="103"/>
      <c r="X81" s="103"/>
      <c r="Y81" s="82"/>
      <c r="Z81" s="83"/>
    </row>
    <row r="82" spans="1:26" x14ac:dyDescent="0.2">
      <c r="P82" s="137"/>
    </row>
    <row r="83" spans="1:26" x14ac:dyDescent="0.2">
      <c r="P83" s="137"/>
    </row>
    <row r="84" spans="1:26" x14ac:dyDescent="0.2">
      <c r="P84" s="137"/>
    </row>
    <row r="85" spans="1:26" s="84" customFormat="1" ht="15" customHeight="1" x14ac:dyDescent="0.25">
      <c r="A85" s="77" t="s">
        <v>90</v>
      </c>
      <c r="B85" s="78">
        <v>56397.55</v>
      </c>
      <c r="C85" s="78">
        <v>56858.52</v>
      </c>
      <c r="D85" s="79"/>
      <c r="E85" s="80"/>
      <c r="F85" s="80"/>
      <c r="G85" s="81"/>
      <c r="H85" s="81"/>
      <c r="I85" s="81"/>
      <c r="J85" s="81"/>
      <c r="K85" s="81"/>
      <c r="L85" s="81"/>
      <c r="M85" s="81"/>
      <c r="N85" s="81"/>
      <c r="O85" s="81"/>
      <c r="P85" s="134"/>
      <c r="Q85" s="81"/>
      <c r="R85" s="81"/>
      <c r="S85" s="81"/>
      <c r="T85" s="81"/>
      <c r="U85" s="81"/>
      <c r="V85" s="81"/>
      <c r="W85" s="81"/>
      <c r="X85" s="81"/>
      <c r="Y85" s="82"/>
      <c r="Z85" s="83"/>
    </row>
    <row r="86" spans="1:26" s="92" customFormat="1" ht="15" customHeight="1" x14ac:dyDescent="0.25">
      <c r="A86" s="113" t="s">
        <v>95</v>
      </c>
      <c r="B86" s="86"/>
      <c r="C86" s="86"/>
      <c r="D86" s="87">
        <v>3542.43</v>
      </c>
      <c r="E86" s="88"/>
      <c r="F86" s="88"/>
      <c r="G86" s="89">
        <f>+D86/9</f>
        <v>393.6033333333333</v>
      </c>
      <c r="H86" s="89">
        <f t="shared" ref="H86" si="12">+G86/$H$17</f>
        <v>0.19680166666666665</v>
      </c>
      <c r="I86" s="153" t="s">
        <v>75</v>
      </c>
      <c r="J86" s="153" t="s">
        <v>75</v>
      </c>
      <c r="K86" s="89" t="s">
        <v>75</v>
      </c>
      <c r="L86" s="89">
        <f>+(D86*$L$17)/27</f>
        <v>65.600555555555559</v>
      </c>
      <c r="M86" s="89" t="s">
        <v>75</v>
      </c>
      <c r="N86" s="89" t="s">
        <v>75</v>
      </c>
      <c r="O86" s="89" t="s">
        <v>75</v>
      </c>
      <c r="P86" s="135" t="s">
        <v>75</v>
      </c>
      <c r="Q86" s="89">
        <f>+(D86/9)</f>
        <v>393.6033333333333</v>
      </c>
      <c r="R86" s="89"/>
      <c r="S86" s="89"/>
      <c r="T86" s="89"/>
      <c r="U86" s="89"/>
      <c r="V86" s="89"/>
      <c r="W86" s="89"/>
      <c r="X86" s="89"/>
      <c r="Y86" s="90"/>
      <c r="Z86" s="91"/>
    </row>
    <row r="87" spans="1:26" s="94" customFormat="1" ht="15" customHeight="1" x14ac:dyDescent="0.25">
      <c r="A87" s="114" t="s">
        <v>91</v>
      </c>
      <c r="B87" s="78"/>
      <c r="C87" s="78"/>
      <c r="D87" s="79">
        <v>2592.19</v>
      </c>
      <c r="E87" s="80"/>
      <c r="F87" s="80"/>
      <c r="G87" s="81">
        <f>+D87/9</f>
        <v>288.02111111111111</v>
      </c>
      <c r="H87" s="81">
        <f t="shared" ref="H87" si="13">+G87/$H$17</f>
        <v>0.14401055555555556</v>
      </c>
      <c r="I87" s="152" t="s">
        <v>75</v>
      </c>
      <c r="J87" s="152" t="s">
        <v>75</v>
      </c>
      <c r="K87" s="81" t="s">
        <v>75</v>
      </c>
      <c r="L87" s="81">
        <f>+(D87*$L$16)/27</f>
        <v>72.005277777777778</v>
      </c>
      <c r="M87" s="81" t="s">
        <v>75</v>
      </c>
      <c r="N87" s="81" t="s">
        <v>75</v>
      </c>
      <c r="O87" s="81" t="s">
        <v>75</v>
      </c>
      <c r="P87" s="134" t="s">
        <v>75</v>
      </c>
      <c r="Q87" s="81" t="s">
        <v>75</v>
      </c>
      <c r="R87" s="81"/>
      <c r="S87" s="81"/>
      <c r="T87" s="81"/>
      <c r="U87" s="81"/>
      <c r="V87" s="81"/>
      <c r="W87" s="81"/>
      <c r="X87" s="81"/>
      <c r="Y87" s="82"/>
      <c r="Z87" s="83"/>
    </row>
    <row r="88" spans="1:26" s="92" customFormat="1" ht="15" customHeight="1" x14ac:dyDescent="0.25">
      <c r="A88" s="108" t="s">
        <v>82</v>
      </c>
      <c r="B88" s="109"/>
      <c r="C88" s="109"/>
      <c r="D88" s="110"/>
      <c r="E88" s="110"/>
      <c r="F88" s="111">
        <f>+SUM(F85:F87)</f>
        <v>0</v>
      </c>
      <c r="G88" s="111">
        <f>+SUM(G85:G87)</f>
        <v>681.62444444444441</v>
      </c>
      <c r="H88" s="111">
        <f t="shared" ref="H88:Q88" si="14">+SUM(H86:H87)</f>
        <v>0.34081222222222218</v>
      </c>
      <c r="I88" s="111">
        <f t="shared" si="14"/>
        <v>0</v>
      </c>
      <c r="J88" s="111">
        <f t="shared" si="14"/>
        <v>0</v>
      </c>
      <c r="K88" s="111">
        <f t="shared" si="14"/>
        <v>0</v>
      </c>
      <c r="L88" s="111">
        <f t="shared" si="14"/>
        <v>137.60583333333335</v>
      </c>
      <c r="M88" s="111">
        <f t="shared" si="14"/>
        <v>0</v>
      </c>
      <c r="N88" s="111">
        <f t="shared" si="14"/>
        <v>0</v>
      </c>
      <c r="O88" s="111">
        <f t="shared" si="14"/>
        <v>0</v>
      </c>
      <c r="P88" s="138">
        <f t="shared" si="14"/>
        <v>0</v>
      </c>
      <c r="Q88" s="111">
        <f t="shared" si="14"/>
        <v>393.6033333333333</v>
      </c>
      <c r="R88" s="111"/>
      <c r="S88" s="111"/>
      <c r="T88" s="111"/>
      <c r="U88" s="111"/>
      <c r="V88" s="111"/>
      <c r="W88" s="111"/>
      <c r="X88" s="111"/>
      <c r="Y88" s="90"/>
      <c r="Z88" s="91"/>
    </row>
    <row r="89" spans="1:26" x14ac:dyDescent="0.2">
      <c r="P89" s="137"/>
    </row>
    <row r="90" spans="1:26" x14ac:dyDescent="0.2">
      <c r="P90" s="137"/>
    </row>
    <row r="91" spans="1:26" x14ac:dyDescent="0.2">
      <c r="P91" s="137"/>
    </row>
    <row r="92" spans="1:26" s="84" customFormat="1" ht="15" customHeight="1" x14ac:dyDescent="0.25">
      <c r="A92" s="77" t="s">
        <v>92</v>
      </c>
      <c r="B92" s="78">
        <v>57005.2</v>
      </c>
      <c r="C92" s="78">
        <v>57302.67</v>
      </c>
      <c r="D92" s="79"/>
      <c r="E92" s="80"/>
      <c r="F92" s="80"/>
      <c r="G92" s="81"/>
      <c r="H92" s="81"/>
      <c r="I92" s="81"/>
      <c r="J92" s="81"/>
      <c r="K92" s="81"/>
      <c r="L92" s="81"/>
      <c r="M92" s="81"/>
      <c r="N92" s="81"/>
      <c r="O92" s="81"/>
      <c r="P92" s="134"/>
      <c r="Q92" s="81"/>
      <c r="R92" s="81"/>
      <c r="S92" s="81"/>
      <c r="T92" s="81"/>
      <c r="U92" s="81"/>
      <c r="V92" s="81"/>
      <c r="W92" s="81"/>
      <c r="X92" s="81"/>
      <c r="Y92" s="82"/>
      <c r="Z92" s="83"/>
    </row>
    <row r="93" spans="1:26" s="92" customFormat="1" ht="15" customHeight="1" x14ac:dyDescent="0.25">
      <c r="A93" s="113" t="s">
        <v>95</v>
      </c>
      <c r="B93" s="86"/>
      <c r="C93" s="86"/>
      <c r="D93" s="87">
        <v>2849.3</v>
      </c>
      <c r="E93" s="88"/>
      <c r="F93" s="88"/>
      <c r="G93" s="89">
        <f>+D93/9</f>
        <v>316.5888888888889</v>
      </c>
      <c r="H93" s="89">
        <f t="shared" ref="H93" si="15">+G93/$H$17</f>
        <v>0.15829444444444446</v>
      </c>
      <c r="I93" s="153" t="s">
        <v>75</v>
      </c>
      <c r="J93" s="153" t="s">
        <v>75</v>
      </c>
      <c r="K93" s="89" t="s">
        <v>75</v>
      </c>
      <c r="L93" s="89">
        <f>+(D93*$L$17)/27</f>
        <v>52.764814814814819</v>
      </c>
      <c r="M93" s="89" t="s">
        <v>75</v>
      </c>
      <c r="N93" s="89" t="s">
        <v>75</v>
      </c>
      <c r="O93" s="89" t="s">
        <v>75</v>
      </c>
      <c r="P93" s="135" t="s">
        <v>75</v>
      </c>
      <c r="Q93" s="89">
        <f>+(D93/9)</f>
        <v>316.5888888888889</v>
      </c>
      <c r="R93" s="89"/>
      <c r="S93" s="89"/>
      <c r="T93" s="89"/>
      <c r="U93" s="89"/>
      <c r="V93" s="89"/>
      <c r="W93" s="89"/>
      <c r="X93" s="89"/>
      <c r="Y93" s="90"/>
      <c r="Z93" s="91"/>
    </row>
    <row r="94" spans="1:26" s="94" customFormat="1" ht="15" customHeight="1" x14ac:dyDescent="0.25">
      <c r="A94" s="114" t="s">
        <v>91</v>
      </c>
      <c r="B94" s="78"/>
      <c r="C94" s="78"/>
      <c r="D94" s="79">
        <v>1711.12</v>
      </c>
      <c r="E94" s="80"/>
      <c r="F94" s="80"/>
      <c r="G94" s="81">
        <f>+D94/9</f>
        <v>190.12444444444444</v>
      </c>
      <c r="H94" s="81">
        <f t="shared" ref="H94" si="16">+G94/$H$17</f>
        <v>9.5062222222222215E-2</v>
      </c>
      <c r="I94" s="152" t="s">
        <v>75</v>
      </c>
      <c r="J94" s="152" t="s">
        <v>75</v>
      </c>
      <c r="K94" s="81" t="s">
        <v>75</v>
      </c>
      <c r="L94" s="81">
        <f>+(D94*$L$16)/27</f>
        <v>47.531111111111109</v>
      </c>
      <c r="M94" s="81" t="s">
        <v>75</v>
      </c>
      <c r="N94" s="81" t="s">
        <v>75</v>
      </c>
      <c r="O94" s="81" t="s">
        <v>75</v>
      </c>
      <c r="P94" s="134" t="s">
        <v>75</v>
      </c>
      <c r="Q94" s="81" t="s">
        <v>75</v>
      </c>
      <c r="R94" s="81"/>
      <c r="S94" s="81"/>
      <c r="T94" s="81"/>
      <c r="U94" s="81"/>
      <c r="V94" s="81"/>
      <c r="W94" s="81"/>
      <c r="X94" s="81"/>
      <c r="Y94" s="82"/>
      <c r="Z94" s="83"/>
    </row>
    <row r="95" spans="1:26" s="92" customFormat="1" ht="15" customHeight="1" x14ac:dyDescent="0.25">
      <c r="A95" s="108" t="s">
        <v>82</v>
      </c>
      <c r="B95" s="109"/>
      <c r="C95" s="109"/>
      <c r="D95" s="110"/>
      <c r="E95" s="110"/>
      <c r="F95" s="111">
        <f>+SUM(F92:F94)</f>
        <v>0</v>
      </c>
      <c r="G95" s="111">
        <f>+SUM(G92:G94)</f>
        <v>506.71333333333337</v>
      </c>
      <c r="H95" s="111">
        <f t="shared" ref="H95:Q95" si="17">+SUM(H93:H94)</f>
        <v>0.25335666666666667</v>
      </c>
      <c r="I95" s="111">
        <f t="shared" si="17"/>
        <v>0</v>
      </c>
      <c r="J95" s="111">
        <f t="shared" si="17"/>
        <v>0</v>
      </c>
      <c r="K95" s="111">
        <f t="shared" si="17"/>
        <v>0</v>
      </c>
      <c r="L95" s="111">
        <f t="shared" si="17"/>
        <v>100.29592592592593</v>
      </c>
      <c r="M95" s="111">
        <f t="shared" si="17"/>
        <v>0</v>
      </c>
      <c r="N95" s="111">
        <f t="shared" si="17"/>
        <v>0</v>
      </c>
      <c r="O95" s="111">
        <f t="shared" si="17"/>
        <v>0</v>
      </c>
      <c r="P95" s="138">
        <f t="shared" si="17"/>
        <v>0</v>
      </c>
      <c r="Q95" s="111">
        <f t="shared" si="17"/>
        <v>316.5888888888889</v>
      </c>
      <c r="R95" s="111"/>
      <c r="S95" s="111"/>
      <c r="T95" s="111"/>
      <c r="U95" s="111"/>
      <c r="V95" s="111"/>
      <c r="W95" s="111"/>
      <c r="X95" s="111"/>
      <c r="Y95" s="90"/>
      <c r="Z95" s="91"/>
    </row>
    <row r="96" spans="1:26" x14ac:dyDescent="0.2">
      <c r="P96" s="137"/>
    </row>
    <row r="97" spans="1:26" x14ac:dyDescent="0.2">
      <c r="P97" s="137"/>
    </row>
    <row r="98" spans="1:26" x14ac:dyDescent="0.2">
      <c r="P98" s="137"/>
    </row>
    <row r="99" spans="1:26" s="84" customFormat="1" ht="15" customHeight="1" x14ac:dyDescent="0.25">
      <c r="A99" s="77" t="s">
        <v>93</v>
      </c>
      <c r="B99" s="154" t="s">
        <v>121</v>
      </c>
      <c r="C99" s="154" t="s">
        <v>122</v>
      </c>
      <c r="D99" s="79"/>
      <c r="E99" s="80"/>
      <c r="F99" s="80"/>
      <c r="G99" s="81"/>
      <c r="H99" s="81"/>
      <c r="I99" s="81"/>
      <c r="J99" s="81"/>
      <c r="K99" s="81"/>
      <c r="L99" s="81"/>
      <c r="M99" s="81"/>
      <c r="N99" s="81"/>
      <c r="O99" s="81"/>
      <c r="P99" s="134"/>
      <c r="Q99" s="81"/>
      <c r="R99" s="81"/>
      <c r="S99" s="81"/>
      <c r="T99" s="81"/>
      <c r="U99" s="81"/>
      <c r="V99" s="81"/>
      <c r="W99" s="81"/>
      <c r="X99" s="81"/>
      <c r="Y99" s="82"/>
      <c r="Z99" s="83"/>
    </row>
    <row r="100" spans="1:26" s="92" customFormat="1" ht="15" customHeight="1" x14ac:dyDescent="0.25">
      <c r="A100" s="113" t="s">
        <v>95</v>
      </c>
      <c r="B100" s="86"/>
      <c r="C100" s="86"/>
      <c r="D100" s="87">
        <v>1175.68</v>
      </c>
      <c r="E100" s="88"/>
      <c r="F100" s="88"/>
      <c r="G100" s="89">
        <f>+D100/9</f>
        <v>130.63111111111112</v>
      </c>
      <c r="H100" s="89">
        <f t="shared" ref="H100" si="18">+G100/$H$17</f>
        <v>6.5315555555555557E-2</v>
      </c>
      <c r="I100" s="153" t="s">
        <v>75</v>
      </c>
      <c r="J100" s="153" t="s">
        <v>75</v>
      </c>
      <c r="K100" s="89" t="s">
        <v>75</v>
      </c>
      <c r="L100" s="89">
        <f>+(D100*$L$17)/27</f>
        <v>21.771851851851853</v>
      </c>
      <c r="M100" s="89" t="s">
        <v>75</v>
      </c>
      <c r="N100" s="89" t="s">
        <v>75</v>
      </c>
      <c r="O100" s="89" t="s">
        <v>75</v>
      </c>
      <c r="P100" s="135" t="s">
        <v>75</v>
      </c>
      <c r="Q100" s="89">
        <f>+(D100/9)</f>
        <v>130.63111111111112</v>
      </c>
      <c r="R100" s="89"/>
      <c r="S100" s="89"/>
      <c r="T100" s="89"/>
      <c r="U100" s="89"/>
      <c r="V100" s="89"/>
      <c r="W100" s="89"/>
      <c r="X100" s="89"/>
      <c r="Y100" s="90"/>
      <c r="Z100" s="91"/>
    </row>
    <row r="101" spans="1:26" s="94" customFormat="1" ht="15" customHeight="1" x14ac:dyDescent="0.25">
      <c r="A101" s="114" t="s">
        <v>91</v>
      </c>
      <c r="B101" s="78"/>
      <c r="C101" s="78"/>
      <c r="D101" s="79">
        <v>1128.2</v>
      </c>
      <c r="E101" s="80"/>
      <c r="F101" s="80"/>
      <c r="G101" s="81">
        <f>+D101/9</f>
        <v>125.35555555555555</v>
      </c>
      <c r="H101" s="81">
        <f t="shared" ref="H101" si="19">+G101/$H$17</f>
        <v>6.2677777777777777E-2</v>
      </c>
      <c r="I101" s="152" t="s">
        <v>75</v>
      </c>
      <c r="J101" s="152" t="s">
        <v>75</v>
      </c>
      <c r="K101" s="81" t="s">
        <v>75</v>
      </c>
      <c r="L101" s="81">
        <f>+(D101*$L$16)/27</f>
        <v>31.338888888888892</v>
      </c>
      <c r="M101" s="81" t="s">
        <v>75</v>
      </c>
      <c r="N101" s="81" t="s">
        <v>75</v>
      </c>
      <c r="O101" s="81" t="s">
        <v>75</v>
      </c>
      <c r="P101" s="134" t="s">
        <v>75</v>
      </c>
      <c r="Q101" s="81" t="s">
        <v>75</v>
      </c>
      <c r="R101" s="81"/>
      <c r="S101" s="81"/>
      <c r="T101" s="81"/>
      <c r="U101" s="81"/>
      <c r="V101" s="81"/>
      <c r="W101" s="81"/>
      <c r="X101" s="81"/>
      <c r="Y101" s="82"/>
      <c r="Z101" s="83"/>
    </row>
    <row r="102" spans="1:26" s="92" customFormat="1" ht="15" customHeight="1" x14ac:dyDescent="0.25">
      <c r="A102" s="108" t="s">
        <v>82</v>
      </c>
      <c r="B102" s="109"/>
      <c r="C102" s="109"/>
      <c r="D102" s="110"/>
      <c r="E102" s="110"/>
      <c r="F102" s="111">
        <f>+SUM(F99:F101)</f>
        <v>0</v>
      </c>
      <c r="G102" s="111">
        <f>+SUM(G99:G101)</f>
        <v>255.98666666666668</v>
      </c>
      <c r="H102" s="111">
        <f t="shared" ref="H102:Q102" si="20">+SUM(H100:H101)</f>
        <v>0.12799333333333335</v>
      </c>
      <c r="I102" s="111">
        <f t="shared" si="20"/>
        <v>0</v>
      </c>
      <c r="J102" s="111">
        <f t="shared" si="20"/>
        <v>0</v>
      </c>
      <c r="K102" s="111">
        <f t="shared" si="20"/>
        <v>0</v>
      </c>
      <c r="L102" s="111">
        <f t="shared" si="20"/>
        <v>53.110740740740745</v>
      </c>
      <c r="M102" s="111">
        <f t="shared" si="20"/>
        <v>0</v>
      </c>
      <c r="N102" s="111">
        <f t="shared" si="20"/>
        <v>0</v>
      </c>
      <c r="O102" s="111">
        <f t="shared" si="20"/>
        <v>0</v>
      </c>
      <c r="P102" s="138">
        <f t="shared" si="20"/>
        <v>0</v>
      </c>
      <c r="Q102" s="111">
        <f t="shared" si="20"/>
        <v>130.63111111111112</v>
      </c>
      <c r="R102" s="111"/>
      <c r="S102" s="111"/>
      <c r="T102" s="111"/>
      <c r="U102" s="111"/>
      <c r="V102" s="111"/>
      <c r="W102" s="111"/>
      <c r="X102" s="111"/>
      <c r="Y102" s="90"/>
      <c r="Z102" s="91"/>
    </row>
    <row r="103" spans="1:26" x14ac:dyDescent="0.2">
      <c r="P103" s="137"/>
    </row>
    <row r="104" spans="1:26" x14ac:dyDescent="0.2">
      <c r="P104" s="137"/>
    </row>
    <row r="105" spans="1:26" x14ac:dyDescent="0.2">
      <c r="P105" s="137"/>
    </row>
    <row r="106" spans="1:26" s="84" customFormat="1" ht="15" customHeight="1" x14ac:dyDescent="0.25">
      <c r="A106" s="77" t="s">
        <v>94</v>
      </c>
      <c r="B106" s="78">
        <v>23044.21</v>
      </c>
      <c r="C106" s="78">
        <v>23286.45</v>
      </c>
      <c r="D106" s="79"/>
      <c r="E106" s="80"/>
      <c r="F106" s="80"/>
      <c r="G106" s="81"/>
      <c r="H106" s="81"/>
      <c r="I106" s="81"/>
      <c r="J106" s="81"/>
      <c r="K106" s="81"/>
      <c r="L106" s="81"/>
      <c r="M106" s="81"/>
      <c r="N106" s="81"/>
      <c r="O106" s="81"/>
      <c r="P106" s="134"/>
      <c r="Q106" s="81"/>
      <c r="R106" s="81"/>
      <c r="S106" s="81"/>
      <c r="T106" s="81"/>
      <c r="U106" s="81"/>
      <c r="V106" s="81"/>
      <c r="W106" s="81"/>
      <c r="X106" s="81"/>
      <c r="Y106" s="82"/>
      <c r="Z106" s="83"/>
    </row>
    <row r="107" spans="1:26" s="92" customFormat="1" ht="15" customHeight="1" x14ac:dyDescent="0.25">
      <c r="A107" s="113" t="s">
        <v>95</v>
      </c>
      <c r="B107" s="86"/>
      <c r="C107" s="86"/>
      <c r="D107" s="87">
        <v>623.30999999999995</v>
      </c>
      <c r="E107" s="88"/>
      <c r="F107" s="88"/>
      <c r="G107" s="89">
        <f>+D107/9</f>
        <v>69.256666666666661</v>
      </c>
      <c r="H107" s="89">
        <f t="shared" ref="H107" si="21">+G107/$H$17</f>
        <v>3.462833333333333E-2</v>
      </c>
      <c r="I107" s="153" t="s">
        <v>75</v>
      </c>
      <c r="J107" s="153" t="s">
        <v>75</v>
      </c>
      <c r="K107" s="89" t="s">
        <v>75</v>
      </c>
      <c r="L107" s="89">
        <f>+(D107*$L$17)/27</f>
        <v>11.542777777777777</v>
      </c>
      <c r="M107" s="89" t="s">
        <v>75</v>
      </c>
      <c r="N107" s="89" t="s">
        <v>75</v>
      </c>
      <c r="O107" s="89" t="s">
        <v>75</v>
      </c>
      <c r="P107" s="135" t="s">
        <v>75</v>
      </c>
      <c r="Q107" s="89">
        <f>+(D107/9)</f>
        <v>69.256666666666661</v>
      </c>
      <c r="R107" s="89"/>
      <c r="S107" s="89"/>
      <c r="T107" s="89"/>
      <c r="U107" s="89"/>
      <c r="V107" s="89"/>
      <c r="W107" s="89"/>
      <c r="X107" s="89"/>
      <c r="Y107" s="90"/>
      <c r="Z107" s="91"/>
    </row>
    <row r="108" spans="1:26" s="94" customFormat="1" ht="15" customHeight="1" x14ac:dyDescent="0.25">
      <c r="A108" s="114" t="s">
        <v>91</v>
      </c>
      <c r="B108" s="78"/>
      <c r="C108" s="78"/>
      <c r="D108" s="79">
        <v>1310.84</v>
      </c>
      <c r="E108" s="80"/>
      <c r="F108" s="80"/>
      <c r="G108" s="81">
        <f>+D108/9</f>
        <v>145.64888888888888</v>
      </c>
      <c r="H108" s="81">
        <f t="shared" ref="H108" si="22">+G108/$H$17</f>
        <v>7.2824444444444442E-2</v>
      </c>
      <c r="I108" s="152" t="s">
        <v>75</v>
      </c>
      <c r="J108" s="152" t="s">
        <v>75</v>
      </c>
      <c r="K108" s="81" t="s">
        <v>75</v>
      </c>
      <c r="L108" s="81">
        <f>+(D108*$L$16)/27</f>
        <v>36.412222222222219</v>
      </c>
      <c r="M108" s="81" t="s">
        <v>75</v>
      </c>
      <c r="N108" s="81" t="s">
        <v>75</v>
      </c>
      <c r="O108" s="81" t="s">
        <v>75</v>
      </c>
      <c r="P108" s="134" t="s">
        <v>75</v>
      </c>
      <c r="Q108" s="81" t="s">
        <v>75</v>
      </c>
      <c r="R108" s="81"/>
      <c r="S108" s="81"/>
      <c r="T108" s="81"/>
      <c r="U108" s="81"/>
      <c r="V108" s="81"/>
      <c r="W108" s="81"/>
      <c r="X108" s="81"/>
      <c r="Y108" s="82"/>
      <c r="Z108" s="83"/>
    </row>
    <row r="109" spans="1:26" s="56" customFormat="1" ht="15" customHeight="1" x14ac:dyDescent="0.25">
      <c r="A109" s="145" t="s">
        <v>82</v>
      </c>
      <c r="B109" s="146"/>
      <c r="C109" s="146"/>
      <c r="D109" s="147"/>
      <c r="E109" s="147"/>
      <c r="F109" s="148">
        <f>+SUM(F106:F108)</f>
        <v>0</v>
      </c>
      <c r="G109" s="148">
        <f>+SUM(G106:G108)</f>
        <v>214.90555555555554</v>
      </c>
      <c r="H109" s="148">
        <f t="shared" ref="H109:Q109" si="23">+SUM(H107:H108)</f>
        <v>0.10745277777777777</v>
      </c>
      <c r="I109" s="148">
        <f t="shared" si="23"/>
        <v>0</v>
      </c>
      <c r="J109" s="148">
        <f t="shared" si="23"/>
        <v>0</v>
      </c>
      <c r="K109" s="148">
        <f t="shared" si="23"/>
        <v>0</v>
      </c>
      <c r="L109" s="148">
        <f t="shared" si="23"/>
        <v>47.954999999999998</v>
      </c>
      <c r="M109" s="148">
        <f t="shared" si="23"/>
        <v>0</v>
      </c>
      <c r="N109" s="148">
        <f t="shared" si="23"/>
        <v>0</v>
      </c>
      <c r="O109" s="148">
        <f t="shared" si="23"/>
        <v>0</v>
      </c>
      <c r="P109" s="148">
        <f t="shared" si="23"/>
        <v>0</v>
      </c>
      <c r="Q109" s="148">
        <f t="shared" si="23"/>
        <v>69.256666666666661</v>
      </c>
      <c r="R109" s="148"/>
      <c r="S109" s="148"/>
      <c r="T109" s="148"/>
      <c r="U109" s="148"/>
      <c r="V109" s="148"/>
      <c r="W109" s="148"/>
      <c r="X109" s="148"/>
      <c r="Y109" s="149"/>
      <c r="Z109" s="150"/>
    </row>
    <row r="110" spans="1:26" s="56" customFormat="1" ht="15" customHeight="1" x14ac:dyDescent="0.25">
      <c r="A110" s="140"/>
      <c r="B110" s="141"/>
      <c r="C110" s="141"/>
      <c r="D110" s="142"/>
      <c r="E110" s="142"/>
      <c r="F110" s="142"/>
      <c r="G110" s="143"/>
      <c r="H110" s="143"/>
      <c r="I110" s="143"/>
      <c r="J110" s="143"/>
      <c r="K110" s="143"/>
      <c r="L110" s="143"/>
      <c r="M110" s="143"/>
      <c r="N110" s="143"/>
      <c r="O110" s="143"/>
      <c r="P110" s="143"/>
      <c r="Q110" s="143"/>
      <c r="R110" s="143"/>
      <c r="S110" s="143"/>
      <c r="T110" s="143"/>
      <c r="U110" s="143"/>
      <c r="V110" s="143"/>
      <c r="W110" s="143"/>
      <c r="X110" s="143"/>
      <c r="Y110" s="144"/>
      <c r="Z110" s="57"/>
    </row>
    <row r="111" spans="1:26" s="56" customFormat="1" ht="15" customHeight="1" x14ac:dyDescent="0.25">
      <c r="A111" s="140"/>
      <c r="B111" s="141"/>
      <c r="C111" s="141"/>
      <c r="D111" s="142"/>
      <c r="E111" s="142"/>
      <c r="F111" s="142"/>
      <c r="G111" s="143"/>
      <c r="H111" s="143"/>
      <c r="I111" s="143"/>
      <c r="J111" s="143"/>
      <c r="K111" s="143"/>
      <c r="L111" s="143"/>
      <c r="M111" s="143"/>
      <c r="N111" s="143"/>
      <c r="O111" s="143"/>
      <c r="P111" s="143"/>
      <c r="Q111" s="143"/>
      <c r="R111" s="143"/>
      <c r="S111" s="143"/>
      <c r="T111" s="143"/>
      <c r="U111" s="143"/>
      <c r="V111" s="143"/>
      <c r="W111" s="143"/>
      <c r="X111" s="143"/>
      <c r="Y111" s="144"/>
      <c r="Z111" s="57"/>
    </row>
    <row r="112" spans="1:26" s="56" customFormat="1" ht="15" customHeight="1" x14ac:dyDescent="0.25">
      <c r="A112" s="105"/>
      <c r="B112" s="105"/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</row>
    <row r="114" spans="1:28" s="84" customFormat="1" ht="15" customHeight="1" x14ac:dyDescent="0.25">
      <c r="A114" s="77" t="s">
        <v>112</v>
      </c>
      <c r="B114" s="78">
        <v>56348.29</v>
      </c>
      <c r="C114" s="78">
        <v>56649.46</v>
      </c>
      <c r="D114" s="79"/>
      <c r="E114" s="80"/>
      <c r="F114" s="80"/>
      <c r="G114" s="81"/>
      <c r="H114" s="81"/>
      <c r="I114" s="81"/>
      <c r="J114" s="81"/>
      <c r="K114" s="81"/>
      <c r="L114" s="81"/>
      <c r="M114" s="81"/>
      <c r="N114" s="81"/>
      <c r="O114" s="81"/>
      <c r="P114" s="134"/>
      <c r="Q114" s="81"/>
      <c r="R114" s="81"/>
      <c r="S114" s="81"/>
      <c r="T114" s="81"/>
      <c r="U114" s="81"/>
      <c r="V114" s="81"/>
      <c r="W114" s="81"/>
      <c r="X114" s="81"/>
      <c r="Y114" s="82"/>
      <c r="Z114" s="83"/>
    </row>
    <row r="115" spans="1:28" s="177" customFormat="1" ht="15" customHeight="1" x14ac:dyDescent="0.25">
      <c r="A115" s="253" t="s">
        <v>109</v>
      </c>
      <c r="B115" s="178"/>
      <c r="C115" s="178"/>
      <c r="D115" s="179">
        <v>1807.15</v>
      </c>
      <c r="E115" s="180"/>
      <c r="F115" s="180"/>
      <c r="G115" s="181" t="s">
        <v>75</v>
      </c>
      <c r="H115" s="181" t="s">
        <v>75</v>
      </c>
      <c r="I115" s="182">
        <f>(D115/9)</f>
        <v>200.79444444444445</v>
      </c>
      <c r="J115" s="181" t="s">
        <v>75</v>
      </c>
      <c r="K115" s="181" t="s">
        <v>75</v>
      </c>
      <c r="L115" s="181" t="s">
        <v>75</v>
      </c>
      <c r="M115" s="181">
        <f>(D115/9)*$M$16*1</f>
        <v>17.06752777777778</v>
      </c>
      <c r="N115" s="182">
        <f>+(D115*$N$17)/27</f>
        <v>6.9720295440925932</v>
      </c>
      <c r="O115" s="181" t="s">
        <v>75</v>
      </c>
      <c r="P115" s="182"/>
      <c r="Q115" s="181" t="s">
        <v>75</v>
      </c>
      <c r="R115" s="182"/>
      <c r="S115" s="182"/>
      <c r="T115" s="182"/>
      <c r="U115" s="182"/>
      <c r="V115" s="182"/>
      <c r="W115" s="182"/>
      <c r="X115" s="182"/>
      <c r="Y115" s="175"/>
      <c r="Z115" s="176"/>
    </row>
    <row r="116" spans="1:28" s="177" customFormat="1" ht="15" customHeight="1" x14ac:dyDescent="0.25">
      <c r="A116" s="254" t="s">
        <v>157</v>
      </c>
      <c r="B116" s="178"/>
      <c r="C116" s="178"/>
      <c r="D116" s="179">
        <v>4034.62</v>
      </c>
      <c r="E116" s="180"/>
      <c r="F116" s="180"/>
      <c r="G116" s="181"/>
      <c r="H116" s="181"/>
      <c r="I116" s="182"/>
      <c r="J116" s="181"/>
      <c r="K116" s="181"/>
      <c r="L116" s="181"/>
      <c r="M116" s="181">
        <f>((D116/9)*($M$16))+((D116/9)*(M17))</f>
        <v>62.760755555555548</v>
      </c>
      <c r="N116" s="182">
        <f>+(D116*$N$17)/27</f>
        <v>15.565664078348149</v>
      </c>
      <c r="O116" s="182">
        <f>+(D116*$O$17)/27</f>
        <v>21.791929012345676</v>
      </c>
      <c r="P116" s="182"/>
      <c r="Q116" s="181"/>
      <c r="R116" s="182"/>
      <c r="S116" s="182"/>
      <c r="T116" s="182">
        <f>(D116/9)</f>
        <v>448.29111111111109</v>
      </c>
      <c r="U116" s="182"/>
      <c r="V116" s="182"/>
      <c r="W116" s="182"/>
      <c r="X116" s="182"/>
      <c r="Y116" s="175"/>
      <c r="Z116" s="176"/>
    </row>
    <row r="117" spans="1:28" s="94" customFormat="1" ht="15" customHeight="1" x14ac:dyDescent="0.25">
      <c r="A117" s="170" t="s">
        <v>149</v>
      </c>
      <c r="B117" s="79"/>
      <c r="C117" s="78"/>
      <c r="D117" s="185">
        <v>676.32</v>
      </c>
      <c r="E117" s="80"/>
      <c r="F117" s="80"/>
      <c r="G117" s="152"/>
      <c r="H117" s="152"/>
      <c r="I117" s="81"/>
      <c r="J117" s="152"/>
      <c r="K117" s="152"/>
      <c r="L117" s="152"/>
      <c r="M117" s="152"/>
      <c r="N117" s="81"/>
      <c r="O117" s="152"/>
      <c r="P117" s="134"/>
      <c r="Q117" s="152"/>
      <c r="R117" s="183">
        <f>+((D117)*($R$17))/27</f>
        <v>4.1748148148148152</v>
      </c>
      <c r="S117" s="81"/>
      <c r="T117" s="81"/>
      <c r="U117" s="81"/>
      <c r="V117" s="81"/>
      <c r="W117" s="81"/>
      <c r="X117" s="81"/>
      <c r="Y117" s="82"/>
      <c r="Z117" s="83"/>
    </row>
    <row r="118" spans="1:28" s="177" customFormat="1" ht="15" customHeight="1" x14ac:dyDescent="0.25">
      <c r="A118" s="171" t="s">
        <v>82</v>
      </c>
      <c r="B118" s="172"/>
      <c r="C118" s="172"/>
      <c r="D118" s="173"/>
      <c r="E118" s="173"/>
      <c r="F118" s="174">
        <f>+SUM(F114:F115)</f>
        <v>0</v>
      </c>
      <c r="G118" s="174">
        <f>+SUM(G114:G115)</f>
        <v>0</v>
      </c>
      <c r="H118" s="174">
        <f>+SUM(H115:H115)</f>
        <v>0</v>
      </c>
      <c r="I118" s="174">
        <f>+SUM(I115:I116)</f>
        <v>200.79444444444445</v>
      </c>
      <c r="J118" s="174">
        <f t="shared" ref="J118" si="24">+SUM(J115:J115)</f>
        <v>0</v>
      </c>
      <c r="K118" s="174">
        <f t="shared" ref="K118:Q118" si="25">+SUM(K115:K115)</f>
        <v>0</v>
      </c>
      <c r="L118" s="174">
        <f t="shared" si="25"/>
        <v>0</v>
      </c>
      <c r="M118" s="174">
        <f>+SUM(M115:M116)</f>
        <v>79.828283333333331</v>
      </c>
      <c r="N118" s="174">
        <f>+SUM(N115:N116)</f>
        <v>22.537693622440742</v>
      </c>
      <c r="O118" s="174">
        <f>+SUM(O115:O116)</f>
        <v>21.791929012345676</v>
      </c>
      <c r="P118" s="174">
        <f t="shared" si="25"/>
        <v>0</v>
      </c>
      <c r="Q118" s="174">
        <f t="shared" si="25"/>
        <v>0</v>
      </c>
      <c r="R118" s="186">
        <f>+SUM(R115:R117)</f>
        <v>4.1748148148148152</v>
      </c>
      <c r="S118" s="174"/>
      <c r="T118" s="174">
        <f>+SUM(T115:T116)</f>
        <v>448.29111111111109</v>
      </c>
      <c r="U118" s="174"/>
      <c r="V118" s="174"/>
      <c r="W118" s="174"/>
      <c r="X118" s="174"/>
      <c r="Y118" s="175"/>
      <c r="Z118" s="176"/>
    </row>
    <row r="119" spans="1:28" x14ac:dyDescent="0.2">
      <c r="P119" s="137"/>
    </row>
    <row r="120" spans="1:28" x14ac:dyDescent="0.2">
      <c r="P120" s="137"/>
    </row>
    <row r="121" spans="1:28" x14ac:dyDescent="0.2">
      <c r="P121" s="137"/>
    </row>
    <row r="122" spans="1:28" s="84" customFormat="1" ht="15" customHeight="1" x14ac:dyDescent="0.25">
      <c r="A122" s="77" t="s">
        <v>113</v>
      </c>
      <c r="B122" s="78">
        <v>57262.49</v>
      </c>
      <c r="C122" s="154" t="s">
        <v>116</v>
      </c>
      <c r="D122" s="79"/>
      <c r="E122" s="80"/>
      <c r="F122" s="80"/>
      <c r="G122" s="81"/>
      <c r="H122" s="81"/>
      <c r="I122" s="81"/>
      <c r="J122" s="81"/>
      <c r="K122" s="81"/>
      <c r="L122" s="81"/>
      <c r="M122" s="81"/>
      <c r="N122" s="81"/>
      <c r="O122" s="81"/>
      <c r="P122" s="134"/>
      <c r="Q122" s="81"/>
      <c r="R122" s="81"/>
      <c r="S122" s="81"/>
      <c r="T122" s="81"/>
      <c r="U122" s="81"/>
      <c r="V122" s="81"/>
      <c r="W122" s="81"/>
      <c r="X122" s="81"/>
      <c r="Y122" s="82"/>
      <c r="Z122" s="83"/>
    </row>
    <row r="123" spans="1:28" s="177" customFormat="1" ht="15" customHeight="1" x14ac:dyDescent="0.25">
      <c r="A123" s="184" t="s">
        <v>109</v>
      </c>
      <c r="B123" s="178"/>
      <c r="C123" s="178"/>
      <c r="D123" s="185">
        <v>4771.97</v>
      </c>
      <c r="E123" s="180"/>
      <c r="F123" s="180"/>
      <c r="G123" s="181" t="s">
        <v>75</v>
      </c>
      <c r="H123" s="181" t="s">
        <v>75</v>
      </c>
      <c r="I123" s="182">
        <f>(D123/9)</f>
        <v>530.21888888888896</v>
      </c>
      <c r="J123" s="181" t="s">
        <v>75</v>
      </c>
      <c r="K123" s="181" t="s">
        <v>75</v>
      </c>
      <c r="L123" s="181" t="s">
        <v>75</v>
      </c>
      <c r="M123" s="181">
        <f>(D123/9)*$M$16</f>
        <v>45.068605555555564</v>
      </c>
      <c r="N123" s="182">
        <f>+(D123*$N$17)/27</f>
        <v>18.410378675551854</v>
      </c>
      <c r="O123" s="181" t="s">
        <v>75</v>
      </c>
      <c r="P123" s="182"/>
      <c r="Q123" s="181" t="s">
        <v>75</v>
      </c>
      <c r="R123" s="182"/>
      <c r="S123" s="182"/>
      <c r="T123" s="182"/>
      <c r="U123" s="182"/>
      <c r="V123" s="182"/>
      <c r="W123" s="182"/>
      <c r="X123" s="182"/>
      <c r="Y123" s="175"/>
      <c r="Z123" s="176"/>
    </row>
    <row r="124" spans="1:28" s="94" customFormat="1" ht="15" customHeight="1" x14ac:dyDescent="0.25">
      <c r="A124" s="139" t="s">
        <v>108</v>
      </c>
      <c r="B124" s="78"/>
      <c r="C124" s="78"/>
      <c r="D124" s="79">
        <v>6764.51</v>
      </c>
      <c r="E124" s="80"/>
      <c r="F124" s="80"/>
      <c r="G124" s="152" t="s">
        <v>75</v>
      </c>
      <c r="H124" s="152" t="s">
        <v>75</v>
      </c>
      <c r="I124" s="152" t="s">
        <v>75</v>
      </c>
      <c r="J124" s="81">
        <f>(D124/9)</f>
        <v>751.61222222222227</v>
      </c>
      <c r="K124" s="152" t="s">
        <v>75</v>
      </c>
      <c r="L124" s="152" t="s">
        <v>75</v>
      </c>
      <c r="M124" s="152">
        <f>((D124/9)*($M$16))+((D124/9)*(M17))</f>
        <v>105.22571111111111</v>
      </c>
      <c r="N124" s="152">
        <f>+(D124*$N$17)/27</f>
        <v>26.097647440062968</v>
      </c>
      <c r="O124" s="81">
        <f>+(D124*$O$17)/27</f>
        <v>36.536705246913584</v>
      </c>
      <c r="P124" s="134"/>
      <c r="Q124" s="152" t="s">
        <v>75</v>
      </c>
      <c r="R124" s="81"/>
      <c r="S124" s="81"/>
      <c r="T124" s="81"/>
      <c r="U124" s="81"/>
      <c r="V124" s="81"/>
      <c r="W124" s="81"/>
      <c r="X124" s="81"/>
      <c r="Y124" s="82"/>
      <c r="Z124" s="83"/>
    </row>
    <row r="125" spans="1:28" s="94" customFormat="1" ht="15" customHeight="1" x14ac:dyDescent="0.25">
      <c r="A125" s="254" t="s">
        <v>157</v>
      </c>
      <c r="B125" s="178"/>
      <c r="C125" s="178"/>
      <c r="D125" s="179">
        <v>1988.69</v>
      </c>
      <c r="E125" s="180"/>
      <c r="F125" s="180"/>
      <c r="G125" s="181"/>
      <c r="H125" s="181"/>
      <c r="I125" s="181"/>
      <c r="J125" s="182"/>
      <c r="K125" s="181"/>
      <c r="L125" s="181"/>
      <c r="M125" s="181">
        <f>((D125/9)*($M$16))+((D125/9)*(M17))</f>
        <v>30.935177777777781</v>
      </c>
      <c r="N125" s="181">
        <f>+(D125*$N$17)/27</f>
        <v>7.6724153689740753</v>
      </c>
      <c r="O125" s="182">
        <f>+(D125*$O$17)/27</f>
        <v>10.741381172839507</v>
      </c>
      <c r="P125" s="182"/>
      <c r="Q125" s="181"/>
      <c r="R125" s="182"/>
      <c r="S125" s="182"/>
      <c r="T125" s="182">
        <f>(D125/9)</f>
        <v>220.96555555555557</v>
      </c>
      <c r="U125" s="182"/>
      <c r="V125" s="182"/>
      <c r="W125" s="182"/>
      <c r="X125" s="182"/>
      <c r="Y125" s="175"/>
      <c r="Z125" s="176"/>
      <c r="AA125" s="177"/>
      <c r="AB125" s="177"/>
    </row>
    <row r="126" spans="1:28" s="94" customFormat="1" ht="15" customHeight="1" x14ac:dyDescent="0.25">
      <c r="A126" s="170" t="s">
        <v>149</v>
      </c>
      <c r="B126" s="78"/>
      <c r="C126" s="78"/>
      <c r="D126" s="79">
        <v>1322.01</v>
      </c>
      <c r="E126" s="80"/>
      <c r="F126" s="80"/>
      <c r="G126" s="152"/>
      <c r="H126" s="152"/>
      <c r="I126" s="81"/>
      <c r="J126" s="152"/>
      <c r="K126" s="152"/>
      <c r="L126" s="152"/>
      <c r="M126" s="152"/>
      <c r="N126" s="81"/>
      <c r="O126" s="152"/>
      <c r="P126" s="81"/>
      <c r="Q126" s="152"/>
      <c r="R126" s="81">
        <f>+((D126)*($R$17))/27</f>
        <v>8.160555555555554</v>
      </c>
      <c r="S126" s="81"/>
      <c r="T126" s="81"/>
      <c r="U126" s="81"/>
      <c r="V126" s="81"/>
      <c r="W126" s="81"/>
      <c r="X126" s="81"/>
      <c r="Y126" s="82"/>
      <c r="Z126" s="83"/>
    </row>
    <row r="127" spans="1:28" s="92" customFormat="1" ht="15" customHeight="1" x14ac:dyDescent="0.25">
      <c r="A127" s="108" t="s">
        <v>82</v>
      </c>
      <c r="B127" s="109"/>
      <c r="C127" s="109"/>
      <c r="D127" s="110"/>
      <c r="E127" s="110"/>
      <c r="F127" s="111">
        <f>+SUM(F122:F124)</f>
        <v>0</v>
      </c>
      <c r="G127" s="111">
        <f>+SUM(G122:G124)</f>
        <v>0</v>
      </c>
      <c r="H127" s="111">
        <f t="shared" ref="H127:Q127" si="26">+SUM(H123:H124)</f>
        <v>0</v>
      </c>
      <c r="I127" s="111">
        <f>+SUM(I123:I125)</f>
        <v>530.21888888888896</v>
      </c>
      <c r="J127" s="111">
        <f>+SUM(J123:J125)</f>
        <v>751.61222222222227</v>
      </c>
      <c r="K127" s="111">
        <f t="shared" si="26"/>
        <v>0</v>
      </c>
      <c r="L127" s="111">
        <f t="shared" si="26"/>
        <v>0</v>
      </c>
      <c r="M127" s="111">
        <f>+SUM(M123:M125)</f>
        <v>181.22949444444447</v>
      </c>
      <c r="N127" s="111">
        <f>+SUM(N123:N125)</f>
        <v>52.180441484588897</v>
      </c>
      <c r="O127" s="111">
        <f>+SUM(O123:O125)</f>
        <v>47.278086419753095</v>
      </c>
      <c r="P127" s="138">
        <f t="shared" si="26"/>
        <v>0</v>
      </c>
      <c r="Q127" s="111">
        <f t="shared" si="26"/>
        <v>0</v>
      </c>
      <c r="R127" s="168">
        <f>+SUM(R124:R126)</f>
        <v>8.160555555555554</v>
      </c>
      <c r="S127" s="111"/>
      <c r="T127" s="111">
        <f>+SUM(T123:T125)</f>
        <v>220.96555555555557</v>
      </c>
      <c r="U127" s="111"/>
      <c r="V127" s="111"/>
      <c r="W127" s="111"/>
      <c r="X127" s="111"/>
      <c r="Y127" s="90"/>
      <c r="Z127" s="91"/>
    </row>
    <row r="128" spans="1:28" x14ac:dyDescent="0.2">
      <c r="P128" s="137"/>
    </row>
    <row r="129" spans="1:26" x14ac:dyDescent="0.2">
      <c r="P129" s="137"/>
    </row>
    <row r="130" spans="1:26" x14ac:dyDescent="0.2">
      <c r="P130" s="137"/>
    </row>
    <row r="131" spans="1:26" s="84" customFormat="1" ht="15" customHeight="1" x14ac:dyDescent="0.25">
      <c r="A131" s="77" t="s">
        <v>114</v>
      </c>
      <c r="B131" s="154" t="s">
        <v>117</v>
      </c>
      <c r="C131" s="154" t="s">
        <v>118</v>
      </c>
      <c r="D131" s="79"/>
      <c r="E131" s="80"/>
      <c r="F131" s="80"/>
      <c r="G131" s="81"/>
      <c r="H131" s="81"/>
      <c r="I131" s="81"/>
      <c r="J131" s="81"/>
      <c r="K131" s="81"/>
      <c r="L131" s="81"/>
      <c r="M131" s="81"/>
      <c r="N131" s="81"/>
      <c r="O131" s="81"/>
      <c r="P131" s="134"/>
      <c r="Q131" s="81"/>
      <c r="R131" s="81"/>
      <c r="S131" s="81"/>
      <c r="T131" s="81"/>
      <c r="U131" s="81"/>
      <c r="V131" s="81"/>
      <c r="W131" s="81"/>
      <c r="X131" s="81"/>
      <c r="Y131" s="82"/>
      <c r="Z131" s="83"/>
    </row>
    <row r="132" spans="1:26" s="92" customFormat="1" ht="15" customHeight="1" x14ac:dyDescent="0.25">
      <c r="A132" s="139" t="s">
        <v>108</v>
      </c>
      <c r="B132" s="86"/>
      <c r="C132" s="86"/>
      <c r="D132" s="87">
        <v>6214.15</v>
      </c>
      <c r="E132" s="88"/>
      <c r="F132" s="88"/>
      <c r="G132" s="153" t="s">
        <v>75</v>
      </c>
      <c r="H132" s="153" t="s">
        <v>75</v>
      </c>
      <c r="I132" s="153" t="s">
        <v>75</v>
      </c>
      <c r="J132" s="89">
        <f>(D132/9)</f>
        <v>690.46111111111111</v>
      </c>
      <c r="K132" s="153" t="s">
        <v>75</v>
      </c>
      <c r="L132" s="153" t="s">
        <v>75</v>
      </c>
      <c r="M132" s="153">
        <f>((D132/9)*$M$17)+((D132/9)*$M$16)</f>
        <v>96.664555555555552</v>
      </c>
      <c r="N132" s="89">
        <f>+(D132*$N$17)/27</f>
        <v>23.974344902981482</v>
      </c>
      <c r="O132" s="89">
        <f>+(D132*$O$17)/27</f>
        <v>33.56408179012346</v>
      </c>
      <c r="P132" s="135"/>
      <c r="Q132" s="153" t="s">
        <v>75</v>
      </c>
      <c r="R132" s="153"/>
      <c r="S132" s="89"/>
      <c r="T132" s="89"/>
      <c r="U132" s="89"/>
      <c r="V132" s="89"/>
      <c r="W132" s="89"/>
      <c r="X132" s="89"/>
      <c r="Y132" s="90"/>
      <c r="Z132" s="91"/>
    </row>
    <row r="133" spans="1:26" s="92" customFormat="1" ht="15" customHeight="1" x14ac:dyDescent="0.25">
      <c r="A133" s="170" t="s">
        <v>149</v>
      </c>
      <c r="B133" s="86"/>
      <c r="C133" s="86"/>
      <c r="D133" s="87">
        <v>507.31</v>
      </c>
      <c r="E133" s="88"/>
      <c r="F133" s="88"/>
      <c r="G133" s="153"/>
      <c r="H133" s="153"/>
      <c r="I133" s="153"/>
      <c r="J133" s="89"/>
      <c r="K133" s="153"/>
      <c r="L133" s="153"/>
      <c r="M133" s="153"/>
      <c r="N133" s="89"/>
      <c r="O133" s="89"/>
      <c r="P133" s="135"/>
      <c r="Q133" s="153"/>
      <c r="R133" s="163">
        <f>+((D133)*($R$17))/27</f>
        <v>3.131543209876543</v>
      </c>
      <c r="S133" s="89"/>
      <c r="T133" s="89"/>
      <c r="U133" s="89"/>
      <c r="V133" s="89"/>
      <c r="W133" s="89"/>
      <c r="X133" s="89"/>
      <c r="Y133" s="90"/>
      <c r="Z133" s="91"/>
    </row>
    <row r="134" spans="1:26" s="92" customFormat="1" ht="15" customHeight="1" x14ac:dyDescent="0.25">
      <c r="A134" s="108" t="s">
        <v>82</v>
      </c>
      <c r="B134" s="109"/>
      <c r="C134" s="109"/>
      <c r="D134" s="110"/>
      <c r="E134" s="110"/>
      <c r="F134" s="111">
        <f>+SUM(F131:F132)</f>
        <v>0</v>
      </c>
      <c r="G134" s="111">
        <f>+SUM(G131:G132)</f>
        <v>0</v>
      </c>
      <c r="H134" s="111">
        <f>+SUM(H132:H132)</f>
        <v>0</v>
      </c>
      <c r="I134" s="111">
        <f t="shared" ref="I134:J134" si="27">+SUM(I132:I132)</f>
        <v>0</v>
      </c>
      <c r="J134" s="111">
        <f t="shared" si="27"/>
        <v>690.46111111111111</v>
      </c>
      <c r="K134" s="111">
        <f t="shared" ref="K134:Q134" si="28">+SUM(K132:K132)</f>
        <v>0</v>
      </c>
      <c r="L134" s="111">
        <f t="shared" si="28"/>
        <v>0</v>
      </c>
      <c r="M134" s="111">
        <f t="shared" si="28"/>
        <v>96.664555555555552</v>
      </c>
      <c r="N134" s="111">
        <f t="shared" si="28"/>
        <v>23.974344902981482</v>
      </c>
      <c r="O134" s="111">
        <f t="shared" si="28"/>
        <v>33.56408179012346</v>
      </c>
      <c r="P134" s="138">
        <f t="shared" si="28"/>
        <v>0</v>
      </c>
      <c r="Q134" s="111">
        <f t="shared" si="28"/>
        <v>0</v>
      </c>
      <c r="R134" s="168">
        <f>+SUM(R132:R133)</f>
        <v>3.131543209876543</v>
      </c>
      <c r="S134" s="111"/>
      <c r="T134" s="111"/>
      <c r="U134" s="111"/>
      <c r="V134" s="111"/>
      <c r="W134" s="111"/>
      <c r="X134" s="111"/>
      <c r="Y134" s="90"/>
      <c r="Z134" s="91"/>
    </row>
    <row r="135" spans="1:26" x14ac:dyDescent="0.2">
      <c r="P135" s="137"/>
    </row>
    <row r="136" spans="1:26" x14ac:dyDescent="0.2">
      <c r="P136" s="137"/>
    </row>
    <row r="137" spans="1:26" x14ac:dyDescent="0.2">
      <c r="P137" s="137"/>
    </row>
    <row r="138" spans="1:26" s="84" customFormat="1" ht="15" customHeight="1" x14ac:dyDescent="0.25">
      <c r="A138" s="77" t="s">
        <v>115</v>
      </c>
      <c r="B138" s="154" t="s">
        <v>119</v>
      </c>
      <c r="C138" s="154" t="s">
        <v>120</v>
      </c>
      <c r="D138" s="79"/>
      <c r="E138" s="80"/>
      <c r="F138" s="80"/>
      <c r="G138" s="81"/>
      <c r="H138" s="81"/>
      <c r="I138" s="81"/>
      <c r="J138" s="81"/>
      <c r="K138" s="81"/>
      <c r="L138" s="81"/>
      <c r="M138" s="81"/>
      <c r="N138" s="81"/>
      <c r="O138" s="81"/>
      <c r="P138" s="134"/>
      <c r="Q138" s="81"/>
      <c r="R138" s="81"/>
      <c r="S138" s="81"/>
      <c r="T138" s="81"/>
      <c r="U138" s="81"/>
      <c r="V138" s="81"/>
      <c r="W138" s="81"/>
      <c r="X138" s="81"/>
      <c r="Y138" s="82"/>
      <c r="Z138" s="83"/>
    </row>
    <row r="139" spans="1:26" s="92" customFormat="1" ht="15" customHeight="1" x14ac:dyDescent="0.25">
      <c r="A139" s="255" t="s">
        <v>109</v>
      </c>
      <c r="B139" s="86"/>
      <c r="C139" s="86"/>
      <c r="D139" s="87">
        <v>784.4</v>
      </c>
      <c r="E139" s="88"/>
      <c r="F139" s="88"/>
      <c r="G139" s="153" t="s">
        <v>75</v>
      </c>
      <c r="H139" s="153" t="s">
        <v>75</v>
      </c>
      <c r="I139" s="89">
        <f>(D139/9)</f>
        <v>87.155555555555551</v>
      </c>
      <c r="J139" s="153" t="s">
        <v>75</v>
      </c>
      <c r="K139" s="153" t="s">
        <v>75</v>
      </c>
      <c r="L139" s="153" t="s">
        <v>75</v>
      </c>
      <c r="M139" s="153">
        <f>(D139/9)*$M$16*1</f>
        <v>7.4082222222222223</v>
      </c>
      <c r="N139" s="89">
        <f>+(D139*$N$17)/27</f>
        <v>3.0262346647407408</v>
      </c>
      <c r="O139" s="153" t="s">
        <v>75</v>
      </c>
      <c r="P139" s="135"/>
      <c r="Q139" s="153" t="s">
        <v>75</v>
      </c>
      <c r="R139" s="153"/>
      <c r="S139" s="89"/>
      <c r="T139" s="89"/>
      <c r="U139" s="89"/>
      <c r="V139" s="89"/>
      <c r="W139" s="89"/>
      <c r="X139" s="89"/>
      <c r="Y139" s="90"/>
      <c r="Z139" s="91"/>
    </row>
    <row r="140" spans="1:26" s="92" customFormat="1" ht="15" customHeight="1" x14ac:dyDescent="0.25">
      <c r="A140" s="254" t="s">
        <v>157</v>
      </c>
      <c r="B140" s="178"/>
      <c r="C140" s="178"/>
      <c r="D140" s="179">
        <v>1209.1500000000001</v>
      </c>
      <c r="E140" s="180"/>
      <c r="F140" s="180"/>
      <c r="G140" s="181"/>
      <c r="H140" s="181"/>
      <c r="I140" s="182"/>
      <c r="J140" s="181"/>
      <c r="K140" s="181"/>
      <c r="L140" s="181"/>
      <c r="M140" s="181">
        <f>((D140/9)*($M$16))+((D140/9)*($M$17))</f>
        <v>18.809000000000005</v>
      </c>
      <c r="N140" s="182">
        <f>+(D140*$N$17)/27</f>
        <v>4.6649307048333339</v>
      </c>
      <c r="O140" s="182">
        <f>+(D140*$O$17)/27</f>
        <v>6.5309027777777784</v>
      </c>
      <c r="P140" s="182"/>
      <c r="Q140" s="181"/>
      <c r="R140" s="182"/>
      <c r="S140" s="182"/>
      <c r="T140" s="182">
        <f>(D140/9)</f>
        <v>134.35000000000002</v>
      </c>
      <c r="U140" s="89"/>
      <c r="V140" s="89"/>
      <c r="W140" s="89"/>
      <c r="X140" s="89"/>
      <c r="Y140" s="90"/>
      <c r="Z140" s="91"/>
    </row>
    <row r="141" spans="1:26" s="92" customFormat="1" ht="15" customHeight="1" x14ac:dyDescent="0.25">
      <c r="A141" s="170" t="s">
        <v>149</v>
      </c>
      <c r="B141" s="86"/>
      <c r="C141" s="86"/>
      <c r="D141" s="87">
        <v>168.73</v>
      </c>
      <c r="E141" s="88"/>
      <c r="F141" s="88"/>
      <c r="G141" s="153"/>
      <c r="H141" s="153"/>
      <c r="I141" s="89"/>
      <c r="J141" s="153"/>
      <c r="K141" s="153"/>
      <c r="L141" s="153"/>
      <c r="M141" s="153"/>
      <c r="N141" s="89"/>
      <c r="O141" s="153"/>
      <c r="P141" s="135"/>
      <c r="Q141" s="153"/>
      <c r="R141" s="163">
        <f>+((D141)*($R$17))/27</f>
        <v>1.0415432098765431</v>
      </c>
      <c r="S141" s="89"/>
      <c r="T141" s="89"/>
      <c r="U141" s="89"/>
      <c r="V141" s="89"/>
      <c r="W141" s="89"/>
      <c r="X141" s="89"/>
      <c r="Y141" s="90"/>
      <c r="Z141" s="91"/>
    </row>
    <row r="142" spans="1:26" s="92" customFormat="1" ht="15" customHeight="1" x14ac:dyDescent="0.25">
      <c r="A142" s="108" t="s">
        <v>82</v>
      </c>
      <c r="B142" s="109"/>
      <c r="C142" s="109"/>
      <c r="D142" s="110"/>
      <c r="E142" s="110"/>
      <c r="F142" s="111">
        <f>+SUM(F138:F139)</f>
        <v>0</v>
      </c>
      <c r="G142" s="111">
        <f>+SUM(G138:G139)</f>
        <v>0</v>
      </c>
      <c r="H142" s="111">
        <f>+SUM(H139:H139)</f>
        <v>0</v>
      </c>
      <c r="I142" s="111">
        <f>+SUM(I139:I141)</f>
        <v>87.155555555555551</v>
      </c>
      <c r="J142" s="111">
        <f t="shared" ref="I142:J142" si="29">+SUM(J139:J139)</f>
        <v>0</v>
      </c>
      <c r="K142" s="111">
        <f t="shared" ref="K142:Q142" si="30">+SUM(K139:K139)</f>
        <v>0</v>
      </c>
      <c r="L142" s="111">
        <f t="shared" si="30"/>
        <v>0</v>
      </c>
      <c r="M142" s="111">
        <f>+SUM(M139:M141)</f>
        <v>26.217222222222226</v>
      </c>
      <c r="N142" s="111">
        <f>+SUM(N139:N141)</f>
        <v>7.6911653695740743</v>
      </c>
      <c r="O142" s="111">
        <f>+SUM(O139:O141)</f>
        <v>6.5309027777777784</v>
      </c>
      <c r="P142" s="138">
        <f t="shared" si="30"/>
        <v>0</v>
      </c>
      <c r="Q142" s="111">
        <f t="shared" si="30"/>
        <v>0</v>
      </c>
      <c r="R142" s="168">
        <f>+SUM(R139:R141)</f>
        <v>1.0415432098765431</v>
      </c>
      <c r="S142" s="111"/>
      <c r="T142" s="111">
        <f>+SUM(T139:T141)</f>
        <v>134.35000000000002</v>
      </c>
      <c r="U142" s="111"/>
      <c r="V142" s="111"/>
      <c r="W142" s="111"/>
      <c r="X142" s="111"/>
      <c r="Y142" s="90"/>
      <c r="Z142" s="91"/>
    </row>
    <row r="143" spans="1:26" x14ac:dyDescent="0.2">
      <c r="P143" s="137"/>
    </row>
    <row r="144" spans="1:26" s="84" customFormat="1" ht="15" customHeight="1" x14ac:dyDescent="0.25">
      <c r="A144" s="77" t="s">
        <v>140</v>
      </c>
      <c r="B144" s="154"/>
      <c r="C144" s="154"/>
      <c r="D144" s="79"/>
      <c r="E144" s="80"/>
      <c r="F144" s="80"/>
      <c r="G144" s="81"/>
      <c r="H144" s="81"/>
      <c r="I144" s="81"/>
      <c r="J144" s="81"/>
      <c r="K144" s="81"/>
      <c r="L144" s="81"/>
      <c r="M144" s="81"/>
      <c r="N144" s="81"/>
      <c r="O144" s="81"/>
      <c r="P144" s="134"/>
      <c r="Q144" s="81"/>
      <c r="R144" s="81"/>
      <c r="S144" s="81"/>
      <c r="T144" s="81"/>
      <c r="U144" s="81"/>
      <c r="V144" s="81"/>
      <c r="W144" s="81"/>
      <c r="X144" s="81"/>
      <c r="Y144" s="82"/>
      <c r="Z144" s="83"/>
    </row>
    <row r="145" spans="1:26" s="92" customFormat="1" ht="15" customHeight="1" x14ac:dyDescent="0.25">
      <c r="A145" s="157" t="s">
        <v>139</v>
      </c>
      <c r="B145" s="86"/>
      <c r="C145" s="86"/>
      <c r="D145" s="87">
        <v>65833.277000000002</v>
      </c>
      <c r="E145" s="88"/>
      <c r="F145" s="89">
        <f>(D145/9)</f>
        <v>7314.8085555555554</v>
      </c>
      <c r="G145" s="153" t="s">
        <v>75</v>
      </c>
      <c r="H145" s="153" t="s">
        <v>75</v>
      </c>
      <c r="I145" s="153" t="s">
        <v>75</v>
      </c>
      <c r="J145" s="153" t="s">
        <v>75</v>
      </c>
      <c r="K145" s="153" t="s">
        <v>75</v>
      </c>
      <c r="L145" s="153" t="s">
        <v>75</v>
      </c>
      <c r="M145" s="153" t="s">
        <v>75</v>
      </c>
      <c r="N145" s="153" t="s">
        <v>75</v>
      </c>
      <c r="O145" s="153" t="s">
        <v>75</v>
      </c>
      <c r="P145" s="135"/>
      <c r="Q145" s="153" t="s">
        <v>75</v>
      </c>
      <c r="R145" s="153"/>
      <c r="S145" s="89"/>
      <c r="T145" s="89"/>
      <c r="U145" s="89"/>
      <c r="V145" s="89"/>
      <c r="W145" s="89"/>
      <c r="X145" s="89"/>
      <c r="Y145" s="90"/>
      <c r="Z145" s="91"/>
    </row>
    <row r="146" spans="1:26" s="92" customFormat="1" ht="15" customHeight="1" x14ac:dyDescent="0.25">
      <c r="A146" s="108" t="s">
        <v>82</v>
      </c>
      <c r="B146" s="109"/>
      <c r="C146" s="109"/>
      <c r="D146" s="110"/>
      <c r="E146" s="110"/>
      <c r="F146" s="111">
        <f>+SUM(F144:F145)</f>
        <v>7314.8085555555554</v>
      </c>
      <c r="G146" s="111">
        <f>+SUM(G144:G145)</f>
        <v>0</v>
      </c>
      <c r="H146" s="111">
        <f>+SUM(H145:H145)</f>
        <v>0</v>
      </c>
      <c r="I146" s="111">
        <f t="shared" ref="I146:Q146" si="31">+SUM(I145:I145)</f>
        <v>0</v>
      </c>
      <c r="J146" s="111">
        <f t="shared" si="31"/>
        <v>0</v>
      </c>
      <c r="K146" s="111">
        <f t="shared" si="31"/>
        <v>0</v>
      </c>
      <c r="L146" s="111">
        <f t="shared" si="31"/>
        <v>0</v>
      </c>
      <c r="M146" s="111">
        <f t="shared" si="31"/>
        <v>0</v>
      </c>
      <c r="N146" s="111">
        <f t="shared" si="31"/>
        <v>0</v>
      </c>
      <c r="O146" s="111">
        <f t="shared" si="31"/>
        <v>0</v>
      </c>
      <c r="P146" s="138">
        <f t="shared" si="31"/>
        <v>0</v>
      </c>
      <c r="Q146" s="111">
        <f t="shared" si="31"/>
        <v>0</v>
      </c>
      <c r="R146" s="111"/>
      <c r="S146" s="111"/>
      <c r="T146" s="111"/>
      <c r="U146" s="111"/>
      <c r="V146" s="111"/>
      <c r="W146" s="111"/>
      <c r="X146" s="111"/>
      <c r="Y146" s="90"/>
      <c r="Z146" s="91"/>
    </row>
    <row r="147" spans="1:26" x14ac:dyDescent="0.2">
      <c r="P147" s="137"/>
    </row>
    <row r="148" spans="1:26" ht="13.5" thickBot="1" x14ac:dyDescent="0.25">
      <c r="P148" s="137"/>
    </row>
    <row r="149" spans="1:26" ht="13.5" thickBot="1" x14ac:dyDescent="0.25">
      <c r="A149" s="116"/>
      <c r="B149" s="117"/>
      <c r="C149" s="117"/>
      <c r="D149" s="117"/>
      <c r="E149" s="118" t="s">
        <v>102</v>
      </c>
      <c r="F149" s="155">
        <f>ROUNDUP(SUM(F109,F102,F95,F88,F81,F73,F68,F54,F41,F29,F118,F127,F134,F142,F146),0)</f>
        <v>7315</v>
      </c>
      <c r="G149" s="155">
        <f t="shared" ref="G149:Q149" si="32">ROUNDUP(SUM(G109,G102,G95,G88,G81,G73,G68,G54,G41,G29,G118,G127,G134,G142),0)</f>
        <v>9370</v>
      </c>
      <c r="H149" s="155">
        <f t="shared" si="32"/>
        <v>5</v>
      </c>
      <c r="I149" s="155">
        <f t="shared" si="32"/>
        <v>819</v>
      </c>
      <c r="J149" s="155">
        <f t="shared" si="32"/>
        <v>1443</v>
      </c>
      <c r="K149" s="155">
        <f t="shared" si="32"/>
        <v>1482</v>
      </c>
      <c r="L149" s="155">
        <f t="shared" si="32"/>
        <v>1739</v>
      </c>
      <c r="M149" s="155">
        <f t="shared" si="32"/>
        <v>1360</v>
      </c>
      <c r="N149" s="155">
        <f t="shared" si="32"/>
        <v>311</v>
      </c>
      <c r="O149" s="155">
        <f t="shared" si="32"/>
        <v>396</v>
      </c>
      <c r="P149" s="155">
        <f t="shared" si="32"/>
        <v>0</v>
      </c>
      <c r="Q149" s="155">
        <f t="shared" si="32"/>
        <v>1518</v>
      </c>
      <c r="R149" s="155">
        <f>ROUNDUP(SUM(R109,R102,R95,R88,R81,R73,R68,R54,R41,R29,R118,R127,R134,R142),1)</f>
        <v>16.600000000000001</v>
      </c>
    </row>
  </sheetData>
  <mergeCells count="26">
    <mergeCell ref="L6:L15"/>
    <mergeCell ref="I6:I16"/>
    <mergeCell ref="M6:M15"/>
    <mergeCell ref="A3:B3"/>
    <mergeCell ref="A4:B4"/>
    <mergeCell ref="G6:G16"/>
    <mergeCell ref="H6:H16"/>
    <mergeCell ref="K6:K16"/>
    <mergeCell ref="J6:J16"/>
    <mergeCell ref="F6:F16"/>
    <mergeCell ref="Y6:Y16"/>
    <mergeCell ref="AA10:AD10"/>
    <mergeCell ref="B17:C17"/>
    <mergeCell ref="D17:D18"/>
    <mergeCell ref="E17:E18"/>
    <mergeCell ref="S6:S16"/>
    <mergeCell ref="T6:T16"/>
    <mergeCell ref="U6:U16"/>
    <mergeCell ref="V6:V16"/>
    <mergeCell ref="W6:W16"/>
    <mergeCell ref="X6:X16"/>
    <mergeCell ref="N6:N16"/>
    <mergeCell ref="O6:O16"/>
    <mergeCell ref="P6:P16"/>
    <mergeCell ref="Q6:Q16"/>
    <mergeCell ref="R6:R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SUBSUMMARY</vt:lpstr>
      <vt:lpstr>Pvt.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Houdeshell, Sam</cp:lastModifiedBy>
  <cp:lastPrinted>2015-05-18T15:19:41Z</cp:lastPrinted>
  <dcterms:created xsi:type="dcterms:W3CDTF">2004-11-29T18:07:26Z</dcterms:created>
  <dcterms:modified xsi:type="dcterms:W3CDTF">2025-12-08T19:24:07Z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2025-03-04T15:27:23Z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50ef4d94-c455-4e2f-a9ca-40fcbc07fe78</vt:lpwstr>
  </property>
  <property fmtid="{D5CDD505-2E9C-101B-9397-08002B2CF9AE}" pid="8" name="MSIP_Label_7d95f39c-8218-4425-a791-63c9e13c8708_ContentBits">
    <vt:lpwstr>0</vt:lpwstr>
  </property>
</Properties>
</file>