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3\60\06634_6R\water_rsc\spreadsheets\"/>
    </mc:Choice>
  </mc:AlternateContent>
  <bookViews>
    <workbookView xWindow="0" yWindow="0" windowWidth="21570" windowHeight="8085"/>
  </bookViews>
  <sheets>
    <sheet name="Quantities + Costs" sheetId="2" r:id="rId1"/>
    <sheet name="Sheet1" sheetId="4" r:id="rId2"/>
    <sheet name="Quantities (COMMENTS)" sheetId="1" r:id="rId3"/>
    <sheet name="Sheet2" sheetId="3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F19" i="2"/>
  <c r="F15" i="2"/>
  <c r="F13" i="2" l="1"/>
  <c r="G29" i="2" l="1"/>
  <c r="B33" i="2"/>
  <c r="B27" i="2"/>
  <c r="F16" i="2" s="1"/>
  <c r="B26" i="2"/>
  <c r="C2" i="2" s="1"/>
  <c r="F2" i="2" s="1"/>
  <c r="B25" i="2"/>
  <c r="B24" i="2"/>
  <c r="C8" i="2" s="1"/>
  <c r="F8" i="2" s="1"/>
  <c r="F18" i="2"/>
  <c r="F17" i="2"/>
  <c r="F14" i="2"/>
  <c r="C11" i="2"/>
  <c r="F11" i="2" s="1"/>
  <c r="C10" i="2"/>
  <c r="F10" i="2" s="1"/>
  <c r="F9" i="2"/>
  <c r="F4" i="2"/>
  <c r="F3" i="2"/>
  <c r="C6" i="2" l="1"/>
  <c r="F6" i="2" s="1"/>
  <c r="C5" i="2"/>
  <c r="F5" i="2" s="1"/>
  <c r="C7" i="2"/>
  <c r="F7" i="2" s="1"/>
  <c r="C12" i="2"/>
  <c r="F12" i="2" s="1"/>
  <c r="C13" i="1"/>
  <c r="B27" i="1" l="1"/>
  <c r="B26" i="1"/>
  <c r="F3" i="1" l="1"/>
  <c r="F4" i="1"/>
  <c r="F9" i="1"/>
  <c r="F10" i="1"/>
  <c r="F15" i="1"/>
  <c r="F16" i="1"/>
  <c r="F17" i="1"/>
  <c r="F18" i="1"/>
  <c r="F20" i="1"/>
  <c r="F13" i="1"/>
  <c r="B33" i="1" l="1"/>
  <c r="C11" i="1" l="1"/>
  <c r="F11" i="1" s="1"/>
  <c r="C2" i="1"/>
  <c r="F2" i="1" s="1"/>
  <c r="B25" i="1"/>
  <c r="B24" i="1"/>
  <c r="C5" i="1" l="1"/>
  <c r="F5" i="1" s="1"/>
  <c r="C6" i="1"/>
  <c r="F6" i="1" s="1"/>
  <c r="C7" i="1"/>
  <c r="F7" i="1" s="1"/>
  <c r="C8" i="1"/>
  <c r="F8" i="1" s="1"/>
  <c r="C19" i="1"/>
  <c r="F19" i="1" s="1"/>
  <c r="C12" i="1"/>
  <c r="F12" i="1" s="1"/>
  <c r="C14" i="1"/>
  <c r="F14" i="1" s="1"/>
  <c r="F21" i="1" l="1"/>
</calcChain>
</file>

<file path=xl/sharedStrings.xml><?xml version="1.0" encoding="utf-8"?>
<sst xmlns="http://schemas.openxmlformats.org/spreadsheetml/2006/main" count="271" uniqueCount="84">
  <si>
    <t>6" PERFORATED UNDERDRAIN</t>
  </si>
  <si>
    <t>LF</t>
  </si>
  <si>
    <t>EXCAVATION</t>
  </si>
  <si>
    <t>CY</t>
  </si>
  <si>
    <t>BIORETENTION SOIL</t>
  </si>
  <si>
    <t>BIORETENTION MULCH</t>
  </si>
  <si>
    <t>SY</t>
  </si>
  <si>
    <t>BASIN, INLET, OR DROP INLET PROTECTION</t>
  </si>
  <si>
    <t>EA</t>
  </si>
  <si>
    <t>6" STORM SEWER (non-perforated underdrain)</t>
  </si>
  <si>
    <t>LS</t>
  </si>
  <si>
    <t>TREE REMOVAL</t>
  </si>
  <si>
    <t>CLEARING AND GRUBBING</t>
  </si>
  <si>
    <t>DESCRIPTION</t>
  </si>
  <si>
    <t>UNITS</t>
  </si>
  <si>
    <t>QUANTITY</t>
  </si>
  <si>
    <t xml:space="preserve">area of bioretention cells (SF): </t>
  </si>
  <si>
    <t>perimeter of cells:</t>
  </si>
  <si>
    <t>6" perforated UD</t>
  </si>
  <si>
    <t>6" non-perforated storm sewer</t>
  </si>
  <si>
    <t>3" mulch layer</t>
  </si>
  <si>
    <t>30" engineered soil</t>
  </si>
  <si>
    <t>13" gravel</t>
  </si>
  <si>
    <t>13" GRAVEL SUB BASE</t>
  </si>
  <si>
    <t>CONCRETE SEALING</t>
  </si>
  <si>
    <t>CONCRETE WALL WITH REINFORCEMENT</t>
  </si>
  <si>
    <t xml:space="preserve">SPLASH GUARD </t>
  </si>
  <si>
    <t>TRENCH DRAIN WITH GRATE</t>
  </si>
  <si>
    <t>BIORETENTION PLANTINGS</t>
  </si>
  <si>
    <t>ITEM NO.</t>
  </si>
  <si>
    <t>REINFORCING STEEL</t>
  </si>
  <si>
    <t>UNIT COST</t>
  </si>
  <si>
    <t>509E10000</t>
  </si>
  <si>
    <t>512E10000</t>
  </si>
  <si>
    <t>6" CLEANOUT</t>
  </si>
  <si>
    <t>202E70110</t>
  </si>
  <si>
    <t>839E30001</t>
  </si>
  <si>
    <t>201E20010</t>
  </si>
  <si>
    <t>201E11000</t>
  </si>
  <si>
    <t>601E45050</t>
  </si>
  <si>
    <t>870E12000</t>
  </si>
  <si>
    <t>862E00610</t>
  </si>
  <si>
    <t>304E20000</t>
  </si>
  <si>
    <t>661E00501</t>
  </si>
  <si>
    <t>611E99860</t>
  </si>
  <si>
    <t>6" OBSERVATION WELL - SPECIAL</t>
  </si>
  <si>
    <t>LB</t>
  </si>
  <si>
    <t>10" concrete curb</t>
  </si>
  <si>
    <t xml:space="preserve">Bioretention Cell ODOT Item. No: </t>
  </si>
  <si>
    <t>605E13300</t>
  </si>
  <si>
    <t>#5 reinforcing steel (lb/ft):</t>
  </si>
  <si>
    <t>https://www.inchcalculator.com/rebar-weight-calculator/</t>
  </si>
  <si>
    <t>21 bars in each cell according to plans</t>
  </si>
  <si>
    <t>6" OUTLET STRUCTURE</t>
  </si>
  <si>
    <t>611E00510</t>
  </si>
  <si>
    <t>6" BEEHIVE GRATE</t>
  </si>
  <si>
    <t>Notes:</t>
  </si>
  <si>
    <t>TOTAL</t>
  </si>
  <si>
    <t>NOTES:</t>
  </si>
  <si>
    <t>Bio engineered soil was 30" depth for the filter area.</t>
  </si>
  <si>
    <t>Excavation limits are based on 13" subgrade, 30" bio engineered soil, 10" block wall for a total of 4.44 feet below back of curb</t>
  </si>
  <si>
    <t xml:space="preserve">Gravel sub base was 13" below the filter area. </t>
  </si>
  <si>
    <t xml:space="preserve">Seeding and mulching area includes the entire area of the bioretention area </t>
  </si>
  <si>
    <t>6" storm sewer was measured from proposed basemap (89464BD005) in Microstation</t>
  </si>
  <si>
    <t>12" underdain was measured from proposed basemap (89464BD005) in Microstation</t>
  </si>
  <si>
    <t>Wall is calculated as the perimeter of the filter bed area.</t>
  </si>
  <si>
    <t>EXTENDED COST</t>
  </si>
  <si>
    <t>This price seems very high compared to the oulet structure.</t>
  </si>
  <si>
    <t>Figure out the number of low gro sumacs we need, then I will ask Coldwater for a cost.</t>
  </si>
  <si>
    <t>Remove this item, it is not needed.</t>
  </si>
  <si>
    <t>Calculate this as the square footage of aggregate for now and up the price by like $20/SF</t>
  </si>
  <si>
    <t>NEENAH 4999-FX-P TRENCH DRAIN WITH GRATE</t>
  </si>
  <si>
    <t>8" NEENAH 4350-1 BEEHIVE GRATE</t>
  </si>
  <si>
    <t>&lt;-- price from ODOT bid tabs</t>
  </si>
  <si>
    <t>BIORETENTION CELL (5)</t>
  </si>
  <si>
    <t>`</t>
  </si>
  <si>
    <t>Per Plan</t>
  </si>
  <si>
    <t>605E98300</t>
  </si>
  <si>
    <t>SUBTOTAL</t>
  </si>
  <si>
    <t>COST PER BASIN</t>
  </si>
  <si>
    <t>UNDERDRAINS, MISC.: 6" CLEANOUT</t>
  </si>
  <si>
    <t>611E01500</t>
  </si>
  <si>
    <t>6" CONDUIT, TYPE F</t>
  </si>
  <si>
    <t>661E20020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</si>
</sst>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B0F0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/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Border="1"/>
    <xf numFmtId="0" fontId="2" fillId="2" borderId="1" xfId="0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3" fillId="0" borderId="1" xfId="0" applyFont="1" applyBorder="1"/>
    <xf numFmtId="11" fontId="3" fillId="0" borderId="1" xfId="0" applyNumberFormat="1" applyFont="1" applyBorder="1"/>
    <xf numFmtId="0" fontId="2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/>
    <xf numFmtId="11" fontId="5" fillId="0" borderId="1" xfId="0" applyNumberFormat="1" applyFont="1" applyBorder="1"/>
    <xf numFmtId="0" fontId="3" fillId="0" borderId="1" xfId="0" applyFont="1" applyFill="1" applyBorder="1"/>
    <xf numFmtId="0" fontId="3" fillId="3" borderId="1" xfId="0" applyFont="1" applyFill="1" applyBorder="1"/>
    <xf numFmtId="0" fontId="5" fillId="3" borderId="1" xfId="0" applyFont="1" applyFill="1" applyBorder="1"/>
    <xf numFmtId="0" fontId="3" fillId="0" borderId="0" xfId="0" applyFont="1"/>
    <xf numFmtId="0" fontId="6" fillId="0" borderId="0" xfId="0" applyFont="1"/>
    <xf numFmtId="11" fontId="3" fillId="3" borderId="1" xfId="0" applyNumberFormat="1" applyFont="1" applyFill="1" applyBorder="1"/>
    <xf numFmtId="0" fontId="2" fillId="0" borderId="0" xfId="0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/>
    <xf numFmtId="164" fontId="5" fillId="0" borderId="1" xfId="0" applyNumberFormat="1" applyFont="1" applyBorder="1"/>
    <xf numFmtId="0" fontId="3" fillId="0" borderId="0" xfId="0" applyFont="1" applyFill="1"/>
    <xf numFmtId="164" fontId="3" fillId="0" borderId="0" xfId="0" applyNumberFormat="1" applyFont="1"/>
    <xf numFmtId="164" fontId="5" fillId="3" borderId="1" xfId="0" applyNumberFormat="1" applyFont="1" applyFill="1" applyBorder="1"/>
    <xf numFmtId="164" fontId="3" fillId="3" borderId="1" xfId="0" applyNumberFormat="1" applyFont="1" applyFill="1" applyBorder="1"/>
    <xf numFmtId="0" fontId="5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7" fillId="0" borderId="0" xfId="0" applyFont="1"/>
    <xf numFmtId="164" fontId="7" fillId="0" borderId="1" xfId="0" applyNumberFormat="1" applyFont="1" applyFill="1" applyBorder="1"/>
    <xf numFmtId="164" fontId="3" fillId="4" borderId="1" xfId="0" applyNumberFormat="1" applyFont="1" applyFill="1" applyBorder="1"/>
    <xf numFmtId="0" fontId="1" fillId="4" borderId="1" xfId="0" applyFont="1" applyFill="1" applyBorder="1"/>
    <xf numFmtId="0" fontId="3" fillId="4" borderId="1" xfId="0" applyFont="1" applyFill="1" applyBorder="1"/>
    <xf numFmtId="11" fontId="3" fillId="4" borderId="1" xfId="0" applyNumberFormat="1" applyFont="1" applyFill="1" applyBorder="1"/>
    <xf numFmtId="0" fontId="0" fillId="4" borderId="0" xfId="0" applyFill="1"/>
    <xf numFmtId="0" fontId="4" fillId="4" borderId="1" xfId="0" applyFont="1" applyFill="1" applyBorder="1" applyAlignment="1">
      <alignment vertical="top"/>
    </xf>
    <xf numFmtId="0" fontId="4" fillId="4" borderId="1" xfId="0" applyFont="1" applyFill="1" applyBorder="1" applyAlignment="1">
      <alignment horizontal="left" vertical="center"/>
    </xf>
    <xf numFmtId="0" fontId="5" fillId="4" borderId="1" xfId="0" applyFont="1" applyFill="1" applyBorder="1"/>
    <xf numFmtId="164" fontId="5" fillId="4" borderId="1" xfId="0" applyNumberFormat="1" applyFont="1" applyFill="1" applyBorder="1"/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left" vertical="center"/>
    </xf>
    <xf numFmtId="11" fontId="5" fillId="4" borderId="1" xfId="0" applyNumberFormat="1" applyFont="1" applyFill="1" applyBorder="1"/>
    <xf numFmtId="11" fontId="3" fillId="0" borderId="3" xfId="0" applyNumberFormat="1" applyFont="1" applyBorder="1"/>
    <xf numFmtId="0" fontId="3" fillId="3" borderId="3" xfId="0" applyFont="1" applyFill="1" applyBorder="1"/>
    <xf numFmtId="0" fontId="7" fillId="3" borderId="3" xfId="0" applyFont="1" applyFill="1" applyBorder="1"/>
    <xf numFmtId="0" fontId="2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2" fillId="0" borderId="1" xfId="0" applyFont="1" applyFill="1" applyBorder="1"/>
    <xf numFmtId="11" fontId="7" fillId="0" borderId="1" xfId="0" applyNumberFormat="1" applyFont="1" applyBorder="1"/>
    <xf numFmtId="0" fontId="2" fillId="0" borderId="1" xfId="0" applyFont="1" applyFill="1" applyBorder="1" applyAlignment="1">
      <alignment horizontal="left"/>
    </xf>
    <xf numFmtId="0" fontId="7" fillId="0" borderId="1" xfId="0" applyFont="1" applyFill="1" applyBorder="1"/>
    <xf numFmtId="0" fontId="2" fillId="0" borderId="1" xfId="0" applyFont="1" applyBorder="1"/>
    <xf numFmtId="11" fontId="7" fillId="0" borderId="1" xfId="0" applyNumberFormat="1" applyFont="1" applyFill="1" applyBorder="1"/>
    <xf numFmtId="0" fontId="7" fillId="5" borderId="1" xfId="0" applyFont="1" applyFill="1" applyBorder="1"/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left" vertical="center"/>
    </xf>
    <xf numFmtId="11" fontId="7" fillId="5" borderId="1" xfId="0" applyNumberFormat="1" applyFont="1" applyFill="1" applyBorder="1"/>
    <xf numFmtId="164" fontId="7" fillId="5" borderId="1" xfId="0" applyNumberFormat="1" applyFont="1" applyFill="1" applyBorder="1"/>
    <xf numFmtId="0" fontId="2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/61/04C92/Cost%20Estimate/CC-Plans/75%20Percent/Boulevards%20CC%20plans_75-Perc_OPC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 Est"/>
      <sheetName val="All Items"/>
      <sheetName val="Guidelines"/>
      <sheetName val="Example"/>
      <sheetName val="Table Example"/>
      <sheetName val="Unit Key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tabSelected="1" workbookViewId="0">
      <selection activeCell="D18" sqref="D18"/>
    </sheetView>
  </sheetViews>
  <sheetFormatPr defaultColWidth="9" defaultRowHeight="12.75" x14ac:dyDescent="0.2"/>
  <cols>
    <col min="1" max="1" width="39.42578125" style="20" bestFit="1" customWidth="1"/>
    <col min="2" max="3" width="9" style="20"/>
    <col min="4" max="4" width="9.7109375" style="20" bestFit="1" customWidth="1"/>
    <col min="5" max="5" width="9" style="28"/>
    <col min="6" max="6" width="13.5703125" style="20" bestFit="1" customWidth="1"/>
    <col min="7" max="7" width="70.140625" style="20" hidden="1" customWidth="1"/>
    <col min="8" max="8" width="70.140625" style="20" customWidth="1"/>
    <col min="9" max="9" width="28.140625" style="20" bestFit="1" customWidth="1"/>
    <col min="10" max="16384" width="9" style="20"/>
  </cols>
  <sheetData>
    <row r="1" spans="1:10" x14ac:dyDescent="0.2">
      <c r="A1" s="6" t="s">
        <v>13</v>
      </c>
      <c r="B1" s="7" t="s">
        <v>14</v>
      </c>
      <c r="C1" s="8" t="s">
        <v>15</v>
      </c>
      <c r="D1" s="8" t="s">
        <v>29</v>
      </c>
      <c r="E1" s="24" t="s">
        <v>31</v>
      </c>
      <c r="F1" s="24" t="s">
        <v>66</v>
      </c>
      <c r="I1" s="11" t="s">
        <v>48</v>
      </c>
      <c r="J1" s="12" t="s">
        <v>39</v>
      </c>
    </row>
    <row r="2" spans="1:10" x14ac:dyDescent="0.2">
      <c r="A2" s="55" t="s">
        <v>0</v>
      </c>
      <c r="B2" s="55" t="s">
        <v>1</v>
      </c>
      <c r="C2" s="32">
        <f>ROUNDUP(B26,0)</f>
        <v>89</v>
      </c>
      <c r="D2" s="56" t="s">
        <v>40</v>
      </c>
      <c r="E2" s="33">
        <v>25</v>
      </c>
      <c r="F2" s="33">
        <f>C2*E2</f>
        <v>2225</v>
      </c>
    </row>
    <row r="3" spans="1:10" x14ac:dyDescent="0.2">
      <c r="A3" s="55" t="s">
        <v>53</v>
      </c>
      <c r="B3" s="55" t="s">
        <v>8</v>
      </c>
      <c r="C3" s="32">
        <v>5</v>
      </c>
      <c r="D3" s="56" t="s">
        <v>54</v>
      </c>
      <c r="E3" s="33">
        <v>30</v>
      </c>
      <c r="F3" s="33">
        <f t="shared" ref="F3:F18" si="0">C3*E3</f>
        <v>150</v>
      </c>
      <c r="G3" s="31" t="s">
        <v>73</v>
      </c>
      <c r="H3" s="31"/>
    </row>
    <row r="4" spans="1:10" x14ac:dyDescent="0.2">
      <c r="A4" s="55" t="s">
        <v>72</v>
      </c>
      <c r="B4" s="55" t="s">
        <v>8</v>
      </c>
      <c r="C4" s="32">
        <v>5</v>
      </c>
      <c r="D4" s="60"/>
      <c r="E4" s="35">
        <v>100</v>
      </c>
      <c r="F4" s="33">
        <f t="shared" si="0"/>
        <v>500</v>
      </c>
    </row>
    <row r="5" spans="1:10" x14ac:dyDescent="0.2">
      <c r="A5" s="2" t="s">
        <v>2</v>
      </c>
      <c r="B5" s="57" t="s">
        <v>3</v>
      </c>
      <c r="C5" s="32">
        <f>ROUNDUP((B24*(B30+B31+B32))/27,0)</f>
        <v>44</v>
      </c>
      <c r="D5" s="60" t="s">
        <v>41</v>
      </c>
      <c r="E5" s="33">
        <v>50</v>
      </c>
      <c r="F5" s="33">
        <f t="shared" si="0"/>
        <v>2200</v>
      </c>
    </row>
    <row r="6" spans="1:10" x14ac:dyDescent="0.2">
      <c r="A6" s="2" t="s">
        <v>4</v>
      </c>
      <c r="B6" s="4" t="s">
        <v>3</v>
      </c>
      <c r="C6" s="32">
        <f>ROUNDUP((B24*B31)/27,0)</f>
        <v>23</v>
      </c>
      <c r="D6" s="58"/>
      <c r="E6" s="33">
        <v>85</v>
      </c>
      <c r="F6" s="33">
        <f t="shared" si="0"/>
        <v>1955</v>
      </c>
    </row>
    <row r="7" spans="1:10" x14ac:dyDescent="0.2">
      <c r="A7" s="2" t="s">
        <v>23</v>
      </c>
      <c r="B7" s="4" t="s">
        <v>3</v>
      </c>
      <c r="C7" s="32">
        <f>ROUNDUP((B24*B32)/27,0)</f>
        <v>17</v>
      </c>
      <c r="D7" s="60" t="s">
        <v>42</v>
      </c>
      <c r="E7" s="33">
        <v>55</v>
      </c>
      <c r="F7" s="33">
        <f t="shared" si="0"/>
        <v>935</v>
      </c>
    </row>
    <row r="8" spans="1:10" x14ac:dyDescent="0.2">
      <c r="A8" s="2" t="s">
        <v>5</v>
      </c>
      <c r="B8" s="4" t="s">
        <v>3</v>
      </c>
      <c r="C8" s="32">
        <f>ROUNDUP((B30*B24)/27,0)</f>
        <v>4</v>
      </c>
      <c r="D8" s="60" t="s">
        <v>43</v>
      </c>
      <c r="E8" s="33">
        <v>5</v>
      </c>
      <c r="F8" s="33">
        <f t="shared" si="0"/>
        <v>20</v>
      </c>
    </row>
    <row r="9" spans="1:10" x14ac:dyDescent="0.2">
      <c r="A9" s="2" t="s">
        <v>45</v>
      </c>
      <c r="B9" s="4" t="s">
        <v>8</v>
      </c>
      <c r="C9" s="32">
        <v>5</v>
      </c>
      <c r="D9" s="60" t="s">
        <v>44</v>
      </c>
      <c r="E9" s="33">
        <v>150</v>
      </c>
      <c r="F9" s="33">
        <f t="shared" si="0"/>
        <v>750</v>
      </c>
      <c r="G9" s="31" t="s">
        <v>73</v>
      </c>
      <c r="H9" s="31"/>
    </row>
    <row r="10" spans="1:10" x14ac:dyDescent="0.2">
      <c r="A10" s="2" t="s">
        <v>25</v>
      </c>
      <c r="B10" s="4" t="s">
        <v>1</v>
      </c>
      <c r="C10" s="32">
        <f>B25</f>
        <v>246</v>
      </c>
      <c r="D10" s="58"/>
      <c r="E10" s="33">
        <v>30</v>
      </c>
      <c r="F10" s="33">
        <f t="shared" si="0"/>
        <v>7380</v>
      </c>
    </row>
    <row r="11" spans="1:10" x14ac:dyDescent="0.2">
      <c r="A11" s="2" t="s">
        <v>30</v>
      </c>
      <c r="B11" s="2" t="s">
        <v>46</v>
      </c>
      <c r="C11" s="58">
        <f>ROUNDUP(B35*(27*2)*(19*2*4)*21,0)</f>
        <v>179780</v>
      </c>
      <c r="D11" s="60" t="s">
        <v>32</v>
      </c>
      <c r="E11" s="33">
        <v>1</v>
      </c>
      <c r="F11" s="33">
        <f t="shared" si="0"/>
        <v>179780</v>
      </c>
    </row>
    <row r="12" spans="1:10" x14ac:dyDescent="0.2">
      <c r="A12" s="2" t="s">
        <v>24</v>
      </c>
      <c r="B12" s="4" t="s">
        <v>6</v>
      </c>
      <c r="C12" s="32">
        <f>ROUNDUP(B25*(B30+B31+B32+B33)/9,0)</f>
        <v>101</v>
      </c>
      <c r="D12" s="60" t="s">
        <v>33</v>
      </c>
      <c r="E12" s="33">
        <v>16</v>
      </c>
      <c r="F12" s="33">
        <f t="shared" si="0"/>
        <v>1616</v>
      </c>
    </row>
    <row r="13" spans="1:10" s="34" customFormat="1" x14ac:dyDescent="0.2">
      <c r="A13" s="2" t="s">
        <v>26</v>
      </c>
      <c r="B13" s="4" t="s">
        <v>6</v>
      </c>
      <c r="C13" s="32">
        <v>45</v>
      </c>
      <c r="D13" s="58"/>
      <c r="E13" s="35">
        <v>75</v>
      </c>
      <c r="F13" s="33">
        <f t="shared" si="0"/>
        <v>3375</v>
      </c>
    </row>
    <row r="14" spans="1:10" x14ac:dyDescent="0.2">
      <c r="A14" s="2" t="s">
        <v>71</v>
      </c>
      <c r="B14" s="4" t="s">
        <v>8</v>
      </c>
      <c r="C14" s="32">
        <v>5</v>
      </c>
      <c r="D14" s="60" t="s">
        <v>36</v>
      </c>
      <c r="E14" s="33">
        <v>150</v>
      </c>
      <c r="F14" s="33">
        <f t="shared" si="0"/>
        <v>750</v>
      </c>
    </row>
    <row r="15" spans="1:10" x14ac:dyDescent="0.2">
      <c r="A15" s="2"/>
      <c r="B15" s="4"/>
      <c r="C15" s="32"/>
      <c r="D15" s="60"/>
      <c r="E15" s="24" t="s">
        <v>78</v>
      </c>
      <c r="F15" s="24">
        <f>SUM(F2:F14)</f>
        <v>201636</v>
      </c>
      <c r="H15" s="28">
        <f>F15/5</f>
        <v>40327.199999999997</v>
      </c>
      <c r="I15" s="20" t="s">
        <v>79</v>
      </c>
    </row>
    <row r="16" spans="1:10" x14ac:dyDescent="0.2">
      <c r="A16" s="62" t="s">
        <v>82</v>
      </c>
      <c r="B16" s="63" t="s">
        <v>1</v>
      </c>
      <c r="C16" s="61">
        <v>187</v>
      </c>
      <c r="D16" s="64" t="s">
        <v>81</v>
      </c>
      <c r="E16" s="65">
        <v>21</v>
      </c>
      <c r="F16" s="65">
        <f>C16*E16</f>
        <v>3927</v>
      </c>
    </row>
    <row r="17" spans="1:8" x14ac:dyDescent="0.2">
      <c r="A17" s="62" t="s">
        <v>28</v>
      </c>
      <c r="B17" s="63" t="s">
        <v>10</v>
      </c>
      <c r="C17" s="61">
        <v>40</v>
      </c>
      <c r="D17" s="64" t="s">
        <v>83</v>
      </c>
      <c r="E17" s="65">
        <v>45</v>
      </c>
      <c r="F17" s="65">
        <f t="shared" si="0"/>
        <v>1800</v>
      </c>
      <c r="G17" s="31"/>
      <c r="H17" s="31"/>
    </row>
    <row r="18" spans="1:8" x14ac:dyDescent="0.2">
      <c r="A18" s="62" t="s">
        <v>80</v>
      </c>
      <c r="B18" s="66" t="s">
        <v>8</v>
      </c>
      <c r="C18" s="61">
        <v>11</v>
      </c>
      <c r="D18" s="64" t="s">
        <v>77</v>
      </c>
      <c r="E18" s="65">
        <v>150</v>
      </c>
      <c r="F18" s="65">
        <f t="shared" si="0"/>
        <v>1650</v>
      </c>
      <c r="G18" s="31" t="s">
        <v>73</v>
      </c>
      <c r="H18" s="31"/>
    </row>
    <row r="19" spans="1:8" x14ac:dyDescent="0.2">
      <c r="E19" s="24" t="s">
        <v>57</v>
      </c>
      <c r="F19" s="24">
        <f>SUM(F15:F18)</f>
        <v>209013</v>
      </c>
    </row>
    <row r="20" spans="1:8" ht="15" x14ac:dyDescent="0.25">
      <c r="E20"/>
      <c r="F20"/>
    </row>
    <row r="21" spans="1:8" ht="15" x14ac:dyDescent="0.25">
      <c r="E21"/>
      <c r="F21"/>
    </row>
    <row r="23" spans="1:8" x14ac:dyDescent="0.2">
      <c r="A23" s="23" t="s">
        <v>58</v>
      </c>
    </row>
    <row r="24" spans="1:8" x14ac:dyDescent="0.2">
      <c r="A24" s="20" t="s">
        <v>16</v>
      </c>
      <c r="B24" s="20">
        <f>108+(76*4)</f>
        <v>412</v>
      </c>
    </row>
    <row r="25" spans="1:8" x14ac:dyDescent="0.2">
      <c r="A25" s="20" t="s">
        <v>17</v>
      </c>
      <c r="B25" s="20">
        <f>46*4 +62</f>
        <v>246</v>
      </c>
    </row>
    <row r="26" spans="1:8" x14ac:dyDescent="0.2">
      <c r="A26" s="20" t="s">
        <v>18</v>
      </c>
      <c r="B26" s="20">
        <f>15.5+16.5+17+14.5+25</f>
        <v>88.5</v>
      </c>
      <c r="G26" s="28"/>
      <c r="H26" s="28"/>
    </row>
    <row r="27" spans="1:8" x14ac:dyDescent="0.2">
      <c r="A27" s="20" t="s">
        <v>19</v>
      </c>
      <c r="B27" s="20">
        <f>75+7+10+10.5+83</f>
        <v>185.5</v>
      </c>
    </row>
    <row r="29" spans="1:8" x14ac:dyDescent="0.2">
      <c r="G29" s="20">
        <f>412/9</f>
        <v>45.777777777777779</v>
      </c>
    </row>
    <row r="30" spans="1:8" x14ac:dyDescent="0.2">
      <c r="A30" s="20" t="s">
        <v>20</v>
      </c>
      <c r="B30" s="20">
        <v>0.25</v>
      </c>
    </row>
    <row r="31" spans="1:8" x14ac:dyDescent="0.2">
      <c r="A31" s="20" t="s">
        <v>21</v>
      </c>
      <c r="B31" s="20">
        <v>1.5</v>
      </c>
    </row>
    <row r="32" spans="1:8" x14ac:dyDescent="0.2">
      <c r="A32" s="20" t="s">
        <v>22</v>
      </c>
      <c r="B32" s="20">
        <v>1.08</v>
      </c>
    </row>
    <row r="33" spans="1:2" x14ac:dyDescent="0.2">
      <c r="A33" s="20" t="s">
        <v>47</v>
      </c>
      <c r="B33" s="20">
        <f>10/12</f>
        <v>0.83333333333333337</v>
      </c>
    </row>
    <row r="35" spans="1:2" x14ac:dyDescent="0.2">
      <c r="A35" s="20" t="s">
        <v>50</v>
      </c>
      <c r="B35" s="20">
        <v>1.0429999999999999</v>
      </c>
    </row>
    <row r="36" spans="1:2" x14ac:dyDescent="0.2">
      <c r="A36" s="21" t="s">
        <v>51</v>
      </c>
    </row>
    <row r="37" spans="1:2" x14ac:dyDescent="0.2">
      <c r="A37" s="20" t="s">
        <v>52</v>
      </c>
    </row>
    <row r="39" spans="1:2" x14ac:dyDescent="0.2">
      <c r="A39" s="20" t="s">
        <v>56</v>
      </c>
    </row>
    <row r="40" spans="1:2" x14ac:dyDescent="0.2">
      <c r="A40" s="20" t="s">
        <v>60</v>
      </c>
    </row>
    <row r="41" spans="1:2" x14ac:dyDescent="0.2">
      <c r="A41" s="27"/>
    </row>
    <row r="42" spans="1:2" x14ac:dyDescent="0.2">
      <c r="A42" s="20" t="s">
        <v>59</v>
      </c>
    </row>
    <row r="43" spans="1:2" x14ac:dyDescent="0.2">
      <c r="A43" s="20" t="s">
        <v>61</v>
      </c>
    </row>
    <row r="44" spans="1:2" x14ac:dyDescent="0.2">
      <c r="A44" s="20" t="s">
        <v>62</v>
      </c>
    </row>
    <row r="46" spans="1:2" x14ac:dyDescent="0.2">
      <c r="A46" s="20" t="s">
        <v>63</v>
      </c>
    </row>
    <row r="47" spans="1:2" x14ac:dyDescent="0.2">
      <c r="A47" s="20" t="s">
        <v>64</v>
      </c>
    </row>
    <row r="49" spans="1:1" x14ac:dyDescent="0.2">
      <c r="A49" s="20" t="s">
        <v>65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'N:\03\61\04C92\Cost Estimate\CC-Plans\75 Percent\[Boulevards CC plans_75-Perc_OPCC.xlsx]Unit Key'!#REF!</xm:f>
          </x14:formula1>
          <xm:sqref>B12:B18 B2:B9 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topLeftCell="A4" workbookViewId="0">
      <selection activeCell="J9" sqref="J9"/>
    </sheetView>
  </sheetViews>
  <sheetFormatPr defaultRowHeight="15" x14ac:dyDescent="0.25"/>
  <cols>
    <col min="2" max="2" width="39" bestFit="1" customWidth="1"/>
    <col min="3" max="3" width="5.5703125" bestFit="1" customWidth="1"/>
    <col min="4" max="4" width="9" bestFit="1" customWidth="1"/>
    <col min="5" max="5" width="9.85546875" bestFit="1" customWidth="1"/>
    <col min="7" max="7" width="13.5703125" bestFit="1" customWidth="1"/>
  </cols>
  <sheetData>
    <row r="2" spans="2:7" x14ac:dyDescent="0.25">
      <c r="B2" s="6" t="s">
        <v>13</v>
      </c>
      <c r="C2" s="7" t="s">
        <v>14</v>
      </c>
      <c r="D2" s="8" t="s">
        <v>15</v>
      </c>
      <c r="E2" s="8" t="s">
        <v>29</v>
      </c>
      <c r="F2" s="24" t="s">
        <v>31</v>
      </c>
      <c r="G2" s="24" t="s">
        <v>66</v>
      </c>
    </row>
    <row r="3" spans="2:7" x14ac:dyDescent="0.25">
      <c r="B3" s="55" t="s">
        <v>0</v>
      </c>
      <c r="C3" s="55" t="s">
        <v>1</v>
      </c>
      <c r="D3" s="32">
        <v>89</v>
      </c>
      <c r="E3" s="56" t="s">
        <v>40</v>
      </c>
      <c r="F3" s="33">
        <v>25</v>
      </c>
      <c r="G3" s="33">
        <v>2225</v>
      </c>
    </row>
    <row r="4" spans="2:7" x14ac:dyDescent="0.25">
      <c r="B4" s="55" t="s">
        <v>53</v>
      </c>
      <c r="C4" s="55" t="s">
        <v>8</v>
      </c>
      <c r="D4" s="32">
        <v>5</v>
      </c>
      <c r="E4" s="56" t="s">
        <v>54</v>
      </c>
      <c r="F4" s="33">
        <v>30</v>
      </c>
      <c r="G4" s="33">
        <v>150</v>
      </c>
    </row>
    <row r="5" spans="2:7" x14ac:dyDescent="0.25">
      <c r="B5" s="55" t="s">
        <v>72</v>
      </c>
      <c r="C5" s="55" t="s">
        <v>8</v>
      </c>
      <c r="D5" s="32">
        <v>5</v>
      </c>
      <c r="E5" s="60" t="s">
        <v>76</v>
      </c>
      <c r="F5" s="35">
        <v>100</v>
      </c>
      <c r="G5" s="33">
        <v>500</v>
      </c>
    </row>
    <row r="6" spans="2:7" x14ac:dyDescent="0.25">
      <c r="B6" s="2" t="s">
        <v>45</v>
      </c>
      <c r="C6" s="4" t="s">
        <v>8</v>
      </c>
      <c r="D6" s="32">
        <v>5</v>
      </c>
      <c r="E6" s="60" t="s">
        <v>44</v>
      </c>
      <c r="F6" s="33">
        <v>150</v>
      </c>
      <c r="G6" s="33">
        <v>750</v>
      </c>
    </row>
    <row r="7" spans="2:7" x14ac:dyDescent="0.25">
      <c r="B7" s="2" t="s">
        <v>34</v>
      </c>
      <c r="C7" s="59" t="s">
        <v>8</v>
      </c>
      <c r="D7" s="32">
        <v>2</v>
      </c>
      <c r="E7" s="56" t="s">
        <v>35</v>
      </c>
      <c r="F7" s="33">
        <v>150</v>
      </c>
      <c r="G7" s="33">
        <v>300</v>
      </c>
    </row>
    <row r="8" spans="2:7" x14ac:dyDescent="0.25">
      <c r="B8" s="2" t="s">
        <v>4</v>
      </c>
      <c r="C8" s="4" t="s">
        <v>3</v>
      </c>
      <c r="D8" s="32">
        <v>23</v>
      </c>
      <c r="E8" s="58" t="s">
        <v>76</v>
      </c>
      <c r="F8" s="33">
        <v>85</v>
      </c>
      <c r="G8" s="33">
        <v>1955</v>
      </c>
    </row>
    <row r="9" spans="2:7" x14ac:dyDescent="0.25">
      <c r="B9" s="2" t="s">
        <v>28</v>
      </c>
      <c r="C9" s="59" t="s">
        <v>8</v>
      </c>
      <c r="D9" s="58">
        <v>40</v>
      </c>
      <c r="E9" s="58" t="s">
        <v>76</v>
      </c>
      <c r="F9" s="35">
        <v>45</v>
      </c>
      <c r="G9" s="35">
        <v>1800</v>
      </c>
    </row>
    <row r="10" spans="2:7" x14ac:dyDescent="0.25">
      <c r="B10" s="2" t="s">
        <v>5</v>
      </c>
      <c r="C10" s="4" t="s">
        <v>3</v>
      </c>
      <c r="D10" s="32">
        <v>4</v>
      </c>
      <c r="E10" s="60" t="s">
        <v>43</v>
      </c>
      <c r="F10" s="33">
        <v>5</v>
      </c>
      <c r="G10" s="33">
        <v>20</v>
      </c>
    </row>
    <row r="11" spans="2:7" x14ac:dyDescent="0.25">
      <c r="B11" s="2" t="s">
        <v>23</v>
      </c>
      <c r="C11" s="4" t="s">
        <v>3</v>
      </c>
      <c r="D11" s="32">
        <v>17</v>
      </c>
      <c r="E11" s="60" t="s">
        <v>42</v>
      </c>
      <c r="F11" s="33">
        <v>55</v>
      </c>
      <c r="G11" s="33">
        <v>935</v>
      </c>
    </row>
    <row r="12" spans="2:7" x14ac:dyDescent="0.25">
      <c r="B12" s="2" t="s">
        <v>9</v>
      </c>
      <c r="C12" s="4" t="s">
        <v>1</v>
      </c>
      <c r="D12" s="32">
        <v>186</v>
      </c>
      <c r="E12" s="60" t="s">
        <v>49</v>
      </c>
      <c r="F12" s="33">
        <v>21</v>
      </c>
      <c r="G12" s="33">
        <v>3906</v>
      </c>
    </row>
    <row r="13" spans="2:7" x14ac:dyDescent="0.25">
      <c r="B13" s="2" t="s">
        <v>25</v>
      </c>
      <c r="C13" s="4" t="s">
        <v>1</v>
      </c>
      <c r="D13" s="32">
        <v>246</v>
      </c>
      <c r="E13" s="58" t="s">
        <v>76</v>
      </c>
      <c r="F13" s="33">
        <v>30</v>
      </c>
      <c r="G13" s="33">
        <v>7380</v>
      </c>
    </row>
    <row r="14" spans="2:7" x14ac:dyDescent="0.25">
      <c r="B14" s="2" t="s">
        <v>30</v>
      </c>
      <c r="C14" s="2" t="s">
        <v>46</v>
      </c>
      <c r="D14" s="58">
        <v>179780</v>
      </c>
      <c r="E14" s="60" t="s">
        <v>32</v>
      </c>
      <c r="F14" s="33">
        <v>1</v>
      </c>
      <c r="G14" s="33">
        <v>179780</v>
      </c>
    </row>
    <row r="15" spans="2:7" x14ac:dyDescent="0.25">
      <c r="B15" s="2" t="s">
        <v>24</v>
      </c>
      <c r="C15" s="4" t="s">
        <v>6</v>
      </c>
      <c r="D15" s="32">
        <v>101</v>
      </c>
      <c r="E15" s="60" t="s">
        <v>33</v>
      </c>
      <c r="F15" s="33">
        <v>16</v>
      </c>
      <c r="G15" s="33">
        <v>1616</v>
      </c>
    </row>
    <row r="16" spans="2:7" x14ac:dyDescent="0.25">
      <c r="B16" s="2" t="s">
        <v>26</v>
      </c>
      <c r="C16" s="4" t="s">
        <v>6</v>
      </c>
      <c r="D16" s="32">
        <v>45</v>
      </c>
      <c r="E16" s="58" t="s">
        <v>76</v>
      </c>
      <c r="F16" s="35">
        <v>75</v>
      </c>
      <c r="G16" s="33">
        <v>3375</v>
      </c>
    </row>
    <row r="17" spans="2:7" x14ac:dyDescent="0.25">
      <c r="B17" s="2" t="s">
        <v>71</v>
      </c>
      <c r="C17" s="4" t="s">
        <v>8</v>
      </c>
      <c r="D17" s="32">
        <v>5</v>
      </c>
      <c r="E17" s="60" t="s">
        <v>36</v>
      </c>
      <c r="F17" s="33">
        <v>150</v>
      </c>
      <c r="G17" s="33">
        <v>750</v>
      </c>
    </row>
    <row r="18" spans="2:7" x14ac:dyDescent="0.25">
      <c r="B18" s="2" t="s">
        <v>2</v>
      </c>
      <c r="C18" s="57" t="s">
        <v>3</v>
      </c>
      <c r="D18" s="32">
        <v>44</v>
      </c>
      <c r="E18" s="60" t="s">
        <v>41</v>
      </c>
      <c r="F18" s="33">
        <v>50</v>
      </c>
      <c r="G18" s="33">
        <v>2200</v>
      </c>
    </row>
    <row r="19" spans="2:7" x14ac:dyDescent="0.25">
      <c r="B19" s="2" t="s">
        <v>12</v>
      </c>
      <c r="C19" s="55" t="s">
        <v>10</v>
      </c>
      <c r="D19" s="32">
        <v>46</v>
      </c>
      <c r="E19" s="56" t="s">
        <v>38</v>
      </c>
      <c r="F19" s="33">
        <v>5000</v>
      </c>
      <c r="G19" s="33">
        <v>230000</v>
      </c>
    </row>
    <row r="20" spans="2:7" x14ac:dyDescent="0.25">
      <c r="B20" s="20"/>
      <c r="C20" s="20"/>
      <c r="D20" s="20"/>
      <c r="E20" s="20"/>
      <c r="F20" s="24" t="s">
        <v>57</v>
      </c>
      <c r="G20" s="24">
        <v>437192</v>
      </c>
    </row>
    <row r="24" spans="2:7" x14ac:dyDescent="0.25">
      <c r="B24" t="s">
        <v>75</v>
      </c>
    </row>
  </sheetData>
  <pageMargins left="0.7" right="0.7" top="0.75" bottom="0.75" header="0.3" footer="0.3"/>
  <pageSetup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'N:\03\61\04C92\Cost Estimate\CC-Plans\75 Percent\[Boulevards CC plans_75-Perc_OPCC.xlsx]Unit Key'!#REF!</xm:f>
          </x14:formula1>
          <xm:sqref>C15:C19 C3:C13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9"/>
  <sheetViews>
    <sheetView workbookViewId="0">
      <selection activeCell="D44" sqref="D44"/>
    </sheetView>
  </sheetViews>
  <sheetFormatPr defaultColWidth="9" defaultRowHeight="12.75" x14ac:dyDescent="0.2"/>
  <cols>
    <col min="1" max="1" width="39.42578125" style="20" bestFit="1" customWidth="1"/>
    <col min="2" max="3" width="9" style="20"/>
    <col min="4" max="4" width="9.7109375" style="20" bestFit="1" customWidth="1"/>
    <col min="5" max="5" width="9" style="28"/>
    <col min="6" max="6" width="11.7109375" style="20" bestFit="1" customWidth="1"/>
    <col min="7" max="7" width="9" style="20"/>
    <col min="8" max="8" width="24.42578125" style="20" bestFit="1" customWidth="1"/>
    <col min="9" max="16384" width="9" style="20"/>
  </cols>
  <sheetData>
    <row r="1" spans="1:9" x14ac:dyDescent="0.2">
      <c r="A1" s="6" t="s">
        <v>13</v>
      </c>
      <c r="B1" s="7" t="s">
        <v>14</v>
      </c>
      <c r="C1" s="8" t="s">
        <v>15</v>
      </c>
      <c r="D1" s="8" t="s">
        <v>29</v>
      </c>
      <c r="E1" s="24" t="s">
        <v>31</v>
      </c>
      <c r="F1" s="24" t="s">
        <v>66</v>
      </c>
      <c r="H1" s="11" t="s">
        <v>48</v>
      </c>
      <c r="I1" s="12" t="s">
        <v>39</v>
      </c>
    </row>
    <row r="2" spans="1:9" x14ac:dyDescent="0.2">
      <c r="A2" s="1" t="s">
        <v>0</v>
      </c>
      <c r="B2" s="1" t="s">
        <v>1</v>
      </c>
      <c r="C2" s="9">
        <f>ROUNDUP(B26,0)</f>
        <v>89</v>
      </c>
      <c r="D2" s="10" t="s">
        <v>40</v>
      </c>
      <c r="E2" s="25">
        <v>25</v>
      </c>
      <c r="F2" s="25">
        <f>C2*E2</f>
        <v>2225</v>
      </c>
    </row>
    <row r="3" spans="1:9" x14ac:dyDescent="0.2">
      <c r="A3" s="1" t="s">
        <v>53</v>
      </c>
      <c r="B3" s="1" t="s">
        <v>8</v>
      </c>
      <c r="C3" s="9">
        <v>5</v>
      </c>
      <c r="D3" s="10" t="s">
        <v>54</v>
      </c>
      <c r="E3" s="25">
        <v>30</v>
      </c>
      <c r="F3" s="25">
        <f t="shared" ref="F3:F20" si="0">C3*E3</f>
        <v>150</v>
      </c>
      <c r="G3" s="31" t="s">
        <v>67</v>
      </c>
    </row>
    <row r="4" spans="1:9" x14ac:dyDescent="0.2">
      <c r="A4" s="1" t="s">
        <v>55</v>
      </c>
      <c r="B4" s="1" t="s">
        <v>8</v>
      </c>
      <c r="C4" s="9">
        <v>5</v>
      </c>
      <c r="D4" s="22"/>
      <c r="E4" s="30"/>
      <c r="F4" s="25">
        <f t="shared" si="0"/>
        <v>0</v>
      </c>
    </row>
    <row r="5" spans="1:9" x14ac:dyDescent="0.2">
      <c r="A5" s="2" t="s">
        <v>2</v>
      </c>
      <c r="B5" s="3" t="s">
        <v>3</v>
      </c>
      <c r="C5" s="9">
        <f>ROUNDUP((B24*(B30+B31+B32))/27,0)</f>
        <v>44</v>
      </c>
      <c r="D5" s="10" t="s">
        <v>41</v>
      </c>
      <c r="E5" s="25">
        <v>50</v>
      </c>
      <c r="F5" s="25">
        <f t="shared" si="0"/>
        <v>2200</v>
      </c>
    </row>
    <row r="6" spans="1:9" x14ac:dyDescent="0.2">
      <c r="A6" s="13" t="s">
        <v>4</v>
      </c>
      <c r="B6" s="14" t="s">
        <v>3</v>
      </c>
      <c r="C6" s="15">
        <f>ROUNDUP((B24*B31)/27,0)</f>
        <v>23</v>
      </c>
      <c r="D6" s="19"/>
      <c r="E6" s="26">
        <v>85</v>
      </c>
      <c r="F6" s="25">
        <f t="shared" si="0"/>
        <v>1955</v>
      </c>
    </row>
    <row r="7" spans="1:9" x14ac:dyDescent="0.2">
      <c r="A7" s="2" t="s">
        <v>23</v>
      </c>
      <c r="B7" s="4" t="s">
        <v>3</v>
      </c>
      <c r="C7" s="9">
        <f>ROUNDUP((B24*B32)/27,0)</f>
        <v>17</v>
      </c>
      <c r="D7" s="10" t="s">
        <v>42</v>
      </c>
      <c r="E7" s="25">
        <v>55</v>
      </c>
      <c r="F7" s="25">
        <f t="shared" si="0"/>
        <v>935</v>
      </c>
    </row>
    <row r="8" spans="1:9" x14ac:dyDescent="0.2">
      <c r="A8" s="13" t="s">
        <v>5</v>
      </c>
      <c r="B8" s="14" t="s">
        <v>3</v>
      </c>
      <c r="C8" s="15">
        <f>ROUNDUP((B30*B24)/27,0)</f>
        <v>4</v>
      </c>
      <c r="D8" s="16" t="s">
        <v>43</v>
      </c>
      <c r="E8" s="26">
        <v>5</v>
      </c>
      <c r="F8" s="25">
        <f t="shared" si="0"/>
        <v>20</v>
      </c>
    </row>
    <row r="9" spans="1:9" x14ac:dyDescent="0.2">
      <c r="A9" s="2" t="s">
        <v>45</v>
      </c>
      <c r="B9" s="4" t="s">
        <v>8</v>
      </c>
      <c r="C9" s="9">
        <v>5</v>
      </c>
      <c r="D9" s="10" t="s">
        <v>44</v>
      </c>
      <c r="E9" s="25">
        <v>350</v>
      </c>
      <c r="F9" s="25">
        <f t="shared" si="0"/>
        <v>1750</v>
      </c>
      <c r="G9" s="31" t="s">
        <v>67</v>
      </c>
    </row>
    <row r="10" spans="1:9" hidden="1" x14ac:dyDescent="0.2">
      <c r="A10" s="2" t="s">
        <v>7</v>
      </c>
      <c r="B10" s="4" t="s">
        <v>8</v>
      </c>
      <c r="C10" s="9"/>
      <c r="D10" s="18"/>
      <c r="E10" s="25"/>
      <c r="F10" s="25">
        <f t="shared" si="0"/>
        <v>0</v>
      </c>
    </row>
    <row r="11" spans="1:9" x14ac:dyDescent="0.2">
      <c r="A11" s="2" t="s">
        <v>9</v>
      </c>
      <c r="B11" s="4" t="s">
        <v>1</v>
      </c>
      <c r="C11" s="9">
        <f>ROUNDUP(B27,0)</f>
        <v>186</v>
      </c>
      <c r="D11" s="10" t="s">
        <v>49</v>
      </c>
      <c r="E11" s="25">
        <v>21</v>
      </c>
      <c r="F11" s="25">
        <f t="shared" si="0"/>
        <v>3906</v>
      </c>
    </row>
    <row r="12" spans="1:9" x14ac:dyDescent="0.2">
      <c r="A12" s="2" t="s">
        <v>25</v>
      </c>
      <c r="B12" s="4" t="s">
        <v>1</v>
      </c>
      <c r="C12" s="9">
        <f>B25</f>
        <v>246</v>
      </c>
      <c r="D12" s="18"/>
      <c r="E12" s="25">
        <v>30</v>
      </c>
      <c r="F12" s="25">
        <f t="shared" si="0"/>
        <v>7380</v>
      </c>
    </row>
    <row r="13" spans="1:9" x14ac:dyDescent="0.2">
      <c r="A13" s="2" t="s">
        <v>30</v>
      </c>
      <c r="B13" s="2" t="s">
        <v>46</v>
      </c>
      <c r="C13" s="17">
        <f>ROUNDUP(B35*(27*2)*(19*2*4)*21,0)</f>
        <v>179780</v>
      </c>
      <c r="D13" s="10" t="s">
        <v>32</v>
      </c>
      <c r="E13" s="25">
        <v>1</v>
      </c>
      <c r="F13" s="25">
        <f t="shared" si="0"/>
        <v>179780</v>
      </c>
    </row>
    <row r="14" spans="1:9" x14ac:dyDescent="0.2">
      <c r="A14" s="2" t="s">
        <v>24</v>
      </c>
      <c r="B14" s="4" t="s">
        <v>6</v>
      </c>
      <c r="C14" s="9">
        <f>ROUNDUP(B25*(B30+B31+B32+B33)/9,0)</f>
        <v>101</v>
      </c>
      <c r="D14" s="10" t="s">
        <v>33</v>
      </c>
      <c r="E14" s="25">
        <v>16</v>
      </c>
      <c r="F14" s="25">
        <f t="shared" si="0"/>
        <v>1616</v>
      </c>
    </row>
    <row r="15" spans="1:9" x14ac:dyDescent="0.2">
      <c r="A15" s="13" t="s">
        <v>26</v>
      </c>
      <c r="B15" s="14" t="s">
        <v>8</v>
      </c>
      <c r="C15" s="15">
        <v>5</v>
      </c>
      <c r="D15" s="19"/>
      <c r="E15" s="29"/>
      <c r="F15" s="25">
        <f t="shared" si="0"/>
        <v>0</v>
      </c>
      <c r="G15" s="31" t="s">
        <v>70</v>
      </c>
    </row>
    <row r="16" spans="1:9" x14ac:dyDescent="0.2">
      <c r="A16" s="2" t="s">
        <v>27</v>
      </c>
      <c r="B16" s="4" t="s">
        <v>8</v>
      </c>
      <c r="C16" s="9">
        <v>5</v>
      </c>
      <c r="D16" s="10" t="s">
        <v>36</v>
      </c>
      <c r="E16" s="25">
        <v>90</v>
      </c>
      <c r="F16" s="25">
        <f t="shared" si="0"/>
        <v>450</v>
      </c>
    </row>
    <row r="17" spans="1:7" x14ac:dyDescent="0.2">
      <c r="A17" s="13" t="s">
        <v>28</v>
      </c>
      <c r="B17" s="14" t="s">
        <v>10</v>
      </c>
      <c r="C17" s="15">
        <v>1</v>
      </c>
      <c r="D17" s="19"/>
      <c r="E17" s="29"/>
      <c r="F17" s="25">
        <f t="shared" si="0"/>
        <v>0</v>
      </c>
      <c r="G17" s="31" t="s">
        <v>68</v>
      </c>
    </row>
    <row r="18" spans="1:7" x14ac:dyDescent="0.2">
      <c r="A18" s="2" t="s">
        <v>11</v>
      </c>
      <c r="B18" s="5" t="s">
        <v>8</v>
      </c>
      <c r="C18" s="9">
        <v>0</v>
      </c>
      <c r="D18" s="10" t="s">
        <v>37</v>
      </c>
      <c r="E18" s="25">
        <v>500</v>
      </c>
      <c r="F18" s="25">
        <f t="shared" si="0"/>
        <v>0</v>
      </c>
      <c r="G18" s="31" t="s">
        <v>69</v>
      </c>
    </row>
    <row r="19" spans="1:7" x14ac:dyDescent="0.2">
      <c r="A19" s="2" t="s">
        <v>12</v>
      </c>
      <c r="B19" s="1" t="s">
        <v>10</v>
      </c>
      <c r="C19" s="9">
        <f>ROUNDUP(B24/9,0)</f>
        <v>46</v>
      </c>
      <c r="D19" s="10" t="s">
        <v>38</v>
      </c>
      <c r="E19" s="25">
        <v>5000</v>
      </c>
      <c r="F19" s="25">
        <f t="shared" si="0"/>
        <v>230000</v>
      </c>
    </row>
    <row r="20" spans="1:7" x14ac:dyDescent="0.2">
      <c r="A20" s="2" t="s">
        <v>34</v>
      </c>
      <c r="B20" s="5" t="s">
        <v>8</v>
      </c>
      <c r="C20" s="9">
        <v>2</v>
      </c>
      <c r="D20" s="10" t="s">
        <v>35</v>
      </c>
      <c r="E20" s="25">
        <v>350</v>
      </c>
      <c r="F20" s="25">
        <f t="shared" si="0"/>
        <v>700</v>
      </c>
      <c r="G20" s="31" t="s">
        <v>67</v>
      </c>
    </row>
    <row r="21" spans="1:7" x14ac:dyDescent="0.2">
      <c r="E21" s="24" t="s">
        <v>57</v>
      </c>
      <c r="F21" s="24">
        <f>SUM(F2:F20)</f>
        <v>433067</v>
      </c>
    </row>
    <row r="23" spans="1:7" x14ac:dyDescent="0.2">
      <c r="A23" s="23" t="s">
        <v>58</v>
      </c>
    </row>
    <row r="24" spans="1:7" x14ac:dyDescent="0.2">
      <c r="A24" s="20" t="s">
        <v>16</v>
      </c>
      <c r="B24" s="20">
        <f>108+(76*4)</f>
        <v>412</v>
      </c>
    </row>
    <row r="25" spans="1:7" x14ac:dyDescent="0.2">
      <c r="A25" s="20" t="s">
        <v>17</v>
      </c>
      <c r="B25" s="20">
        <f>46*4 +62</f>
        <v>246</v>
      </c>
    </row>
    <row r="26" spans="1:7" x14ac:dyDescent="0.2">
      <c r="A26" s="20" t="s">
        <v>18</v>
      </c>
      <c r="B26" s="20">
        <f>15.5+16.5+17+14.5+25</f>
        <v>88.5</v>
      </c>
    </row>
    <row r="27" spans="1:7" x14ac:dyDescent="0.2">
      <c r="A27" s="20" t="s">
        <v>19</v>
      </c>
      <c r="B27" s="20">
        <f>75+7+10+10.5+83</f>
        <v>185.5</v>
      </c>
    </row>
    <row r="30" spans="1:7" x14ac:dyDescent="0.2">
      <c r="A30" s="20" t="s">
        <v>20</v>
      </c>
      <c r="B30" s="20">
        <v>0.25</v>
      </c>
    </row>
    <row r="31" spans="1:7" x14ac:dyDescent="0.2">
      <c r="A31" s="20" t="s">
        <v>21</v>
      </c>
      <c r="B31" s="20">
        <v>1.5</v>
      </c>
    </row>
    <row r="32" spans="1:7" x14ac:dyDescent="0.2">
      <c r="A32" s="20" t="s">
        <v>22</v>
      </c>
      <c r="B32" s="20">
        <v>1.08</v>
      </c>
    </row>
    <row r="33" spans="1:2" x14ac:dyDescent="0.2">
      <c r="A33" s="20" t="s">
        <v>47</v>
      </c>
      <c r="B33" s="20">
        <f>10/12</f>
        <v>0.83333333333333337</v>
      </c>
    </row>
    <row r="35" spans="1:2" x14ac:dyDescent="0.2">
      <c r="A35" s="20" t="s">
        <v>50</v>
      </c>
      <c r="B35" s="20">
        <v>1.0429999999999999</v>
      </c>
    </row>
    <row r="36" spans="1:2" x14ac:dyDescent="0.2">
      <c r="A36" s="21" t="s">
        <v>51</v>
      </c>
    </row>
    <row r="37" spans="1:2" x14ac:dyDescent="0.2">
      <c r="A37" s="20" t="s">
        <v>52</v>
      </c>
    </row>
    <row r="39" spans="1:2" x14ac:dyDescent="0.2">
      <c r="A39" s="20" t="s">
        <v>56</v>
      </c>
    </row>
    <row r="40" spans="1:2" x14ac:dyDescent="0.2">
      <c r="A40" s="20" t="s">
        <v>60</v>
      </c>
    </row>
    <row r="41" spans="1:2" x14ac:dyDescent="0.2">
      <c r="A41" s="27"/>
    </row>
    <row r="42" spans="1:2" x14ac:dyDescent="0.2">
      <c r="A42" s="20" t="s">
        <v>59</v>
      </c>
    </row>
    <row r="43" spans="1:2" x14ac:dyDescent="0.2">
      <c r="A43" s="20" t="s">
        <v>61</v>
      </c>
    </row>
    <row r="44" spans="1:2" x14ac:dyDescent="0.2">
      <c r="A44" s="20" t="s">
        <v>62</v>
      </c>
    </row>
    <row r="46" spans="1:2" x14ac:dyDescent="0.2">
      <c r="A46" s="20" t="s">
        <v>63</v>
      </c>
    </row>
    <row r="47" spans="1:2" x14ac:dyDescent="0.2">
      <c r="A47" s="20" t="s">
        <v>64</v>
      </c>
    </row>
    <row r="49" spans="1:1" x14ac:dyDescent="0.2">
      <c r="A49" s="20" t="s">
        <v>65</v>
      </c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'N:\03\61\04C92\Cost Estimate\CC-Plans\75 Percent\[Boulevards CC plans_75-Perc_OPCC.xlsx]Unit Key'!#REF!</xm:f>
          </x14:formula1>
          <xm:sqref>B2:B12 B14:B20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workbookViewId="0">
      <selection activeCell="L20" sqref="L20"/>
    </sheetView>
  </sheetViews>
  <sheetFormatPr defaultRowHeight="15" x14ac:dyDescent="0.25"/>
  <cols>
    <col min="2" max="2" width="39" bestFit="1" customWidth="1"/>
    <col min="3" max="3" width="5.5703125" bestFit="1" customWidth="1"/>
    <col min="4" max="4" width="9" bestFit="1" customWidth="1"/>
    <col min="5" max="5" width="9.85546875" bestFit="1" customWidth="1"/>
    <col min="6" max="6" width="8.85546875" bestFit="1" customWidth="1"/>
    <col min="7" max="7" width="13.5703125" bestFit="1" customWidth="1"/>
  </cols>
  <sheetData>
    <row r="1" spans="2:7" x14ac:dyDescent="0.25">
      <c r="E1" s="8" t="s">
        <v>29</v>
      </c>
      <c r="F1" s="24" t="s">
        <v>31</v>
      </c>
      <c r="G1" s="24" t="s">
        <v>66</v>
      </c>
    </row>
    <row r="2" spans="2:7" s="40" customFormat="1" x14ac:dyDescent="0.25">
      <c r="B2" s="37" t="s">
        <v>53</v>
      </c>
      <c r="C2" s="37" t="s">
        <v>8</v>
      </c>
      <c r="D2" s="38">
        <v>5</v>
      </c>
      <c r="E2" s="39" t="s">
        <v>54</v>
      </c>
      <c r="F2" s="36">
        <v>30</v>
      </c>
      <c r="G2" s="36">
        <v>150</v>
      </c>
    </row>
    <row r="3" spans="2:7" s="40" customFormat="1" x14ac:dyDescent="0.25">
      <c r="B3" s="37" t="s">
        <v>72</v>
      </c>
      <c r="C3" s="37" t="s">
        <v>8</v>
      </c>
      <c r="D3" s="38">
        <v>5</v>
      </c>
      <c r="E3" s="39"/>
      <c r="F3" s="36">
        <v>100</v>
      </c>
      <c r="G3" s="36">
        <v>500</v>
      </c>
    </row>
    <row r="4" spans="2:7" s="40" customFormat="1" x14ac:dyDescent="0.25">
      <c r="B4" s="41" t="s">
        <v>4</v>
      </c>
      <c r="C4" s="42" t="s">
        <v>3</v>
      </c>
      <c r="D4" s="43">
        <v>23</v>
      </c>
      <c r="E4" s="43"/>
      <c r="F4" s="44">
        <v>85</v>
      </c>
      <c r="G4" s="36">
        <v>1955</v>
      </c>
    </row>
    <row r="5" spans="2:7" s="40" customFormat="1" x14ac:dyDescent="0.25">
      <c r="B5" s="45" t="s">
        <v>23</v>
      </c>
      <c r="C5" s="46" t="s">
        <v>3</v>
      </c>
      <c r="D5" s="38">
        <v>17</v>
      </c>
      <c r="E5" s="39" t="s">
        <v>42</v>
      </c>
      <c r="F5" s="36">
        <v>55</v>
      </c>
      <c r="G5" s="36">
        <v>935</v>
      </c>
    </row>
    <row r="6" spans="2:7" s="40" customFormat="1" x14ac:dyDescent="0.25">
      <c r="B6" s="41" t="s">
        <v>5</v>
      </c>
      <c r="C6" s="42" t="s">
        <v>3</v>
      </c>
      <c r="D6" s="43">
        <v>4</v>
      </c>
      <c r="E6" s="47" t="s">
        <v>43</v>
      </c>
      <c r="F6" s="44">
        <v>5</v>
      </c>
      <c r="G6" s="36">
        <v>20</v>
      </c>
    </row>
    <row r="7" spans="2:7" s="40" customFormat="1" x14ac:dyDescent="0.25">
      <c r="B7" s="45" t="s">
        <v>45</v>
      </c>
      <c r="C7" s="46" t="s">
        <v>8</v>
      </c>
      <c r="D7" s="38">
        <v>5</v>
      </c>
      <c r="E7" s="39" t="s">
        <v>44</v>
      </c>
      <c r="F7" s="36">
        <v>150</v>
      </c>
      <c r="G7" s="36">
        <v>750</v>
      </c>
    </row>
    <row r="8" spans="2:7" s="40" customFormat="1" x14ac:dyDescent="0.25">
      <c r="B8" s="41" t="s">
        <v>28</v>
      </c>
      <c r="C8" s="42" t="s">
        <v>10</v>
      </c>
      <c r="D8" s="43">
        <v>1</v>
      </c>
      <c r="E8" s="43"/>
      <c r="F8" s="44"/>
      <c r="G8" s="36">
        <v>0</v>
      </c>
    </row>
    <row r="9" spans="2:7" s="40" customFormat="1" x14ac:dyDescent="0.25">
      <c r="B9" s="45" t="s">
        <v>34</v>
      </c>
      <c r="C9" s="37" t="s">
        <v>8</v>
      </c>
      <c r="D9" s="38">
        <v>2</v>
      </c>
      <c r="E9" s="39" t="s">
        <v>35</v>
      </c>
      <c r="F9" s="36">
        <v>150</v>
      </c>
      <c r="G9" s="36">
        <v>300</v>
      </c>
    </row>
    <row r="10" spans="2:7" x14ac:dyDescent="0.25">
      <c r="B10" s="20"/>
      <c r="C10" s="20"/>
      <c r="D10" s="20"/>
      <c r="E10" s="20"/>
      <c r="F10" s="24" t="s">
        <v>57</v>
      </c>
      <c r="G10" s="24">
        <v>435842</v>
      </c>
    </row>
    <row r="13" spans="2:7" x14ac:dyDescent="0.25">
      <c r="B13" s="6" t="s">
        <v>13</v>
      </c>
      <c r="C13" s="7" t="s">
        <v>14</v>
      </c>
      <c r="D13" s="51" t="s">
        <v>15</v>
      </c>
    </row>
    <row r="14" spans="2:7" x14ac:dyDescent="0.25">
      <c r="B14" s="2" t="s">
        <v>2</v>
      </c>
      <c r="C14" s="3" t="s">
        <v>3</v>
      </c>
      <c r="D14" s="52">
        <v>44</v>
      </c>
      <c r="E14" s="48"/>
      <c r="F14" s="25"/>
      <c r="G14" s="25"/>
    </row>
    <row r="15" spans="2:7" x14ac:dyDescent="0.25">
      <c r="B15" s="2" t="s">
        <v>12</v>
      </c>
      <c r="C15" s="1" t="s">
        <v>10</v>
      </c>
      <c r="D15" s="52">
        <v>46</v>
      </c>
      <c r="E15" s="48"/>
      <c r="F15" s="25"/>
      <c r="G15" s="25"/>
    </row>
    <row r="16" spans="2:7" x14ac:dyDescent="0.25">
      <c r="B16" s="2" t="s">
        <v>9</v>
      </c>
      <c r="C16" s="4" t="s">
        <v>1</v>
      </c>
      <c r="D16" s="52">
        <v>186</v>
      </c>
      <c r="E16" s="48"/>
      <c r="F16" s="25"/>
      <c r="G16" s="25"/>
    </row>
    <row r="17" spans="2:7" x14ac:dyDescent="0.25">
      <c r="B17" s="1" t="s">
        <v>0</v>
      </c>
      <c r="C17" s="1" t="s">
        <v>1</v>
      </c>
      <c r="D17" s="52">
        <v>89</v>
      </c>
      <c r="E17" s="48"/>
      <c r="F17" s="25"/>
      <c r="G17" s="25"/>
    </row>
    <row r="18" spans="2:7" x14ac:dyDescent="0.25">
      <c r="B18" s="2" t="s">
        <v>25</v>
      </c>
      <c r="C18" s="4" t="s">
        <v>1</v>
      </c>
      <c r="D18" s="52">
        <v>246</v>
      </c>
      <c r="E18" s="49"/>
      <c r="F18" s="25"/>
      <c r="G18" s="25"/>
    </row>
    <row r="19" spans="2:7" x14ac:dyDescent="0.25">
      <c r="B19" s="2" t="s">
        <v>30</v>
      </c>
      <c r="C19" s="2" t="s">
        <v>46</v>
      </c>
      <c r="D19" s="53">
        <v>179780</v>
      </c>
      <c r="E19" s="48"/>
      <c r="F19" s="25"/>
      <c r="G19" s="25"/>
    </row>
    <row r="20" spans="2:7" x14ac:dyDescent="0.25">
      <c r="B20" s="2" t="s">
        <v>24</v>
      </c>
      <c r="C20" s="4" t="s">
        <v>6</v>
      </c>
      <c r="D20" s="52">
        <v>101</v>
      </c>
      <c r="E20" s="48"/>
      <c r="F20" s="25"/>
      <c r="G20" s="25"/>
    </row>
    <row r="21" spans="2:7" x14ac:dyDescent="0.25">
      <c r="B21" s="2" t="s">
        <v>26</v>
      </c>
      <c r="C21" s="4" t="s">
        <v>6</v>
      </c>
      <c r="D21" s="54">
        <v>45</v>
      </c>
      <c r="E21" s="50"/>
      <c r="F21" s="35"/>
      <c r="G21" s="33"/>
    </row>
    <row r="22" spans="2:7" x14ac:dyDescent="0.25">
      <c r="B22" s="2" t="s">
        <v>71</v>
      </c>
      <c r="C22" s="4" t="s">
        <v>8</v>
      </c>
      <c r="D22" s="52">
        <v>5</v>
      </c>
      <c r="E22" s="48"/>
      <c r="F22" s="25"/>
      <c r="G22" s="25"/>
    </row>
    <row r="23" spans="2:7" x14ac:dyDescent="0.25">
      <c r="B23" s="2" t="s">
        <v>74</v>
      </c>
      <c r="C23" s="4" t="s">
        <v>10</v>
      </c>
      <c r="D23" s="53">
        <v>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'N:\03\61\04C92\Cost Estimate\CC-Plans\75 Percent\[Boulevards CC plans_75-Perc_OPCC.xlsx]Unit Key'!#REF!</xm:f>
          </x14:formula1>
          <xm:sqref>C20:C22 C9 C14:C18 C2:C8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Quantities + Costs</vt:lpstr>
      <vt:lpstr>Sheet1</vt:lpstr>
      <vt:lpstr>Quantities (COMMENTS)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Backs, Monica</dc:creator>
  <cp:lastModifiedBy>Boyer, Chad</cp:lastModifiedBy>
  <cp:lastPrinted>2020-03-27T21:07:47Z</cp:lastPrinted>
  <dcterms:created xsi:type="dcterms:W3CDTF">2020-03-24T14:15:03Z</dcterms:created>
  <dcterms:modified xsi:type="dcterms:W3CDTF">2021-06-14T14:11:15Z</dcterms:modified>
</cp:coreProperties>
</file>