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13_ncr:1_{6E4EA779-DD3F-465A-B3AA-68FC95407E42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Sheet Reference" sheetId="6" r:id="rId1"/>
    <sheet name="Mainline CUT FILL S&amp;M Calcs" sheetId="3" r:id="rId2"/>
    <sheet name="Seeding calcs" sheetId="4" r:id="rId3"/>
  </sheets>
  <definedNames>
    <definedName name="_xlnm.Print_Area" localSheetId="1">'Mainline CUT FILL S&amp;M Calcs'!$B$3:$K$18</definedName>
    <definedName name="_xlnm.Print_Area" localSheetId="0">'Sheet Reference'!#REF!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" i="4" l="1"/>
  <c r="I19" i="3"/>
  <c r="I23" i="3" s="1"/>
  <c r="I22" i="3"/>
  <c r="I15" i="3"/>
  <c r="J23" i="3"/>
  <c r="H23" i="3"/>
  <c r="G23" i="3"/>
  <c r="Q19" i="3"/>
  <c r="E19" i="3" s="1"/>
  <c r="C19" i="3"/>
  <c r="D19" i="3"/>
  <c r="F19" i="3"/>
  <c r="I8" i="3"/>
  <c r="H8" i="3"/>
  <c r="G8" i="3"/>
  <c r="Q14" i="3"/>
  <c r="E14" i="3" s="1"/>
  <c r="Q18" i="3"/>
  <c r="Q17" i="3"/>
  <c r="Q15" i="3"/>
  <c r="Q12" i="3"/>
  <c r="Q11" i="3"/>
  <c r="Q10" i="3"/>
  <c r="E10" i="3" s="1"/>
  <c r="Q9" i="3"/>
  <c r="Q8" i="3"/>
  <c r="Q7" i="3"/>
  <c r="F9" i="3"/>
  <c r="F11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F14" i="3"/>
  <c r="D14" i="3"/>
  <c r="C14" i="3"/>
  <c r="F15" i="3"/>
  <c r="E15" i="3"/>
  <c r="D15" i="3"/>
  <c r="C15" i="3"/>
  <c r="E11" i="3"/>
  <c r="D11" i="3"/>
  <c r="C11" i="3"/>
  <c r="F10" i="3"/>
  <c r="D10" i="3"/>
  <c r="C10" i="3"/>
  <c r="E9" i="3"/>
  <c r="D9" i="3"/>
  <c r="C9" i="3"/>
  <c r="F8" i="3"/>
  <c r="E8" i="3"/>
  <c r="D8" i="3"/>
  <c r="C8" i="3"/>
  <c r="F18" i="3"/>
  <c r="E18" i="3"/>
  <c r="D18" i="3"/>
  <c r="C18" i="3"/>
  <c r="G19" i="3" l="1"/>
  <c r="H19" i="3"/>
  <c r="J19" i="3"/>
  <c r="G11" i="3"/>
  <c r="G15" i="3"/>
  <c r="H15" i="3"/>
  <c r="J15" i="3"/>
  <c r="H9" i="3"/>
  <c r="J9" i="3"/>
  <c r="G9" i="3"/>
  <c r="I9" i="3"/>
  <c r="H11" i="3"/>
  <c r="I11" i="3"/>
  <c r="J11" i="3"/>
  <c r="G10" i="3"/>
  <c r="H10" i="3"/>
  <c r="I10" i="3"/>
  <c r="J10" i="3"/>
  <c r="F7" i="3"/>
  <c r="J8" i="3" s="1"/>
  <c r="F12" i="3"/>
  <c r="F16" i="3"/>
  <c r="F17" i="3"/>
  <c r="J18" i="3" s="1"/>
  <c r="J16" i="3" l="1"/>
  <c r="J17" i="3"/>
  <c r="C7" i="3"/>
  <c r="C12" i="3"/>
  <c r="C16" i="3"/>
  <c r="C17" i="3"/>
  <c r="G18" i="3" s="1"/>
  <c r="G16" i="3" l="1"/>
  <c r="G17" i="3"/>
  <c r="D6" i="6"/>
  <c r="E12" i="3"/>
  <c r="D12" i="3"/>
  <c r="E7" i="3"/>
  <c r="D7" i="3"/>
  <c r="J12" i="3"/>
  <c r="E6" i="6"/>
  <c r="I7" i="6" l="1"/>
  <c r="J22" i="3"/>
  <c r="H12" i="3"/>
  <c r="G12" i="3"/>
  <c r="E7" i="6"/>
  <c r="D8" i="6" s="1"/>
  <c r="I12" i="3"/>
  <c r="F6" i="6"/>
  <c r="H7" i="6" l="1"/>
  <c r="G20" i="3"/>
  <c r="G22" i="3"/>
  <c r="G7" i="6"/>
  <c r="H22" i="3"/>
  <c r="F7" i="6"/>
  <c r="I6" i="6"/>
  <c r="J20" i="3"/>
  <c r="G6" i="6"/>
  <c r="H6" i="6"/>
  <c r="D16" i="3"/>
  <c r="E16" i="3"/>
  <c r="D17" i="3"/>
  <c r="H18" i="3" s="1"/>
  <c r="E17" i="3"/>
  <c r="I18" i="3" s="1"/>
  <c r="H17" i="3" l="1"/>
  <c r="H16" i="3"/>
  <c r="H20" i="3" s="1"/>
  <c r="I16" i="3"/>
  <c r="I17" i="3"/>
  <c r="H8" i="6" l="1"/>
  <c r="I20" i="3"/>
  <c r="F10" i="6"/>
  <c r="G8" i="6"/>
  <c r="E10" i="6"/>
  <c r="E9" i="6"/>
  <c r="D10" i="6" s="1"/>
  <c r="F9" i="6"/>
  <c r="I9" i="6"/>
  <c r="H9" i="6"/>
  <c r="G9" i="6"/>
  <c r="H10" i="6"/>
  <c r="E8" i="6"/>
  <c r="D9" i="6" s="1"/>
  <c r="I8" i="6"/>
  <c r="F8" i="6"/>
  <c r="G10" i="6"/>
  <c r="I10" i="6" l="1"/>
  <c r="I11" i="6" s="1"/>
  <c r="H11" i="6"/>
  <c r="F11" i="6"/>
  <c r="G11" i="6"/>
  <c r="D7" i="6" l="1"/>
  <c r="B10" i="4" l="1"/>
  <c r="B12" i="4" s="1"/>
  <c r="B3" i="4"/>
  <c r="B2" i="4" s="1"/>
  <c r="B4" i="4"/>
  <c r="B6" i="4"/>
  <c r="B8" i="4" s="1"/>
  <c r="B13" i="4"/>
  <c r="B9" i="4"/>
  <c r="B5" i="4"/>
</calcChain>
</file>

<file path=xl/sharedStrings.xml><?xml version="1.0" encoding="utf-8"?>
<sst xmlns="http://schemas.openxmlformats.org/spreadsheetml/2006/main" count="91" uniqueCount="49">
  <si>
    <t>EXCAVATION</t>
  </si>
  <si>
    <t>EMBANKMENT</t>
  </si>
  <si>
    <t>SEEDING AND MULCHING</t>
  </si>
  <si>
    <t>CY</t>
  </si>
  <si>
    <t>TOTALS CARRIED TO GENERAL SUMMARY</t>
  </si>
  <si>
    <t>TO</t>
  </si>
  <si>
    <t>FROM</t>
  </si>
  <si>
    <t>STATION</t>
  </si>
  <si>
    <t>SQ YD</t>
  </si>
  <si>
    <t>SOIL ANALYSIS TEST</t>
  </si>
  <si>
    <t>EACH</t>
  </si>
  <si>
    <t>2 MIN</t>
  </si>
  <si>
    <t>TOPSOIL</t>
  </si>
  <si>
    <t>CU YD</t>
  </si>
  <si>
    <t>REPAIR SEEDING AND MULCHING</t>
  </si>
  <si>
    <t>INTER-SEEDING</t>
  </si>
  <si>
    <t>COMMERCIAL FERTILIZER</t>
  </si>
  <si>
    <t>TON</t>
  </si>
  <si>
    <t>FOR INTERSEEDING</t>
  </si>
  <si>
    <t>TOTAL</t>
  </si>
  <si>
    <t>LIME</t>
  </si>
  <si>
    <t>ACRE</t>
  </si>
  <si>
    <t>WATER</t>
  </si>
  <si>
    <t>MGAL</t>
  </si>
  <si>
    <t>MOWING</t>
  </si>
  <si>
    <t>M SQ FT</t>
  </si>
  <si>
    <t>SY</t>
  </si>
  <si>
    <t>SF</t>
  </si>
  <si>
    <t>EXCAVATION
PROP ROADWAY</t>
  </si>
  <si>
    <t>EMBANKMENT
PROP ROADWAY</t>
  </si>
  <si>
    <t>PROUS
BACKFILL</t>
  </si>
  <si>
    <t>Calc'd by</t>
  </si>
  <si>
    <t>Reviewed by</t>
  </si>
  <si>
    <t>EARTHWORK AND SEEDING TABLE</t>
  </si>
  <si>
    <t>CALCULATIONS</t>
  </si>
  <si>
    <t>RAW AREAS</t>
  </si>
  <si>
    <t>S&amp;M
PROP
ROAD</t>
  </si>
  <si>
    <t>POROUS BACKFILL WITH GEOTEXTILE FABRIC</t>
  </si>
  <si>
    <t>EMBANKMENT
PROUS
BACKFILL</t>
  </si>
  <si>
    <t>FT</t>
  </si>
  <si>
    <t>slp</t>
  </si>
  <si>
    <t>S&amp;M
PROP
ROAD
4'</t>
  </si>
  <si>
    <t>copied from 240+00</t>
  </si>
  <si>
    <t>subsum1</t>
  </si>
  <si>
    <t>subsum2</t>
  </si>
  <si>
    <t>x</t>
  </si>
  <si>
    <t>copied from 205+50</t>
  </si>
  <si>
    <t>alb</t>
  </si>
  <si>
    <t xml:space="preserve">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</si>
</sst>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+##.00"/>
    <numFmt numFmtId="165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Arial"/>
      <family val="2"/>
    </font>
    <font>
      <sz val="14"/>
      <color theme="1"/>
      <name val="Verdana"/>
      <family val="2"/>
    </font>
    <font>
      <sz val="12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164" fontId="0" fillId="0" borderId="0" xfId="0" applyNumberFormat="1"/>
    <xf numFmtId="0" fontId="0" fillId="0" borderId="10" xfId="0" applyBorder="1"/>
    <xf numFmtId="0" fontId="1" fillId="0" borderId="0" xfId="0" applyFont="1" applyAlignment="1">
      <alignment horizontal="center" vertical="center"/>
    </xf>
    <xf numFmtId="0" fontId="0" fillId="0" borderId="19" xfId="0" applyBorder="1" applyAlignment="1">
      <alignment horizontal="center"/>
    </xf>
    <xf numFmtId="1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1" fontId="0" fillId="0" borderId="0" xfId="0" applyNumberFormat="1"/>
    <xf numFmtId="0" fontId="3" fillId="0" borderId="18" xfId="0" applyFont="1" applyBorder="1"/>
    <xf numFmtId="0" fontId="1" fillId="0" borderId="34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14" fontId="0" fillId="0" borderId="0" xfId="0" applyNumberFormat="1"/>
    <xf numFmtId="164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165" fontId="0" fillId="0" borderId="31" xfId="0" applyNumberFormat="1" applyBorder="1" applyAlignment="1">
      <alignment horizontal="center" vertical="center"/>
    </xf>
    <xf numFmtId="165" fontId="0" fillId="0" borderId="32" xfId="0" applyNumberForma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5" fontId="0" fillId="0" borderId="34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 wrapText="1"/>
    </xf>
    <xf numFmtId="0" fontId="1" fillId="5" borderId="40" xfId="0" applyFont="1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textRotation="90"/>
    </xf>
    <xf numFmtId="0" fontId="0" fillId="0" borderId="0" xfId="0" applyAlignment="1">
      <alignment horizontal="center" textRotation="90"/>
    </xf>
    <xf numFmtId="0" fontId="0" fillId="0" borderId="12" xfId="0" applyBorder="1" applyAlignment="1">
      <alignment horizontal="center" textRotation="90" wrapText="1"/>
    </xf>
    <xf numFmtId="0" fontId="0" fillId="0" borderId="18" xfId="0" applyBorder="1" applyAlignment="1">
      <alignment horizontal="center" textRotation="90" wrapText="1"/>
    </xf>
    <xf numFmtId="0" fontId="4" fillId="0" borderId="1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65" fontId="0" fillId="6" borderId="3" xfId="0" applyNumberFormat="1" applyFill="1" applyBorder="1" applyAlignment="1">
      <alignment horizontal="center" vertical="center"/>
    </xf>
    <xf numFmtId="165" fontId="0" fillId="6" borderId="1" xfId="0" applyNumberFormat="1" applyFill="1" applyBorder="1" applyAlignment="1">
      <alignment horizontal="center" vertical="center"/>
    </xf>
    <xf numFmtId="1" fontId="0" fillId="6" borderId="4" xfId="0" applyNumberFormat="1" applyFill="1" applyBorder="1" applyAlignment="1">
      <alignment horizontal="center" vertical="center"/>
    </xf>
    <xf numFmtId="0" fontId="0" fillId="6" borderId="0" xfId="0" applyFill="1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64" fontId="0" fillId="0" borderId="11" xfId="0" applyNumberFormat="1" applyBorder="1"/>
    <xf numFmtId="164" fontId="0" fillId="0" borderId="12" xfId="0" applyNumberFormat="1" applyBorder="1"/>
    <xf numFmtId="164" fontId="1" fillId="0" borderId="6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4" fontId="1" fillId="0" borderId="4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759F7-3BFD-42DA-B1B8-DB5AF310EE42}">
  <sheetPr>
    <pageSetUpPr fitToPage="1"/>
  </sheetPr>
  <dimension ref="D1:I11"/>
  <sheetViews>
    <sheetView zoomScale="80" zoomScaleNormal="80" workbookViewId="0">
      <selection activeCell="D2" sqref="D2:I11"/>
    </sheetView>
  </sheetViews>
  <sheetFormatPr defaultRowHeight="15" x14ac:dyDescent="0.25"/>
  <cols>
    <col min="1" max="1" width="9.5703125" bestFit="1" customWidth="1"/>
    <col min="2" max="3" width="9.5703125" customWidth="1"/>
    <col min="4" max="5" width="27.7109375" customWidth="1"/>
    <col min="6" max="9" width="10.85546875" customWidth="1"/>
  </cols>
  <sheetData>
    <row r="1" spans="4:9" ht="15.75" thickBot="1" x14ac:dyDescent="0.3"/>
    <row r="2" spans="4:9" ht="15.75" thickBot="1" x14ac:dyDescent="0.3">
      <c r="D2" s="73" t="s">
        <v>33</v>
      </c>
      <c r="E2" s="74"/>
      <c r="F2" s="74"/>
      <c r="G2" s="74"/>
      <c r="H2" s="74"/>
      <c r="I2" s="75"/>
    </row>
    <row r="3" spans="4:9" ht="15.75" thickBot="1" x14ac:dyDescent="0.3">
      <c r="D3" s="76" t="s">
        <v>7</v>
      </c>
      <c r="E3" s="77"/>
      <c r="F3" s="59">
        <v>203</v>
      </c>
      <c r="G3" s="59">
        <v>203</v>
      </c>
      <c r="H3" s="59">
        <v>518</v>
      </c>
      <c r="I3" s="59">
        <v>659</v>
      </c>
    </row>
    <row r="4" spans="4:9" ht="90" thickBot="1" x14ac:dyDescent="0.3">
      <c r="D4" s="78"/>
      <c r="E4" s="79"/>
      <c r="F4" s="60" t="s">
        <v>0</v>
      </c>
      <c r="G4" s="61" t="s">
        <v>1</v>
      </c>
      <c r="H4" s="62" t="s">
        <v>37</v>
      </c>
      <c r="I4" s="63" t="s">
        <v>2</v>
      </c>
    </row>
    <row r="5" spans="4:9" ht="18.75" thickBot="1" x14ac:dyDescent="0.3">
      <c r="D5" s="64" t="s">
        <v>6</v>
      </c>
      <c r="E5" s="65" t="s">
        <v>5</v>
      </c>
      <c r="F5" s="66" t="s">
        <v>3</v>
      </c>
      <c r="G5" s="67" t="s">
        <v>3</v>
      </c>
      <c r="H5" s="66" t="s">
        <v>3</v>
      </c>
      <c r="I5" s="66" t="s">
        <v>26</v>
      </c>
    </row>
    <row r="6" spans="4:9" x14ac:dyDescent="0.25">
      <c r="D6" s="32">
        <f>'Mainline CUT FILL S&amp;M Calcs'!B6</f>
        <v>0</v>
      </c>
      <c r="E6" s="32">
        <f>'Mainline CUT FILL S&amp;M Calcs'!B7</f>
        <v>19050</v>
      </c>
      <c r="F6" s="33">
        <f>'Mainline CUT FILL S&amp;M Calcs'!G7</f>
        <v>0</v>
      </c>
      <c r="G6" s="33">
        <f>'Mainline CUT FILL S&amp;M Calcs'!H7</f>
        <v>0</v>
      </c>
      <c r="H6" s="33">
        <f>'Mainline CUT FILL S&amp;M Calcs'!I7</f>
        <v>0</v>
      </c>
      <c r="I6" s="33">
        <f>'Mainline CUT FILL S&amp;M Calcs'!J7</f>
        <v>0</v>
      </c>
    </row>
    <row r="7" spans="4:9" x14ac:dyDescent="0.25">
      <c r="D7" s="32">
        <f t="shared" ref="D7" si="0">E6</f>
        <v>19050</v>
      </c>
      <c r="E7" s="32">
        <f>'Mainline CUT FILL S&amp;M Calcs'!B12</f>
        <v>19300.64</v>
      </c>
      <c r="F7" s="33">
        <f>'Mainline CUT FILL S&amp;M Calcs'!G12</f>
        <v>121</v>
      </c>
      <c r="G7" s="33">
        <f>'Mainline CUT FILL S&amp;M Calcs'!H12</f>
        <v>56</v>
      </c>
      <c r="H7" s="33">
        <f>'Mainline CUT FILL S&amp;M Calcs'!I12</f>
        <v>65</v>
      </c>
      <c r="I7" s="33">
        <f>'Mainline CUT FILL S&amp;M Calcs'!J12</f>
        <v>168</v>
      </c>
    </row>
    <row r="8" spans="4:9" x14ac:dyDescent="0.25">
      <c r="D8" s="32">
        <f t="shared" ref="D8:D10" si="1">E7</f>
        <v>19300.64</v>
      </c>
      <c r="E8" s="32">
        <f>'Mainline CUT FILL S&amp;M Calcs'!B16</f>
        <v>20450</v>
      </c>
      <c r="F8" s="33">
        <f>'Mainline CUT FILL S&amp;M Calcs'!G16</f>
        <v>27</v>
      </c>
      <c r="G8" s="33">
        <f>'Mainline CUT FILL S&amp;M Calcs'!H16</f>
        <v>21</v>
      </c>
      <c r="H8" s="33">
        <f>'Mainline CUT FILL S&amp;M Calcs'!I16</f>
        <v>18</v>
      </c>
      <c r="I8" s="33">
        <f>'Mainline CUT FILL S&amp;M Calcs'!J16</f>
        <v>62</v>
      </c>
    </row>
    <row r="9" spans="4:9" x14ac:dyDescent="0.25">
      <c r="D9" s="32">
        <f>E8</f>
        <v>20450</v>
      </c>
      <c r="E9" s="32">
        <f>'Mainline CUT FILL S&amp;M Calcs'!B17</f>
        <v>20500</v>
      </c>
      <c r="F9" s="33">
        <f>'Mainline CUT FILL S&amp;M Calcs'!G17</f>
        <v>26</v>
      </c>
      <c r="G9" s="33">
        <f>'Mainline CUT FILL S&amp;M Calcs'!H17</f>
        <v>21</v>
      </c>
      <c r="H9" s="33">
        <f>'Mainline CUT FILL S&amp;M Calcs'!I17</f>
        <v>18</v>
      </c>
      <c r="I9" s="33">
        <f>'Mainline CUT FILL S&amp;M Calcs'!J17</f>
        <v>62</v>
      </c>
    </row>
    <row r="10" spans="4:9" ht="15.75" thickBot="1" x14ac:dyDescent="0.3">
      <c r="D10" s="32">
        <f t="shared" si="1"/>
        <v>20500</v>
      </c>
      <c r="E10" s="32">
        <f>'Mainline CUT FILL S&amp;M Calcs'!B18</f>
        <v>20550</v>
      </c>
      <c r="F10" s="33">
        <f>'Mainline CUT FILL S&amp;M Calcs'!G18</f>
        <v>26</v>
      </c>
      <c r="G10" s="33">
        <f>'Mainline CUT FILL S&amp;M Calcs'!H18</f>
        <v>21</v>
      </c>
      <c r="H10" s="33">
        <f>'Mainline CUT FILL S&amp;M Calcs'!I18</f>
        <v>13</v>
      </c>
      <c r="I10" s="33">
        <f>'Mainline CUT FILL S&amp;M Calcs'!J18</f>
        <v>62</v>
      </c>
    </row>
    <row r="11" spans="4:9" ht="15.75" thickBot="1" x14ac:dyDescent="0.3">
      <c r="D11" s="80" t="s">
        <v>4</v>
      </c>
      <c r="E11" s="81"/>
      <c r="F11" s="66">
        <f>SUM(F6:F10)</f>
        <v>200</v>
      </c>
      <c r="G11" s="66">
        <f>SUM(G6:G10)</f>
        <v>119</v>
      </c>
      <c r="H11" s="66">
        <f>SUM(H6:H10)</f>
        <v>114</v>
      </c>
      <c r="I11" s="66">
        <f>SUM(I6:I10)</f>
        <v>354</v>
      </c>
    </row>
  </sheetData>
  <mergeCells count="3">
    <mergeCell ref="D2:I2"/>
    <mergeCell ref="D3:E4"/>
    <mergeCell ref="D11:E11"/>
  </mergeCells>
  <pageMargins left="0.7" right="0.7" top="0.75" bottom="0.75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26"/>
  <sheetViews>
    <sheetView topLeftCell="A3" zoomScale="70" zoomScaleNormal="70" workbookViewId="0">
      <selection activeCell="J26" sqref="J26"/>
    </sheetView>
  </sheetViews>
  <sheetFormatPr defaultRowHeight="15" x14ac:dyDescent="0.25"/>
  <cols>
    <col min="1" max="1" width="18.85546875" bestFit="1" customWidth="1"/>
    <col min="2" max="2" width="13.140625" style="1" bestFit="1" customWidth="1"/>
    <col min="3" max="3" width="12.5703125" bestFit="1" customWidth="1"/>
    <col min="4" max="4" width="14.28515625" bestFit="1" customWidth="1"/>
    <col min="5" max="5" width="21" bestFit="1" customWidth="1"/>
    <col min="6" max="6" width="14.7109375" customWidth="1"/>
    <col min="7" max="7" width="22.7109375" bestFit="1" customWidth="1"/>
    <col min="8" max="8" width="24" bestFit="1" customWidth="1"/>
    <col min="9" max="9" width="21" bestFit="1" customWidth="1"/>
    <col min="10" max="10" width="14" customWidth="1"/>
    <col min="11" max="11" width="11.7109375" bestFit="1" customWidth="1"/>
    <col min="12" max="12" width="18.42578125" customWidth="1"/>
    <col min="13" max="14" width="17.42578125" customWidth="1"/>
    <col min="15" max="17" width="19.85546875" customWidth="1"/>
    <col min="18" max="19" width="14.5703125" customWidth="1"/>
    <col min="20" max="20" width="48.28515625" customWidth="1"/>
  </cols>
  <sheetData>
    <row r="1" spans="1:36" ht="15.75" thickBot="1" x14ac:dyDescent="0.3"/>
    <row r="2" spans="1:36" ht="15.75" thickBot="1" x14ac:dyDescent="0.3">
      <c r="B2" s="84" t="s">
        <v>34</v>
      </c>
      <c r="C2" s="85"/>
      <c r="D2" s="85"/>
      <c r="E2" s="85"/>
      <c r="F2" s="85"/>
      <c r="G2" s="85"/>
      <c r="H2" s="85"/>
      <c r="I2" s="85"/>
      <c r="J2" s="85"/>
      <c r="L2" s="86" t="s">
        <v>35</v>
      </c>
      <c r="M2" s="87"/>
      <c r="N2" s="87"/>
      <c r="O2" s="87"/>
      <c r="P2" s="87"/>
      <c r="Q2" s="87"/>
      <c r="R2" s="87"/>
      <c r="S2" s="3"/>
    </row>
    <row r="3" spans="1:36" ht="132" customHeight="1" x14ac:dyDescent="0.25">
      <c r="B3" s="82"/>
      <c r="C3" s="34" t="s">
        <v>28</v>
      </c>
      <c r="D3" s="34" t="s">
        <v>29</v>
      </c>
      <c r="E3" s="34" t="s">
        <v>30</v>
      </c>
      <c r="F3" s="34" t="s">
        <v>36</v>
      </c>
      <c r="G3" s="53" t="s">
        <v>28</v>
      </c>
      <c r="H3" s="53" t="s">
        <v>29</v>
      </c>
      <c r="I3" s="53" t="s">
        <v>30</v>
      </c>
      <c r="J3" s="53" t="s">
        <v>36</v>
      </c>
      <c r="L3" s="42" t="s">
        <v>28</v>
      </c>
      <c r="M3" s="42" t="s">
        <v>28</v>
      </c>
      <c r="N3" s="42" t="s">
        <v>28</v>
      </c>
      <c r="O3" s="43" t="s">
        <v>29</v>
      </c>
      <c r="P3" s="43" t="s">
        <v>29</v>
      </c>
      <c r="Q3" s="44" t="s">
        <v>38</v>
      </c>
      <c r="R3" s="34" t="s">
        <v>36</v>
      </c>
      <c r="S3" s="34" t="s">
        <v>41</v>
      </c>
    </row>
    <row r="4" spans="1:36" ht="12.75" customHeight="1" thickBot="1" x14ac:dyDescent="0.3">
      <c r="B4" s="83"/>
      <c r="C4" s="35" t="s">
        <v>27</v>
      </c>
      <c r="D4" s="35" t="s">
        <v>27</v>
      </c>
      <c r="E4" s="35" t="s">
        <v>27</v>
      </c>
      <c r="F4" s="35" t="s">
        <v>39</v>
      </c>
      <c r="G4" s="54" t="s">
        <v>3</v>
      </c>
      <c r="H4" s="54" t="s">
        <v>3</v>
      </c>
      <c r="I4" s="54" t="s">
        <v>3</v>
      </c>
      <c r="J4" s="54" t="s">
        <v>26</v>
      </c>
      <c r="L4" s="35" t="s">
        <v>27</v>
      </c>
      <c r="M4" s="35" t="s">
        <v>27</v>
      </c>
      <c r="N4" s="35" t="s">
        <v>27</v>
      </c>
      <c r="O4" s="35" t="s">
        <v>27</v>
      </c>
      <c r="P4" s="35" t="s">
        <v>27</v>
      </c>
      <c r="Q4" s="35" t="s">
        <v>27</v>
      </c>
      <c r="R4" s="35" t="s">
        <v>39</v>
      </c>
      <c r="S4" s="35" t="s">
        <v>39</v>
      </c>
    </row>
    <row r="5" spans="1:36" x14ac:dyDescent="0.25">
      <c r="B5" s="36"/>
      <c r="C5" s="37"/>
      <c r="D5" s="37"/>
      <c r="E5" s="37"/>
      <c r="F5" s="37"/>
      <c r="G5" s="55"/>
      <c r="H5" s="55"/>
      <c r="I5" s="55"/>
      <c r="J5" s="55"/>
      <c r="K5" s="1"/>
      <c r="L5" s="45"/>
      <c r="M5" s="46"/>
      <c r="N5" s="46"/>
      <c r="O5" s="46"/>
      <c r="P5" s="46"/>
      <c r="Q5" s="46"/>
      <c r="R5" s="37"/>
      <c r="S5" s="47"/>
    </row>
    <row r="6" spans="1:36" x14ac:dyDescent="0.25">
      <c r="B6" s="38"/>
      <c r="C6" s="40"/>
      <c r="D6" s="40"/>
      <c r="E6" s="40"/>
      <c r="F6" s="40"/>
      <c r="G6" s="57"/>
      <c r="H6" s="57"/>
      <c r="I6" s="57"/>
      <c r="J6" s="57"/>
      <c r="K6" s="1"/>
      <c r="L6" s="48"/>
      <c r="M6" s="40"/>
      <c r="N6" s="40"/>
      <c r="O6" s="40"/>
      <c r="P6" s="40"/>
      <c r="Q6" s="40"/>
      <c r="R6" s="39"/>
      <c r="S6" s="58"/>
    </row>
    <row r="7" spans="1:36" x14ac:dyDescent="0.25">
      <c r="B7" s="38">
        <v>19050</v>
      </c>
      <c r="C7" s="40">
        <f t="shared" ref="C7:C18" si="0">ROUNDUP(L7+M7+N7,0)</f>
        <v>13</v>
      </c>
      <c r="D7" s="40">
        <f t="shared" ref="D7:D15" si="1">ROUNDUP(O7+P7,0)</f>
        <v>6</v>
      </c>
      <c r="E7" s="40">
        <f t="shared" ref="E7:E15" si="2">ROUNDUP(Q7,0)</f>
        <v>7</v>
      </c>
      <c r="F7" s="40">
        <f t="shared" ref="F7:F17" si="3">ROUNDUP(R7+S7,0)</f>
        <v>6</v>
      </c>
      <c r="G7" s="56"/>
      <c r="H7" s="56"/>
      <c r="I7" s="56"/>
      <c r="J7" s="56"/>
      <c r="K7" s="1">
        <f t="shared" ref="K7:K19" si="4">B7</f>
        <v>19050</v>
      </c>
      <c r="L7" s="48">
        <v>5.8159999999999998</v>
      </c>
      <c r="M7" s="40">
        <v>6.593</v>
      </c>
      <c r="N7" s="40"/>
      <c r="O7" s="40">
        <v>5.7119999999999997</v>
      </c>
      <c r="P7" s="40"/>
      <c r="Q7" s="40">
        <f>M7</f>
        <v>6.593</v>
      </c>
      <c r="R7" s="39">
        <v>5.7160000000000002</v>
      </c>
      <c r="S7" s="58">
        <v>0</v>
      </c>
    </row>
    <row r="8" spans="1:36" s="2" customFormat="1" ht="15.75" thickBot="1" x14ac:dyDescent="0.3">
      <c r="A8"/>
      <c r="B8" s="38">
        <v>19100</v>
      </c>
      <c r="C8" s="40">
        <f t="shared" ref="C8:C11" si="5">ROUNDUP(L8+M8+N8,0)</f>
        <v>12</v>
      </c>
      <c r="D8" s="40">
        <f t="shared" ref="D8:D11" si="6">ROUNDUP(O8+P8,0)</f>
        <v>9</v>
      </c>
      <c r="E8" s="40">
        <f t="shared" ref="E8:E11" si="7">ROUNDUP(Q8,0)</f>
        <v>7</v>
      </c>
      <c r="F8" s="40">
        <f t="shared" ref="F8:F10" si="8">ROUNDUP(R8+S8,0)</f>
        <v>6</v>
      </c>
      <c r="G8" s="56">
        <f>ROUNDUP(((C7+C8)/2)*(B8-B7)/27,0)</f>
        <v>24</v>
      </c>
      <c r="H8" s="56">
        <f>ROUNDUP(((D7+D8)/2)*(B8-B7)/27,0)</f>
        <v>14</v>
      </c>
      <c r="I8" s="56">
        <f>ROUNDUP(((E7+E8)/2)*(B8-B7)/27,0)</f>
        <v>13</v>
      </c>
      <c r="J8" s="56">
        <f t="shared" ref="J8" si="9">ROUNDUP(((F7+F8)/2)*(B8-B7)/9,0)</f>
        <v>34</v>
      </c>
      <c r="K8" s="1">
        <f t="shared" si="4"/>
        <v>19100</v>
      </c>
      <c r="L8" s="48">
        <v>4.8689999999999998</v>
      </c>
      <c r="M8" s="40">
        <v>6.6070000000000002</v>
      </c>
      <c r="N8" s="40"/>
      <c r="O8" s="40">
        <v>8.8460000000000001</v>
      </c>
      <c r="P8" s="40"/>
      <c r="Q8" s="40">
        <f t="shared" ref="Q8:Q12" si="10">M8</f>
        <v>6.6070000000000002</v>
      </c>
      <c r="R8" s="39">
        <v>5.8520000000000003</v>
      </c>
      <c r="S8" s="58">
        <v>0</v>
      </c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</row>
    <row r="9" spans="1:36" x14ac:dyDescent="0.25">
      <c r="B9" s="38">
        <v>19150</v>
      </c>
      <c r="C9" s="40">
        <f t="shared" si="5"/>
        <v>13</v>
      </c>
      <c r="D9" s="40">
        <f t="shared" si="6"/>
        <v>7</v>
      </c>
      <c r="E9" s="40">
        <f t="shared" si="7"/>
        <v>7</v>
      </c>
      <c r="F9" s="40">
        <f t="shared" si="8"/>
        <v>7</v>
      </c>
      <c r="G9" s="56">
        <f t="shared" ref="G9:G10" si="11">ROUNDUP(((C8+C9)/2)*(B9-B8)/27,0)</f>
        <v>24</v>
      </c>
      <c r="H9" s="56">
        <f t="shared" ref="H9:H11" si="12">ROUNDUP(((D8+D9)/2)*(B9-B8)/27,0)</f>
        <v>15</v>
      </c>
      <c r="I9" s="56">
        <f t="shared" ref="I9:I11" si="13">ROUNDUP(((E8+E9)/2)*(B9-B8)/27,0)</f>
        <v>13</v>
      </c>
      <c r="J9" s="56">
        <f t="shared" ref="J9:J11" si="14">ROUNDUP(((F8+F9)/2)*(B9-B8)/9,0)</f>
        <v>37</v>
      </c>
      <c r="K9" s="1">
        <f t="shared" si="4"/>
        <v>19150</v>
      </c>
      <c r="L9" s="48">
        <v>6.03</v>
      </c>
      <c r="M9" s="40">
        <v>6.6619999999999999</v>
      </c>
      <c r="N9" s="40"/>
      <c r="O9" s="40">
        <v>6.11</v>
      </c>
      <c r="P9" s="40"/>
      <c r="Q9" s="40">
        <f t="shared" si="10"/>
        <v>6.6619999999999999</v>
      </c>
      <c r="R9" s="40">
        <v>6.1230000000000002</v>
      </c>
      <c r="S9" s="68">
        <v>0</v>
      </c>
    </row>
    <row r="10" spans="1:36" x14ac:dyDescent="0.25">
      <c r="B10" s="38">
        <v>19200</v>
      </c>
      <c r="C10" s="40">
        <f t="shared" si="5"/>
        <v>13</v>
      </c>
      <c r="D10" s="40">
        <f t="shared" si="6"/>
        <v>7</v>
      </c>
      <c r="E10" s="40">
        <f t="shared" si="7"/>
        <v>7</v>
      </c>
      <c r="F10" s="40">
        <f t="shared" si="8"/>
        <v>7</v>
      </c>
      <c r="G10" s="56">
        <f t="shared" si="11"/>
        <v>25</v>
      </c>
      <c r="H10" s="56">
        <f t="shared" si="12"/>
        <v>13</v>
      </c>
      <c r="I10" s="56">
        <f t="shared" si="13"/>
        <v>13</v>
      </c>
      <c r="J10" s="56">
        <f t="shared" si="14"/>
        <v>39</v>
      </c>
      <c r="K10" s="1">
        <f t="shared" si="4"/>
        <v>19200</v>
      </c>
      <c r="L10" s="48">
        <v>6.3120000000000003</v>
      </c>
      <c r="M10" s="40">
        <v>6.6829999999999998</v>
      </c>
      <c r="N10" s="40"/>
      <c r="O10" s="40">
        <v>6.1890000000000001</v>
      </c>
      <c r="P10" s="40"/>
      <c r="Q10" s="40">
        <f t="shared" si="10"/>
        <v>6.6829999999999998</v>
      </c>
      <c r="R10" s="40">
        <v>6.2050000000000001</v>
      </c>
      <c r="S10" s="68">
        <v>0</v>
      </c>
    </row>
    <row r="11" spans="1:36" x14ac:dyDescent="0.25">
      <c r="B11" s="38">
        <v>19250</v>
      </c>
      <c r="C11" s="40">
        <f t="shared" si="5"/>
        <v>13</v>
      </c>
      <c r="D11" s="40">
        <f t="shared" si="6"/>
        <v>6</v>
      </c>
      <c r="E11" s="40">
        <f t="shared" si="7"/>
        <v>7</v>
      </c>
      <c r="F11" s="40">
        <f>ROUNDUP(R11+S11,0)</f>
        <v>6</v>
      </c>
      <c r="G11" s="56">
        <f>ROUNDUP(((C10+C11)/2)*(B11-B10)/27,0)</f>
        <v>25</v>
      </c>
      <c r="H11" s="56">
        <f t="shared" si="12"/>
        <v>13</v>
      </c>
      <c r="I11" s="56">
        <f t="shared" si="13"/>
        <v>13</v>
      </c>
      <c r="J11" s="56">
        <f t="shared" si="14"/>
        <v>37</v>
      </c>
      <c r="K11" s="1">
        <f t="shared" si="4"/>
        <v>19250</v>
      </c>
      <c r="L11" s="48">
        <v>5.9480000000000004</v>
      </c>
      <c r="M11" s="40">
        <v>6.6840000000000002</v>
      </c>
      <c r="N11" s="40"/>
      <c r="O11" s="40">
        <v>5.915</v>
      </c>
      <c r="P11" s="40"/>
      <c r="Q11" s="40">
        <f t="shared" si="10"/>
        <v>6.6840000000000002</v>
      </c>
      <c r="R11" s="40">
        <v>5.931</v>
      </c>
      <c r="S11" s="68">
        <v>0</v>
      </c>
    </row>
    <row r="12" spans="1:36" s="2" customFormat="1" ht="15.75" thickBot="1" x14ac:dyDescent="0.3">
      <c r="A12"/>
      <c r="B12" s="38">
        <v>19300.64</v>
      </c>
      <c r="C12" s="40">
        <f t="shared" si="0"/>
        <v>13</v>
      </c>
      <c r="D12" s="40">
        <f t="shared" si="1"/>
        <v>6</v>
      </c>
      <c r="E12" s="40">
        <f t="shared" si="2"/>
        <v>7</v>
      </c>
      <c r="F12" s="40">
        <f t="shared" si="3"/>
        <v>6</v>
      </c>
      <c r="G12" s="56">
        <f>ROUNDUP(((C7+C12)/2)*(B12-B7)/27,0)</f>
        <v>121</v>
      </c>
      <c r="H12" s="56">
        <f>ROUNDUP(((D7+D12)/2)*(B12-B7)/27,0)</f>
        <v>56</v>
      </c>
      <c r="I12" s="56">
        <f>ROUNDUP(((E7+E12)/2)*(B12-B7)/27,0)</f>
        <v>65</v>
      </c>
      <c r="J12" s="56">
        <f>ROUNDUP(((F7+F12)/2)*(B12-B7)/9,0)</f>
        <v>168</v>
      </c>
      <c r="K12" s="1">
        <f t="shared" si="4"/>
        <v>19300.64</v>
      </c>
      <c r="L12" s="40">
        <v>5.3689999999999998</v>
      </c>
      <c r="M12" s="40">
        <v>6.665</v>
      </c>
      <c r="N12" s="40"/>
      <c r="O12" s="40">
        <v>5.7939999999999996</v>
      </c>
      <c r="P12" s="40"/>
      <c r="Q12" s="40">
        <f t="shared" si="10"/>
        <v>6.665</v>
      </c>
      <c r="R12" s="39">
        <v>5.8070000000000004</v>
      </c>
      <c r="S12" s="58">
        <v>0</v>
      </c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</row>
    <row r="13" spans="1:36" x14ac:dyDescent="0.25">
      <c r="B13" s="38"/>
      <c r="C13" s="40"/>
      <c r="D13" s="40"/>
      <c r="E13" s="40"/>
      <c r="F13" s="40"/>
      <c r="G13" s="56"/>
      <c r="H13" s="56"/>
      <c r="I13" s="56"/>
      <c r="J13" s="56"/>
      <c r="K13" s="1">
        <f t="shared" si="4"/>
        <v>0</v>
      </c>
      <c r="L13" s="48"/>
      <c r="M13" s="40"/>
      <c r="N13" s="40"/>
      <c r="O13" s="40"/>
      <c r="P13" s="40"/>
      <c r="Q13" s="40"/>
      <c r="R13" s="39"/>
      <c r="S13" s="58"/>
    </row>
    <row r="14" spans="1:36" x14ac:dyDescent="0.25">
      <c r="B14" s="38">
        <v>20398.75</v>
      </c>
      <c r="C14" s="40">
        <f t="shared" ref="C14" si="15">ROUNDUP(L14+M14+N14,0)</f>
        <v>15</v>
      </c>
      <c r="D14" s="40">
        <f t="shared" ref="D14" si="16">ROUNDUP(O14+P14,0)</f>
        <v>11</v>
      </c>
      <c r="E14" s="40">
        <f t="shared" ref="E14" si="17">ROUNDUP(Q14,0)</f>
        <v>7</v>
      </c>
      <c r="F14" s="40">
        <f t="shared" ref="F14" si="18">ROUNDUP(R14+S14,0)</f>
        <v>11</v>
      </c>
      <c r="G14" s="56"/>
      <c r="H14" s="56"/>
      <c r="I14" s="56"/>
      <c r="J14" s="56"/>
      <c r="K14" s="1">
        <f t="shared" si="4"/>
        <v>20398.75</v>
      </c>
      <c r="L14" s="69">
        <v>7.3920000000000003</v>
      </c>
      <c r="M14" s="70">
        <v>6.7119999999999997</v>
      </c>
      <c r="N14" s="70"/>
      <c r="O14" s="70">
        <v>10.567</v>
      </c>
      <c r="P14" s="70"/>
      <c r="Q14" s="70">
        <f t="shared" ref="Q14" si="19">M14</f>
        <v>6.7119999999999997</v>
      </c>
      <c r="R14" s="70">
        <v>10.603</v>
      </c>
      <c r="S14" s="71">
        <v>0</v>
      </c>
      <c r="T14" s="72" t="s">
        <v>42</v>
      </c>
    </row>
    <row r="15" spans="1:36" x14ac:dyDescent="0.25">
      <c r="B15" s="38">
        <v>20400</v>
      </c>
      <c r="C15" s="40">
        <f t="shared" ref="C15" si="20">ROUNDUP(L15+M15+N15,0)</f>
        <v>15</v>
      </c>
      <c r="D15" s="40">
        <f t="shared" si="1"/>
        <v>11</v>
      </c>
      <c r="E15" s="40">
        <f t="shared" si="2"/>
        <v>7</v>
      </c>
      <c r="F15" s="40">
        <f t="shared" ref="F15" si="21">ROUNDUP(R15+S15,0)</f>
        <v>11</v>
      </c>
      <c r="G15" s="56">
        <f t="shared" ref="G15:G19" si="22">ROUNDUP(((C14+C15)/2)*(B15-B14)/27,0)</f>
        <v>1</v>
      </c>
      <c r="H15" s="56">
        <f t="shared" ref="H15:H19" si="23">ROUNDUP(((D14+D15)/2)*(B15-B14)/27,0)</f>
        <v>1</v>
      </c>
      <c r="I15" s="56">
        <f>ROUNDUP(((E14+E15)/2)*(B15-B14)/27,0)</f>
        <v>1</v>
      </c>
      <c r="J15" s="56">
        <f t="shared" ref="J15:J19" si="24">ROUNDUP(((F14+F15)/2)*(B15-B14)/9,0)</f>
        <v>2</v>
      </c>
      <c r="K15" s="1">
        <f t="shared" si="4"/>
        <v>20400</v>
      </c>
      <c r="L15" s="48">
        <v>7.3920000000000003</v>
      </c>
      <c r="M15" s="40">
        <v>6.77</v>
      </c>
      <c r="N15" s="40"/>
      <c r="O15" s="40">
        <v>10.567</v>
      </c>
      <c r="P15" s="40"/>
      <c r="Q15" s="40">
        <f t="shared" ref="Q15:Q18" si="25">M15</f>
        <v>6.77</v>
      </c>
      <c r="R15" s="40">
        <v>10.603</v>
      </c>
      <c r="S15" s="68">
        <v>0</v>
      </c>
    </row>
    <row r="16" spans="1:36" x14ac:dyDescent="0.25">
      <c r="B16" s="38">
        <v>20450</v>
      </c>
      <c r="C16" s="40">
        <f t="shared" si="0"/>
        <v>14</v>
      </c>
      <c r="D16" s="40">
        <f t="shared" ref="D16:D18" si="26">ROUNDUP(O16+P16,0)</f>
        <v>11</v>
      </c>
      <c r="E16" s="40">
        <f t="shared" ref="E16:E18" si="27">ROUNDUP(Q16,0)</f>
        <v>12</v>
      </c>
      <c r="F16" s="40">
        <f t="shared" si="3"/>
        <v>11</v>
      </c>
      <c r="G16" s="56">
        <f t="shared" si="22"/>
        <v>27</v>
      </c>
      <c r="H16" s="56">
        <f t="shared" si="23"/>
        <v>21</v>
      </c>
      <c r="I16" s="56">
        <f t="shared" ref="I15:I19" si="28">ROUNDUP(((E15+E16)/2)*(B16-B15)/27,0)</f>
        <v>18</v>
      </c>
      <c r="J16" s="56">
        <f t="shared" si="24"/>
        <v>62</v>
      </c>
      <c r="K16" s="1">
        <f t="shared" si="4"/>
        <v>20450</v>
      </c>
      <c r="L16" s="48">
        <v>4.6319999999999997</v>
      </c>
      <c r="M16" s="40">
        <v>8.7629999999999999</v>
      </c>
      <c r="N16" s="40"/>
      <c r="O16" s="40">
        <v>10.689</v>
      </c>
      <c r="P16" s="40"/>
      <c r="Q16" s="40">
        <v>11.63</v>
      </c>
      <c r="R16" s="40">
        <v>10.718999999999999</v>
      </c>
      <c r="S16" s="68">
        <v>0</v>
      </c>
    </row>
    <row r="17" spans="2:20" x14ac:dyDescent="0.25">
      <c r="B17" s="38">
        <v>20500</v>
      </c>
      <c r="C17" s="40">
        <f t="shared" si="0"/>
        <v>14</v>
      </c>
      <c r="D17" s="40">
        <f t="shared" si="26"/>
        <v>11</v>
      </c>
      <c r="E17" s="40">
        <f t="shared" si="27"/>
        <v>7</v>
      </c>
      <c r="F17" s="40">
        <f t="shared" si="3"/>
        <v>11</v>
      </c>
      <c r="G17" s="56">
        <f t="shared" si="22"/>
        <v>26</v>
      </c>
      <c r="H17" s="56">
        <f t="shared" si="23"/>
        <v>21</v>
      </c>
      <c r="I17" s="56">
        <f t="shared" si="28"/>
        <v>18</v>
      </c>
      <c r="J17" s="56">
        <f t="shared" si="24"/>
        <v>62</v>
      </c>
      <c r="K17" s="1">
        <f t="shared" si="4"/>
        <v>20500</v>
      </c>
      <c r="L17" s="48">
        <v>7.274</v>
      </c>
      <c r="M17" s="40">
        <v>6.6790000000000003</v>
      </c>
      <c r="N17" s="40"/>
      <c r="O17" s="40">
        <v>10.292999999999999</v>
      </c>
      <c r="P17" s="40"/>
      <c r="Q17" s="40">
        <f t="shared" si="25"/>
        <v>6.6790000000000003</v>
      </c>
      <c r="R17" s="40">
        <v>10.319000000000001</v>
      </c>
      <c r="S17" s="68">
        <v>0</v>
      </c>
    </row>
    <row r="18" spans="2:20" x14ac:dyDescent="0.25">
      <c r="B18" s="38">
        <v>20550</v>
      </c>
      <c r="C18" s="40">
        <f t="shared" si="0"/>
        <v>14</v>
      </c>
      <c r="D18" s="40">
        <f t="shared" si="26"/>
        <v>11</v>
      </c>
      <c r="E18" s="40">
        <f t="shared" si="27"/>
        <v>7</v>
      </c>
      <c r="F18" s="40">
        <f>ROUNDUP(R18+S18,0)</f>
        <v>11</v>
      </c>
      <c r="G18" s="56">
        <f t="shared" si="22"/>
        <v>26</v>
      </c>
      <c r="H18" s="56">
        <f t="shared" si="23"/>
        <v>21</v>
      </c>
      <c r="I18" s="56">
        <f t="shared" si="28"/>
        <v>13</v>
      </c>
      <c r="J18" s="56">
        <f t="shared" si="24"/>
        <v>62</v>
      </c>
      <c r="K18" s="1">
        <f t="shared" si="4"/>
        <v>20550</v>
      </c>
      <c r="L18" s="48">
        <v>6.8780000000000001</v>
      </c>
      <c r="M18" s="40">
        <v>6.6479999999999997</v>
      </c>
      <c r="N18" s="40"/>
      <c r="O18" s="40">
        <v>10.025</v>
      </c>
      <c r="P18" s="40"/>
      <c r="Q18" s="40">
        <f t="shared" si="25"/>
        <v>6.6479999999999997</v>
      </c>
      <c r="R18" s="40">
        <v>10.042999999999999</v>
      </c>
      <c r="S18" s="68">
        <v>0</v>
      </c>
    </row>
    <row r="19" spans="2:20" ht="15.75" customHeight="1" thickBot="1" x14ac:dyDescent="0.3">
      <c r="B19" s="38">
        <v>20585.88</v>
      </c>
      <c r="C19" s="40">
        <f t="shared" ref="C19" si="29">ROUNDUP(L19+M19+N19,0)</f>
        <v>14</v>
      </c>
      <c r="D19" s="40">
        <f t="shared" ref="D19" si="30">ROUNDUP(O19+P19,0)</f>
        <v>11</v>
      </c>
      <c r="E19" s="40">
        <f t="shared" ref="E19" si="31">ROUNDUP(Q19,0)</f>
        <v>7</v>
      </c>
      <c r="F19" s="40">
        <f>ROUNDUP(R19+S19,0)</f>
        <v>11</v>
      </c>
      <c r="G19" s="56">
        <f t="shared" si="22"/>
        <v>19</v>
      </c>
      <c r="H19" s="56">
        <f t="shared" si="23"/>
        <v>15</v>
      </c>
      <c r="I19" s="56">
        <f>ROUNDUP(((E18+E19)/2)*(B19-B18)/27,0)</f>
        <v>10</v>
      </c>
      <c r="J19" s="56">
        <f t="shared" si="24"/>
        <v>44</v>
      </c>
      <c r="K19" s="1">
        <f t="shared" si="4"/>
        <v>20585.88</v>
      </c>
      <c r="L19" s="48">
        <v>6.8780000000000001</v>
      </c>
      <c r="M19" s="40">
        <v>6.6479999999999997</v>
      </c>
      <c r="N19" s="40"/>
      <c r="O19" s="40">
        <v>10.025</v>
      </c>
      <c r="P19" s="40"/>
      <c r="Q19" s="40">
        <f t="shared" ref="Q19" si="32">M19</f>
        <v>6.6479999999999997</v>
      </c>
      <c r="R19" s="40">
        <v>10.042999999999999</v>
      </c>
      <c r="S19" s="68">
        <v>0</v>
      </c>
      <c r="T19" t="s">
        <v>46</v>
      </c>
    </row>
    <row r="20" spans="2:20" ht="15.75" thickBot="1" x14ac:dyDescent="0.3">
      <c r="B20" s="84" t="s">
        <v>4</v>
      </c>
      <c r="C20" s="85"/>
      <c r="D20" s="85"/>
      <c r="E20" s="85"/>
      <c r="F20" s="88"/>
      <c r="G20" s="41">
        <f>SUM(G6:G19)</f>
        <v>318</v>
      </c>
      <c r="H20" s="41">
        <f t="shared" ref="H20:J20" si="33">SUM(H6:H19)</f>
        <v>190</v>
      </c>
      <c r="I20" s="41">
        <f t="shared" si="33"/>
        <v>177</v>
      </c>
      <c r="J20" s="41">
        <f t="shared" si="33"/>
        <v>547</v>
      </c>
      <c r="L20" s="49"/>
      <c r="M20" s="50"/>
      <c r="N20" s="50"/>
      <c r="O20" s="50"/>
      <c r="P20" s="50"/>
      <c r="Q20" s="50"/>
      <c r="R20" s="51"/>
      <c r="S20" s="52"/>
    </row>
    <row r="22" spans="2:20" x14ac:dyDescent="0.25">
      <c r="F22" t="s">
        <v>43</v>
      </c>
      <c r="G22">
        <f>SUM(G7:G12)</f>
        <v>219</v>
      </c>
      <c r="H22">
        <f t="shared" ref="H22:J22" si="34">SUM(H7:H12)</f>
        <v>111</v>
      </c>
      <c r="I22">
        <f>SUM(I7:I12)</f>
        <v>117</v>
      </c>
      <c r="J22">
        <f t="shared" si="34"/>
        <v>315</v>
      </c>
    </row>
    <row r="23" spans="2:20" x14ac:dyDescent="0.25">
      <c r="F23" t="s">
        <v>44</v>
      </c>
      <c r="G23">
        <f>SUM(G14:G19)</f>
        <v>99</v>
      </c>
      <c r="H23">
        <f>SUM(H14:H19)</f>
        <v>79</v>
      </c>
      <c r="I23">
        <f>SUM(I14:I19)</f>
        <v>60</v>
      </c>
      <c r="J23">
        <f>SUM(J14:J19)</f>
        <v>232</v>
      </c>
    </row>
    <row r="24" spans="2:20" x14ac:dyDescent="0.25">
      <c r="B24" t="s">
        <v>31</v>
      </c>
      <c r="C24" t="s">
        <v>40</v>
      </c>
      <c r="D24" s="31"/>
    </row>
    <row r="25" spans="2:20" x14ac:dyDescent="0.25">
      <c r="B25" t="s">
        <v>32</v>
      </c>
      <c r="C25" t="s">
        <v>47</v>
      </c>
      <c r="D25" s="31"/>
      <c r="G25" t="s">
        <v>45</v>
      </c>
      <c r="H25" t="s">
        <v>45</v>
      </c>
      <c r="I25" t="s">
        <v>45</v>
      </c>
      <c r="J25" t="s">
        <v>45</v>
      </c>
    </row>
    <row r="26" spans="2:20" x14ac:dyDescent="0.25">
      <c r="B26"/>
      <c r="G26" t="s">
        <v>45</v>
      </c>
      <c r="H26" t="s">
        <v>48</v>
      </c>
      <c r="I26" t="s">
        <v>45</v>
      </c>
      <c r="J26" t="s">
        <v>45</v>
      </c>
    </row>
  </sheetData>
  <mergeCells count="4">
    <mergeCell ref="B3:B4"/>
    <mergeCell ref="B2:J2"/>
    <mergeCell ref="L2:R2"/>
    <mergeCell ref="B20:F20"/>
  </mergeCells>
  <pageMargins left="0.7" right="0.7" top="0.75" bottom="0.75" header="0.3" footer="0.3"/>
  <pageSetup paperSize="17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F60F2-F530-402B-9F43-B5AF0C028E8E}">
  <dimension ref="A1:G13"/>
  <sheetViews>
    <sheetView tabSelected="1" workbookViewId="0">
      <selection activeCell="B2" sqref="B2"/>
    </sheetView>
  </sheetViews>
  <sheetFormatPr defaultRowHeight="15" x14ac:dyDescent="0.25"/>
  <cols>
    <col min="1" max="1" width="30.42578125" bestFit="1" customWidth="1"/>
    <col min="2" max="2" width="10.7109375" customWidth="1"/>
  </cols>
  <sheetData>
    <row r="1" spans="1:7" ht="15.75" thickBot="1" x14ac:dyDescent="0.3">
      <c r="A1" s="4" t="s">
        <v>2</v>
      </c>
      <c r="B1" s="5">
        <f>'Mainline CUT FILL S&amp;M Calcs'!J20</f>
        <v>547</v>
      </c>
      <c r="C1" s="6" t="s">
        <v>8</v>
      </c>
      <c r="D1" s="7"/>
    </row>
    <row r="2" spans="1:7" ht="16.5" thickTop="1" thickBot="1" x14ac:dyDescent="0.3">
      <c r="A2" s="8" t="s">
        <v>9</v>
      </c>
      <c r="B2" s="9">
        <f>(B3*1)/10000</f>
        <v>6.0717000000000002E-3</v>
      </c>
      <c r="C2" s="9" t="s">
        <v>10</v>
      </c>
      <c r="D2" s="10" t="s">
        <v>11</v>
      </c>
    </row>
    <row r="3" spans="1:7" ht="16.5" thickTop="1" thickBot="1" x14ac:dyDescent="0.3">
      <c r="A3" s="11" t="s">
        <v>12</v>
      </c>
      <c r="B3" s="12">
        <f>(B1*111)/1000</f>
        <v>60.716999999999999</v>
      </c>
      <c r="C3" s="12" t="s">
        <v>13</v>
      </c>
      <c r="D3" s="13"/>
    </row>
    <row r="4" spans="1:7" ht="15.75" thickBot="1" x14ac:dyDescent="0.3">
      <c r="A4" s="14" t="s">
        <v>14</v>
      </c>
      <c r="B4" s="15">
        <f>0.05*B1</f>
        <v>27.35</v>
      </c>
      <c r="C4" s="15" t="s">
        <v>8</v>
      </c>
      <c r="D4" s="16"/>
    </row>
    <row r="5" spans="1:7" ht="15.75" thickBot="1" x14ac:dyDescent="0.3">
      <c r="A5" s="14" t="s">
        <v>15</v>
      </c>
      <c r="B5" s="15">
        <f>0.05*B1</f>
        <v>27.35</v>
      </c>
      <c r="C5" s="15" t="s">
        <v>8</v>
      </c>
      <c r="D5" s="16"/>
    </row>
    <row r="6" spans="1:7" ht="15.75" thickBot="1" x14ac:dyDescent="0.3">
      <c r="A6" s="17" t="s">
        <v>16</v>
      </c>
      <c r="B6" s="18">
        <f>(1*B1)/7410</f>
        <v>7.3819163292847503E-2</v>
      </c>
      <c r="C6" s="18" t="s">
        <v>17</v>
      </c>
      <c r="D6" s="19"/>
    </row>
    <row r="7" spans="1:7" ht="15.75" thickBot="1" x14ac:dyDescent="0.3">
      <c r="A7" s="20" t="s">
        <v>18</v>
      </c>
      <c r="B7" s="21"/>
      <c r="C7" s="21" t="s">
        <v>17</v>
      </c>
      <c r="D7" s="22"/>
      <c r="F7" s="23"/>
      <c r="G7" s="24"/>
    </row>
    <row r="8" spans="1:7" ht="15.75" thickBot="1" x14ac:dyDescent="0.3">
      <c r="A8" s="25" t="s">
        <v>19</v>
      </c>
      <c r="B8" s="26">
        <f>SUM(B6:B7)</f>
        <v>7.3819163292847503E-2</v>
      </c>
      <c r="C8" s="26" t="s">
        <v>17</v>
      </c>
      <c r="D8" s="27"/>
    </row>
    <row r="9" spans="1:7" ht="15.75" thickBot="1" x14ac:dyDescent="0.3">
      <c r="A9" s="14" t="s">
        <v>20</v>
      </c>
      <c r="B9" s="15">
        <f>B1/4840</f>
        <v>0.11301652892561984</v>
      </c>
      <c r="C9" s="15" t="s">
        <v>21</v>
      </c>
      <c r="D9" s="16"/>
    </row>
    <row r="10" spans="1:7" x14ac:dyDescent="0.25">
      <c r="A10" s="17" t="s">
        <v>22</v>
      </c>
      <c r="B10" s="18">
        <f>2*((0.0027*B1)/1)</f>
        <v>2.9538000000000002</v>
      </c>
      <c r="C10" s="18" t="s">
        <v>23</v>
      </c>
      <c r="D10" s="19"/>
    </row>
    <row r="11" spans="1:7" x14ac:dyDescent="0.25">
      <c r="A11" s="20" t="s">
        <v>18</v>
      </c>
      <c r="B11" s="21"/>
      <c r="C11" s="21" t="s">
        <v>23</v>
      </c>
      <c r="D11" s="22"/>
    </row>
    <row r="12" spans="1:7" ht="15.75" thickBot="1" x14ac:dyDescent="0.3">
      <c r="A12" s="25" t="s">
        <v>19</v>
      </c>
      <c r="B12" s="26">
        <f>SUM(B10:B11)</f>
        <v>2.9538000000000002</v>
      </c>
      <c r="C12" s="26" t="s">
        <v>23</v>
      </c>
      <c r="D12" s="27"/>
    </row>
    <row r="13" spans="1:7" ht="15.75" thickBot="1" x14ac:dyDescent="0.3">
      <c r="A13" s="28" t="s">
        <v>24</v>
      </c>
      <c r="B13" s="29">
        <f>(((B1*9)*0.25)/1000)</f>
        <v>1.23075</v>
      </c>
      <c r="C13" s="29" t="s">
        <v>25</v>
      </c>
      <c r="D13" s="30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 Reference</vt:lpstr>
      <vt:lpstr>Mainline CUT FILL S&amp;M Calcs</vt:lpstr>
      <vt:lpstr>Seeding calcs</vt:lpstr>
      <vt:lpstr>'Mainline CUT FILL S&amp;M Calcs'!Print_Area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2023-10-01T20:38:18Z</dcterms:modified>
</cp:coreProperties>
</file>