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pw_work\arcadispw01\terrence.mosier\dms78771\"/>
    </mc:Choice>
  </mc:AlternateContent>
  <xr:revisionPtr revIDLastSave="0" documentId="13_ncr:1_{81E1BA04-DF29-4133-87B2-EA450528DBA5}" xr6:coauthVersionLast="47" xr6:coauthVersionMax="47" xr10:uidLastSave="{00000000-0000-0000-0000-000000000000}"/>
  <bookViews>
    <workbookView xWindow="28680" yWindow="-7080" windowWidth="29040" windowHeight="15990" tabRatio="310" xr2:uid="{00000000-000D-0000-FFFF-FFFF00000000}"/>
  </bookViews>
  <sheets>
    <sheet name="PET" sheetId="1" r:id="rId1"/>
    <sheet name="VERTICAL ALIGNMENT" sheetId="7" r:id="rId2"/>
  </sheets>
  <definedNames>
    <definedName name="_xlnm.Print_Area" localSheetId="0">PET!$A$4:$AE$46</definedName>
    <definedName name="_xlnm.Print_Area" localSheetId="1">'VERTICAL ALIGNMENT'!$A$1:$P$72</definedName>
    <definedName name="_xlnm.Print_Titles" localSheetId="0">PET!$4:$5</definedName>
    <definedName name="RAMP_C">PET!$D$2:$AE$46</definedName>
    <definedName name="Spanner_Auto_File">"J:\Proj3\7051300\DOCUMENT\RAMP_C.X2A"</definedName>
    <definedName name="Spanner_Auto_Select">PET!$D$2:$AE$46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1" l="1"/>
  <c r="AB19" i="1"/>
  <c r="V19" i="1"/>
  <c r="B19" i="1"/>
  <c r="B44" i="1"/>
  <c r="A44" i="1" s="1"/>
  <c r="B43" i="1"/>
  <c r="A43" i="1"/>
  <c r="AC8" i="1"/>
  <c r="AC9" i="1"/>
  <c r="AC10" i="1"/>
  <c r="AC11" i="1"/>
  <c r="AC12" i="1"/>
  <c r="AC13" i="1"/>
  <c r="AC14" i="1"/>
  <c r="AC15" i="1"/>
  <c r="AC16" i="1"/>
  <c r="AC17" i="1"/>
  <c r="AC18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7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5" i="1"/>
  <c r="A46" i="1"/>
  <c r="A47" i="1"/>
  <c r="A48" i="1"/>
  <c r="A49" i="1"/>
  <c r="A50" i="1"/>
  <c r="A6" i="1"/>
  <c r="AC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AC19" i="1" s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6" i="1"/>
  <c r="C6" i="1"/>
  <c r="U9" i="1"/>
  <c r="U10" i="1" s="1"/>
  <c r="U11" i="1" s="1"/>
  <c r="U12" i="1" s="1"/>
  <c r="U13" i="1" s="1"/>
  <c r="U14" i="1" s="1"/>
  <c r="U8" i="1"/>
  <c r="U41" i="1"/>
  <c r="U42" i="1"/>
  <c r="U43" i="1" s="1"/>
  <c r="U44" i="1" s="1"/>
  <c r="U45" i="1" s="1"/>
  <c r="U40" i="1"/>
  <c r="W7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6" i="1"/>
  <c r="W47" i="1"/>
  <c r="W48" i="1"/>
  <c r="W49" i="1"/>
  <c r="W50" i="1"/>
  <c r="W6" i="1"/>
  <c r="AA36" i="1"/>
  <c r="AA29" i="1"/>
  <c r="AA27" i="1"/>
  <c r="C36" i="1"/>
  <c r="C29" i="1"/>
  <c r="C27" i="1"/>
  <c r="G36" i="1"/>
  <c r="G29" i="1"/>
  <c r="G27" i="1"/>
  <c r="J36" i="1"/>
  <c r="D36" i="1" s="1"/>
  <c r="K36" i="1"/>
  <c r="R36" i="1"/>
  <c r="Q36" i="1" s="1"/>
  <c r="P36" i="1" s="1"/>
  <c r="O36" i="1" s="1"/>
  <c r="N36" i="1" s="1"/>
  <c r="M36" i="1" s="1"/>
  <c r="L36" i="1" s="1"/>
  <c r="S36" i="1"/>
  <c r="K29" i="1"/>
  <c r="J29" i="1" s="1"/>
  <c r="D29" i="1" s="1"/>
  <c r="S29" i="1"/>
  <c r="R29" i="1" s="1"/>
  <c r="Q29" i="1" s="1"/>
  <c r="P29" i="1" s="1"/>
  <c r="O29" i="1" s="1"/>
  <c r="N29" i="1" s="1"/>
  <c r="M29" i="1" s="1"/>
  <c r="L29" i="1" s="1"/>
  <c r="K27" i="1"/>
  <c r="S27" i="1"/>
  <c r="R27" i="1" s="1"/>
  <c r="Q27" i="1" s="1"/>
  <c r="P27" i="1" s="1"/>
  <c r="O27" i="1" s="1"/>
  <c r="N27" i="1" s="1"/>
  <c r="M27" i="1" s="1"/>
  <c r="L27" i="1" s="1"/>
  <c r="J27" i="1"/>
  <c r="D27" i="1" s="1"/>
  <c r="I40" i="1"/>
  <c r="I41" i="1" s="1"/>
  <c r="I42" i="1" s="1"/>
  <c r="I43" i="1" s="1"/>
  <c r="I8" i="1"/>
  <c r="C8" i="1" s="1"/>
  <c r="C50" i="1"/>
  <c r="C49" i="1"/>
  <c r="C48" i="1"/>
  <c r="C47" i="1"/>
  <c r="C46" i="1"/>
  <c r="C39" i="1"/>
  <c r="C38" i="1"/>
  <c r="C37" i="1"/>
  <c r="C35" i="1"/>
  <c r="C34" i="1"/>
  <c r="C33" i="1"/>
  <c r="C32" i="1"/>
  <c r="C31" i="1"/>
  <c r="C30" i="1"/>
  <c r="C28" i="1"/>
  <c r="C26" i="1"/>
  <c r="C25" i="1"/>
  <c r="C24" i="1"/>
  <c r="C23" i="1"/>
  <c r="C22" i="1"/>
  <c r="C21" i="1"/>
  <c r="C20" i="1"/>
  <c r="C19" i="1"/>
  <c r="C18" i="1"/>
  <c r="C17" i="1"/>
  <c r="C16" i="1"/>
  <c r="C7" i="1"/>
  <c r="C15" i="1"/>
  <c r="AA39" i="1"/>
  <c r="AA38" i="1"/>
  <c r="AA37" i="1"/>
  <c r="AA35" i="1"/>
  <c r="AA34" i="1"/>
  <c r="AA33" i="1"/>
  <c r="AA32" i="1"/>
  <c r="AA31" i="1"/>
  <c r="AA30" i="1"/>
  <c r="AA28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7" i="1"/>
  <c r="AA6" i="1"/>
  <c r="J15" i="1"/>
  <c r="S7" i="1"/>
  <c r="R7" i="1" s="1"/>
  <c r="Q7" i="1" s="1"/>
  <c r="P7" i="1" s="1"/>
  <c r="O7" i="1" s="1"/>
  <c r="N7" i="1" s="1"/>
  <c r="M7" i="1" s="1"/>
  <c r="L7" i="1" s="1"/>
  <c r="K7" i="1" s="1"/>
  <c r="J7" i="1"/>
  <c r="G7" i="1"/>
  <c r="S6" i="1"/>
  <c r="R6" i="1" s="1"/>
  <c r="Q6" i="1" s="1"/>
  <c r="P6" i="1" s="1"/>
  <c r="O6" i="1" s="1"/>
  <c r="N6" i="1" s="1"/>
  <c r="M6" i="1" s="1"/>
  <c r="L6" i="1" s="1"/>
  <c r="K6" i="1" s="1"/>
  <c r="J6" i="1"/>
  <c r="G6" i="1"/>
  <c r="T44" i="1"/>
  <c r="T45" i="1" s="1"/>
  <c r="T48" i="1" s="1"/>
  <c r="T49" i="1" s="1"/>
  <c r="T50" i="1" s="1"/>
  <c r="T10" i="1"/>
  <c r="AN9" i="1"/>
  <c r="AO9" i="1" s="1"/>
  <c r="I44" i="1" l="1"/>
  <c r="I45" i="1" s="1"/>
  <c r="C43" i="1"/>
  <c r="I9" i="1"/>
  <c r="I10" i="1" s="1"/>
  <c r="I11" i="1" s="1"/>
  <c r="I12" i="1" s="1"/>
  <c r="AA40" i="1"/>
  <c r="C40" i="1"/>
  <c r="C42" i="1"/>
  <c r="AA8" i="1"/>
  <c r="S15" i="1"/>
  <c r="R15" i="1" s="1"/>
  <c r="Q15" i="1" s="1"/>
  <c r="P15" i="1" s="1"/>
  <c r="O15" i="1" s="1"/>
  <c r="N15" i="1" s="1"/>
  <c r="M15" i="1" s="1"/>
  <c r="L15" i="1" s="1"/>
  <c r="K15" i="1" s="1"/>
  <c r="D6" i="1"/>
  <c r="D7" i="1"/>
  <c r="AQ9" i="1"/>
  <c r="AR9" i="1"/>
  <c r="S49" i="1"/>
  <c r="R49" i="1" s="1"/>
  <c r="Q49" i="1" s="1"/>
  <c r="P49" i="1" s="1"/>
  <c r="O49" i="1" s="1"/>
  <c r="N49" i="1" s="1"/>
  <c r="M49" i="1" s="1"/>
  <c r="L49" i="1" s="1"/>
  <c r="K49" i="1" s="1"/>
  <c r="C45" i="1" l="1"/>
  <c r="C44" i="1"/>
  <c r="AN23" i="1"/>
  <c r="AO23" i="1" s="1"/>
  <c r="AR23" i="1" s="1"/>
  <c r="AN22" i="1"/>
  <c r="C9" i="1" l="1"/>
  <c r="AA9" i="1"/>
  <c r="G9" i="1"/>
  <c r="AQ23" i="1"/>
  <c r="C10" i="1" l="1"/>
  <c r="AA10" i="1"/>
  <c r="C11" i="1" l="1"/>
  <c r="AA11" i="1"/>
  <c r="D15" i="1"/>
  <c r="G15" i="1"/>
  <c r="AA12" i="1" l="1"/>
  <c r="C12" i="1"/>
  <c r="AN28" i="1" l="1"/>
  <c r="G42" i="1"/>
  <c r="AN26" i="1"/>
  <c r="AO26" i="1" s="1"/>
  <c r="AO22" i="1" l="1"/>
  <c r="G22" i="1"/>
  <c r="S48" i="1" l="1"/>
  <c r="R48" i="1" s="1"/>
  <c r="Q48" i="1" s="1"/>
  <c r="P48" i="1" s="1"/>
  <c r="O48" i="1" s="1"/>
  <c r="N48" i="1" s="1"/>
  <c r="M48" i="1" s="1"/>
  <c r="L48" i="1" s="1"/>
  <c r="K48" i="1" s="1"/>
  <c r="AR22" i="1"/>
  <c r="AP26" i="1"/>
  <c r="AQ22" i="1"/>
  <c r="S45" i="1"/>
  <c r="R45" i="1" s="1"/>
  <c r="Q45" i="1" s="1"/>
  <c r="P45" i="1" s="1"/>
  <c r="O45" i="1" s="1"/>
  <c r="N45" i="1" s="1"/>
  <c r="M45" i="1" s="1"/>
  <c r="L45" i="1" s="1"/>
  <c r="K45" i="1" s="1"/>
  <c r="S11" i="1"/>
  <c r="R11" i="1" s="1"/>
  <c r="Q11" i="1" s="1"/>
  <c r="P11" i="1" s="1"/>
  <c r="O11" i="1" s="1"/>
  <c r="N11" i="1" s="1"/>
  <c r="M11" i="1" s="1"/>
  <c r="L11" i="1" s="1"/>
  <c r="K11" i="1" s="1"/>
  <c r="G40" i="1" l="1"/>
  <c r="G41" i="1"/>
  <c r="G18" i="1" l="1"/>
  <c r="G17" i="1"/>
  <c r="Z68" i="7" l="1"/>
  <c r="Z66" i="7"/>
  <c r="Z64" i="7"/>
  <c r="Z62" i="7"/>
  <c r="Z60" i="7"/>
  <c r="Z58" i="7"/>
  <c r="Z56" i="7"/>
  <c r="Z54" i="7"/>
  <c r="Z52" i="7"/>
  <c r="O68" i="7" l="1"/>
  <c r="N68" i="7"/>
  <c r="M68" i="7"/>
  <c r="L68" i="7"/>
  <c r="K68" i="7"/>
  <c r="J68" i="7"/>
  <c r="I68" i="7"/>
  <c r="H68" i="7"/>
  <c r="F67" i="7"/>
  <c r="AA67" i="7" s="1"/>
  <c r="O66" i="7"/>
  <c r="N66" i="7"/>
  <c r="M66" i="7"/>
  <c r="L66" i="7"/>
  <c r="K66" i="7"/>
  <c r="J66" i="7"/>
  <c r="I66" i="7"/>
  <c r="H66" i="7"/>
  <c r="F65" i="7"/>
  <c r="AA65" i="7" s="1"/>
  <c r="O64" i="7"/>
  <c r="N64" i="7"/>
  <c r="L64" i="7"/>
  <c r="K64" i="7"/>
  <c r="M64" i="7" s="1"/>
  <c r="J64" i="7"/>
  <c r="I64" i="7"/>
  <c r="H64" i="7"/>
  <c r="F63" i="7"/>
  <c r="G64" i="7" l="1"/>
  <c r="AA63" i="7"/>
  <c r="G66" i="7"/>
  <c r="S8" i="1" l="1"/>
  <c r="R8" i="1" s="1"/>
  <c r="Q8" i="1" s="1"/>
  <c r="P8" i="1" s="1"/>
  <c r="O8" i="1" s="1"/>
  <c r="F19" i="7"/>
  <c r="F17" i="7"/>
  <c r="J18" i="7"/>
  <c r="F15" i="7"/>
  <c r="J16" i="7"/>
  <c r="F13" i="7"/>
  <c r="J14" i="7"/>
  <c r="F11" i="7"/>
  <c r="J12" i="7"/>
  <c r="F9" i="7"/>
  <c r="J10" i="7"/>
  <c r="B12" i="7"/>
  <c r="B14" i="7" s="1"/>
  <c r="B16" i="7" s="1"/>
  <c r="B18" i="7" s="1"/>
  <c r="B20" i="7" s="1"/>
  <c r="B22" i="7" s="1"/>
  <c r="B24" i="7" s="1"/>
  <c r="B26" i="7" s="1"/>
  <c r="B28" i="7" s="1"/>
  <c r="B30" i="7" s="1"/>
  <c r="B32" i="7" s="1"/>
  <c r="B34" i="7" s="1"/>
  <c r="B36" i="7" s="1"/>
  <c r="B38" i="7" s="1"/>
  <c r="B40" i="7" s="1"/>
  <c r="B42" i="7" s="1"/>
  <c r="B44" i="7" s="1"/>
  <c r="B46" i="7" s="1"/>
  <c r="B48" i="7" s="1"/>
  <c r="B50" i="7" s="1"/>
  <c r="B52" i="7" s="1"/>
  <c r="B54" i="7" s="1"/>
  <c r="B56" i="7" s="1"/>
  <c r="B58" i="7" s="1"/>
  <c r="B60" i="7" s="1"/>
  <c r="B62" i="7" s="1"/>
  <c r="B64" i="7" s="1"/>
  <c r="B66" i="7" s="1"/>
  <c r="B68" i="7" s="1"/>
  <c r="F57" i="7"/>
  <c r="J58" i="7"/>
  <c r="F59" i="7"/>
  <c r="AA59" i="7" s="1"/>
  <c r="F39" i="7"/>
  <c r="F33" i="7"/>
  <c r="F35" i="7"/>
  <c r="K36" i="7" s="1"/>
  <c r="F37" i="7"/>
  <c r="O36" i="7" s="1"/>
  <c r="F29" i="7"/>
  <c r="F31" i="7"/>
  <c r="F21" i="7"/>
  <c r="F61" i="7"/>
  <c r="O60" i="7"/>
  <c r="N60" i="7"/>
  <c r="K60" i="7"/>
  <c r="L60" i="7"/>
  <c r="J60" i="7"/>
  <c r="I60" i="7"/>
  <c r="M60" i="7"/>
  <c r="H60" i="7"/>
  <c r="N58" i="7"/>
  <c r="N56" i="7"/>
  <c r="F55" i="7"/>
  <c r="J56" i="7"/>
  <c r="O62" i="7"/>
  <c r="N62" i="7"/>
  <c r="M62" i="7"/>
  <c r="L62" i="7"/>
  <c r="K62" i="7"/>
  <c r="J62" i="7"/>
  <c r="I62" i="7"/>
  <c r="H62" i="7"/>
  <c r="F41" i="7"/>
  <c r="K42" i="7"/>
  <c r="J42" i="7"/>
  <c r="F43" i="7"/>
  <c r="F27" i="7"/>
  <c r="J28" i="7"/>
  <c r="N54" i="7"/>
  <c r="F53" i="7"/>
  <c r="J54" i="7"/>
  <c r="O52" i="7"/>
  <c r="N52" i="7"/>
  <c r="F51" i="7"/>
  <c r="J52" i="7"/>
  <c r="O50" i="7"/>
  <c r="N50" i="7"/>
  <c r="F49" i="7"/>
  <c r="J50" i="7"/>
  <c r="N48" i="7"/>
  <c r="F47" i="7"/>
  <c r="K48" i="7" s="1"/>
  <c r="L48" i="7"/>
  <c r="J48" i="7"/>
  <c r="O46" i="7"/>
  <c r="N46" i="7"/>
  <c r="F45" i="7"/>
  <c r="J46" i="7"/>
  <c r="O44" i="7"/>
  <c r="N44" i="7"/>
  <c r="K44" i="7"/>
  <c r="J44" i="7"/>
  <c r="N42" i="7"/>
  <c r="L42" i="7"/>
  <c r="N40" i="7"/>
  <c r="K40" i="7"/>
  <c r="J40" i="7"/>
  <c r="N38" i="7"/>
  <c r="K38" i="7"/>
  <c r="J38" i="7"/>
  <c r="J34" i="7"/>
  <c r="J32" i="7"/>
  <c r="J30" i="7"/>
  <c r="F25" i="7"/>
  <c r="J26" i="7"/>
  <c r="F23" i="7"/>
  <c r="J24" i="7"/>
  <c r="N36" i="7"/>
  <c r="J36" i="7"/>
  <c r="N34" i="7"/>
  <c r="K22" i="7"/>
  <c r="J22" i="7"/>
  <c r="J20" i="7"/>
  <c r="N32" i="7"/>
  <c r="N30" i="7"/>
  <c r="N28" i="7"/>
  <c r="N26" i="7"/>
  <c r="N24" i="7"/>
  <c r="N22" i="7"/>
  <c r="N20" i="7"/>
  <c r="N18" i="7"/>
  <c r="O8" i="7"/>
  <c r="N8" i="7"/>
  <c r="M8" i="7"/>
  <c r="L8" i="7"/>
  <c r="K8" i="7"/>
  <c r="J8" i="7"/>
  <c r="I8" i="7"/>
  <c r="H8" i="7"/>
  <c r="O16" i="7"/>
  <c r="N16" i="7"/>
  <c r="N14" i="7"/>
  <c r="N12" i="7"/>
  <c r="N10" i="7"/>
  <c r="S9" i="1" l="1"/>
  <c r="R9" i="1" s="1"/>
  <c r="Q9" i="1" s="1"/>
  <c r="P9" i="1" s="1"/>
  <c r="O9" i="1" s="1"/>
  <c r="N9" i="1" s="1"/>
  <c r="M9" i="1" s="1"/>
  <c r="L9" i="1" s="1"/>
  <c r="K9" i="1" s="1"/>
  <c r="J9" i="1"/>
  <c r="J11" i="1"/>
  <c r="Y76" i="7"/>
  <c r="X76" i="7" s="1"/>
  <c r="W76" i="7" s="1"/>
  <c r="V76" i="7" s="1"/>
  <c r="U76" i="7" s="1"/>
  <c r="AA57" i="7"/>
  <c r="K56" i="7"/>
  <c r="AA55" i="7"/>
  <c r="AB56" i="7" s="1"/>
  <c r="G10" i="7"/>
  <c r="K54" i="7"/>
  <c r="AA53" i="7"/>
  <c r="AC58" i="7"/>
  <c r="AB58" i="7"/>
  <c r="G62" i="7"/>
  <c r="AA61" i="7"/>
  <c r="G60" i="7"/>
  <c r="I58" i="7"/>
  <c r="O58" i="7"/>
  <c r="K58" i="7"/>
  <c r="L58" i="7"/>
  <c r="O56" i="7"/>
  <c r="I56" i="7"/>
  <c r="K52" i="7"/>
  <c r="G54" i="7"/>
  <c r="G58" i="7"/>
  <c r="I54" i="7"/>
  <c r="H58" i="7"/>
  <c r="L52" i="7"/>
  <c r="G52" i="7"/>
  <c r="G56" i="7"/>
  <c r="H56" i="7"/>
  <c r="L56" i="7"/>
  <c r="H52" i="7"/>
  <c r="H54" i="7"/>
  <c r="L54" i="7"/>
  <c r="O54" i="7"/>
  <c r="K46" i="7"/>
  <c r="I52" i="7"/>
  <c r="M52" i="7" s="1"/>
  <c r="I50" i="7"/>
  <c r="G42" i="7"/>
  <c r="O48" i="7"/>
  <c r="I46" i="7"/>
  <c r="K50" i="7"/>
  <c r="G48" i="7"/>
  <c r="H48" i="7"/>
  <c r="G46" i="7"/>
  <c r="G50" i="7"/>
  <c r="O42" i="7"/>
  <c r="H46" i="7"/>
  <c r="L46" i="7"/>
  <c r="I48" i="7"/>
  <c r="H50" i="7"/>
  <c r="L50" i="7"/>
  <c r="M50" i="7" s="1"/>
  <c r="I44" i="7"/>
  <c r="G44" i="7"/>
  <c r="H44" i="7"/>
  <c r="L44" i="7"/>
  <c r="I42" i="7"/>
  <c r="M42" i="7" s="1"/>
  <c r="G40" i="7"/>
  <c r="H42" i="7"/>
  <c r="I36" i="7"/>
  <c r="H36" i="7"/>
  <c r="I40" i="7"/>
  <c r="L38" i="7"/>
  <c r="I38" i="7"/>
  <c r="O40" i="7"/>
  <c r="H40" i="7"/>
  <c r="L40" i="7"/>
  <c r="G38" i="7"/>
  <c r="O38" i="7"/>
  <c r="H38" i="7"/>
  <c r="G36" i="7"/>
  <c r="L36" i="7"/>
  <c r="M36" i="7" s="1"/>
  <c r="K34" i="7"/>
  <c r="L34" i="7"/>
  <c r="G34" i="7"/>
  <c r="H34" i="7"/>
  <c r="O34" i="7"/>
  <c r="I34" i="7"/>
  <c r="O20" i="7"/>
  <c r="K24" i="7"/>
  <c r="I20" i="7"/>
  <c r="O22" i="7"/>
  <c r="K20" i="7"/>
  <c r="H20" i="7"/>
  <c r="H22" i="7"/>
  <c r="O24" i="7"/>
  <c r="I22" i="7"/>
  <c r="L20" i="7"/>
  <c r="K26" i="7"/>
  <c r="H24" i="7"/>
  <c r="G22" i="7"/>
  <c r="L22" i="7"/>
  <c r="I24" i="7"/>
  <c r="H30" i="7"/>
  <c r="O26" i="7"/>
  <c r="H28" i="7"/>
  <c r="I26" i="7"/>
  <c r="G26" i="7"/>
  <c r="L26" i="7"/>
  <c r="K28" i="7"/>
  <c r="I28" i="7"/>
  <c r="H26" i="7"/>
  <c r="I32" i="7"/>
  <c r="I30" i="7"/>
  <c r="K32" i="7"/>
  <c r="O28" i="7"/>
  <c r="K30" i="7"/>
  <c r="H32" i="7"/>
  <c r="G32" i="7"/>
  <c r="L32" i="7"/>
  <c r="O32" i="7"/>
  <c r="L30" i="7"/>
  <c r="G30" i="7"/>
  <c r="O30" i="7"/>
  <c r="G28" i="7"/>
  <c r="L28" i="7"/>
  <c r="G24" i="7"/>
  <c r="L24" i="7"/>
  <c r="G20" i="7"/>
  <c r="O18" i="7"/>
  <c r="G18" i="7"/>
  <c r="H18" i="7"/>
  <c r="I16" i="7"/>
  <c r="L18" i="7"/>
  <c r="H16" i="7"/>
  <c r="G16" i="7"/>
  <c r="O14" i="7"/>
  <c r="K16" i="7"/>
  <c r="L14" i="7"/>
  <c r="L16" i="7"/>
  <c r="O12" i="7"/>
  <c r="G12" i="7"/>
  <c r="L12" i="7"/>
  <c r="K14" i="7"/>
  <c r="H14" i="7"/>
  <c r="G14" i="7"/>
  <c r="I12" i="7"/>
  <c r="J49" i="1" s="1"/>
  <c r="O10" i="7"/>
  <c r="H12" i="7"/>
  <c r="H10" i="7"/>
  <c r="L10" i="7"/>
  <c r="I10" i="7"/>
  <c r="K12" i="7"/>
  <c r="K10" i="7"/>
  <c r="I14" i="7"/>
  <c r="K18" i="7"/>
  <c r="I18" i="7"/>
  <c r="D9" i="1" l="1"/>
  <c r="J45" i="1"/>
  <c r="J48" i="1"/>
  <c r="T76" i="7"/>
  <c r="S76" i="7" s="1"/>
  <c r="R76" i="7" s="1"/>
  <c r="Q76" i="7" s="1"/>
  <c r="E76" i="7" s="1"/>
  <c r="N8" i="1"/>
  <c r="M8" i="1" s="1"/>
  <c r="L8" i="1" s="1"/>
  <c r="K8" i="1" s="1"/>
  <c r="J8" i="1" s="1"/>
  <c r="AC54" i="7"/>
  <c r="AB54" i="7"/>
  <c r="M54" i="7"/>
  <c r="M58" i="7"/>
  <c r="M56" i="7"/>
  <c r="M46" i="7"/>
  <c r="M44" i="7"/>
  <c r="M48" i="7"/>
  <c r="M40" i="7"/>
  <c r="M38" i="7"/>
  <c r="M34" i="7"/>
  <c r="M24" i="7"/>
  <c r="M22" i="7"/>
  <c r="M20" i="7"/>
  <c r="M26" i="7"/>
  <c r="M32" i="7"/>
  <c r="M28" i="7"/>
  <c r="M30" i="7"/>
  <c r="M16" i="7"/>
  <c r="M10" i="7"/>
  <c r="M18" i="7"/>
  <c r="M12" i="7"/>
  <c r="M14" i="7"/>
  <c r="T13" i="1" l="1"/>
  <c r="I13" i="1" s="1"/>
  <c r="C13" i="1" l="1"/>
  <c r="AA13" i="1"/>
  <c r="T14" i="1"/>
  <c r="T16" i="1" s="1"/>
  <c r="T18" i="1" s="1"/>
  <c r="T19" i="1" s="1"/>
  <c r="T20" i="1" s="1"/>
  <c r="T21" i="1" s="1"/>
  <c r="T22" i="1" s="1"/>
  <c r="T23" i="1" s="1"/>
  <c r="T24" i="1" s="1"/>
  <c r="T25" i="1" s="1"/>
  <c r="T26" i="1" s="1"/>
  <c r="T28" i="1" s="1"/>
  <c r="T30" i="1" s="1"/>
  <c r="T31" i="1" s="1"/>
  <c r="T32" i="1" s="1"/>
  <c r="T33" i="1" s="1"/>
  <c r="T34" i="1" s="1"/>
  <c r="T35" i="1" s="1"/>
  <c r="S35" i="1" s="1"/>
  <c r="R35" i="1" s="1"/>
  <c r="Q35" i="1" s="1"/>
  <c r="P35" i="1" s="1"/>
  <c r="O35" i="1" s="1"/>
  <c r="N35" i="1" s="1"/>
  <c r="M35" i="1" s="1"/>
  <c r="L35" i="1" s="1"/>
  <c r="K35" i="1" s="1"/>
  <c r="J35" i="1" s="1"/>
  <c r="S13" i="1"/>
  <c r="R13" i="1" s="1"/>
  <c r="Q13" i="1" s="1"/>
  <c r="P13" i="1" s="1"/>
  <c r="O13" i="1" s="1"/>
  <c r="N13" i="1" s="1"/>
  <c r="M13" i="1" s="1"/>
  <c r="L13" i="1" s="1"/>
  <c r="K13" i="1" s="1"/>
  <c r="J13" i="1" s="1"/>
  <c r="I14" i="1" l="1"/>
  <c r="T37" i="1"/>
  <c r="T38" i="1" s="1"/>
  <c r="S18" i="1"/>
  <c r="R18" i="1" s="1"/>
  <c r="Q18" i="1" s="1"/>
  <c r="P18" i="1" s="1"/>
  <c r="O18" i="1" s="1"/>
  <c r="N18" i="1" s="1"/>
  <c r="M18" i="1" s="1"/>
  <c r="L18" i="1" s="1"/>
  <c r="K18" i="1" s="1"/>
  <c r="J18" i="1" s="1"/>
  <c r="S21" i="1"/>
  <c r="R21" i="1" s="1"/>
  <c r="Q21" i="1" s="1"/>
  <c r="P21" i="1" s="1"/>
  <c r="O21" i="1" s="1"/>
  <c r="N21" i="1" s="1"/>
  <c r="M21" i="1" s="1"/>
  <c r="L21" i="1" s="1"/>
  <c r="K21" i="1" s="1"/>
  <c r="J21" i="1" s="1"/>
  <c r="G12" i="1"/>
  <c r="G11" i="1"/>
  <c r="D11" i="1"/>
  <c r="S19" i="1"/>
  <c r="R19" i="1" s="1"/>
  <c r="Q19" i="1" s="1"/>
  <c r="P19" i="1" s="1"/>
  <c r="O19" i="1" s="1"/>
  <c r="N19" i="1" s="1"/>
  <c r="M19" i="1" s="1"/>
  <c r="L19" i="1" s="1"/>
  <c r="K19" i="1" s="1"/>
  <c r="J19" i="1" s="1"/>
  <c r="AA14" i="1" l="1"/>
  <c r="C14" i="1"/>
  <c r="D18" i="1"/>
  <c r="G21" i="1"/>
  <c r="D21" i="1"/>
  <c r="G13" i="1"/>
  <c r="D13" i="1"/>
  <c r="G10" i="1"/>
  <c r="G20" i="1" l="1"/>
  <c r="G14" i="1"/>
  <c r="S23" i="1"/>
  <c r="R23" i="1" s="1"/>
  <c r="Q23" i="1" s="1"/>
  <c r="P23" i="1" s="1"/>
  <c r="O23" i="1" s="1"/>
  <c r="N23" i="1" s="1"/>
  <c r="M23" i="1" s="1"/>
  <c r="L23" i="1" s="1"/>
  <c r="K23" i="1" s="1"/>
  <c r="J23" i="1" s="1"/>
  <c r="S44" i="1" l="1"/>
  <c r="R44" i="1" s="1"/>
  <c r="Q44" i="1" s="1"/>
  <c r="P44" i="1" s="1"/>
  <c r="O44" i="1" s="1"/>
  <c r="N44" i="1" s="1"/>
  <c r="M44" i="1" s="1"/>
  <c r="L44" i="1" s="1"/>
  <c r="K44" i="1" s="1"/>
  <c r="J44" i="1" s="1"/>
  <c r="D44" i="1" s="1"/>
  <c r="G19" i="1"/>
  <c r="D19" i="1"/>
  <c r="G16" i="1"/>
  <c r="G8" i="1"/>
  <c r="D8" i="1"/>
  <c r="G44" i="1" l="1"/>
  <c r="S34" i="1"/>
  <c r="R34" i="1" s="1"/>
  <c r="Q34" i="1" s="1"/>
  <c r="P34" i="1" s="1"/>
  <c r="O34" i="1" s="1"/>
  <c r="N34" i="1" s="1"/>
  <c r="M34" i="1" s="1"/>
  <c r="L34" i="1" s="1"/>
  <c r="K34" i="1" s="1"/>
  <c r="J34" i="1" s="1"/>
  <c r="S25" i="1"/>
  <c r="R25" i="1" s="1"/>
  <c r="Q25" i="1" s="1"/>
  <c r="P25" i="1" s="1"/>
  <c r="O25" i="1" s="1"/>
  <c r="N25" i="1" s="1"/>
  <c r="M25" i="1" s="1"/>
  <c r="L25" i="1" s="1"/>
  <c r="K25" i="1" s="1"/>
  <c r="J25" i="1" s="1"/>
  <c r="S33" i="1"/>
  <c r="R33" i="1" s="1"/>
  <c r="Q33" i="1" s="1"/>
  <c r="P33" i="1" s="1"/>
  <c r="O33" i="1" s="1"/>
  <c r="N33" i="1" s="1"/>
  <c r="M33" i="1" s="1"/>
  <c r="L33" i="1" s="1"/>
  <c r="K33" i="1" s="1"/>
  <c r="J33" i="1" s="1"/>
  <c r="S32" i="1" l="1"/>
  <c r="R32" i="1" s="1"/>
  <c r="Q32" i="1" s="1"/>
  <c r="P32" i="1" s="1"/>
  <c r="O32" i="1" s="1"/>
  <c r="N32" i="1" s="1"/>
  <c r="M32" i="1" s="1"/>
  <c r="L32" i="1" s="1"/>
  <c r="K32" i="1" s="1"/>
  <c r="J32" i="1" s="1"/>
  <c r="G25" i="1"/>
  <c r="D25" i="1"/>
  <c r="S37" i="1"/>
  <c r="R37" i="1" s="1"/>
  <c r="Q37" i="1" s="1"/>
  <c r="P37" i="1" s="1"/>
  <c r="O37" i="1" s="1"/>
  <c r="N37" i="1" s="1"/>
  <c r="M37" i="1" s="1"/>
  <c r="L37" i="1" s="1"/>
  <c r="K37" i="1" s="1"/>
  <c r="J37" i="1" s="1"/>
  <c r="S39" i="1" l="1"/>
  <c r="R39" i="1" s="1"/>
  <c r="Q39" i="1" s="1"/>
  <c r="P39" i="1" s="1"/>
  <c r="O39" i="1" s="1"/>
  <c r="N39" i="1" s="1"/>
  <c r="M39" i="1" s="1"/>
  <c r="L39" i="1" s="1"/>
  <c r="K39" i="1" s="1"/>
  <c r="J39" i="1" s="1"/>
  <c r="S38" i="1"/>
  <c r="R38" i="1" s="1"/>
  <c r="Q38" i="1" s="1"/>
  <c r="P38" i="1" s="1"/>
  <c r="O38" i="1" s="1"/>
  <c r="N38" i="1" s="1"/>
  <c r="M38" i="1" s="1"/>
  <c r="L38" i="1" s="1"/>
  <c r="K38" i="1" s="1"/>
  <c r="J38" i="1" s="1"/>
  <c r="S40" i="1" l="1"/>
  <c r="R40" i="1" s="1"/>
  <c r="Q40" i="1" s="1"/>
  <c r="P40" i="1" s="1"/>
  <c r="O40" i="1" s="1"/>
  <c r="N40" i="1" s="1"/>
  <c r="M40" i="1" s="1"/>
  <c r="L40" i="1" s="1"/>
  <c r="K40" i="1" s="1"/>
  <c r="J40" i="1" s="1"/>
  <c r="S42" i="1" l="1"/>
  <c r="R42" i="1" s="1"/>
  <c r="Q42" i="1" s="1"/>
  <c r="P42" i="1" s="1"/>
  <c r="O42" i="1" s="1"/>
  <c r="N42" i="1" s="1"/>
  <c r="M42" i="1" s="1"/>
  <c r="L42" i="1" s="1"/>
  <c r="K42" i="1" s="1"/>
  <c r="J42" i="1" s="1"/>
  <c r="S43" i="1"/>
  <c r="R43" i="1" s="1"/>
  <c r="Q43" i="1" s="1"/>
  <c r="P43" i="1" s="1"/>
  <c r="O43" i="1" s="1"/>
  <c r="N43" i="1" s="1"/>
  <c r="M43" i="1" s="1"/>
  <c r="L43" i="1" s="1"/>
  <c r="K43" i="1" s="1"/>
  <c r="J43" i="1" s="1"/>
  <c r="D40" i="1"/>
  <c r="S41" i="1"/>
  <c r="R41" i="1" s="1"/>
  <c r="Q41" i="1" s="1"/>
  <c r="P41" i="1" s="1"/>
  <c r="O41" i="1" s="1"/>
  <c r="N41" i="1" s="1"/>
  <c r="M41" i="1" s="1"/>
  <c r="L41" i="1" s="1"/>
  <c r="K41" i="1" s="1"/>
  <c r="J41" i="1" s="1"/>
  <c r="D32" i="1" l="1"/>
  <c r="G32" i="1"/>
  <c r="D42" i="1"/>
  <c r="D43" i="1"/>
  <c r="G43" i="1"/>
  <c r="D41" i="1"/>
  <c r="S10" i="1" l="1"/>
  <c r="R10" i="1" s="1"/>
  <c r="Q10" i="1" s="1"/>
  <c r="P10" i="1" s="1"/>
  <c r="O10" i="1" s="1"/>
  <c r="N10" i="1" s="1"/>
  <c r="M10" i="1" s="1"/>
  <c r="L10" i="1" s="1"/>
  <c r="K10" i="1" s="1"/>
  <c r="J10" i="1" s="1"/>
  <c r="D10" i="1" s="1"/>
  <c r="G45" i="1" l="1"/>
  <c r="D45" i="1"/>
  <c r="S14" i="1"/>
  <c r="R14" i="1" s="1"/>
  <c r="Q14" i="1" s="1"/>
  <c r="P14" i="1" s="1"/>
  <c r="O14" i="1" s="1"/>
  <c r="N14" i="1" s="1"/>
  <c r="M14" i="1" s="1"/>
  <c r="L14" i="1" s="1"/>
  <c r="K14" i="1" s="1"/>
  <c r="J14" i="1" s="1"/>
  <c r="D14" i="1" s="1"/>
  <c r="S46" i="1" l="1"/>
  <c r="R46" i="1" s="1"/>
  <c r="Q46" i="1" s="1"/>
  <c r="P46" i="1" s="1"/>
  <c r="O46" i="1" s="1"/>
  <c r="N46" i="1" s="1"/>
  <c r="M46" i="1" s="1"/>
  <c r="L46" i="1" s="1"/>
  <c r="K46" i="1" s="1"/>
  <c r="J46" i="1" s="1"/>
  <c r="S17" i="1"/>
  <c r="R17" i="1" s="1"/>
  <c r="Q17" i="1" s="1"/>
  <c r="P17" i="1" s="1"/>
  <c r="O17" i="1" s="1"/>
  <c r="N17" i="1" s="1"/>
  <c r="M17" i="1" s="1"/>
  <c r="L17" i="1" s="1"/>
  <c r="K17" i="1" s="1"/>
  <c r="J17" i="1" s="1"/>
  <c r="S16" i="1"/>
  <c r="R16" i="1" s="1"/>
  <c r="Q16" i="1" s="1"/>
  <c r="P16" i="1" s="1"/>
  <c r="O16" i="1" s="1"/>
  <c r="N16" i="1" s="1"/>
  <c r="M16" i="1" s="1"/>
  <c r="L16" i="1" s="1"/>
  <c r="K16" i="1" s="1"/>
  <c r="J16" i="1" s="1"/>
  <c r="S12" i="1"/>
  <c r="R12" i="1" s="1"/>
  <c r="Q12" i="1" s="1"/>
  <c r="P12" i="1" s="1"/>
  <c r="O12" i="1" s="1"/>
  <c r="N12" i="1" s="1"/>
  <c r="M12" i="1" s="1"/>
  <c r="L12" i="1" s="1"/>
  <c r="K12" i="1" s="1"/>
  <c r="J12" i="1" s="1"/>
  <c r="D12" i="1" s="1"/>
  <c r="G49" i="1" l="1"/>
  <c r="D49" i="1"/>
  <c r="G46" i="1"/>
  <c r="S47" i="1"/>
  <c r="R47" i="1" s="1"/>
  <c r="Q47" i="1" s="1"/>
  <c r="P47" i="1" s="1"/>
  <c r="O47" i="1" s="1"/>
  <c r="N47" i="1" s="1"/>
  <c r="M47" i="1" s="1"/>
  <c r="L47" i="1" s="1"/>
  <c r="K47" i="1" s="1"/>
  <c r="J47" i="1" s="1"/>
  <c r="D46" i="1"/>
  <c r="D16" i="1"/>
  <c r="D17" i="1"/>
  <c r="S24" i="1"/>
  <c r="R24" i="1" s="1"/>
  <c r="Q24" i="1" s="1"/>
  <c r="P24" i="1" s="1"/>
  <c r="O24" i="1" s="1"/>
  <c r="N24" i="1" s="1"/>
  <c r="M24" i="1" s="1"/>
  <c r="L24" i="1" s="1"/>
  <c r="K24" i="1" s="1"/>
  <c r="J24" i="1" s="1"/>
  <c r="G47" i="1" l="1"/>
  <c r="D47" i="1"/>
  <c r="S50" i="1"/>
  <c r="R50" i="1" s="1"/>
  <c r="Q50" i="1" s="1"/>
  <c r="P50" i="1" s="1"/>
  <c r="O50" i="1" s="1"/>
  <c r="N50" i="1" s="1"/>
  <c r="M50" i="1" s="1"/>
  <c r="L50" i="1" s="1"/>
  <c r="K50" i="1" s="1"/>
  <c r="J50" i="1" s="1"/>
  <c r="S26" i="1"/>
  <c r="R26" i="1" s="1"/>
  <c r="Q26" i="1" s="1"/>
  <c r="P26" i="1" s="1"/>
  <c r="O26" i="1" s="1"/>
  <c r="N26" i="1" s="1"/>
  <c r="M26" i="1" s="1"/>
  <c r="L26" i="1" s="1"/>
  <c r="K26" i="1" s="1"/>
  <c r="J26" i="1" s="1"/>
  <c r="G48" i="1" l="1"/>
  <c r="D48" i="1"/>
  <c r="D50" i="1" l="1"/>
  <c r="G50" i="1"/>
  <c r="S28" i="1"/>
  <c r="R28" i="1" s="1"/>
  <c r="Q28" i="1" s="1"/>
  <c r="P28" i="1" s="1"/>
  <c r="O28" i="1" s="1"/>
  <c r="N28" i="1" s="1"/>
  <c r="M28" i="1" s="1"/>
  <c r="L28" i="1" s="1"/>
  <c r="K28" i="1" s="1"/>
  <c r="J28" i="1" s="1"/>
  <c r="S30" i="1" l="1"/>
  <c r="R30" i="1" s="1"/>
  <c r="Q30" i="1" s="1"/>
  <c r="P30" i="1" s="1"/>
  <c r="O30" i="1" s="1"/>
  <c r="N30" i="1" s="1"/>
  <c r="M30" i="1" s="1"/>
  <c r="L30" i="1" s="1"/>
  <c r="K30" i="1" s="1"/>
  <c r="J30" i="1" s="1"/>
  <c r="S20" i="1" l="1"/>
  <c r="R20" i="1" s="1"/>
  <c r="Q20" i="1" s="1"/>
  <c r="P20" i="1" s="1"/>
  <c r="O20" i="1" s="1"/>
  <c r="N20" i="1" s="1"/>
  <c r="M20" i="1" s="1"/>
  <c r="L20" i="1" s="1"/>
  <c r="K20" i="1" s="1"/>
  <c r="J20" i="1" s="1"/>
  <c r="D20" i="1" s="1"/>
  <c r="S22" i="1" l="1"/>
  <c r="R22" i="1" s="1"/>
  <c r="Q22" i="1" s="1"/>
  <c r="P22" i="1" s="1"/>
  <c r="O22" i="1" s="1"/>
  <c r="N22" i="1" s="1"/>
  <c r="M22" i="1" s="1"/>
  <c r="L22" i="1" s="1"/>
  <c r="K22" i="1" s="1"/>
  <c r="J22" i="1" s="1"/>
  <c r="D22" i="1" l="1"/>
  <c r="S31" i="1"/>
  <c r="R31" i="1" s="1"/>
  <c r="Q31" i="1" s="1"/>
  <c r="P31" i="1" s="1"/>
  <c r="O31" i="1" s="1"/>
  <c r="N31" i="1" s="1"/>
  <c r="M31" i="1" s="1"/>
  <c r="L31" i="1" s="1"/>
  <c r="K31" i="1" s="1"/>
  <c r="J31" i="1" s="1"/>
  <c r="D23" i="1"/>
  <c r="G23" i="1"/>
  <c r="D24" i="1" l="1"/>
  <c r="G24" i="1"/>
  <c r="G26" i="1" l="1"/>
  <c r="D26" i="1"/>
  <c r="D28" i="1" l="1"/>
  <c r="G28" i="1"/>
  <c r="D30" i="1" l="1"/>
  <c r="G30" i="1"/>
  <c r="G31" i="1" l="1"/>
  <c r="D31" i="1"/>
  <c r="G33" i="1" l="1"/>
  <c r="D33" i="1"/>
  <c r="D34" i="1" l="1"/>
  <c r="G34" i="1"/>
  <c r="D35" i="1" l="1"/>
  <c r="G35" i="1"/>
  <c r="G37" i="1" l="1"/>
  <c r="D37" i="1"/>
  <c r="G38" i="1" l="1"/>
  <c r="D38" i="1"/>
  <c r="D39" i="1" l="1"/>
  <c r="G39" i="1"/>
  <c r="W40" i="1" l="1"/>
  <c r="W42" i="1"/>
  <c r="W45" i="1"/>
  <c r="W43" i="1"/>
  <c r="W41" i="1"/>
  <c r="W44" i="1"/>
  <c r="W8" i="1"/>
  <c r="W10" i="1"/>
  <c r="W12" i="1"/>
  <c r="W9" i="1"/>
  <c r="W14" i="1"/>
  <c r="W11" i="1"/>
  <c r="W13" i="1"/>
</calcChain>
</file>

<file path=xl/sharedStrings.xml><?xml version="1.0" encoding="utf-8"?>
<sst xmlns="http://schemas.openxmlformats.org/spreadsheetml/2006/main" count="105" uniqueCount="67">
  <si>
    <t xml:space="preserve"> </t>
  </si>
  <si>
    <t>K</t>
  </si>
  <si>
    <t>A</t>
  </si>
  <si>
    <t>Station</t>
  </si>
  <si>
    <t>ELEVATION</t>
  </si>
  <si>
    <t>PVI STATION</t>
  </si>
  <si>
    <t>Grade</t>
  </si>
  <si>
    <t>Elevation</t>
  </si>
  <si>
    <r>
      <t>High</t>
    </r>
    <r>
      <rPr>
        <sz val="10"/>
        <rFont val="Arial"/>
        <family val="2"/>
      </rPr>
      <t>/</t>
    </r>
    <r>
      <rPr>
        <sz val="10"/>
        <color indexed="10"/>
        <rFont val="Arial"/>
        <family val="2"/>
      </rPr>
      <t>Low</t>
    </r>
    <r>
      <rPr>
        <sz val="10"/>
        <rFont val="Arial"/>
        <family val="2"/>
      </rPr>
      <t xml:space="preserve"> Point</t>
    </r>
  </si>
  <si>
    <t>PVC</t>
  </si>
  <si>
    <t>PVT</t>
  </si>
  <si>
    <r>
      <t>(g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-g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>)</t>
    </r>
  </si>
  <si>
    <t>L/A</t>
  </si>
  <si>
    <t>r</t>
  </si>
  <si>
    <r>
      <t>(g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-g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>)/L</t>
    </r>
  </si>
  <si>
    <t>g</t>
  </si>
  <si>
    <t>VERTICAL CURVE (ft.)</t>
  </si>
  <si>
    <t>Vertical Alignment Calculation Spread Sheet</t>
  </si>
  <si>
    <t>PVI No.</t>
  </si>
  <si>
    <t>Enter the Vertical Alignment information in the Yellow Columns</t>
  </si>
  <si>
    <t>Vertical Curve Equation:  Y = Ybvc + g1X + ((g2-g1)/2L)X2</t>
  </si>
  <si>
    <t>Enter Station below to calculate Random point elevations along profile grade.</t>
  </si>
  <si>
    <t>PROFILE GRADE</t>
  </si>
  <si>
    <t>STATION</t>
  </si>
  <si>
    <t>SHOULDER EDGE OR TOE OF CURB ELEVATION</t>
  </si>
  <si>
    <t>SHOULDER/ GUTTER WIDTH</t>
  </si>
  <si>
    <t>SHOULDER/ GUTTER CROSS SLOPE</t>
  </si>
  <si>
    <t>SPEED</t>
  </si>
  <si>
    <t>width</t>
  </si>
  <si>
    <t>rate (G)</t>
  </si>
  <si>
    <t>slope1</t>
  </si>
  <si>
    <t>slope2</t>
  </si>
  <si>
    <t>Lr</t>
  </si>
  <si>
    <t>Lr (actual)</t>
  </si>
  <si>
    <t>RAMP:</t>
  </si>
  <si>
    <t>LEFT SHOULDER</t>
  </si>
  <si>
    <t>RIGHT SHOULDER</t>
  </si>
  <si>
    <t>SAG</t>
  </si>
  <si>
    <t>NR</t>
  </si>
  <si>
    <t>CREST</t>
  </si>
  <si>
    <t>WIDTH</t>
  </si>
  <si>
    <t>CROSS SLOPE</t>
  </si>
  <si>
    <t>TRANSITION RATE</t>
  </si>
  <si>
    <t>EDGE ELEVATION</t>
  </si>
  <si>
    <t>ELEVATION CORRECTION</t>
  </si>
  <si>
    <t>REMARKS</t>
  </si>
  <si>
    <t>0.06 Max</t>
  </si>
  <si>
    <t>LEFT PAVEMENT</t>
  </si>
  <si>
    <t>35 MPH</t>
  </si>
  <si>
    <t>202-10</t>
  </si>
  <si>
    <t>202-4</t>
  </si>
  <si>
    <t xml:space="preserve">Lt </t>
  </si>
  <si>
    <t>Ls</t>
  </si>
  <si>
    <t>G (Spiral)</t>
  </si>
  <si>
    <t>PCC STA.</t>
  </si>
  <si>
    <t>PC STA.</t>
  </si>
  <si>
    <t>RAMP E Profile Grade</t>
  </si>
  <si>
    <t>LUC-23-11.75</t>
  </si>
  <si>
    <t>NB EXIT RAMP A</t>
  </si>
  <si>
    <t>DC=44^00'00"</t>
  </si>
  <si>
    <t>BEGIN APPROACH SLAB</t>
  </si>
  <si>
    <t>END APPROACH SLAB</t>
  </si>
  <si>
    <t>NC</t>
  </si>
  <si>
    <t>FS</t>
  </si>
  <si>
    <t>RIGHT PAVEMENT</t>
  </si>
  <si>
    <r>
      <t>Dc = 4</t>
    </r>
    <r>
      <rPr>
        <sz val="10"/>
        <rFont val="Calibri"/>
        <family val="2"/>
      </rPr>
      <t>°00'04"</t>
    </r>
    <r>
      <rPr>
        <sz val="10"/>
        <rFont val="Arial"/>
        <family val="2"/>
      </rPr>
      <t xml:space="preserve">  R = 1432' LT</t>
    </r>
  </si>
  <si>
    <t>SEE INTERCHANGE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</si>
</sst>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00"/>
    <numFmt numFmtId="165" formatCode="0.00000000"/>
    <numFmt numFmtId="166" formatCode="0\+00.00"/>
    <numFmt numFmtId="167" formatCode="&quot;Sta. &quot;\ 0\+00.00"/>
    <numFmt numFmtId="168" formatCode="000&quot;:1&quot;"/>
    <numFmt numFmtId="169" formatCode="0.00&quot;'&quot;"/>
    <numFmt numFmtId="170" formatCode="0.000%"/>
    <numFmt numFmtId="171" formatCode="00\+00.00"/>
    <numFmt numFmtId="172" formatCode="m/d;@"/>
  </numFmts>
  <fonts count="36" x14ac:knownFonts="1">
    <font>
      <sz val="10"/>
      <name val="Arial"/>
    </font>
    <font>
      <vertAlign val="subscript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i/>
      <sz val="10"/>
      <color indexed="12"/>
      <name val="Arial"/>
      <family val="2"/>
    </font>
    <font>
      <b/>
      <i/>
      <sz val="14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i/>
      <u/>
      <sz val="14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u/>
      <sz val="10"/>
      <name val="Arial"/>
      <family val="2"/>
    </font>
    <font>
      <i/>
      <sz val="10"/>
      <color rgb="FF0070C0"/>
      <name val="Arial"/>
      <family val="2"/>
    </font>
    <font>
      <i/>
      <sz val="10"/>
      <color rgb="FF00B050"/>
      <name val="Arial"/>
      <family val="2"/>
    </font>
    <font>
      <i/>
      <sz val="10"/>
      <color indexed="12"/>
      <name val="Arial"/>
      <family val="2"/>
    </font>
    <font>
      <i/>
      <sz val="12"/>
      <name val="Arial"/>
      <family val="2"/>
    </font>
    <font>
      <sz val="9"/>
      <name val="Arial"/>
      <family val="2"/>
    </font>
    <font>
      <i/>
      <u/>
      <sz val="9"/>
      <name val="Arial"/>
      <family val="2"/>
    </font>
    <font>
      <i/>
      <sz val="9"/>
      <name val="Arial"/>
      <family val="2"/>
    </font>
    <font>
      <i/>
      <u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i/>
      <sz val="11"/>
      <color indexed="12"/>
      <name val="Arial"/>
      <family val="2"/>
    </font>
    <font>
      <b/>
      <i/>
      <sz val="11"/>
      <name val="Arial"/>
      <family val="2"/>
    </font>
    <font>
      <sz val="10"/>
      <color rgb="FF0000FF"/>
      <name val="Arial"/>
      <family val="2"/>
    </font>
    <font>
      <sz val="10"/>
      <name val="Calibri"/>
      <family val="2"/>
    </font>
    <font>
      <sz val="10"/>
      <color theme="1"/>
      <name val="Arial"/>
      <family val="2"/>
    </font>
    <font>
      <i/>
      <sz val="10"/>
      <color rgb="FF0000FF"/>
      <name val="Arial"/>
      <family val="2"/>
    </font>
    <font>
      <i/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84">
    <border>
      <left/>
      <right/>
      <top/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 vertical="center"/>
    </xf>
    <xf numFmtId="167" fontId="0" fillId="0" borderId="0" xfId="0" applyNumberFormat="1" applyAlignment="1">
      <alignment horizontal="center"/>
    </xf>
    <xf numFmtId="0" fontId="0" fillId="0" borderId="1" xfId="0" applyBorder="1" applyAlignment="1">
      <alignment horizontal="centerContinuous" vertical="center"/>
    </xf>
    <xf numFmtId="0" fontId="0" fillId="0" borderId="2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5" fillId="0" borderId="0" xfId="0" applyFont="1"/>
    <xf numFmtId="2" fontId="0" fillId="0" borderId="5" xfId="0" applyNumberFormat="1" applyBorder="1"/>
    <xf numFmtId="0" fontId="0" fillId="0" borderId="6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7" fontId="0" fillId="0" borderId="7" xfId="0" applyNumberFormat="1" applyBorder="1" applyAlignment="1">
      <alignment horizontal="center"/>
    </xf>
    <xf numFmtId="167" fontId="0" fillId="0" borderId="9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5" fillId="2" borderId="5" xfId="0" applyNumberFormat="1" applyFont="1" applyFill="1" applyBorder="1" applyProtection="1">
      <protection locked="0"/>
    </xf>
    <xf numFmtId="2" fontId="5" fillId="2" borderId="15" xfId="0" applyNumberFormat="1" applyFont="1" applyFill="1" applyBorder="1" applyAlignment="1" applyProtection="1">
      <alignment horizontal="center"/>
      <protection locked="0"/>
    </xf>
    <xf numFmtId="2" fontId="5" fillId="2" borderId="10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Alignment="1" applyProtection="1">
      <alignment horizontal="center"/>
      <protection locked="0"/>
    </xf>
    <xf numFmtId="2" fontId="5" fillId="2" borderId="10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2" fontId="5" fillId="2" borderId="17" xfId="0" applyNumberFormat="1" applyFont="1" applyFill="1" applyBorder="1" applyAlignment="1" applyProtection="1">
      <alignment horizontal="center"/>
      <protection locked="0"/>
    </xf>
    <xf numFmtId="166" fontId="9" fillId="0" borderId="0" xfId="0" applyNumberFormat="1" applyFont="1"/>
    <xf numFmtId="166" fontId="5" fillId="0" borderId="0" xfId="0" applyNumberFormat="1" applyFont="1"/>
    <xf numFmtId="166" fontId="5" fillId="2" borderId="18" xfId="0" applyNumberFormat="1" applyFont="1" applyFill="1" applyBorder="1" applyProtection="1">
      <protection locked="0"/>
    </xf>
    <xf numFmtId="166" fontId="5" fillId="2" borderId="19" xfId="0" applyNumberFormat="1" applyFont="1" applyFill="1" applyBorder="1" applyAlignment="1" applyProtection="1">
      <alignment horizontal="center"/>
      <protection locked="0"/>
    </xf>
    <xf numFmtId="166" fontId="5" fillId="2" borderId="20" xfId="0" applyNumberFormat="1" applyFont="1" applyFill="1" applyBorder="1" applyProtection="1">
      <protection locked="0"/>
    </xf>
    <xf numFmtId="166" fontId="2" fillId="0" borderId="0" xfId="0" applyNumberFormat="1" applyFont="1"/>
    <xf numFmtId="166" fontId="0" fillId="0" borderId="0" xfId="0" applyNumberFormat="1" applyAlignment="1">
      <alignment horizontal="center"/>
    </xf>
    <xf numFmtId="166" fontId="0" fillId="0" borderId="21" xfId="0" applyNumberFormat="1" applyBorder="1" applyAlignment="1">
      <alignment horizontal="centerContinuous" vertical="center"/>
    </xf>
    <xf numFmtId="166" fontId="0" fillId="0" borderId="22" xfId="0" applyNumberFormat="1" applyBorder="1" applyAlignment="1">
      <alignment horizontal="center" vertical="center"/>
    </xf>
    <xf numFmtId="166" fontId="0" fillId="0" borderId="23" xfId="0" applyNumberFormat="1" applyBorder="1" applyAlignment="1">
      <alignment horizontal="center"/>
    </xf>
    <xf numFmtId="166" fontId="0" fillId="0" borderId="24" xfId="0" applyNumberFormat="1" applyBorder="1" applyAlignment="1">
      <alignment horizontal="center"/>
    </xf>
    <xf numFmtId="166" fontId="0" fillId="0" borderId="25" xfId="0" applyNumberFormat="1" applyBorder="1" applyAlignment="1">
      <alignment horizontal="center"/>
    </xf>
    <xf numFmtId="166" fontId="0" fillId="0" borderId="0" xfId="0" applyNumberFormat="1"/>
    <xf numFmtId="166" fontId="0" fillId="0" borderId="22" xfId="0" applyNumberFormat="1" applyBorder="1" applyAlignment="1">
      <alignment horizontal="center" vertical="center" wrapText="1"/>
    </xf>
    <xf numFmtId="166" fontId="0" fillId="0" borderId="26" xfId="0" applyNumberFormat="1" applyBorder="1" applyAlignment="1">
      <alignment horizontal="centerContinuous" vertical="center"/>
    </xf>
    <xf numFmtId="165" fontId="0" fillId="0" borderId="27" xfId="0" applyNumberFormat="1" applyBorder="1"/>
    <xf numFmtId="165" fontId="0" fillId="0" borderId="28" xfId="0" applyNumberFormat="1" applyBorder="1" applyAlignment="1">
      <alignment horizontal="center"/>
    </xf>
    <xf numFmtId="165" fontId="0" fillId="0" borderId="29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166" fontId="5" fillId="2" borderId="31" xfId="0" applyNumberFormat="1" applyFont="1" applyFill="1" applyBorder="1" applyAlignment="1" applyProtection="1">
      <alignment horizontal="center"/>
      <protection locked="0"/>
    </xf>
    <xf numFmtId="2" fontId="5" fillId="2" borderId="32" xfId="0" applyNumberFormat="1" applyFont="1" applyFill="1" applyBorder="1" applyAlignment="1" applyProtection="1">
      <alignment horizontal="center"/>
      <protection locked="0"/>
    </xf>
    <xf numFmtId="165" fontId="0" fillId="0" borderId="0" xfId="0" applyNumberFormat="1"/>
    <xf numFmtId="165" fontId="0" fillId="0" borderId="33" xfId="0" applyNumberFormat="1" applyBorder="1" applyAlignment="1">
      <alignment horizontal="center" vertical="center"/>
    </xf>
    <xf numFmtId="165" fontId="0" fillId="0" borderId="34" xfId="0" applyNumberFormat="1" applyBorder="1" applyAlignment="1">
      <alignment horizontal="center" vertical="center"/>
    </xf>
    <xf numFmtId="164" fontId="5" fillId="0" borderId="0" xfId="0" applyNumberFormat="1" applyFont="1" applyProtection="1">
      <protection hidden="1"/>
    </xf>
    <xf numFmtId="166" fontId="5" fillId="0" borderId="35" xfId="0" applyNumberFormat="1" applyFont="1" applyBorder="1"/>
    <xf numFmtId="0" fontId="5" fillId="0" borderId="35" xfId="0" applyFont="1" applyBorder="1"/>
    <xf numFmtId="166" fontId="5" fillId="0" borderId="36" xfId="0" applyNumberFormat="1" applyFont="1" applyBorder="1"/>
    <xf numFmtId="0" fontId="5" fillId="0" borderId="36" xfId="0" applyFont="1" applyBorder="1"/>
    <xf numFmtId="2" fontId="5" fillId="2" borderId="37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/>
    <xf numFmtId="2" fontId="5" fillId="0" borderId="35" xfId="0" applyNumberFormat="1" applyFont="1" applyBorder="1"/>
    <xf numFmtId="2" fontId="5" fillId="0" borderId="36" xfId="0" applyNumberFormat="1" applyFont="1" applyBorder="1"/>
    <xf numFmtId="10" fontId="11" fillId="0" borderId="0" xfId="0" applyNumberFormat="1" applyFont="1" applyAlignment="1">
      <alignment horizontal="left"/>
    </xf>
    <xf numFmtId="10" fontId="0" fillId="0" borderId="0" xfId="0" applyNumberFormat="1"/>
    <xf numFmtId="10" fontId="0" fillId="0" borderId="38" xfId="0" applyNumberFormat="1" applyBorder="1" applyAlignment="1">
      <alignment horizontal="center" vertical="center"/>
    </xf>
    <xf numFmtId="10" fontId="0" fillId="0" borderId="39" xfId="0" applyNumberFormat="1" applyBorder="1" applyAlignment="1">
      <alignment horizontal="center" vertical="center"/>
    </xf>
    <xf numFmtId="10" fontId="0" fillId="0" borderId="40" xfId="0" applyNumberFormat="1" applyBorder="1"/>
    <xf numFmtId="10" fontId="0" fillId="0" borderId="41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10" fontId="0" fillId="0" borderId="3" xfId="0" applyNumberFormat="1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10" fontId="0" fillId="0" borderId="5" xfId="0" applyNumberFormat="1" applyBorder="1"/>
    <xf numFmtId="10" fontId="0" fillId="0" borderId="10" xfId="0" applyNumberFormat="1" applyBorder="1" applyAlignment="1">
      <alignment horizontal="center"/>
    </xf>
    <xf numFmtId="10" fontId="0" fillId="0" borderId="11" xfId="0" applyNumberFormat="1" applyBorder="1" applyAlignment="1">
      <alignment horizontal="center"/>
    </xf>
    <xf numFmtId="2" fontId="0" fillId="0" borderId="43" xfId="0" applyNumberFormat="1" applyBorder="1" applyAlignment="1">
      <alignment horizontal="centerContinuous" vertical="center"/>
    </xf>
    <xf numFmtId="2" fontId="0" fillId="0" borderId="44" xfId="0" applyNumberFormat="1" applyBorder="1" applyAlignment="1">
      <alignment horizontal="center" vertical="center"/>
    </xf>
    <xf numFmtId="2" fontId="0" fillId="0" borderId="45" xfId="0" applyNumberFormat="1" applyBorder="1"/>
    <xf numFmtId="2" fontId="0" fillId="0" borderId="8" xfId="0" applyNumberFormat="1" applyBorder="1"/>
    <xf numFmtId="2" fontId="0" fillId="0" borderId="46" xfId="0" applyNumberFormat="1" applyBorder="1"/>
    <xf numFmtId="2" fontId="0" fillId="0" borderId="0" xfId="0" applyNumberFormat="1" applyAlignment="1">
      <alignment horizontal="center"/>
    </xf>
    <xf numFmtId="2" fontId="0" fillId="0" borderId="2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166" fontId="3" fillId="0" borderId="51" xfId="0" applyNumberFormat="1" applyFont="1" applyBorder="1" applyAlignment="1">
      <alignment horizontal="left" vertical="center" indent="1"/>
    </xf>
    <xf numFmtId="10" fontId="2" fillId="0" borderId="35" xfId="0" applyNumberFormat="1" applyFont="1" applyBorder="1"/>
    <xf numFmtId="2" fontId="2" fillId="0" borderId="47" xfId="0" applyNumberFormat="1" applyFont="1" applyBorder="1"/>
    <xf numFmtId="165" fontId="2" fillId="0" borderId="0" xfId="0" applyNumberFormat="1" applyFont="1"/>
    <xf numFmtId="166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/>
    <xf numFmtId="0" fontId="2" fillId="0" borderId="52" xfId="0" applyFont="1" applyBorder="1" applyAlignment="1">
      <alignment horizontal="center"/>
    </xf>
    <xf numFmtId="10" fontId="12" fillId="0" borderId="0" xfId="0" applyNumberFormat="1" applyFont="1" applyAlignment="1">
      <alignment horizontal="left"/>
    </xf>
    <xf numFmtId="2" fontId="2" fillId="0" borderId="48" xfId="0" applyNumberFormat="1" applyFont="1" applyBorder="1"/>
    <xf numFmtId="0" fontId="2" fillId="0" borderId="0" xfId="0" applyFont="1" applyAlignment="1">
      <alignment horizontal="center"/>
    </xf>
    <xf numFmtId="10" fontId="2" fillId="0" borderId="0" xfId="0" applyNumberFormat="1" applyFont="1"/>
    <xf numFmtId="0" fontId="2" fillId="0" borderId="50" xfId="0" applyFont="1" applyBorder="1" applyAlignment="1">
      <alignment horizontal="center"/>
    </xf>
    <xf numFmtId="10" fontId="2" fillId="0" borderId="36" xfId="0" applyNumberFormat="1" applyFont="1" applyBorder="1"/>
    <xf numFmtId="2" fontId="2" fillId="0" borderId="49" xfId="0" applyNumberFormat="1" applyFont="1" applyBorder="1"/>
    <xf numFmtId="0" fontId="1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13" fillId="0" borderId="0" xfId="0" applyNumberFormat="1" applyFont="1" applyAlignment="1">
      <alignment vertical="center"/>
    </xf>
    <xf numFmtId="164" fontId="13" fillId="0" borderId="0" xfId="0" applyNumberFormat="1" applyFont="1" applyAlignment="1">
      <alignment vertical="center"/>
    </xf>
    <xf numFmtId="1" fontId="13" fillId="0" borderId="0" xfId="0" applyNumberFormat="1" applyFont="1" applyAlignment="1">
      <alignment vertical="center"/>
    </xf>
    <xf numFmtId="2" fontId="2" fillId="0" borderId="10" xfId="0" applyNumberFormat="1" applyFont="1" applyBorder="1" applyAlignment="1">
      <alignment horizontal="centerContinuous" vertical="center"/>
    </xf>
    <xf numFmtId="2" fontId="2" fillId="0" borderId="1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10" fontId="2" fillId="0" borderId="28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9" fontId="2" fillId="0" borderId="0" xfId="0" applyNumberFormat="1" applyFont="1" applyAlignment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4" fontId="5" fillId="2" borderId="10" xfId="0" applyNumberFormat="1" applyFont="1" applyFill="1" applyBorder="1" applyAlignment="1" applyProtection="1">
      <alignment horizontal="center"/>
      <protection locked="0"/>
    </xf>
    <xf numFmtId="170" fontId="0" fillId="0" borderId="41" xfId="0" applyNumberFormat="1" applyBorder="1" applyAlignment="1">
      <alignment horizontal="center"/>
    </xf>
    <xf numFmtId="2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8" fillId="0" borderId="0" xfId="0" applyFont="1"/>
    <xf numFmtId="0" fontId="16" fillId="0" borderId="0" xfId="0" applyFont="1" applyAlignment="1">
      <alignment horizontal="center" vertical="center"/>
    </xf>
    <xf numFmtId="164" fontId="5" fillId="2" borderId="37" xfId="0" applyNumberFormat="1" applyFont="1" applyFill="1" applyBorder="1" applyAlignment="1" applyProtection="1">
      <alignment horizontal="center"/>
      <protection locked="0"/>
    </xf>
    <xf numFmtId="0" fontId="19" fillId="0" borderId="0" xfId="0" quotePrefix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left" vertical="center" indent="1"/>
    </xf>
    <xf numFmtId="2" fontId="17" fillId="5" borderId="64" xfId="0" applyNumberFormat="1" applyFont="1" applyFill="1" applyBorder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2" fillId="0" borderId="52" xfId="0" applyFont="1" applyBorder="1" applyAlignment="1">
      <alignment horizontal="left" vertical="center" indent="1"/>
    </xf>
    <xf numFmtId="171" fontId="5" fillId="2" borderId="19" xfId="0" applyNumberFormat="1" applyFont="1" applyFill="1" applyBorder="1" applyAlignment="1" applyProtection="1">
      <alignment horizontal="center"/>
      <protection locked="0"/>
    </xf>
    <xf numFmtId="2" fontId="5" fillId="0" borderId="10" xfId="0" applyNumberFormat="1" applyFont="1" applyBorder="1" applyAlignment="1">
      <alignment horizontal="center" vertical="center"/>
    </xf>
    <xf numFmtId="0" fontId="17" fillId="5" borderId="65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quotePrefix="1" applyFont="1" applyAlignment="1">
      <alignment horizontal="center" vertical="center"/>
    </xf>
    <xf numFmtId="172" fontId="18" fillId="0" borderId="0" xfId="0" applyNumberFormat="1" applyFont="1" applyAlignment="1">
      <alignment horizontal="left" indent="1"/>
    </xf>
    <xf numFmtId="172" fontId="18" fillId="0" borderId="0" xfId="0" applyNumberFormat="1" applyFont="1" applyAlignment="1">
      <alignment horizontal="left" vertical="center" indent="1"/>
    </xf>
    <xf numFmtId="0" fontId="18" fillId="0" borderId="0" xfId="0" applyFont="1" applyAlignment="1">
      <alignment horizontal="center" vertical="center"/>
    </xf>
    <xf numFmtId="172" fontId="18" fillId="0" borderId="0" xfId="0" applyNumberFormat="1" applyFont="1" applyAlignment="1" applyProtection="1">
      <alignment horizontal="left" indent="1"/>
      <protection hidden="1"/>
    </xf>
    <xf numFmtId="164" fontId="18" fillId="0" borderId="0" xfId="0" applyNumberFormat="1" applyFont="1" applyProtection="1">
      <protection hidden="1"/>
    </xf>
    <xf numFmtId="172" fontId="27" fillId="0" borderId="0" xfId="0" applyNumberFormat="1" applyFont="1" applyAlignment="1">
      <alignment horizontal="left" indent="1"/>
    </xf>
    <xf numFmtId="0" fontId="27" fillId="0" borderId="0" xfId="0" applyFont="1"/>
    <xf numFmtId="172" fontId="28" fillId="0" borderId="0" xfId="0" applyNumberFormat="1" applyFont="1" applyAlignment="1">
      <alignment horizontal="left" indent="1"/>
    </xf>
    <xf numFmtId="1" fontId="2" fillId="0" borderId="10" xfId="0" applyNumberFormat="1" applyFont="1" applyBorder="1" applyAlignment="1">
      <alignment horizontal="center" vertical="center"/>
    </xf>
    <xf numFmtId="166" fontId="3" fillId="4" borderId="28" xfId="0" applyNumberFormat="1" applyFont="1" applyFill="1" applyBorder="1" applyAlignment="1">
      <alignment horizontal="center" vertical="center"/>
    </xf>
    <xf numFmtId="2" fontId="10" fillId="5" borderId="24" xfId="0" applyNumberFormat="1" applyFont="1" applyFill="1" applyBorder="1" applyAlignment="1">
      <alignment horizontal="centerContinuous" vertical="center"/>
    </xf>
    <xf numFmtId="164" fontId="10" fillId="0" borderId="10" xfId="0" applyNumberFormat="1" applyFont="1" applyBorder="1" applyAlignment="1">
      <alignment vertical="center"/>
    </xf>
    <xf numFmtId="166" fontId="3" fillId="0" borderId="28" xfId="0" applyNumberFormat="1" applyFont="1" applyBorder="1" applyAlignment="1">
      <alignment horizontal="center" vertical="center"/>
    </xf>
    <xf numFmtId="164" fontId="10" fillId="3" borderId="10" xfId="0" applyNumberFormat="1" applyFont="1" applyFill="1" applyBorder="1" applyAlignment="1">
      <alignment vertical="center"/>
    </xf>
    <xf numFmtId="166" fontId="3" fillId="10" borderId="28" xfId="0" applyNumberFormat="1" applyFont="1" applyFill="1" applyBorder="1" applyAlignment="1">
      <alignment horizontal="center" vertical="center"/>
    </xf>
    <xf numFmtId="2" fontId="2" fillId="9" borderId="10" xfId="0" applyNumberFormat="1" applyFont="1" applyFill="1" applyBorder="1" applyAlignment="1">
      <alignment horizontal="centerContinuous" vertical="center"/>
    </xf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vertical="center" textRotation="90"/>
    </xf>
    <xf numFmtId="10" fontId="2" fillId="0" borderId="23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31" fillId="0" borderId="27" xfId="0" applyNumberFormat="1" applyFont="1" applyBorder="1" applyAlignment="1">
      <alignment horizontal="center" vertical="center"/>
    </xf>
    <xf numFmtId="10" fontId="2" fillId="0" borderId="24" xfId="0" applyNumberFormat="1" applyFont="1" applyBorder="1" applyAlignment="1">
      <alignment horizontal="center" vertical="center"/>
    </xf>
    <xf numFmtId="2" fontId="31" fillId="0" borderId="28" xfId="0" applyNumberFormat="1" applyFont="1" applyBorder="1" applyAlignment="1">
      <alignment horizontal="center" vertical="center"/>
    </xf>
    <xf numFmtId="2" fontId="2" fillId="0" borderId="67" xfId="0" applyNumberFormat="1" applyFont="1" applyBorder="1" applyAlignment="1">
      <alignment horizontal="center" vertical="center"/>
    </xf>
    <xf numFmtId="2" fontId="10" fillId="5" borderId="66" xfId="0" applyNumberFormat="1" applyFont="1" applyFill="1" applyBorder="1" applyAlignment="1">
      <alignment horizontal="centerContinuous" vertical="center"/>
    </xf>
    <xf numFmtId="164" fontId="10" fillId="0" borderId="67" xfId="0" applyNumberFormat="1" applyFont="1" applyBorder="1" applyAlignment="1">
      <alignment vertical="center"/>
    </xf>
    <xf numFmtId="166" fontId="3" fillId="0" borderId="68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2" fontId="5" fillId="0" borderId="66" xfId="0" applyNumberFormat="1" applyFont="1" applyBorder="1" applyAlignment="1">
      <alignment horizontal="center" vertical="center"/>
    </xf>
    <xf numFmtId="2" fontId="5" fillId="0" borderId="67" xfId="0" applyNumberFormat="1" applyFont="1" applyBorder="1" applyAlignment="1">
      <alignment horizontal="center" vertical="center"/>
    </xf>
    <xf numFmtId="10" fontId="2" fillId="0" borderId="27" xfId="0" applyNumberFormat="1" applyFont="1" applyBorder="1" applyAlignment="1">
      <alignment horizontal="center" vertical="center"/>
    </xf>
    <xf numFmtId="10" fontId="2" fillId="0" borderId="68" xfId="0" applyNumberFormat="1" applyFont="1" applyBorder="1" applyAlignment="1">
      <alignment horizontal="center" vertical="center"/>
    </xf>
    <xf numFmtId="166" fontId="3" fillId="11" borderId="28" xfId="0" applyNumberFormat="1" applyFont="1" applyFill="1" applyBorder="1" applyAlignment="1">
      <alignment horizontal="center" vertical="center"/>
    </xf>
    <xf numFmtId="166" fontId="3" fillId="12" borderId="28" xfId="0" applyNumberFormat="1" applyFont="1" applyFill="1" applyBorder="1" applyAlignment="1">
      <alignment horizontal="center" vertical="center"/>
    </xf>
    <xf numFmtId="1" fontId="17" fillId="5" borderId="71" xfId="0" applyNumberFormat="1" applyFont="1" applyFill="1" applyBorder="1" applyAlignment="1">
      <alignment horizontal="center" vertical="center" textRotation="90" wrapText="1"/>
    </xf>
    <xf numFmtId="0" fontId="17" fillId="5" borderId="71" xfId="0" applyFont="1" applyFill="1" applyBorder="1" applyAlignment="1">
      <alignment horizontal="center" vertical="center" textRotation="90" wrapText="1"/>
    </xf>
    <xf numFmtId="2" fontId="2" fillId="0" borderId="6" xfId="0" applyNumberFormat="1" applyFont="1" applyBorder="1" applyAlignment="1">
      <alignment horizontal="left" vertical="center" indent="1"/>
    </xf>
    <xf numFmtId="2" fontId="2" fillId="12" borderId="7" xfId="0" applyNumberFormat="1" applyFont="1" applyFill="1" applyBorder="1" applyAlignment="1">
      <alignment horizontal="left" vertical="center" indent="1"/>
    </xf>
    <xf numFmtId="2" fontId="2" fillId="0" borderId="7" xfId="0" applyNumberFormat="1" applyFont="1" applyBorder="1" applyAlignment="1">
      <alignment horizontal="left" vertical="center" indent="1"/>
    </xf>
    <xf numFmtId="2" fontId="2" fillId="4" borderId="7" xfId="0" applyNumberFormat="1" applyFont="1" applyFill="1" applyBorder="1" applyAlignment="1">
      <alignment horizontal="left" vertical="center" indent="1"/>
    </xf>
    <xf numFmtId="2" fontId="2" fillId="10" borderId="7" xfId="0" applyNumberFormat="1" applyFont="1" applyFill="1" applyBorder="1" applyAlignment="1">
      <alignment horizontal="left" vertical="center" indent="1"/>
    </xf>
    <xf numFmtId="2" fontId="2" fillId="0" borderId="73" xfId="0" applyNumberFormat="1" applyFont="1" applyBorder="1" applyAlignment="1">
      <alignment horizontal="left" vertical="center" indent="1"/>
    </xf>
    <xf numFmtId="0" fontId="17" fillId="0" borderId="74" xfId="0" applyFont="1" applyBorder="1" applyAlignment="1">
      <alignment horizontal="center" vertical="center" textRotation="90" wrapText="1"/>
    </xf>
    <xf numFmtId="0" fontId="17" fillId="0" borderId="72" xfId="0" applyFont="1" applyBorder="1" applyAlignment="1">
      <alignment horizontal="center" vertical="center" textRotation="90" wrapText="1"/>
    </xf>
    <xf numFmtId="164" fontId="22" fillId="5" borderId="70" xfId="0" applyNumberFormat="1" applyFont="1" applyFill="1" applyBorder="1" applyAlignment="1">
      <alignment horizontal="center" vertical="center" textRotation="90" wrapText="1"/>
    </xf>
    <xf numFmtId="0" fontId="17" fillId="0" borderId="47" xfId="0" applyFont="1" applyBorder="1" applyAlignment="1">
      <alignment horizontal="center" vertical="center" textRotation="90" wrapText="1"/>
    </xf>
    <xf numFmtId="1" fontId="2" fillId="5" borderId="10" xfId="0" applyNumberFormat="1" applyFont="1" applyFill="1" applyBorder="1" applyAlignment="1">
      <alignment horizontal="center" vertical="center"/>
    </xf>
    <xf numFmtId="2" fontId="5" fillId="0" borderId="41" xfId="0" applyNumberFormat="1" applyFont="1" applyBorder="1" applyAlignment="1">
      <alignment horizontal="center" vertical="center"/>
    </xf>
    <xf numFmtId="0" fontId="17" fillId="5" borderId="75" xfId="0" applyFont="1" applyFill="1" applyBorder="1" applyAlignment="1">
      <alignment horizontal="center" vertical="center" textRotation="90" wrapText="1"/>
    </xf>
    <xf numFmtId="10" fontId="2" fillId="0" borderId="69" xfId="0" applyNumberFormat="1" applyFont="1" applyBorder="1" applyAlignment="1">
      <alignment horizontal="centerContinuous" vertical="center"/>
    </xf>
    <xf numFmtId="10" fontId="2" fillId="7" borderId="69" xfId="0" applyNumberFormat="1" applyFont="1" applyFill="1" applyBorder="1" applyAlignment="1">
      <alignment horizontal="centerContinuous" vertical="center"/>
    </xf>
    <xf numFmtId="10" fontId="2" fillId="8" borderId="69" xfId="0" applyNumberFormat="1" applyFont="1" applyFill="1" applyBorder="1" applyAlignment="1">
      <alignment horizontal="centerContinuous" vertical="center"/>
    </xf>
    <xf numFmtId="0" fontId="17" fillId="5" borderId="70" xfId="0" applyFont="1" applyFill="1" applyBorder="1" applyAlignment="1">
      <alignment horizontal="centerContinuous" vertical="center"/>
    </xf>
    <xf numFmtId="0" fontId="17" fillId="0" borderId="71" xfId="0" applyFont="1" applyBorder="1" applyAlignment="1">
      <alignment horizontal="centerContinuous" vertical="center"/>
    </xf>
    <xf numFmtId="0" fontId="17" fillId="6" borderId="72" xfId="0" applyFont="1" applyFill="1" applyBorder="1" applyAlignment="1">
      <alignment horizontal="centerContinuous" vertical="center"/>
    </xf>
    <xf numFmtId="0" fontId="17" fillId="5" borderId="35" xfId="0" applyFont="1" applyFill="1" applyBorder="1" applyAlignment="1">
      <alignment horizontal="center" vertical="center" textRotation="90" wrapText="1"/>
    </xf>
    <xf numFmtId="164" fontId="35" fillId="5" borderId="74" xfId="0" applyNumberFormat="1" applyFont="1" applyFill="1" applyBorder="1" applyAlignment="1">
      <alignment horizontal="center" vertical="center" textRotation="90" wrapText="1"/>
    </xf>
    <xf numFmtId="1" fontId="17" fillId="5" borderId="74" xfId="0" applyNumberFormat="1" applyFont="1" applyFill="1" applyBorder="1" applyAlignment="1">
      <alignment horizontal="center" vertical="center" textRotation="90" wrapText="1"/>
    </xf>
    <xf numFmtId="0" fontId="17" fillId="5" borderId="74" xfId="0" applyFont="1" applyFill="1" applyBorder="1" applyAlignment="1">
      <alignment horizontal="center" vertical="center" textRotation="90" wrapText="1"/>
    </xf>
    <xf numFmtId="0" fontId="34" fillId="5" borderId="74" xfId="0" applyFont="1" applyFill="1" applyBorder="1" applyAlignment="1">
      <alignment horizontal="center" vertical="center" textRotation="90" wrapText="1"/>
    </xf>
    <xf numFmtId="10" fontId="2" fillId="0" borderId="23" xfId="0" applyNumberFormat="1" applyFont="1" applyBorder="1" applyAlignment="1">
      <alignment horizontal="centerContinuous" vertical="center"/>
    </xf>
    <xf numFmtId="1" fontId="2" fillId="5" borderId="5" xfId="0" applyNumberFormat="1" applyFont="1" applyFill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10" fontId="2" fillId="0" borderId="24" xfId="0" applyNumberFormat="1" applyFont="1" applyBorder="1" applyAlignment="1">
      <alignment horizontal="centerContinuous" vertical="center"/>
    </xf>
    <xf numFmtId="2" fontId="5" fillId="0" borderId="28" xfId="0" applyNumberFormat="1" applyFont="1" applyBorder="1" applyAlignment="1">
      <alignment horizontal="center" vertical="center"/>
    </xf>
    <xf numFmtId="10" fontId="2" fillId="7" borderId="24" xfId="0" applyNumberFormat="1" applyFont="1" applyFill="1" applyBorder="1" applyAlignment="1">
      <alignment horizontal="centerContinuous" vertical="center"/>
    </xf>
    <xf numFmtId="10" fontId="2" fillId="8" borderId="24" xfId="0" applyNumberFormat="1" applyFont="1" applyFill="1" applyBorder="1" applyAlignment="1">
      <alignment horizontal="centerContinuous" vertical="center"/>
    </xf>
    <xf numFmtId="10" fontId="2" fillId="0" borderId="66" xfId="0" applyNumberFormat="1" applyFont="1" applyBorder="1" applyAlignment="1">
      <alignment horizontal="centerContinuous" vertical="center"/>
    </xf>
    <xf numFmtId="1" fontId="2" fillId="5" borderId="67" xfId="0" applyNumberFormat="1" applyFont="1" applyFill="1" applyBorder="1" applyAlignment="1">
      <alignment horizontal="center" vertical="center"/>
    </xf>
    <xf numFmtId="2" fontId="5" fillId="0" borderId="68" xfId="0" applyNumberFormat="1" applyFont="1" applyBorder="1" applyAlignment="1">
      <alignment horizontal="center" vertical="center"/>
    </xf>
    <xf numFmtId="2" fontId="2" fillId="9" borderId="10" xfId="0" applyNumberFormat="1" applyFont="1" applyFill="1" applyBorder="1" applyAlignment="1">
      <alignment horizontal="center" vertical="center"/>
    </xf>
    <xf numFmtId="2" fontId="10" fillId="5" borderId="79" xfId="0" applyNumberFormat="1" applyFont="1" applyFill="1" applyBorder="1" applyAlignment="1">
      <alignment horizontal="centerContinuous" vertical="center"/>
    </xf>
    <xf numFmtId="164" fontId="10" fillId="0" borderId="80" xfId="0" applyNumberFormat="1" applyFont="1" applyBorder="1" applyAlignment="1">
      <alignment vertical="center"/>
    </xf>
    <xf numFmtId="166" fontId="3" fillId="0" borderId="81" xfId="0" applyNumberFormat="1" applyFont="1" applyBorder="1" applyAlignment="1">
      <alignment horizontal="center" vertical="center"/>
    </xf>
    <xf numFmtId="2" fontId="29" fillId="5" borderId="82" xfId="0" applyNumberFormat="1" applyFont="1" applyFill="1" applyBorder="1" applyAlignment="1">
      <alignment horizontal="center" vertical="center" textRotation="90" wrapText="1"/>
    </xf>
    <xf numFmtId="164" fontId="30" fillId="0" borderId="59" xfId="0" applyNumberFormat="1" applyFont="1" applyBorder="1" applyAlignment="1">
      <alignment horizontal="center" vertical="center" textRotation="90" wrapText="1"/>
    </xf>
    <xf numFmtId="0" fontId="30" fillId="6" borderId="83" xfId="0" applyFont="1" applyFill="1" applyBorder="1" applyAlignment="1">
      <alignment horizontal="center" vertical="center" textRotation="90" wrapText="1"/>
    </xf>
    <xf numFmtId="0" fontId="17" fillId="0" borderId="62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164" fontId="17" fillId="5" borderId="52" xfId="0" applyNumberFormat="1" applyFont="1" applyFill="1" applyBorder="1" applyAlignment="1">
      <alignment horizontal="center" vertical="center"/>
    </xf>
    <xf numFmtId="164" fontId="17" fillId="5" borderId="0" xfId="0" applyNumberFormat="1" applyFont="1" applyFill="1" applyAlignment="1">
      <alignment horizontal="center" vertical="center"/>
    </xf>
    <xf numFmtId="0" fontId="24" fillId="0" borderId="0" xfId="0" applyFont="1" applyAlignment="1">
      <alignment horizontal="center" vertical="center" textRotation="90"/>
    </xf>
    <xf numFmtId="0" fontId="2" fillId="0" borderId="47" xfId="0" applyFont="1" applyBorder="1" applyAlignment="1">
      <alignment horizontal="center" vertical="center" textRotation="90"/>
    </xf>
    <xf numFmtId="0" fontId="2" fillId="0" borderId="48" xfId="0" applyFont="1" applyBorder="1" applyAlignment="1">
      <alignment horizontal="center" vertical="center" textRotation="90"/>
    </xf>
    <xf numFmtId="0" fontId="2" fillId="0" borderId="49" xfId="0" applyFont="1" applyBorder="1" applyAlignment="1">
      <alignment horizontal="center" vertical="center" textRotation="90"/>
    </xf>
    <xf numFmtId="1" fontId="2" fillId="0" borderId="10" xfId="0" applyNumberFormat="1" applyFont="1" applyBorder="1" applyAlignment="1">
      <alignment horizontal="center" vertical="center"/>
    </xf>
    <xf numFmtId="164" fontId="17" fillId="5" borderId="48" xfId="0" applyNumberFormat="1" applyFont="1" applyFill="1" applyBorder="1" applyAlignment="1">
      <alignment horizontal="center" vertical="center"/>
    </xf>
    <xf numFmtId="1" fontId="33" fillId="0" borderId="10" xfId="0" applyNumberFormat="1" applyFont="1" applyBorder="1" applyAlignment="1">
      <alignment horizontal="center" vertical="center"/>
    </xf>
    <xf numFmtId="10" fontId="2" fillId="0" borderId="76" xfId="0" applyNumberFormat="1" applyFont="1" applyBorder="1" applyAlignment="1">
      <alignment horizontal="center" vertical="center"/>
    </xf>
    <xf numFmtId="10" fontId="2" fillId="0" borderId="77" xfId="0" applyNumberFormat="1" applyFont="1" applyBorder="1" applyAlignment="1">
      <alignment horizontal="center" vertical="center"/>
    </xf>
    <xf numFmtId="10" fontId="2" fillId="0" borderId="78" xfId="0" applyNumberFormat="1" applyFont="1" applyBorder="1" applyAlignment="1">
      <alignment horizontal="center" vertical="center"/>
    </xf>
    <xf numFmtId="10" fontId="2" fillId="0" borderId="52" xfId="0" applyNumberFormat="1" applyFont="1" applyBorder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0" fontId="2" fillId="0" borderId="48" xfId="0" applyNumberFormat="1" applyFont="1" applyBorder="1" applyAlignment="1">
      <alignment horizontal="center" vertical="center"/>
    </xf>
    <xf numFmtId="10" fontId="2" fillId="0" borderId="50" xfId="0" applyNumberFormat="1" applyFont="1" applyBorder="1" applyAlignment="1">
      <alignment horizontal="center" vertical="center"/>
    </xf>
    <xf numFmtId="10" fontId="2" fillId="0" borderId="36" xfId="0" applyNumberFormat="1" applyFont="1" applyBorder="1" applyAlignment="1">
      <alignment horizontal="center" vertical="center"/>
    </xf>
    <xf numFmtId="10" fontId="2" fillId="0" borderId="49" xfId="0" applyNumberFormat="1" applyFont="1" applyBorder="1" applyAlignment="1">
      <alignment horizontal="center" vertical="center"/>
    </xf>
    <xf numFmtId="167" fontId="10" fillId="0" borderId="0" xfId="0" applyNumberFormat="1" applyFont="1" applyAlignment="1">
      <alignment horizontal="left"/>
    </xf>
    <xf numFmtId="167" fontId="2" fillId="0" borderId="0" xfId="0" applyNumberFormat="1" applyFont="1"/>
    <xf numFmtId="2" fontId="12" fillId="0" borderId="0" xfId="0" applyNumberFormat="1" applyFont="1" applyAlignment="1">
      <alignment horizontal="left"/>
    </xf>
    <xf numFmtId="0" fontId="7" fillId="0" borderId="53" xfId="0" applyFont="1" applyBorder="1" applyAlignment="1">
      <alignment horizontal="center" vertical="center" textRotation="90"/>
    </xf>
    <xf numFmtId="0" fontId="7" fillId="0" borderId="54" xfId="0" applyFont="1" applyBorder="1" applyAlignment="1">
      <alignment horizontal="center" vertical="center" textRotation="90"/>
    </xf>
    <xf numFmtId="2" fontId="5" fillId="0" borderId="55" xfId="0" applyNumberFormat="1" applyFont="1" applyBorder="1" applyAlignment="1">
      <alignment horizontal="center" vertical="center"/>
    </xf>
    <xf numFmtId="2" fontId="0" fillId="0" borderId="56" xfId="0" applyNumberFormat="1" applyBorder="1" applyAlignment="1">
      <alignment vertical="center"/>
    </xf>
    <xf numFmtId="166" fontId="8" fillId="2" borderId="57" xfId="0" applyNumberFormat="1" applyFont="1" applyFill="1" applyBorder="1" applyAlignment="1">
      <alignment horizontal="center" vertical="center"/>
    </xf>
    <xf numFmtId="166" fontId="5" fillId="2" borderId="58" xfId="0" applyNumberFormat="1" applyFont="1" applyFill="1" applyBorder="1"/>
    <xf numFmtId="2" fontId="8" fillId="2" borderId="3" xfId="0" applyNumberFormat="1" applyFont="1" applyFill="1" applyBorder="1" applyAlignment="1">
      <alignment horizontal="center" vertical="center"/>
    </xf>
    <xf numFmtId="2" fontId="5" fillId="2" borderId="59" xfId="0" applyNumberFormat="1" applyFont="1" applyFill="1" applyBorder="1"/>
    <xf numFmtId="0" fontId="8" fillId="2" borderId="60" xfId="0" applyFont="1" applyFill="1" applyBorder="1" applyAlignment="1">
      <alignment horizontal="center" vertical="center" wrapText="1"/>
    </xf>
    <xf numFmtId="0" fontId="5" fillId="2" borderId="61" xfId="0" applyFont="1" applyFill="1" applyBorder="1"/>
    <xf numFmtId="10" fontId="11" fillId="0" borderId="0" xfId="0" applyNumberFormat="1" applyFont="1" applyAlignment="1">
      <alignment horizontal="left"/>
    </xf>
    <xf numFmtId="2" fontId="8" fillId="0" borderId="0" xfId="0" applyNumberFormat="1" applyFont="1" applyAlignment="1">
      <alignment horizontal="left"/>
    </xf>
    <xf numFmtId="2" fontId="0" fillId="0" borderId="0" xfId="0" applyNumberFormat="1"/>
    <xf numFmtId="0" fontId="14" fillId="6" borderId="62" xfId="0" applyFont="1" applyFill="1" applyBorder="1" applyAlignment="1">
      <alignment horizontal="center" vertical="center"/>
    </xf>
    <xf numFmtId="0" fontId="14" fillId="6" borderId="63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ARCADIS">
      <a:dk1>
        <a:sysClr val="windowText" lastClr="000000"/>
      </a:dk1>
      <a:lt1>
        <a:sysClr val="window" lastClr="FFFFFF"/>
      </a:lt1>
      <a:dk2>
        <a:srgbClr val="007EA1"/>
      </a:dk2>
      <a:lt2>
        <a:srgbClr val="DFEEF0"/>
      </a:lt2>
      <a:accent1>
        <a:srgbClr val="7FBDCF"/>
      </a:accent1>
      <a:accent2>
        <a:srgbClr val="EABD00"/>
      </a:accent2>
      <a:accent3>
        <a:srgbClr val="588D64"/>
      </a:accent3>
      <a:accent4>
        <a:srgbClr val="AE2633"/>
      </a:accent4>
      <a:accent5>
        <a:srgbClr val="644764"/>
      </a:accent5>
      <a:accent6>
        <a:srgbClr val="38496C"/>
      </a:accent6>
      <a:hlink>
        <a:srgbClr val="7FBDCF"/>
      </a:hlink>
      <a:folHlink>
        <a:srgbClr val="007EA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50"/>
  <sheetViews>
    <sheetView tabSelected="1" zoomScale="85" zoomScaleNormal="85" workbookViewId="0">
      <selection activeCell="A3" sqref="A3:AE50"/>
    </sheetView>
  </sheetViews>
  <sheetFormatPr defaultColWidth="8.85546875" defaultRowHeight="15.75" x14ac:dyDescent="0.2"/>
  <cols>
    <col min="1" max="3" width="10.7109375" style="100" customWidth="1"/>
    <col min="4" max="4" width="10.5703125" style="109" hidden="1" customWidth="1"/>
    <col min="5" max="5" width="3.7109375" style="104" hidden="1" customWidth="1"/>
    <col min="6" max="7" width="8.7109375" style="104" hidden="1" customWidth="1"/>
    <col min="8" max="8" width="10.7109375" style="102" hidden="1" customWidth="1"/>
    <col min="9" max="9" width="10.7109375" style="103" hidden="1" customWidth="1"/>
    <col min="10" max="10" width="12.7109375" style="109" customWidth="1"/>
    <col min="11" max="11" width="8.28515625" style="103" hidden="1" customWidth="1"/>
    <col min="12" max="17" width="5.42578125" style="103" hidden="1" customWidth="1"/>
    <col min="18" max="19" width="5.42578125" style="100" hidden="1" customWidth="1"/>
    <col min="20" max="20" width="14.7109375" style="100" customWidth="1"/>
    <col min="21" max="21" width="10.7109375" style="109" customWidth="1"/>
    <col min="22" max="24" width="10.7109375" style="104" customWidth="1"/>
    <col min="25" max="25" width="3.7109375" style="102" hidden="1" customWidth="1"/>
    <col min="26" max="29" width="10.7109375" style="103" customWidth="1"/>
    <col min="30" max="30" width="35.7109375" style="107" customWidth="1"/>
    <col min="31" max="31" width="4.7109375" style="107" customWidth="1"/>
    <col min="32" max="32" width="22.140625" style="110" bestFit="1" customWidth="1"/>
    <col min="33" max="34" width="12.7109375" style="110" customWidth="1"/>
    <col min="35" max="36" width="8.85546875" style="112"/>
    <col min="37" max="37" width="9.28515625" style="112" bestFit="1" customWidth="1"/>
    <col min="38" max="46" width="8.85546875" style="112"/>
    <col min="47" max="16384" width="8.85546875" style="100"/>
  </cols>
  <sheetData>
    <row r="1" spans="1:46" ht="18.75" x14ac:dyDescent="0.2">
      <c r="A1" s="118" t="s">
        <v>57</v>
      </c>
    </row>
    <row r="2" spans="1:46" ht="24.95" customHeight="1" thickBot="1" x14ac:dyDescent="0.25">
      <c r="A2" s="100" t="s">
        <v>34</v>
      </c>
      <c r="B2" s="117" t="s">
        <v>58</v>
      </c>
      <c r="C2" s="117"/>
    </row>
    <row r="3" spans="1:46" s="101" customFormat="1" ht="24.95" customHeight="1" thickBot="1" x14ac:dyDescent="0.25">
      <c r="A3" s="264" t="s">
        <v>58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  <c r="AD3" s="266"/>
      <c r="AE3" s="137"/>
      <c r="AF3" s="111"/>
      <c r="AG3" s="111"/>
      <c r="AH3" s="111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</row>
    <row r="4" spans="1:46" s="132" customFormat="1" ht="24.95" customHeight="1" thickBot="1" x14ac:dyDescent="0.25">
      <c r="A4" s="225" t="s">
        <v>35</v>
      </c>
      <c r="B4" s="226"/>
      <c r="C4" s="227"/>
      <c r="D4" s="230" t="s">
        <v>47</v>
      </c>
      <c r="E4" s="231"/>
      <c r="F4" s="231"/>
      <c r="G4" s="231"/>
      <c r="H4" s="231"/>
      <c r="I4" s="231"/>
      <c r="J4" s="200"/>
      <c r="K4" s="201"/>
      <c r="L4" s="201"/>
      <c r="M4" s="201"/>
      <c r="N4" s="201"/>
      <c r="O4" s="201"/>
      <c r="P4" s="201"/>
      <c r="Q4" s="201"/>
      <c r="R4" s="201"/>
      <c r="S4" s="201"/>
      <c r="T4" s="202"/>
      <c r="U4" s="231" t="s">
        <v>64</v>
      </c>
      <c r="V4" s="231"/>
      <c r="W4" s="231"/>
      <c r="X4" s="231"/>
      <c r="Y4" s="231"/>
      <c r="Z4" s="237"/>
      <c r="AA4" s="228" t="s">
        <v>36</v>
      </c>
      <c r="AB4" s="228"/>
      <c r="AC4" s="229"/>
      <c r="AD4" s="141"/>
      <c r="AE4" s="138"/>
      <c r="AF4" s="130"/>
      <c r="AG4" s="130"/>
      <c r="AH4" s="130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</row>
    <row r="5" spans="1:46" s="134" customFormat="1" ht="90" customHeight="1" thickBot="1" x14ac:dyDescent="0.25">
      <c r="A5" s="190" t="s">
        <v>24</v>
      </c>
      <c r="B5" s="191" t="s">
        <v>25</v>
      </c>
      <c r="C5" s="190" t="s">
        <v>26</v>
      </c>
      <c r="D5" s="192" t="s">
        <v>43</v>
      </c>
      <c r="E5" s="182" t="s">
        <v>27</v>
      </c>
      <c r="F5" s="182" t="s">
        <v>42</v>
      </c>
      <c r="G5" s="183" t="s">
        <v>44</v>
      </c>
      <c r="H5" s="183" t="s">
        <v>40</v>
      </c>
      <c r="I5" s="196" t="s">
        <v>41</v>
      </c>
      <c r="J5" s="222" t="s">
        <v>22</v>
      </c>
      <c r="K5" s="223"/>
      <c r="L5" s="223"/>
      <c r="M5" s="223"/>
      <c r="N5" s="223"/>
      <c r="O5" s="223"/>
      <c r="P5" s="223"/>
      <c r="Q5" s="223"/>
      <c r="R5" s="223"/>
      <c r="S5" s="223"/>
      <c r="T5" s="224" t="s">
        <v>23</v>
      </c>
      <c r="U5" s="204" t="s">
        <v>41</v>
      </c>
      <c r="V5" s="205" t="s">
        <v>40</v>
      </c>
      <c r="W5" s="205" t="s">
        <v>44</v>
      </c>
      <c r="X5" s="206" t="s">
        <v>42</v>
      </c>
      <c r="Y5" s="203" t="s">
        <v>27</v>
      </c>
      <c r="Z5" s="207" t="s">
        <v>43</v>
      </c>
      <c r="AA5" s="193" t="s">
        <v>26</v>
      </c>
      <c r="AB5" s="191" t="s">
        <v>25</v>
      </c>
      <c r="AC5" s="191" t="s">
        <v>24</v>
      </c>
      <c r="AD5" s="136" t="s">
        <v>45</v>
      </c>
      <c r="AE5" s="135"/>
      <c r="AF5" s="130"/>
      <c r="AG5" s="130"/>
      <c r="AH5" s="130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</row>
    <row r="6" spans="1:46" ht="14.1" customHeight="1" x14ac:dyDescent="0.2">
      <c r="A6" s="174">
        <f>ROUND(J6+(B6*C6),3)</f>
        <v>632.92399999999998</v>
      </c>
      <c r="B6" s="166">
        <v>10</v>
      </c>
      <c r="C6" s="178">
        <f>IF(U6&lt;0.04,-0.04,-U6)</f>
        <v>-0.04</v>
      </c>
      <c r="D6" s="195">
        <f t="shared" ref="D6:D7" si="0">ROUND(J6+(H6*I6),2)</f>
        <v>633.71</v>
      </c>
      <c r="E6" s="194">
        <v>35</v>
      </c>
      <c r="F6" s="155"/>
      <c r="G6" s="140">
        <f t="shared" ref="G6:G7" si="1">H6*I6</f>
        <v>0.38400000000000001</v>
      </c>
      <c r="H6" s="105">
        <v>24</v>
      </c>
      <c r="I6" s="197">
        <v>1.6E-2</v>
      </c>
      <c r="J6" s="219">
        <f>IF(AND(PET!$T6&lt;=('VERTICAL ALIGNMENT'!$C$10-('VERTICAL ALIGNMENT'!$E$10/2)),(PET!$T6&gt;='VERTICAL ALIGNMENT'!$C$8)),'VERTICAL ALIGNMENT'!$D$8+'VERTICAL ALIGNMENT'!$F$9*(PET!$T6-'VERTICAL ALIGNMENT'!$C$8),IF(AND(PET!$T6&lt;=('VERTICAL ALIGNMENT'!$C$10+('VERTICAL ALIGNMENT'!$E$10/2)),(PET!$T6&gt;=('VERTICAL ALIGNMENT'!$C$10-('VERTICAL ALIGNMENT'!$E$10/2)))),'VERTICAL ALIGNMENT'!$K$10+'VERTICAL ALIGNMENT'!$F$9*(PET!$T6-'VERTICAL ALIGNMENT'!$J$10)+('VERTICAL ALIGNMENT'!$I$10/2)*(PET!$T6-'VERTICAL ALIGNMENT'!$J$10)^2,IF(AND(PET!$T6&lt;=('VERTICAL ALIGNMENT'!$C$12-('VERTICAL ALIGNMENT'!$E$12/2)),(PET!$T6&gt;='VERTICAL ALIGNMENT'!$C$10+'VERTICAL ALIGNMENT'!$E$10/2)),'VERTICAL ALIGNMENT'!$D$10+'VERTICAL ALIGNMENT'!$F$11*(PET!$T6-'VERTICAL ALIGNMENT'!$C$10),IF(AND(PET!$T6&lt;=('VERTICAL ALIGNMENT'!$C$12+('VERTICAL ALIGNMENT'!$E$12/2)),(PET!$T6&gt;=('VERTICAL ALIGNMENT'!$C$12-('VERTICAL ALIGNMENT'!$E$12/2)))),'VERTICAL ALIGNMENT'!$K$12+'VERTICAL ALIGNMENT'!$F$11*(PET!$T6-'VERTICAL ALIGNMENT'!$J$12)+('VERTICAL ALIGNMENT'!$I$12/2)*(PET!$T6-'VERTICAL ALIGNMENT'!$J$12)^2,IF(AND(PET!$T6&lt;=('VERTICAL ALIGNMENT'!$C$14-('VERTICAL ALIGNMENT'!$E$14/2)),(PET!$T6&gt;='VERTICAL ALIGNMENT'!$C$12+'VERTICAL ALIGNMENT'!$E$12/2)),'VERTICAL ALIGNMENT'!$D$12+'VERTICAL ALIGNMENT'!$F$13*(PET!$T6-'VERTICAL ALIGNMENT'!$C$12),IF(AND(PET!$T6&lt;=('VERTICAL ALIGNMENT'!$C$14+('VERTICAL ALIGNMENT'!$E$14/2)),(PET!$T6&gt;=('VERTICAL ALIGNMENT'!$C$14-('VERTICAL ALIGNMENT'!$E$14/2)))),'VERTICAL ALIGNMENT'!$K$14+'VERTICAL ALIGNMENT'!$F$13*(PET!$T6-'VERTICAL ALIGNMENT'!$J$14)+('VERTICAL ALIGNMENT'!$I$14/2)*(PET!$T6-'VERTICAL ALIGNMENT'!$J$14)^2,$K6))))))</f>
        <v>633.32439999999997</v>
      </c>
      <c r="K6" s="220" t="str">
        <f>IF(AND(PET!$T6&lt;=('VERTICAL ALIGNMENT'!$C$16-('VERTICAL ALIGNMENT'!$E$16/2)),(PET!$T6&gt;='VERTICAL ALIGNMENT'!$C$14+'VERTICAL ALIGNMENT'!$E$14/2)),'VERTICAL ALIGNMENT'!$D$14+'VERTICAL ALIGNMENT'!$F$15*(PET!$T6-'VERTICAL ALIGNMENT'!$C$14),IF(AND(PET!$T6&lt;=('VERTICAL ALIGNMENT'!$C$16+('VERTICAL ALIGNMENT'!$E$16/2)),(PET!$T6&gt;=('VERTICAL ALIGNMENT'!$C$16-('VERTICAL ALIGNMENT'!$E$16/2)))),'VERTICAL ALIGNMENT'!$K$16+'VERTICAL ALIGNMENT'!$F$15*(PET!$T6-'VERTICAL ALIGNMENT'!$J$16)+('VERTICAL ALIGNMENT'!$I$16/2)*(PET!$T6-'VERTICAL ALIGNMENT'!$J$16)^2,IF(AND(PET!$T6&lt;=('VERTICAL ALIGNMENT'!$C$18-('VERTICAL ALIGNMENT'!$E$18/2)),(PET!$T6&gt;='VERTICAL ALIGNMENT'!$C$16+'VERTICAL ALIGNMENT'!$E$16/2)),'VERTICAL ALIGNMENT'!$D$16+'VERTICAL ALIGNMENT'!$F$17*(PET!$T6-'VERTICAL ALIGNMENT'!$C$16),IF(AND(PET!$T6&lt;=('VERTICAL ALIGNMENT'!$C$18+('VERTICAL ALIGNMENT'!$E$18/2)),(PET!$T6&gt;=('VERTICAL ALIGNMENT'!$C$18-('VERTICAL ALIGNMENT'!$E$18/2)))),'VERTICAL ALIGNMENT'!$K$18+'VERTICAL ALIGNMENT'!$F$17*(PET!$T6-'VERTICAL ALIGNMENT'!$J$18)+('VERTICAL ALIGNMENT'!$I$18/2)*(PET!$T6-'VERTICAL ALIGNMENT'!$J$18)^2,IF(AND(PET!$T6&lt;=('VERTICAL ALIGNMENT'!$C$20-('VERTICAL ALIGNMENT'!$E$20/2)),(PET!$T6&gt;='VERTICAL ALIGNMENT'!$C$18+'VERTICAL ALIGNMENT'!$E$18/2)),'VERTICAL ALIGNMENT'!$D$18+'VERTICAL ALIGNMENT'!$F$19*(PET!$T6-'VERTICAL ALIGNMENT'!$C$18),IF(AND(PET!$T6&lt;=('VERTICAL ALIGNMENT'!$C$20+('VERTICAL ALIGNMENT'!$E$20/2)),(PET!$T6&gt;=('VERTICAL ALIGNMENT'!$C$20-('VERTICAL ALIGNMENT'!$E$20/2)))),'VERTICAL ALIGNMENT'!$K$20+'VERTICAL ALIGNMENT'!$F$19*(PET!$T6-'VERTICAL ALIGNMENT'!$J$20)+('VERTICAL ALIGNMENT'!$I$20/2)*(PET!$T6-'VERTICAL ALIGNMENT'!$J$20)^2,$L6))))))</f>
        <v>O. B.</v>
      </c>
      <c r="L6" s="220" t="str">
        <f>IF(AND(PET!$T6&lt;=('VERTICAL ALIGNMENT'!$C$22-('VERTICAL ALIGNMENT'!$E$22/2)),(PET!$T6&gt;='VERTICAL ALIGNMENT'!$C$20+'VERTICAL ALIGNMENT'!$E$20/2)),'VERTICAL ALIGNMENT'!$D$20+'VERTICAL ALIGNMENT'!$F$21*(PET!$T6-'VERTICAL ALIGNMENT'!$C$20),IF(AND(PET!$T6&lt;=('VERTICAL ALIGNMENT'!$C$22+('VERTICAL ALIGNMENT'!$E$22/2)),(PET!$T6&gt;=('VERTICAL ALIGNMENT'!$C$22-('VERTICAL ALIGNMENT'!$E$22/2)))),'VERTICAL ALIGNMENT'!$K$22+'VERTICAL ALIGNMENT'!$F$21*(PET!$T6-'VERTICAL ALIGNMENT'!$J$22)+('VERTICAL ALIGNMENT'!$I$22/2)*(PET!$T6-'VERTICAL ALIGNMENT'!$J$22)^2,IF(AND(PET!$T6&lt;=('VERTICAL ALIGNMENT'!$C$24-('VERTICAL ALIGNMENT'!$E$24/2)),(PET!$T6&gt;='VERTICAL ALIGNMENT'!$C$22+'VERTICAL ALIGNMENT'!$E$22/2)),'VERTICAL ALIGNMENT'!$D$22+'VERTICAL ALIGNMENT'!$F$23*(PET!$T6-'VERTICAL ALIGNMENT'!$C$22),IF(AND(PET!$T6&lt;=('VERTICAL ALIGNMENT'!$C$24+('VERTICAL ALIGNMENT'!$E$24/2)),(PET!$T6&gt;=('VERTICAL ALIGNMENT'!$C$24-('VERTICAL ALIGNMENT'!$E$24/2)))),'VERTICAL ALIGNMENT'!$K$24+'VERTICAL ALIGNMENT'!$F$23*(PET!$T6-'VERTICAL ALIGNMENT'!$J$24)+('VERTICAL ALIGNMENT'!$I$24/2)*(PET!$T6-'VERTICAL ALIGNMENT'!$J$24)^2,IF(AND(PET!$T6&lt;=('VERTICAL ALIGNMENT'!$C$26-('VERTICAL ALIGNMENT'!$E$26/2)),(PET!$T6&gt;='VERTICAL ALIGNMENT'!$C$24+'VERTICAL ALIGNMENT'!$E$24/2)),'VERTICAL ALIGNMENT'!$D$24+'VERTICAL ALIGNMENT'!$F$25*(PET!$T6-'VERTICAL ALIGNMENT'!$C$24),IF(AND(PET!$T6&lt;=('VERTICAL ALIGNMENT'!$C$26+('VERTICAL ALIGNMENT'!$E$26/2)),(PET!$T6&gt;=('VERTICAL ALIGNMENT'!$C$26-('VERTICAL ALIGNMENT'!$E$26/2)))),'VERTICAL ALIGNMENT'!$K$26+'VERTICAL ALIGNMENT'!$F$25*(PET!$T6-'VERTICAL ALIGNMENT'!$J$26)+('VERTICAL ALIGNMENT'!$I$26/2)*(PET!$T6-'VERTICAL ALIGNMENT'!$J$26)^2,$M6))))))</f>
        <v>O. B.</v>
      </c>
      <c r="M6" s="220" t="str">
        <f>IF(AND(PET!$T6&lt;=('VERTICAL ALIGNMENT'!$C$28-('VERTICAL ALIGNMENT'!$E$28/2)),(PET!$T6&gt;='VERTICAL ALIGNMENT'!$C$26+'VERTICAL ALIGNMENT'!$E$26/2)),'VERTICAL ALIGNMENT'!$D$26+'VERTICAL ALIGNMENT'!$F$27*(PET!$T6-'VERTICAL ALIGNMENT'!$C$26),IF(AND(PET!$T6&lt;=('VERTICAL ALIGNMENT'!$C$28+('VERTICAL ALIGNMENT'!$E$28/2)),(PET!$T6&gt;=('VERTICAL ALIGNMENT'!$C$28-('VERTICAL ALIGNMENT'!$E$28/2)))),'VERTICAL ALIGNMENT'!$K$28+'VERTICAL ALIGNMENT'!$F$27*(PET!$T6-'VERTICAL ALIGNMENT'!$J$28)+('VERTICAL ALIGNMENT'!$I$28/2)*(PET!$T6-'VERTICAL ALIGNMENT'!$J$28)^2,IF(AND(PET!$T6&lt;=('VERTICAL ALIGNMENT'!$C$30-('VERTICAL ALIGNMENT'!$E$30/2)),(PET!$T6&gt;='VERTICAL ALIGNMENT'!$C$28+'VERTICAL ALIGNMENT'!$E$28/2)),'VERTICAL ALIGNMENT'!$D$28+'VERTICAL ALIGNMENT'!$F$29*(PET!$T6-'VERTICAL ALIGNMENT'!$C$28),IF(AND(PET!$T6&lt;=('VERTICAL ALIGNMENT'!$C$30+('VERTICAL ALIGNMENT'!$E$30/2)),(PET!$T6&gt;=('VERTICAL ALIGNMENT'!$C$30-('VERTICAL ALIGNMENT'!$E$30/2)))),'VERTICAL ALIGNMENT'!$K$30+'VERTICAL ALIGNMENT'!$F$29*(PET!$T6-'VERTICAL ALIGNMENT'!$J$30)+('VERTICAL ALIGNMENT'!$I$30/2)*(PET!$T6-'VERTICAL ALIGNMENT'!$J$30)^2,IF(AND(PET!$T6&lt;=('VERTICAL ALIGNMENT'!$C$32-('VERTICAL ALIGNMENT'!$E$32/2)),(PET!$T6&gt;='VERTICAL ALIGNMENT'!$C$30+'VERTICAL ALIGNMENT'!$E$30/2)),'VERTICAL ALIGNMENT'!$D$30+'VERTICAL ALIGNMENT'!$F$31*(PET!$T6-'VERTICAL ALIGNMENT'!$C$30),IF(AND(PET!$T6&lt;=('VERTICAL ALIGNMENT'!$C$32+('VERTICAL ALIGNMENT'!$E$32/2)),(PET!$T6&gt;=('VERTICAL ALIGNMENT'!$C$32-('VERTICAL ALIGNMENT'!$E$32/2)))),'VERTICAL ALIGNMENT'!$K$32+'VERTICAL ALIGNMENT'!$F$31*(PET!$T6-'VERTICAL ALIGNMENT'!$J$32)+('VERTICAL ALIGNMENT'!$I$32/2)*(PET!$T6-'VERTICAL ALIGNMENT'!$J$32)^2,$N6))))))</f>
        <v>O. B.</v>
      </c>
      <c r="N6" s="220" t="str">
        <f>IF(AND(PET!$T6&lt;=('VERTICAL ALIGNMENT'!$C$34-('VERTICAL ALIGNMENT'!$E$34/2)),(PET!$T6&gt;='VERTICAL ALIGNMENT'!$C$32+'VERTICAL ALIGNMENT'!$E$32/2)),'VERTICAL ALIGNMENT'!$D$32+'VERTICAL ALIGNMENT'!$F$33*(PET!$T6-'VERTICAL ALIGNMENT'!$C$32),IF(AND(PET!$T6&lt;=('VERTICAL ALIGNMENT'!$C$34+('VERTICAL ALIGNMENT'!$E$34/2)),(PET!$T6&gt;=('VERTICAL ALIGNMENT'!$C$34-('VERTICAL ALIGNMENT'!$E$34/2)))),'VERTICAL ALIGNMENT'!$K$34+'VERTICAL ALIGNMENT'!$F$33*(PET!$T6-'VERTICAL ALIGNMENT'!$J$34)+('VERTICAL ALIGNMENT'!$I$34/2)*(PET!$T6-'VERTICAL ALIGNMENT'!$J$34)^2,IF(AND(PET!$T6&lt;=('VERTICAL ALIGNMENT'!$C$36-('VERTICAL ALIGNMENT'!$E$36/2)),(PET!$T6&gt;='VERTICAL ALIGNMENT'!$C$34+'VERTICAL ALIGNMENT'!$E$34/2)),'VERTICAL ALIGNMENT'!$D$34+'VERTICAL ALIGNMENT'!$F$35*(PET!$T6-'VERTICAL ALIGNMENT'!$C$34),IF(AND(PET!$T6&lt;=('VERTICAL ALIGNMENT'!$C$36+('VERTICAL ALIGNMENT'!$E$36/2)),(PET!$T6&gt;=('VERTICAL ALIGNMENT'!$C$36-('VERTICAL ALIGNMENT'!$E$36/2)))),'VERTICAL ALIGNMENT'!$K$36+'VERTICAL ALIGNMENT'!$F$35*(PET!$T6-'VERTICAL ALIGNMENT'!$J$36)+('VERTICAL ALIGNMENT'!$I$36/2)*(PET!$T6-'VERTICAL ALIGNMENT'!$J$36)^2,IF(AND(PET!$T6&lt;=('VERTICAL ALIGNMENT'!$C$38-('VERTICAL ALIGNMENT'!$E$38/2)),(PET!$T6&gt;='VERTICAL ALIGNMENT'!$C$36+'VERTICAL ALIGNMENT'!$E$36/2)),'VERTICAL ALIGNMENT'!$D$36+'VERTICAL ALIGNMENT'!$F$37*(PET!$T6-'VERTICAL ALIGNMENT'!$C$36),IF(AND(PET!$T6&lt;=('VERTICAL ALIGNMENT'!$C$38+('VERTICAL ALIGNMENT'!$E$38/2)),(PET!$T6&gt;=('VERTICAL ALIGNMENT'!$C$38-('VERTICAL ALIGNMENT'!$E$38/2)))),'VERTICAL ALIGNMENT'!$K$38+'VERTICAL ALIGNMENT'!$F$37*(PET!$T6-'VERTICAL ALIGNMENT'!$J$38)+('VERTICAL ALIGNMENT'!$I$38/2)*(PET!$T6-'VERTICAL ALIGNMENT'!$J$38)^2,$O6))))))</f>
        <v>O. B.</v>
      </c>
      <c r="O6" s="220" t="str">
        <f>IF(AND(PET!$T6&lt;=('VERTICAL ALIGNMENT'!$C$40-('VERTICAL ALIGNMENT'!$E$40/2)),(PET!$T6&gt;='VERTICAL ALIGNMENT'!$C$38+'VERTICAL ALIGNMENT'!$E$38/2)),'VERTICAL ALIGNMENT'!$D$38+'VERTICAL ALIGNMENT'!$F$39*(PET!$T6-'VERTICAL ALIGNMENT'!$C$38),IF(AND(PET!$T6&lt;=('VERTICAL ALIGNMENT'!$C$40+('VERTICAL ALIGNMENT'!$E$40/2)),(PET!$T6&gt;=('VERTICAL ALIGNMENT'!$C$40-('VERTICAL ALIGNMENT'!$E$40/2)))),'VERTICAL ALIGNMENT'!$K$40+'VERTICAL ALIGNMENT'!$F$39*(PET!$T6-'VERTICAL ALIGNMENT'!$J$40)+('VERTICAL ALIGNMENT'!$I$40/2)*(PET!$T6-'VERTICAL ALIGNMENT'!$J$40)^2,IF(AND(PET!$T6&lt;=('VERTICAL ALIGNMENT'!$C$42-('VERTICAL ALIGNMENT'!$E$42/2)),(PET!$T6&gt;='VERTICAL ALIGNMENT'!$C$40+'VERTICAL ALIGNMENT'!$E$40/2)),'VERTICAL ALIGNMENT'!$D$40+'VERTICAL ALIGNMENT'!$F$41*(PET!$T6-'VERTICAL ALIGNMENT'!$C$40),IF(AND(PET!$T6&lt;=('VERTICAL ALIGNMENT'!$C$42+('VERTICAL ALIGNMENT'!$E$42/2)),(PET!$T6&gt;=('VERTICAL ALIGNMENT'!$C$42-('VERTICAL ALIGNMENT'!$E$42/2)))),'VERTICAL ALIGNMENT'!$K$42+'VERTICAL ALIGNMENT'!$F$41*(PET!$T6-'VERTICAL ALIGNMENT'!$J$42)+('VERTICAL ALIGNMENT'!$I$42/2)*(PET!$T6-'VERTICAL ALIGNMENT'!$J$42)^2,IF(AND(PET!$T6&lt;=('VERTICAL ALIGNMENT'!$C$44-('VERTICAL ALIGNMENT'!$E$44/2)),(PET!$T6&gt;='VERTICAL ALIGNMENT'!$C$42+'VERTICAL ALIGNMENT'!$E$42/2)),'VERTICAL ALIGNMENT'!$D$42+'VERTICAL ALIGNMENT'!$F$43*(PET!$T6-'VERTICAL ALIGNMENT'!$C$42),IF(AND(PET!$T6&lt;=('VERTICAL ALIGNMENT'!$C$44+('VERTICAL ALIGNMENT'!$E$44/2)),(PET!$T6&gt;=('VERTICAL ALIGNMENT'!$C$44-('VERTICAL ALIGNMENT'!$E$44/2)))),'VERTICAL ALIGNMENT'!$K$44+'VERTICAL ALIGNMENT'!$F$43*(PET!$T6-'VERTICAL ALIGNMENT'!$J$44)+('VERTICAL ALIGNMENT'!$I$44/2)*(PET!$T6-'VERTICAL ALIGNMENT'!$J$44)^2,$P6))))))</f>
        <v>O. B.</v>
      </c>
      <c r="P6" s="220" t="str">
        <f>IF(AND(PET!$T6&lt;=('VERTICAL ALIGNMENT'!$C$46-('VERTICAL ALIGNMENT'!$E$46/2)),(PET!$T6&gt;='VERTICAL ALIGNMENT'!$C$44+'VERTICAL ALIGNMENT'!$E$44/2)),'VERTICAL ALIGNMENT'!$D$44+'VERTICAL ALIGNMENT'!$F$45*(PET!$T6-'VERTICAL ALIGNMENT'!$C$44),IF(AND(PET!$T6&lt;=('VERTICAL ALIGNMENT'!$C$46+('VERTICAL ALIGNMENT'!$E$46/2)),(PET!$T6&gt;=('VERTICAL ALIGNMENT'!$C$46-('VERTICAL ALIGNMENT'!$E$46/2)))),'VERTICAL ALIGNMENT'!$K$46+'VERTICAL ALIGNMENT'!$F$45*(PET!$T6-'VERTICAL ALIGNMENT'!$J$46)+('VERTICAL ALIGNMENT'!$I$46/2)*(PET!$T6-'VERTICAL ALIGNMENT'!$J$46)^2,IF(AND(PET!$T6&lt;=('VERTICAL ALIGNMENT'!$C$48-('VERTICAL ALIGNMENT'!$E$48/2)),(PET!$T6&gt;='VERTICAL ALIGNMENT'!$C$46+'VERTICAL ALIGNMENT'!$E$46/2)),'VERTICAL ALIGNMENT'!$D$46+'VERTICAL ALIGNMENT'!$F$47*(PET!$T6-'VERTICAL ALIGNMENT'!$C$46),IF(AND(PET!$T6&lt;=('VERTICAL ALIGNMENT'!$C$48+('VERTICAL ALIGNMENT'!$E$48/2)),(PET!$T6&gt;=('VERTICAL ALIGNMENT'!$C$48-('VERTICAL ALIGNMENT'!$E$48/2)))),'VERTICAL ALIGNMENT'!$K$48+'VERTICAL ALIGNMENT'!$F$47*(PET!$T6-'VERTICAL ALIGNMENT'!$J$48)+('VERTICAL ALIGNMENT'!$I$48/2)*(PET!$T6-'VERTICAL ALIGNMENT'!$J$48)^2,IF(AND(PET!$T6&lt;=('VERTICAL ALIGNMENT'!$C$50-('VERTICAL ALIGNMENT'!$E$50/2)),(PET!$T6&gt;='VERTICAL ALIGNMENT'!$C$48+'VERTICAL ALIGNMENT'!$E$48/2)),'VERTICAL ALIGNMENT'!$D$48+'VERTICAL ALIGNMENT'!$F$49*(PET!$T6-'VERTICAL ALIGNMENT'!$C$48),IF(AND(PET!$T6&lt;=('VERTICAL ALIGNMENT'!$C$50+('VERTICAL ALIGNMENT'!$E$50/2)),(PET!$T6&gt;=('VERTICAL ALIGNMENT'!$C$50-('VERTICAL ALIGNMENT'!$E$50/2)))),'VERTICAL ALIGNMENT'!$K$50+'VERTICAL ALIGNMENT'!$F$49*(PET!$T6-'VERTICAL ALIGNMENT'!$J$50)+('VERTICAL ALIGNMENT'!$I$50/2)*(PET!$T6-'VERTICAL ALIGNMENT'!$J$50)^2,$Q6))))))</f>
        <v>O. B.</v>
      </c>
      <c r="Q6" s="220" t="str">
        <f>IF(AND(PET!$T6&lt;=('VERTICAL ALIGNMENT'!$C$52-('VERTICAL ALIGNMENT'!$E$52/2)),(PET!$T6&gt;='VERTICAL ALIGNMENT'!$C$50+'VERTICAL ALIGNMENT'!$E$50/2)),'VERTICAL ALIGNMENT'!$D$50+'VERTICAL ALIGNMENT'!$F$51*(PET!$T6-'VERTICAL ALIGNMENT'!$C$50),IF(AND(PET!$T6&lt;=('VERTICAL ALIGNMENT'!$C$52+('VERTICAL ALIGNMENT'!$E$52/2)),(PET!$T6&gt;=('VERTICAL ALIGNMENT'!$C$52-('VERTICAL ALIGNMENT'!$E$52/2)))),'VERTICAL ALIGNMENT'!$K$52+'VERTICAL ALIGNMENT'!$F$51*(PET!$T6-'VERTICAL ALIGNMENT'!$J$52)+('VERTICAL ALIGNMENT'!$I$52/2)*(PET!$T6-'VERTICAL ALIGNMENT'!$J$52)^2,IF(AND(PET!$T6&lt;=('VERTICAL ALIGNMENT'!$C$54-('VERTICAL ALIGNMENT'!$E$54/2)),(PET!$T6&gt;='VERTICAL ALIGNMENT'!$C$52+'VERTICAL ALIGNMENT'!$E$52/2)),'VERTICAL ALIGNMENT'!$D$52+'VERTICAL ALIGNMENT'!$F$53*(PET!$T6-'VERTICAL ALIGNMENT'!$C$52),IF(AND(PET!$T6&lt;=('VERTICAL ALIGNMENT'!$C$54+('VERTICAL ALIGNMENT'!$E$54/2)),(PET!$T6&gt;=('VERTICAL ALIGNMENT'!$C$54-('VERTICAL ALIGNMENT'!$E$54/2)))),'VERTICAL ALIGNMENT'!$K$54+'VERTICAL ALIGNMENT'!$F$53*(PET!$T6-'VERTICAL ALIGNMENT'!$J$54)+('VERTICAL ALIGNMENT'!$I$54/2)*(PET!$T6-'VERTICAL ALIGNMENT'!$J$54)^2,IF(AND(PET!$T6&lt;=('VERTICAL ALIGNMENT'!$C$56-('VERTICAL ALIGNMENT'!$E$56/2)),(PET!$T6&gt;='VERTICAL ALIGNMENT'!$C$54+'VERTICAL ALIGNMENT'!$E$54/2)),'VERTICAL ALIGNMENT'!$D$54+'VERTICAL ALIGNMENT'!$F$55*(PET!$T6-'VERTICAL ALIGNMENT'!$C$54),IF(AND(PET!$T6&lt;=('VERTICAL ALIGNMENT'!$C$56+('VERTICAL ALIGNMENT'!$E$56/2)),(PET!$T6&gt;=('VERTICAL ALIGNMENT'!$C$56-('VERTICAL ALIGNMENT'!$E$56/2)))),'VERTICAL ALIGNMENT'!$K$56+'VERTICAL ALIGNMENT'!$F$55*(PET!$T6-'VERTICAL ALIGNMENT'!$J$56)+('VERTICAL ALIGNMENT'!$I$56/2)*(PET!$T6-'VERTICAL ALIGNMENT'!$J$56)^2,$R6))))))</f>
        <v>O. B.</v>
      </c>
      <c r="R6" s="220" t="str">
        <f>IF(AND(PET!$T6&lt;=('VERTICAL ALIGNMENT'!$C$58-('VERTICAL ALIGNMENT'!$E$58/2)),(PET!$T6&gt;='VERTICAL ALIGNMENT'!$C$56+'VERTICAL ALIGNMENT'!$E$56/2)),'VERTICAL ALIGNMENT'!$D$56+'VERTICAL ALIGNMENT'!$F$57*(PET!$T6-'VERTICAL ALIGNMENT'!$C$56),IF(AND(PET!$T6&lt;=('VERTICAL ALIGNMENT'!$C$58+('VERTICAL ALIGNMENT'!$E$58/2)),(PET!$T6&gt;=('VERTICAL ALIGNMENT'!$C$58-('VERTICAL ALIGNMENT'!$E$58/2)))),'VERTICAL ALIGNMENT'!$K$58+'VERTICAL ALIGNMENT'!$F$57*(PET!$T6-'VERTICAL ALIGNMENT'!$J$58)+('VERTICAL ALIGNMENT'!$I$58/2)*(PET!$T6-'VERTICAL ALIGNMENT'!$J$58)^2,IF(AND(PET!$T6&lt;=('VERTICAL ALIGNMENT'!$C$60-('VERTICAL ALIGNMENT'!$E$60/2)),(PET!$T6&gt;='VERTICAL ALIGNMENT'!$C$58+'VERTICAL ALIGNMENT'!$E$58/2)),'VERTICAL ALIGNMENT'!$D$58+'VERTICAL ALIGNMENT'!$F$59*(PET!$T6-'VERTICAL ALIGNMENT'!$C$58),IF(AND(PET!$T6&lt;=('VERTICAL ALIGNMENT'!$C$60+('VERTICAL ALIGNMENT'!$E$60/2)),(PET!$T6&gt;=('VERTICAL ALIGNMENT'!$C$60-('VERTICAL ALIGNMENT'!$E$60/2)))),'VERTICAL ALIGNMENT'!$K$60+'VERTICAL ALIGNMENT'!$F$59*(PET!$T6-'VERTICAL ALIGNMENT'!$J$60)+('VERTICAL ALIGNMENT'!$I$60/2)*(PET!$T6-'VERTICAL ALIGNMENT'!$J$60)^2,IF(AND(PET!$T6&lt;=('VERTICAL ALIGNMENT'!$C$62-('VERTICAL ALIGNMENT'!$E$62/2)),(PET!$T6&gt;='VERTICAL ALIGNMENT'!$C$60+'VERTICAL ALIGNMENT'!$E$60/2)),'VERTICAL ALIGNMENT'!$D$60+'VERTICAL ALIGNMENT'!$F$61*(PET!$T6-'VERTICAL ALIGNMENT'!$C$60),IF(AND(PET!$T6&lt;=('VERTICAL ALIGNMENT'!$C$62+('VERTICAL ALIGNMENT'!$E$62/2)),(PET!$T6&gt;=('VERTICAL ALIGNMENT'!$C$62-('VERTICAL ALIGNMENT'!$E$62/2)))),'VERTICAL ALIGNMENT'!$K$62+'VERTICAL ALIGNMENT'!$F$61*(PET!$T6-'VERTICAL ALIGNMENT'!$J$62)+('VERTICAL ALIGNMENT'!$I$62/2)*(PET!$T6-'VERTICAL ALIGNMENT'!$J$62)^2,$S6))))))</f>
        <v>O. B.</v>
      </c>
      <c r="S6" s="220" t="str">
        <f>IF(AND(PET!$T6&gt;'VERTICAL ALIGNMENT'!$C$60+'VERTICAL ALIGNMENT'!$E$60/2,PET!$T6&lt;='VERTICAL ALIGNMENT'!$C$62),'VERTICAL ALIGNMENT'!$D$60+'VERTICAL ALIGNMENT'!$F$61*(PET!$T6-'VERTICAL ALIGNMENT'!$C$60),"O. B.")</f>
        <v>O. B.</v>
      </c>
      <c r="T6" s="221">
        <v>2650</v>
      </c>
      <c r="U6" s="208">
        <v>1.6E-2</v>
      </c>
      <c r="V6" s="166">
        <v>24</v>
      </c>
      <c r="W6" s="166">
        <f>U6*V6</f>
        <v>0.38400000000000001</v>
      </c>
      <c r="X6" s="175"/>
      <c r="Y6" s="209">
        <v>35</v>
      </c>
      <c r="Z6" s="210">
        <f>ROUND(J6+(U6*V6),2)</f>
        <v>633.71</v>
      </c>
      <c r="AA6" s="165">
        <f t="shared" ref="AA6:AA9" si="2">IF(I6&lt;0.03, -0.04, I6-0.07)</f>
        <v>-0.04</v>
      </c>
      <c r="AB6" s="166">
        <v>4</v>
      </c>
      <c r="AC6" s="167">
        <f>ROUND(Z6+(AA6*AB6),3)</f>
        <v>633.54999999999995</v>
      </c>
      <c r="AD6" s="184"/>
      <c r="AE6" s="135"/>
      <c r="AJ6" s="110" t="s">
        <v>28</v>
      </c>
      <c r="AK6" s="110" t="s">
        <v>29</v>
      </c>
      <c r="AL6" s="110" t="s">
        <v>30</v>
      </c>
      <c r="AM6" s="110" t="s">
        <v>31</v>
      </c>
      <c r="AN6" s="110" t="s">
        <v>33</v>
      </c>
      <c r="AO6" s="111" t="s">
        <v>32</v>
      </c>
      <c r="AP6" s="111"/>
      <c r="AQ6" s="116">
        <v>0.5</v>
      </c>
      <c r="AR6" s="116">
        <v>0.7</v>
      </c>
    </row>
    <row r="7" spans="1:46" ht="14.1" customHeight="1" x14ac:dyDescent="0.2">
      <c r="A7" s="129">
        <f t="shared" ref="A7:A50" si="3">ROUND(J7+(B7*C7),3)</f>
        <v>632.73199999999997</v>
      </c>
      <c r="B7" s="106">
        <v>10</v>
      </c>
      <c r="C7" s="108">
        <f t="shared" ref="C7:C14" si="4">IF(I7&lt;0.04,-0.04,-I7)</f>
        <v>-0.04</v>
      </c>
      <c r="D7" s="195">
        <f t="shared" si="0"/>
        <v>633.52</v>
      </c>
      <c r="E7" s="194">
        <v>35</v>
      </c>
      <c r="F7" s="155"/>
      <c r="G7" s="140">
        <f t="shared" si="1"/>
        <v>0.38400000000000001</v>
      </c>
      <c r="H7" s="105">
        <v>24</v>
      </c>
      <c r="I7" s="197">
        <v>1.6E-2</v>
      </c>
      <c r="J7" s="157">
        <f>IF(AND(PET!$T7&lt;=('VERTICAL ALIGNMENT'!$C$10-('VERTICAL ALIGNMENT'!$E$10/2)),(PET!$T7&gt;='VERTICAL ALIGNMENT'!$C$8)),'VERTICAL ALIGNMENT'!$D$8+'VERTICAL ALIGNMENT'!$F$9*(PET!$T7-'VERTICAL ALIGNMENT'!$C$8),IF(AND(PET!$T7&lt;=('VERTICAL ALIGNMENT'!$C$10+('VERTICAL ALIGNMENT'!$E$10/2)),(PET!$T7&gt;=('VERTICAL ALIGNMENT'!$C$10-('VERTICAL ALIGNMENT'!$E$10/2)))),'VERTICAL ALIGNMENT'!$K$10+'VERTICAL ALIGNMENT'!$F$9*(PET!$T7-'VERTICAL ALIGNMENT'!$J$10)+('VERTICAL ALIGNMENT'!$I$10/2)*(PET!$T7-'VERTICAL ALIGNMENT'!$J$10)^2,IF(AND(PET!$T7&lt;=('VERTICAL ALIGNMENT'!$C$12-('VERTICAL ALIGNMENT'!$E$12/2)),(PET!$T7&gt;='VERTICAL ALIGNMENT'!$C$10+'VERTICAL ALIGNMENT'!$E$10/2)),'VERTICAL ALIGNMENT'!$D$10+'VERTICAL ALIGNMENT'!$F$11*(PET!$T7-'VERTICAL ALIGNMENT'!$C$10),IF(AND(PET!$T7&lt;=('VERTICAL ALIGNMENT'!$C$12+('VERTICAL ALIGNMENT'!$E$12/2)),(PET!$T7&gt;=('VERTICAL ALIGNMENT'!$C$12-('VERTICAL ALIGNMENT'!$E$12/2)))),'VERTICAL ALIGNMENT'!$K$12+'VERTICAL ALIGNMENT'!$F$11*(PET!$T7-'VERTICAL ALIGNMENT'!$J$12)+('VERTICAL ALIGNMENT'!$I$12/2)*(PET!$T7-'VERTICAL ALIGNMENT'!$J$12)^2,IF(AND(PET!$T7&lt;=('VERTICAL ALIGNMENT'!$C$14-('VERTICAL ALIGNMENT'!$E$14/2)),(PET!$T7&gt;='VERTICAL ALIGNMENT'!$C$12+'VERTICAL ALIGNMENT'!$E$12/2)),'VERTICAL ALIGNMENT'!$D$12+'VERTICAL ALIGNMENT'!$F$13*(PET!$T7-'VERTICAL ALIGNMENT'!$C$12),IF(AND(PET!$T7&lt;=('VERTICAL ALIGNMENT'!$C$14+('VERTICAL ALIGNMENT'!$E$14/2)),(PET!$T7&gt;=('VERTICAL ALIGNMENT'!$C$14-('VERTICAL ALIGNMENT'!$E$14/2)))),'VERTICAL ALIGNMENT'!$K$14+'VERTICAL ALIGNMENT'!$F$13*(PET!$T7-'VERTICAL ALIGNMENT'!$J$14)+('VERTICAL ALIGNMENT'!$I$14/2)*(PET!$T7-'VERTICAL ALIGNMENT'!$J$14)^2,$K7))))))</f>
        <v>633.13204889999997</v>
      </c>
      <c r="K7" s="158" t="str">
        <f>IF(AND(PET!$T7&lt;=('VERTICAL ALIGNMENT'!$C$16-('VERTICAL ALIGNMENT'!$E$16/2)),(PET!$T7&gt;='VERTICAL ALIGNMENT'!$C$14+'VERTICAL ALIGNMENT'!$E$14/2)),'VERTICAL ALIGNMENT'!$D$14+'VERTICAL ALIGNMENT'!$F$15*(PET!$T7-'VERTICAL ALIGNMENT'!$C$14),IF(AND(PET!$T7&lt;=('VERTICAL ALIGNMENT'!$C$16+('VERTICAL ALIGNMENT'!$E$16/2)),(PET!$T7&gt;=('VERTICAL ALIGNMENT'!$C$16-('VERTICAL ALIGNMENT'!$E$16/2)))),'VERTICAL ALIGNMENT'!$K$16+'VERTICAL ALIGNMENT'!$F$15*(PET!$T7-'VERTICAL ALIGNMENT'!$J$16)+('VERTICAL ALIGNMENT'!$I$16/2)*(PET!$T7-'VERTICAL ALIGNMENT'!$J$16)^2,IF(AND(PET!$T7&lt;=('VERTICAL ALIGNMENT'!$C$18-('VERTICAL ALIGNMENT'!$E$18/2)),(PET!$T7&gt;='VERTICAL ALIGNMENT'!$C$16+'VERTICAL ALIGNMENT'!$E$16/2)),'VERTICAL ALIGNMENT'!$D$16+'VERTICAL ALIGNMENT'!$F$17*(PET!$T7-'VERTICAL ALIGNMENT'!$C$16),IF(AND(PET!$T7&lt;=('VERTICAL ALIGNMENT'!$C$18+('VERTICAL ALIGNMENT'!$E$18/2)),(PET!$T7&gt;=('VERTICAL ALIGNMENT'!$C$18-('VERTICAL ALIGNMENT'!$E$18/2)))),'VERTICAL ALIGNMENT'!$K$18+'VERTICAL ALIGNMENT'!$F$17*(PET!$T7-'VERTICAL ALIGNMENT'!$J$18)+('VERTICAL ALIGNMENT'!$I$18/2)*(PET!$T7-'VERTICAL ALIGNMENT'!$J$18)^2,IF(AND(PET!$T7&lt;=('VERTICAL ALIGNMENT'!$C$20-('VERTICAL ALIGNMENT'!$E$20/2)),(PET!$T7&gt;='VERTICAL ALIGNMENT'!$C$18+'VERTICAL ALIGNMENT'!$E$18/2)),'VERTICAL ALIGNMENT'!$D$18+'VERTICAL ALIGNMENT'!$F$19*(PET!$T7-'VERTICAL ALIGNMENT'!$C$18),IF(AND(PET!$T7&lt;=('VERTICAL ALIGNMENT'!$C$20+('VERTICAL ALIGNMENT'!$E$20/2)),(PET!$T7&gt;=('VERTICAL ALIGNMENT'!$C$20-('VERTICAL ALIGNMENT'!$E$20/2)))),'VERTICAL ALIGNMENT'!$K$20+'VERTICAL ALIGNMENT'!$F$19*(PET!$T7-'VERTICAL ALIGNMENT'!$J$20)+('VERTICAL ALIGNMENT'!$I$20/2)*(PET!$T7-'VERTICAL ALIGNMENT'!$J$20)^2,$L7))))))</f>
        <v>O. B.</v>
      </c>
      <c r="L7" s="158" t="str">
        <f>IF(AND(PET!$T7&lt;=('VERTICAL ALIGNMENT'!$C$22-('VERTICAL ALIGNMENT'!$E$22/2)),(PET!$T7&gt;='VERTICAL ALIGNMENT'!$C$20+'VERTICAL ALIGNMENT'!$E$20/2)),'VERTICAL ALIGNMENT'!$D$20+'VERTICAL ALIGNMENT'!$F$21*(PET!$T7-'VERTICAL ALIGNMENT'!$C$20),IF(AND(PET!$T7&lt;=('VERTICAL ALIGNMENT'!$C$22+('VERTICAL ALIGNMENT'!$E$22/2)),(PET!$T7&gt;=('VERTICAL ALIGNMENT'!$C$22-('VERTICAL ALIGNMENT'!$E$22/2)))),'VERTICAL ALIGNMENT'!$K$22+'VERTICAL ALIGNMENT'!$F$21*(PET!$T7-'VERTICAL ALIGNMENT'!$J$22)+('VERTICAL ALIGNMENT'!$I$22/2)*(PET!$T7-'VERTICAL ALIGNMENT'!$J$22)^2,IF(AND(PET!$T7&lt;=('VERTICAL ALIGNMENT'!$C$24-('VERTICAL ALIGNMENT'!$E$24/2)),(PET!$T7&gt;='VERTICAL ALIGNMENT'!$C$22+'VERTICAL ALIGNMENT'!$E$22/2)),'VERTICAL ALIGNMENT'!$D$22+'VERTICAL ALIGNMENT'!$F$23*(PET!$T7-'VERTICAL ALIGNMENT'!$C$22),IF(AND(PET!$T7&lt;=('VERTICAL ALIGNMENT'!$C$24+('VERTICAL ALIGNMENT'!$E$24/2)),(PET!$T7&gt;=('VERTICAL ALIGNMENT'!$C$24-('VERTICAL ALIGNMENT'!$E$24/2)))),'VERTICAL ALIGNMENT'!$K$24+'VERTICAL ALIGNMENT'!$F$23*(PET!$T7-'VERTICAL ALIGNMENT'!$J$24)+('VERTICAL ALIGNMENT'!$I$24/2)*(PET!$T7-'VERTICAL ALIGNMENT'!$J$24)^2,IF(AND(PET!$T7&lt;=('VERTICAL ALIGNMENT'!$C$26-('VERTICAL ALIGNMENT'!$E$26/2)),(PET!$T7&gt;='VERTICAL ALIGNMENT'!$C$24+'VERTICAL ALIGNMENT'!$E$24/2)),'VERTICAL ALIGNMENT'!$D$24+'VERTICAL ALIGNMENT'!$F$25*(PET!$T7-'VERTICAL ALIGNMENT'!$C$24),IF(AND(PET!$T7&lt;=('VERTICAL ALIGNMENT'!$C$26+('VERTICAL ALIGNMENT'!$E$26/2)),(PET!$T7&gt;=('VERTICAL ALIGNMENT'!$C$26-('VERTICAL ALIGNMENT'!$E$26/2)))),'VERTICAL ALIGNMENT'!$K$26+'VERTICAL ALIGNMENT'!$F$25*(PET!$T7-'VERTICAL ALIGNMENT'!$J$26)+('VERTICAL ALIGNMENT'!$I$26/2)*(PET!$T7-'VERTICAL ALIGNMENT'!$J$26)^2,$M7))))))</f>
        <v>O. B.</v>
      </c>
      <c r="M7" s="158" t="str">
        <f>IF(AND(PET!$T7&lt;=('VERTICAL ALIGNMENT'!$C$28-('VERTICAL ALIGNMENT'!$E$28/2)),(PET!$T7&gt;='VERTICAL ALIGNMENT'!$C$26+'VERTICAL ALIGNMENT'!$E$26/2)),'VERTICAL ALIGNMENT'!$D$26+'VERTICAL ALIGNMENT'!$F$27*(PET!$T7-'VERTICAL ALIGNMENT'!$C$26),IF(AND(PET!$T7&lt;=('VERTICAL ALIGNMENT'!$C$28+('VERTICAL ALIGNMENT'!$E$28/2)),(PET!$T7&gt;=('VERTICAL ALIGNMENT'!$C$28-('VERTICAL ALIGNMENT'!$E$28/2)))),'VERTICAL ALIGNMENT'!$K$28+'VERTICAL ALIGNMENT'!$F$27*(PET!$T7-'VERTICAL ALIGNMENT'!$J$28)+('VERTICAL ALIGNMENT'!$I$28/2)*(PET!$T7-'VERTICAL ALIGNMENT'!$J$28)^2,IF(AND(PET!$T7&lt;=('VERTICAL ALIGNMENT'!$C$30-('VERTICAL ALIGNMENT'!$E$30/2)),(PET!$T7&gt;='VERTICAL ALIGNMENT'!$C$28+'VERTICAL ALIGNMENT'!$E$28/2)),'VERTICAL ALIGNMENT'!$D$28+'VERTICAL ALIGNMENT'!$F$29*(PET!$T7-'VERTICAL ALIGNMENT'!$C$28),IF(AND(PET!$T7&lt;=('VERTICAL ALIGNMENT'!$C$30+('VERTICAL ALIGNMENT'!$E$30/2)),(PET!$T7&gt;=('VERTICAL ALIGNMENT'!$C$30-('VERTICAL ALIGNMENT'!$E$30/2)))),'VERTICAL ALIGNMENT'!$K$30+'VERTICAL ALIGNMENT'!$F$29*(PET!$T7-'VERTICAL ALIGNMENT'!$J$30)+('VERTICAL ALIGNMENT'!$I$30/2)*(PET!$T7-'VERTICAL ALIGNMENT'!$J$30)^2,IF(AND(PET!$T7&lt;=('VERTICAL ALIGNMENT'!$C$32-('VERTICAL ALIGNMENT'!$E$32/2)),(PET!$T7&gt;='VERTICAL ALIGNMENT'!$C$30+'VERTICAL ALIGNMENT'!$E$30/2)),'VERTICAL ALIGNMENT'!$D$30+'VERTICAL ALIGNMENT'!$F$31*(PET!$T7-'VERTICAL ALIGNMENT'!$C$30),IF(AND(PET!$T7&lt;=('VERTICAL ALIGNMENT'!$C$32+('VERTICAL ALIGNMENT'!$E$32/2)),(PET!$T7&gt;=('VERTICAL ALIGNMENT'!$C$32-('VERTICAL ALIGNMENT'!$E$32/2)))),'VERTICAL ALIGNMENT'!$K$32+'VERTICAL ALIGNMENT'!$F$31*(PET!$T7-'VERTICAL ALIGNMENT'!$J$32)+('VERTICAL ALIGNMENT'!$I$32/2)*(PET!$T7-'VERTICAL ALIGNMENT'!$J$32)^2,$N7))))))</f>
        <v>O. B.</v>
      </c>
      <c r="N7" s="158" t="str">
        <f>IF(AND(PET!$T7&lt;=('VERTICAL ALIGNMENT'!$C$34-('VERTICAL ALIGNMENT'!$E$34/2)),(PET!$T7&gt;='VERTICAL ALIGNMENT'!$C$32+'VERTICAL ALIGNMENT'!$E$32/2)),'VERTICAL ALIGNMENT'!$D$32+'VERTICAL ALIGNMENT'!$F$33*(PET!$T7-'VERTICAL ALIGNMENT'!$C$32),IF(AND(PET!$T7&lt;=('VERTICAL ALIGNMENT'!$C$34+('VERTICAL ALIGNMENT'!$E$34/2)),(PET!$T7&gt;=('VERTICAL ALIGNMENT'!$C$34-('VERTICAL ALIGNMENT'!$E$34/2)))),'VERTICAL ALIGNMENT'!$K$34+'VERTICAL ALIGNMENT'!$F$33*(PET!$T7-'VERTICAL ALIGNMENT'!$J$34)+('VERTICAL ALIGNMENT'!$I$34/2)*(PET!$T7-'VERTICAL ALIGNMENT'!$J$34)^2,IF(AND(PET!$T7&lt;=('VERTICAL ALIGNMENT'!$C$36-('VERTICAL ALIGNMENT'!$E$36/2)),(PET!$T7&gt;='VERTICAL ALIGNMENT'!$C$34+'VERTICAL ALIGNMENT'!$E$34/2)),'VERTICAL ALIGNMENT'!$D$34+'VERTICAL ALIGNMENT'!$F$35*(PET!$T7-'VERTICAL ALIGNMENT'!$C$34),IF(AND(PET!$T7&lt;=('VERTICAL ALIGNMENT'!$C$36+('VERTICAL ALIGNMENT'!$E$36/2)),(PET!$T7&gt;=('VERTICAL ALIGNMENT'!$C$36-('VERTICAL ALIGNMENT'!$E$36/2)))),'VERTICAL ALIGNMENT'!$K$36+'VERTICAL ALIGNMENT'!$F$35*(PET!$T7-'VERTICAL ALIGNMENT'!$J$36)+('VERTICAL ALIGNMENT'!$I$36/2)*(PET!$T7-'VERTICAL ALIGNMENT'!$J$36)^2,IF(AND(PET!$T7&lt;=('VERTICAL ALIGNMENT'!$C$38-('VERTICAL ALIGNMENT'!$E$38/2)),(PET!$T7&gt;='VERTICAL ALIGNMENT'!$C$36+'VERTICAL ALIGNMENT'!$E$36/2)),'VERTICAL ALIGNMENT'!$D$36+'VERTICAL ALIGNMENT'!$F$37*(PET!$T7-'VERTICAL ALIGNMENT'!$C$36),IF(AND(PET!$T7&lt;=('VERTICAL ALIGNMENT'!$C$38+('VERTICAL ALIGNMENT'!$E$38/2)),(PET!$T7&gt;=('VERTICAL ALIGNMENT'!$C$38-('VERTICAL ALIGNMENT'!$E$38/2)))),'VERTICAL ALIGNMENT'!$K$38+'VERTICAL ALIGNMENT'!$F$37*(PET!$T7-'VERTICAL ALIGNMENT'!$J$38)+('VERTICAL ALIGNMENT'!$I$38/2)*(PET!$T7-'VERTICAL ALIGNMENT'!$J$38)^2,$O7))))))</f>
        <v>O. B.</v>
      </c>
      <c r="O7" s="158" t="str">
        <f>IF(AND(PET!$T7&lt;=('VERTICAL ALIGNMENT'!$C$40-('VERTICAL ALIGNMENT'!$E$40/2)),(PET!$T7&gt;='VERTICAL ALIGNMENT'!$C$38+'VERTICAL ALIGNMENT'!$E$38/2)),'VERTICAL ALIGNMENT'!$D$38+'VERTICAL ALIGNMENT'!$F$39*(PET!$T7-'VERTICAL ALIGNMENT'!$C$38),IF(AND(PET!$T7&lt;=('VERTICAL ALIGNMENT'!$C$40+('VERTICAL ALIGNMENT'!$E$40/2)),(PET!$T7&gt;=('VERTICAL ALIGNMENT'!$C$40-('VERTICAL ALIGNMENT'!$E$40/2)))),'VERTICAL ALIGNMENT'!$K$40+'VERTICAL ALIGNMENT'!$F$39*(PET!$T7-'VERTICAL ALIGNMENT'!$J$40)+('VERTICAL ALIGNMENT'!$I$40/2)*(PET!$T7-'VERTICAL ALIGNMENT'!$J$40)^2,IF(AND(PET!$T7&lt;=('VERTICAL ALIGNMENT'!$C$42-('VERTICAL ALIGNMENT'!$E$42/2)),(PET!$T7&gt;='VERTICAL ALIGNMENT'!$C$40+'VERTICAL ALIGNMENT'!$E$40/2)),'VERTICAL ALIGNMENT'!$D$40+'VERTICAL ALIGNMENT'!$F$41*(PET!$T7-'VERTICAL ALIGNMENT'!$C$40),IF(AND(PET!$T7&lt;=('VERTICAL ALIGNMENT'!$C$42+('VERTICAL ALIGNMENT'!$E$42/2)),(PET!$T7&gt;=('VERTICAL ALIGNMENT'!$C$42-('VERTICAL ALIGNMENT'!$E$42/2)))),'VERTICAL ALIGNMENT'!$K$42+'VERTICAL ALIGNMENT'!$F$41*(PET!$T7-'VERTICAL ALIGNMENT'!$J$42)+('VERTICAL ALIGNMENT'!$I$42/2)*(PET!$T7-'VERTICAL ALIGNMENT'!$J$42)^2,IF(AND(PET!$T7&lt;=('VERTICAL ALIGNMENT'!$C$44-('VERTICAL ALIGNMENT'!$E$44/2)),(PET!$T7&gt;='VERTICAL ALIGNMENT'!$C$42+'VERTICAL ALIGNMENT'!$E$42/2)),'VERTICAL ALIGNMENT'!$D$42+'VERTICAL ALIGNMENT'!$F$43*(PET!$T7-'VERTICAL ALIGNMENT'!$C$42),IF(AND(PET!$T7&lt;=('VERTICAL ALIGNMENT'!$C$44+('VERTICAL ALIGNMENT'!$E$44/2)),(PET!$T7&gt;=('VERTICAL ALIGNMENT'!$C$44-('VERTICAL ALIGNMENT'!$E$44/2)))),'VERTICAL ALIGNMENT'!$K$44+'VERTICAL ALIGNMENT'!$F$43*(PET!$T7-'VERTICAL ALIGNMENT'!$J$44)+('VERTICAL ALIGNMENT'!$I$44/2)*(PET!$T7-'VERTICAL ALIGNMENT'!$J$44)^2,$P7))))))</f>
        <v>O. B.</v>
      </c>
      <c r="P7" s="158" t="str">
        <f>IF(AND(PET!$T7&lt;=('VERTICAL ALIGNMENT'!$C$46-('VERTICAL ALIGNMENT'!$E$46/2)),(PET!$T7&gt;='VERTICAL ALIGNMENT'!$C$44+'VERTICAL ALIGNMENT'!$E$44/2)),'VERTICAL ALIGNMENT'!$D$44+'VERTICAL ALIGNMENT'!$F$45*(PET!$T7-'VERTICAL ALIGNMENT'!$C$44),IF(AND(PET!$T7&lt;=('VERTICAL ALIGNMENT'!$C$46+('VERTICAL ALIGNMENT'!$E$46/2)),(PET!$T7&gt;=('VERTICAL ALIGNMENT'!$C$46-('VERTICAL ALIGNMENT'!$E$46/2)))),'VERTICAL ALIGNMENT'!$K$46+'VERTICAL ALIGNMENT'!$F$45*(PET!$T7-'VERTICAL ALIGNMENT'!$J$46)+('VERTICAL ALIGNMENT'!$I$46/2)*(PET!$T7-'VERTICAL ALIGNMENT'!$J$46)^2,IF(AND(PET!$T7&lt;=('VERTICAL ALIGNMENT'!$C$48-('VERTICAL ALIGNMENT'!$E$48/2)),(PET!$T7&gt;='VERTICAL ALIGNMENT'!$C$46+'VERTICAL ALIGNMENT'!$E$46/2)),'VERTICAL ALIGNMENT'!$D$46+'VERTICAL ALIGNMENT'!$F$47*(PET!$T7-'VERTICAL ALIGNMENT'!$C$46),IF(AND(PET!$T7&lt;=('VERTICAL ALIGNMENT'!$C$48+('VERTICAL ALIGNMENT'!$E$48/2)),(PET!$T7&gt;=('VERTICAL ALIGNMENT'!$C$48-('VERTICAL ALIGNMENT'!$E$48/2)))),'VERTICAL ALIGNMENT'!$K$48+'VERTICAL ALIGNMENT'!$F$47*(PET!$T7-'VERTICAL ALIGNMENT'!$J$48)+('VERTICAL ALIGNMENT'!$I$48/2)*(PET!$T7-'VERTICAL ALIGNMENT'!$J$48)^2,IF(AND(PET!$T7&lt;=('VERTICAL ALIGNMENT'!$C$50-('VERTICAL ALIGNMENT'!$E$50/2)),(PET!$T7&gt;='VERTICAL ALIGNMENT'!$C$48+'VERTICAL ALIGNMENT'!$E$48/2)),'VERTICAL ALIGNMENT'!$D$48+'VERTICAL ALIGNMENT'!$F$49*(PET!$T7-'VERTICAL ALIGNMENT'!$C$48),IF(AND(PET!$T7&lt;=('VERTICAL ALIGNMENT'!$C$50+('VERTICAL ALIGNMENT'!$E$50/2)),(PET!$T7&gt;=('VERTICAL ALIGNMENT'!$C$50-('VERTICAL ALIGNMENT'!$E$50/2)))),'VERTICAL ALIGNMENT'!$K$50+'VERTICAL ALIGNMENT'!$F$49*(PET!$T7-'VERTICAL ALIGNMENT'!$J$50)+('VERTICAL ALIGNMENT'!$I$50/2)*(PET!$T7-'VERTICAL ALIGNMENT'!$J$50)^2,$Q7))))))</f>
        <v>O. B.</v>
      </c>
      <c r="Q7" s="158" t="str">
        <f>IF(AND(PET!$T7&lt;=('VERTICAL ALIGNMENT'!$C$52-('VERTICAL ALIGNMENT'!$E$52/2)),(PET!$T7&gt;='VERTICAL ALIGNMENT'!$C$50+'VERTICAL ALIGNMENT'!$E$50/2)),'VERTICAL ALIGNMENT'!$D$50+'VERTICAL ALIGNMENT'!$F$51*(PET!$T7-'VERTICAL ALIGNMENT'!$C$50),IF(AND(PET!$T7&lt;=('VERTICAL ALIGNMENT'!$C$52+('VERTICAL ALIGNMENT'!$E$52/2)),(PET!$T7&gt;=('VERTICAL ALIGNMENT'!$C$52-('VERTICAL ALIGNMENT'!$E$52/2)))),'VERTICAL ALIGNMENT'!$K$52+'VERTICAL ALIGNMENT'!$F$51*(PET!$T7-'VERTICAL ALIGNMENT'!$J$52)+('VERTICAL ALIGNMENT'!$I$52/2)*(PET!$T7-'VERTICAL ALIGNMENT'!$J$52)^2,IF(AND(PET!$T7&lt;=('VERTICAL ALIGNMENT'!$C$54-('VERTICAL ALIGNMENT'!$E$54/2)),(PET!$T7&gt;='VERTICAL ALIGNMENT'!$C$52+'VERTICAL ALIGNMENT'!$E$52/2)),'VERTICAL ALIGNMENT'!$D$52+'VERTICAL ALIGNMENT'!$F$53*(PET!$T7-'VERTICAL ALIGNMENT'!$C$52),IF(AND(PET!$T7&lt;=('VERTICAL ALIGNMENT'!$C$54+('VERTICAL ALIGNMENT'!$E$54/2)),(PET!$T7&gt;=('VERTICAL ALIGNMENT'!$C$54-('VERTICAL ALIGNMENT'!$E$54/2)))),'VERTICAL ALIGNMENT'!$K$54+'VERTICAL ALIGNMENT'!$F$53*(PET!$T7-'VERTICAL ALIGNMENT'!$J$54)+('VERTICAL ALIGNMENT'!$I$54/2)*(PET!$T7-'VERTICAL ALIGNMENT'!$J$54)^2,IF(AND(PET!$T7&lt;=('VERTICAL ALIGNMENT'!$C$56-('VERTICAL ALIGNMENT'!$E$56/2)),(PET!$T7&gt;='VERTICAL ALIGNMENT'!$C$54+'VERTICAL ALIGNMENT'!$E$54/2)),'VERTICAL ALIGNMENT'!$D$54+'VERTICAL ALIGNMENT'!$F$55*(PET!$T7-'VERTICAL ALIGNMENT'!$C$54),IF(AND(PET!$T7&lt;=('VERTICAL ALIGNMENT'!$C$56+('VERTICAL ALIGNMENT'!$E$56/2)),(PET!$T7&gt;=('VERTICAL ALIGNMENT'!$C$56-('VERTICAL ALIGNMENT'!$E$56/2)))),'VERTICAL ALIGNMENT'!$K$56+'VERTICAL ALIGNMENT'!$F$55*(PET!$T7-'VERTICAL ALIGNMENT'!$J$56)+('VERTICAL ALIGNMENT'!$I$56/2)*(PET!$T7-'VERTICAL ALIGNMENT'!$J$56)^2,$R7))))))</f>
        <v>O. B.</v>
      </c>
      <c r="R7" s="158" t="str">
        <f>IF(AND(PET!$T7&lt;=('VERTICAL ALIGNMENT'!$C$58-('VERTICAL ALIGNMENT'!$E$58/2)),(PET!$T7&gt;='VERTICAL ALIGNMENT'!$C$56+'VERTICAL ALIGNMENT'!$E$56/2)),'VERTICAL ALIGNMENT'!$D$56+'VERTICAL ALIGNMENT'!$F$57*(PET!$T7-'VERTICAL ALIGNMENT'!$C$56),IF(AND(PET!$T7&lt;=('VERTICAL ALIGNMENT'!$C$58+('VERTICAL ALIGNMENT'!$E$58/2)),(PET!$T7&gt;=('VERTICAL ALIGNMENT'!$C$58-('VERTICAL ALIGNMENT'!$E$58/2)))),'VERTICAL ALIGNMENT'!$K$58+'VERTICAL ALIGNMENT'!$F$57*(PET!$T7-'VERTICAL ALIGNMENT'!$J$58)+('VERTICAL ALIGNMENT'!$I$58/2)*(PET!$T7-'VERTICAL ALIGNMENT'!$J$58)^2,IF(AND(PET!$T7&lt;=('VERTICAL ALIGNMENT'!$C$60-('VERTICAL ALIGNMENT'!$E$60/2)),(PET!$T7&gt;='VERTICAL ALIGNMENT'!$C$58+'VERTICAL ALIGNMENT'!$E$58/2)),'VERTICAL ALIGNMENT'!$D$58+'VERTICAL ALIGNMENT'!$F$59*(PET!$T7-'VERTICAL ALIGNMENT'!$C$58),IF(AND(PET!$T7&lt;=('VERTICAL ALIGNMENT'!$C$60+('VERTICAL ALIGNMENT'!$E$60/2)),(PET!$T7&gt;=('VERTICAL ALIGNMENT'!$C$60-('VERTICAL ALIGNMENT'!$E$60/2)))),'VERTICAL ALIGNMENT'!$K$60+'VERTICAL ALIGNMENT'!$F$59*(PET!$T7-'VERTICAL ALIGNMENT'!$J$60)+('VERTICAL ALIGNMENT'!$I$60/2)*(PET!$T7-'VERTICAL ALIGNMENT'!$J$60)^2,IF(AND(PET!$T7&lt;=('VERTICAL ALIGNMENT'!$C$62-('VERTICAL ALIGNMENT'!$E$62/2)),(PET!$T7&gt;='VERTICAL ALIGNMENT'!$C$60+'VERTICAL ALIGNMENT'!$E$60/2)),'VERTICAL ALIGNMENT'!$D$60+'VERTICAL ALIGNMENT'!$F$61*(PET!$T7-'VERTICAL ALIGNMENT'!$C$60),IF(AND(PET!$T7&lt;=('VERTICAL ALIGNMENT'!$C$62+('VERTICAL ALIGNMENT'!$E$62/2)),(PET!$T7&gt;=('VERTICAL ALIGNMENT'!$C$62-('VERTICAL ALIGNMENT'!$E$62/2)))),'VERTICAL ALIGNMENT'!$K$62+'VERTICAL ALIGNMENT'!$F$61*(PET!$T7-'VERTICAL ALIGNMENT'!$J$62)+('VERTICAL ALIGNMENT'!$I$62/2)*(PET!$T7-'VERTICAL ALIGNMENT'!$J$62)^2,$S7))))))</f>
        <v>O. B.</v>
      </c>
      <c r="S7" s="158" t="str">
        <f>IF(AND(PET!$T7&gt;'VERTICAL ALIGNMENT'!$C$60+'VERTICAL ALIGNMENT'!$E$60/2,PET!$T7&lt;='VERTICAL ALIGNMENT'!$C$62),'VERTICAL ALIGNMENT'!$D$60+'VERTICAL ALIGNMENT'!$F$61*(PET!$T7-'VERTICAL ALIGNMENT'!$C$60),"O. B.")</f>
        <v>O. B.</v>
      </c>
      <c r="T7" s="181">
        <v>2675.45</v>
      </c>
      <c r="U7" s="211">
        <v>1.6E-2</v>
      </c>
      <c r="V7" s="106">
        <v>24</v>
      </c>
      <c r="W7" s="106">
        <f t="shared" ref="W7:W50" si="5">U7*V7</f>
        <v>0.38400000000000001</v>
      </c>
      <c r="X7" s="140"/>
      <c r="Y7" s="194">
        <v>35</v>
      </c>
      <c r="Z7" s="212">
        <f t="shared" ref="Z7:Z50" si="6">ROUND(J7+(U7*V7),2)</f>
        <v>633.52</v>
      </c>
      <c r="AA7" s="168">
        <f t="shared" si="2"/>
        <v>-0.04</v>
      </c>
      <c r="AB7" s="106">
        <v>4</v>
      </c>
      <c r="AC7" s="169">
        <f>ROUND(Z7+(AA7*AB7),3)</f>
        <v>633.36</v>
      </c>
      <c r="AD7" s="185" t="s">
        <v>62</v>
      </c>
      <c r="AE7" s="135"/>
      <c r="AJ7" s="110" t="s">
        <v>28</v>
      </c>
      <c r="AK7" s="110" t="s">
        <v>29</v>
      </c>
      <c r="AL7" s="110" t="s">
        <v>30</v>
      </c>
      <c r="AM7" s="110" t="s">
        <v>31</v>
      </c>
      <c r="AN7" s="110" t="s">
        <v>33</v>
      </c>
      <c r="AO7" s="111" t="s">
        <v>32</v>
      </c>
      <c r="AP7" s="111"/>
      <c r="AQ7" s="116">
        <v>0.5</v>
      </c>
      <c r="AR7" s="116">
        <v>0.7</v>
      </c>
    </row>
    <row r="8" spans="1:46" ht="14.1" customHeight="1" x14ac:dyDescent="0.2">
      <c r="A8" s="129">
        <f t="shared" si="3"/>
        <v>632.54700000000003</v>
      </c>
      <c r="B8" s="106">
        <v>10</v>
      </c>
      <c r="C8" s="108">
        <f t="shared" si="4"/>
        <v>-0.04</v>
      </c>
      <c r="D8" s="195">
        <f t="shared" ref="D8:D50" si="7">ROUND(J8+(H8*I8),2)</f>
        <v>633.49</v>
      </c>
      <c r="E8" s="194">
        <v>35</v>
      </c>
      <c r="F8" s="236">
        <v>152</v>
      </c>
      <c r="G8" s="140">
        <f t="shared" ref="G8" si="8">H8*I8</f>
        <v>0.54480000000000006</v>
      </c>
      <c r="H8" s="105">
        <v>24</v>
      </c>
      <c r="I8" s="198">
        <f>ROUND(I7+((T8-T7)/(H8*$F$8)),4)</f>
        <v>2.2700000000000001E-2</v>
      </c>
      <c r="J8" s="157">
        <f>IF(AND(PET!$T8&lt;=('VERTICAL ALIGNMENT'!$C$10-('VERTICAL ALIGNMENT'!$E$10/2)),(PET!$T8&gt;='VERTICAL ALIGNMENT'!$C$8)),'VERTICAL ALIGNMENT'!$D$8+'VERTICAL ALIGNMENT'!$F$9*(PET!$T8-'VERTICAL ALIGNMENT'!$C$8),IF(AND(PET!$T8&lt;=('VERTICAL ALIGNMENT'!$C$10+('VERTICAL ALIGNMENT'!$E$10/2)),(PET!$T8&gt;=('VERTICAL ALIGNMENT'!$C$10-('VERTICAL ALIGNMENT'!$E$10/2)))),'VERTICAL ALIGNMENT'!$K$10+'VERTICAL ALIGNMENT'!$F$9*(PET!$T8-'VERTICAL ALIGNMENT'!$J$10)+('VERTICAL ALIGNMENT'!$I$10/2)*(PET!$T8-'VERTICAL ALIGNMENT'!$J$10)^2,IF(AND(PET!$T8&lt;=('VERTICAL ALIGNMENT'!$C$12-('VERTICAL ALIGNMENT'!$E$12/2)),(PET!$T8&gt;='VERTICAL ALIGNMENT'!$C$10+'VERTICAL ALIGNMENT'!$E$10/2)),'VERTICAL ALIGNMENT'!$D$10+'VERTICAL ALIGNMENT'!$F$11*(PET!$T8-'VERTICAL ALIGNMENT'!$C$10),IF(AND(PET!$T8&lt;=('VERTICAL ALIGNMENT'!$C$12+('VERTICAL ALIGNMENT'!$E$12/2)),(PET!$T8&gt;=('VERTICAL ALIGNMENT'!$C$12-('VERTICAL ALIGNMENT'!$E$12/2)))),'VERTICAL ALIGNMENT'!$K$12+'VERTICAL ALIGNMENT'!$F$11*(PET!$T8-'VERTICAL ALIGNMENT'!$J$12)+('VERTICAL ALIGNMENT'!$I$12/2)*(PET!$T8-'VERTICAL ALIGNMENT'!$J$12)^2,IF(AND(PET!$T8&lt;=('VERTICAL ALIGNMENT'!$C$14-('VERTICAL ALIGNMENT'!$E$14/2)),(PET!$T8&gt;='VERTICAL ALIGNMENT'!$C$12+'VERTICAL ALIGNMENT'!$E$12/2)),'VERTICAL ALIGNMENT'!$D$12+'VERTICAL ALIGNMENT'!$F$13*(PET!$T8-'VERTICAL ALIGNMENT'!$C$12),IF(AND(PET!$T8&lt;=('VERTICAL ALIGNMENT'!$C$14+('VERTICAL ALIGNMENT'!$E$14/2)),(PET!$T8&gt;=('VERTICAL ALIGNMENT'!$C$14-('VERTICAL ALIGNMENT'!$E$14/2)))),'VERTICAL ALIGNMENT'!$K$14+'VERTICAL ALIGNMENT'!$F$13*(PET!$T8-'VERTICAL ALIGNMENT'!$J$14)+('VERTICAL ALIGNMENT'!$I$14/2)*(PET!$T8-'VERTICAL ALIGNMENT'!$J$14)^2,$K8))))))</f>
        <v>632.94650000000001</v>
      </c>
      <c r="K8" s="158" t="str">
        <f>IF(AND(PET!$T8&lt;=('VERTICAL ALIGNMENT'!$C$16-('VERTICAL ALIGNMENT'!$E$16/2)),(PET!$T8&gt;='VERTICAL ALIGNMENT'!$C$14+'VERTICAL ALIGNMENT'!$E$14/2)),'VERTICAL ALIGNMENT'!$D$14+'VERTICAL ALIGNMENT'!$F$15*(PET!$T8-'VERTICAL ALIGNMENT'!$C$14),IF(AND(PET!$T8&lt;=('VERTICAL ALIGNMENT'!$C$16+('VERTICAL ALIGNMENT'!$E$16/2)),(PET!$T8&gt;=('VERTICAL ALIGNMENT'!$C$16-('VERTICAL ALIGNMENT'!$E$16/2)))),'VERTICAL ALIGNMENT'!$K$16+'VERTICAL ALIGNMENT'!$F$15*(PET!$T8-'VERTICAL ALIGNMENT'!$J$16)+('VERTICAL ALIGNMENT'!$I$16/2)*(PET!$T8-'VERTICAL ALIGNMENT'!$J$16)^2,IF(AND(PET!$T8&lt;=('VERTICAL ALIGNMENT'!$C$18-('VERTICAL ALIGNMENT'!$E$18/2)),(PET!$T8&gt;='VERTICAL ALIGNMENT'!$C$16+'VERTICAL ALIGNMENT'!$E$16/2)),'VERTICAL ALIGNMENT'!$D$16+'VERTICAL ALIGNMENT'!$F$17*(PET!$T8-'VERTICAL ALIGNMENT'!$C$16),IF(AND(PET!$T8&lt;=('VERTICAL ALIGNMENT'!$C$18+('VERTICAL ALIGNMENT'!$E$18/2)),(PET!$T8&gt;=('VERTICAL ALIGNMENT'!$C$18-('VERTICAL ALIGNMENT'!$E$18/2)))),'VERTICAL ALIGNMENT'!$K$18+'VERTICAL ALIGNMENT'!$F$17*(PET!$T8-'VERTICAL ALIGNMENT'!$J$18)+('VERTICAL ALIGNMENT'!$I$18/2)*(PET!$T8-'VERTICAL ALIGNMENT'!$J$18)^2,IF(AND(PET!$T8&lt;=('VERTICAL ALIGNMENT'!$C$20-('VERTICAL ALIGNMENT'!$E$20/2)),(PET!$T8&gt;='VERTICAL ALIGNMENT'!$C$18+'VERTICAL ALIGNMENT'!$E$18/2)),'VERTICAL ALIGNMENT'!$D$18+'VERTICAL ALIGNMENT'!$F$19*(PET!$T8-'VERTICAL ALIGNMENT'!$C$18),IF(AND(PET!$T8&lt;=('VERTICAL ALIGNMENT'!$C$20+('VERTICAL ALIGNMENT'!$E$20/2)),(PET!$T8&gt;=('VERTICAL ALIGNMENT'!$C$20-('VERTICAL ALIGNMENT'!$E$20/2)))),'VERTICAL ALIGNMENT'!$K$20+'VERTICAL ALIGNMENT'!$F$19*(PET!$T8-'VERTICAL ALIGNMENT'!$J$20)+('VERTICAL ALIGNMENT'!$I$20/2)*(PET!$T8-'VERTICAL ALIGNMENT'!$J$20)^2,$L8))))))</f>
        <v>O. B.</v>
      </c>
      <c r="L8" s="158" t="str">
        <f>IF(AND(PET!$T8&lt;=('VERTICAL ALIGNMENT'!$C$22-('VERTICAL ALIGNMENT'!$E$22/2)),(PET!$T8&gt;='VERTICAL ALIGNMENT'!$C$20+'VERTICAL ALIGNMENT'!$E$20/2)),'VERTICAL ALIGNMENT'!$D$20+'VERTICAL ALIGNMENT'!$F$21*(PET!$T8-'VERTICAL ALIGNMENT'!$C$20),IF(AND(PET!$T8&lt;=('VERTICAL ALIGNMENT'!$C$22+('VERTICAL ALIGNMENT'!$E$22/2)),(PET!$T8&gt;=('VERTICAL ALIGNMENT'!$C$22-('VERTICAL ALIGNMENT'!$E$22/2)))),'VERTICAL ALIGNMENT'!$K$22+'VERTICAL ALIGNMENT'!$F$21*(PET!$T8-'VERTICAL ALIGNMENT'!$J$22)+('VERTICAL ALIGNMENT'!$I$22/2)*(PET!$T8-'VERTICAL ALIGNMENT'!$J$22)^2,IF(AND(PET!$T8&lt;=('VERTICAL ALIGNMENT'!$C$24-('VERTICAL ALIGNMENT'!$E$24/2)),(PET!$T8&gt;='VERTICAL ALIGNMENT'!$C$22+'VERTICAL ALIGNMENT'!$E$22/2)),'VERTICAL ALIGNMENT'!$D$22+'VERTICAL ALIGNMENT'!$F$23*(PET!$T8-'VERTICAL ALIGNMENT'!$C$22),IF(AND(PET!$T8&lt;=('VERTICAL ALIGNMENT'!$C$24+('VERTICAL ALIGNMENT'!$E$24/2)),(PET!$T8&gt;=('VERTICAL ALIGNMENT'!$C$24-('VERTICAL ALIGNMENT'!$E$24/2)))),'VERTICAL ALIGNMENT'!$K$24+'VERTICAL ALIGNMENT'!$F$23*(PET!$T8-'VERTICAL ALIGNMENT'!$J$24)+('VERTICAL ALIGNMENT'!$I$24/2)*(PET!$T8-'VERTICAL ALIGNMENT'!$J$24)^2,IF(AND(PET!$T8&lt;=('VERTICAL ALIGNMENT'!$C$26-('VERTICAL ALIGNMENT'!$E$26/2)),(PET!$T8&gt;='VERTICAL ALIGNMENT'!$C$24+'VERTICAL ALIGNMENT'!$E$24/2)),'VERTICAL ALIGNMENT'!$D$24+'VERTICAL ALIGNMENT'!$F$25*(PET!$T8-'VERTICAL ALIGNMENT'!$C$24),IF(AND(PET!$T8&lt;=('VERTICAL ALIGNMENT'!$C$26+('VERTICAL ALIGNMENT'!$E$26/2)),(PET!$T8&gt;=('VERTICAL ALIGNMENT'!$C$26-('VERTICAL ALIGNMENT'!$E$26/2)))),'VERTICAL ALIGNMENT'!$K$26+'VERTICAL ALIGNMENT'!$F$25*(PET!$T8-'VERTICAL ALIGNMENT'!$J$26)+('VERTICAL ALIGNMENT'!$I$26/2)*(PET!$T8-'VERTICAL ALIGNMENT'!$J$26)^2,$M8))))))</f>
        <v>O. B.</v>
      </c>
      <c r="M8" s="158" t="str">
        <f>IF(AND(PET!$T8&lt;=('VERTICAL ALIGNMENT'!$C$28-('VERTICAL ALIGNMENT'!$E$28/2)),(PET!$T8&gt;='VERTICAL ALIGNMENT'!$C$26+'VERTICAL ALIGNMENT'!$E$26/2)),'VERTICAL ALIGNMENT'!$D$26+'VERTICAL ALIGNMENT'!$F$27*(PET!$T8-'VERTICAL ALIGNMENT'!$C$26),IF(AND(PET!$T8&lt;=('VERTICAL ALIGNMENT'!$C$28+('VERTICAL ALIGNMENT'!$E$28/2)),(PET!$T8&gt;=('VERTICAL ALIGNMENT'!$C$28-('VERTICAL ALIGNMENT'!$E$28/2)))),'VERTICAL ALIGNMENT'!$K$28+'VERTICAL ALIGNMENT'!$F$27*(PET!$T8-'VERTICAL ALIGNMENT'!$J$28)+('VERTICAL ALIGNMENT'!$I$28/2)*(PET!$T8-'VERTICAL ALIGNMENT'!$J$28)^2,IF(AND(PET!$T8&lt;=('VERTICAL ALIGNMENT'!$C$30-('VERTICAL ALIGNMENT'!$E$30/2)),(PET!$T8&gt;='VERTICAL ALIGNMENT'!$C$28+'VERTICAL ALIGNMENT'!$E$28/2)),'VERTICAL ALIGNMENT'!$D$28+'VERTICAL ALIGNMENT'!$F$29*(PET!$T8-'VERTICAL ALIGNMENT'!$C$28),IF(AND(PET!$T8&lt;=('VERTICAL ALIGNMENT'!$C$30+('VERTICAL ALIGNMENT'!$E$30/2)),(PET!$T8&gt;=('VERTICAL ALIGNMENT'!$C$30-('VERTICAL ALIGNMENT'!$E$30/2)))),'VERTICAL ALIGNMENT'!$K$30+'VERTICAL ALIGNMENT'!$F$29*(PET!$T8-'VERTICAL ALIGNMENT'!$J$30)+('VERTICAL ALIGNMENT'!$I$30/2)*(PET!$T8-'VERTICAL ALIGNMENT'!$J$30)^2,IF(AND(PET!$T8&lt;=('VERTICAL ALIGNMENT'!$C$32-('VERTICAL ALIGNMENT'!$E$32/2)),(PET!$T8&gt;='VERTICAL ALIGNMENT'!$C$30+'VERTICAL ALIGNMENT'!$E$30/2)),'VERTICAL ALIGNMENT'!$D$30+'VERTICAL ALIGNMENT'!$F$31*(PET!$T8-'VERTICAL ALIGNMENT'!$C$30),IF(AND(PET!$T8&lt;=('VERTICAL ALIGNMENT'!$C$32+('VERTICAL ALIGNMENT'!$E$32/2)),(PET!$T8&gt;=('VERTICAL ALIGNMENT'!$C$32-('VERTICAL ALIGNMENT'!$E$32/2)))),'VERTICAL ALIGNMENT'!$K$32+'VERTICAL ALIGNMENT'!$F$31*(PET!$T8-'VERTICAL ALIGNMENT'!$J$32)+('VERTICAL ALIGNMENT'!$I$32/2)*(PET!$T8-'VERTICAL ALIGNMENT'!$J$32)^2,$N8))))))</f>
        <v>O. B.</v>
      </c>
      <c r="N8" s="158" t="str">
        <f>IF(AND(PET!$T8&lt;=('VERTICAL ALIGNMENT'!$C$34-('VERTICAL ALIGNMENT'!$E$34/2)),(PET!$T8&gt;='VERTICAL ALIGNMENT'!$C$32+'VERTICAL ALIGNMENT'!$E$32/2)),'VERTICAL ALIGNMENT'!$D$32+'VERTICAL ALIGNMENT'!$F$33*(PET!$T8-'VERTICAL ALIGNMENT'!$C$32),IF(AND(PET!$T8&lt;=('VERTICAL ALIGNMENT'!$C$34+('VERTICAL ALIGNMENT'!$E$34/2)),(PET!$T8&gt;=('VERTICAL ALIGNMENT'!$C$34-('VERTICAL ALIGNMENT'!$E$34/2)))),'VERTICAL ALIGNMENT'!$K$34+'VERTICAL ALIGNMENT'!$F$33*(PET!$T8-'VERTICAL ALIGNMENT'!$J$34)+('VERTICAL ALIGNMENT'!$I$34/2)*(PET!$T8-'VERTICAL ALIGNMENT'!$J$34)^2,IF(AND(PET!$T8&lt;=('VERTICAL ALIGNMENT'!$C$36-('VERTICAL ALIGNMENT'!$E$36/2)),(PET!$T8&gt;='VERTICAL ALIGNMENT'!$C$34+'VERTICAL ALIGNMENT'!$E$34/2)),'VERTICAL ALIGNMENT'!$D$34+'VERTICAL ALIGNMENT'!$F$35*(PET!$T8-'VERTICAL ALIGNMENT'!$C$34),IF(AND(PET!$T8&lt;=('VERTICAL ALIGNMENT'!$C$36+('VERTICAL ALIGNMENT'!$E$36/2)),(PET!$T8&gt;=('VERTICAL ALIGNMENT'!$C$36-('VERTICAL ALIGNMENT'!$E$36/2)))),'VERTICAL ALIGNMENT'!$K$36+'VERTICAL ALIGNMENT'!$F$35*(PET!$T8-'VERTICAL ALIGNMENT'!$J$36)+('VERTICAL ALIGNMENT'!$I$36/2)*(PET!$T8-'VERTICAL ALIGNMENT'!$J$36)^2,IF(AND(PET!$T8&lt;=('VERTICAL ALIGNMENT'!$C$38-('VERTICAL ALIGNMENT'!$E$38/2)),(PET!$T8&gt;='VERTICAL ALIGNMENT'!$C$36+'VERTICAL ALIGNMENT'!$E$36/2)),'VERTICAL ALIGNMENT'!$D$36+'VERTICAL ALIGNMENT'!$F$37*(PET!$T8-'VERTICAL ALIGNMENT'!$C$36),IF(AND(PET!$T8&lt;=('VERTICAL ALIGNMENT'!$C$38+('VERTICAL ALIGNMENT'!$E$38/2)),(PET!$T8&gt;=('VERTICAL ALIGNMENT'!$C$38-('VERTICAL ALIGNMENT'!$E$38/2)))),'VERTICAL ALIGNMENT'!$K$38+'VERTICAL ALIGNMENT'!$F$37*(PET!$T8-'VERTICAL ALIGNMENT'!$J$38)+('VERTICAL ALIGNMENT'!$I$38/2)*(PET!$T8-'VERTICAL ALIGNMENT'!$J$38)^2,$O8))))))</f>
        <v>O. B.</v>
      </c>
      <c r="O8" s="158" t="str">
        <f>IF(AND(PET!$T8&lt;=('VERTICAL ALIGNMENT'!$C$40-('VERTICAL ALIGNMENT'!$E$40/2)),(PET!$T8&gt;='VERTICAL ALIGNMENT'!$C$38+'VERTICAL ALIGNMENT'!$E$38/2)),'VERTICAL ALIGNMENT'!$D$38+'VERTICAL ALIGNMENT'!$F$39*(PET!$T8-'VERTICAL ALIGNMENT'!$C$38),IF(AND(PET!$T8&lt;=('VERTICAL ALIGNMENT'!$C$40+('VERTICAL ALIGNMENT'!$E$40/2)),(PET!$T8&gt;=('VERTICAL ALIGNMENT'!$C$40-('VERTICAL ALIGNMENT'!$E$40/2)))),'VERTICAL ALIGNMENT'!$K$40+'VERTICAL ALIGNMENT'!$F$39*(PET!$T8-'VERTICAL ALIGNMENT'!$J$40)+('VERTICAL ALIGNMENT'!$I$40/2)*(PET!$T8-'VERTICAL ALIGNMENT'!$J$40)^2,IF(AND(PET!$T8&lt;=('VERTICAL ALIGNMENT'!$C$42-('VERTICAL ALIGNMENT'!$E$42/2)),(PET!$T8&gt;='VERTICAL ALIGNMENT'!$C$40+'VERTICAL ALIGNMENT'!$E$40/2)),'VERTICAL ALIGNMENT'!$D$40+'VERTICAL ALIGNMENT'!$F$41*(PET!$T8-'VERTICAL ALIGNMENT'!$C$40),IF(AND(PET!$T8&lt;=('VERTICAL ALIGNMENT'!$C$42+('VERTICAL ALIGNMENT'!$E$42/2)),(PET!$T8&gt;=('VERTICAL ALIGNMENT'!$C$42-('VERTICAL ALIGNMENT'!$E$42/2)))),'VERTICAL ALIGNMENT'!$K$42+'VERTICAL ALIGNMENT'!$F$41*(PET!$T8-'VERTICAL ALIGNMENT'!$J$42)+('VERTICAL ALIGNMENT'!$I$42/2)*(PET!$T8-'VERTICAL ALIGNMENT'!$J$42)^2,IF(AND(PET!$T8&lt;=('VERTICAL ALIGNMENT'!$C$44-('VERTICAL ALIGNMENT'!$E$44/2)),(PET!$T8&gt;='VERTICAL ALIGNMENT'!$C$42+'VERTICAL ALIGNMENT'!$E$42/2)),'VERTICAL ALIGNMENT'!$D$42+'VERTICAL ALIGNMENT'!$F$43*(PET!$T8-'VERTICAL ALIGNMENT'!$C$42),IF(AND(PET!$T8&lt;=('VERTICAL ALIGNMENT'!$C$44+('VERTICAL ALIGNMENT'!$E$44/2)),(PET!$T8&gt;=('VERTICAL ALIGNMENT'!$C$44-('VERTICAL ALIGNMENT'!$E$44/2)))),'VERTICAL ALIGNMENT'!$K$44+'VERTICAL ALIGNMENT'!$F$43*(PET!$T8-'VERTICAL ALIGNMENT'!$J$44)+('VERTICAL ALIGNMENT'!$I$44/2)*(PET!$T8-'VERTICAL ALIGNMENT'!$J$44)^2,$P8))))))</f>
        <v>O. B.</v>
      </c>
      <c r="P8" s="158" t="str">
        <f>IF(AND(PET!$T8&lt;=('VERTICAL ALIGNMENT'!$C$46-('VERTICAL ALIGNMENT'!$E$46/2)),(PET!$T8&gt;='VERTICAL ALIGNMENT'!$C$44+'VERTICAL ALIGNMENT'!$E$44/2)),'VERTICAL ALIGNMENT'!$D$44+'VERTICAL ALIGNMENT'!$F$45*(PET!$T8-'VERTICAL ALIGNMENT'!$C$44),IF(AND(PET!$T8&lt;=('VERTICAL ALIGNMENT'!$C$46+('VERTICAL ALIGNMENT'!$E$46/2)),(PET!$T8&gt;=('VERTICAL ALIGNMENT'!$C$46-('VERTICAL ALIGNMENT'!$E$46/2)))),'VERTICAL ALIGNMENT'!$K$46+'VERTICAL ALIGNMENT'!$F$45*(PET!$T8-'VERTICAL ALIGNMENT'!$J$46)+('VERTICAL ALIGNMENT'!$I$46/2)*(PET!$T8-'VERTICAL ALIGNMENT'!$J$46)^2,IF(AND(PET!$T8&lt;=('VERTICAL ALIGNMENT'!$C$48-('VERTICAL ALIGNMENT'!$E$48/2)),(PET!$T8&gt;='VERTICAL ALIGNMENT'!$C$46+'VERTICAL ALIGNMENT'!$E$46/2)),'VERTICAL ALIGNMENT'!$D$46+'VERTICAL ALIGNMENT'!$F$47*(PET!$T8-'VERTICAL ALIGNMENT'!$C$46),IF(AND(PET!$T8&lt;=('VERTICAL ALIGNMENT'!$C$48+('VERTICAL ALIGNMENT'!$E$48/2)),(PET!$T8&gt;=('VERTICAL ALIGNMENT'!$C$48-('VERTICAL ALIGNMENT'!$E$48/2)))),'VERTICAL ALIGNMENT'!$K$48+'VERTICAL ALIGNMENT'!$F$47*(PET!$T8-'VERTICAL ALIGNMENT'!$J$48)+('VERTICAL ALIGNMENT'!$I$48/2)*(PET!$T8-'VERTICAL ALIGNMENT'!$J$48)^2,IF(AND(PET!$T8&lt;=('VERTICAL ALIGNMENT'!$C$50-('VERTICAL ALIGNMENT'!$E$50/2)),(PET!$T8&gt;='VERTICAL ALIGNMENT'!$C$48+'VERTICAL ALIGNMENT'!$E$48/2)),'VERTICAL ALIGNMENT'!$D$48+'VERTICAL ALIGNMENT'!$F$49*(PET!$T8-'VERTICAL ALIGNMENT'!$C$48),IF(AND(PET!$T8&lt;=('VERTICAL ALIGNMENT'!$C$50+('VERTICAL ALIGNMENT'!$E$50/2)),(PET!$T8&gt;=('VERTICAL ALIGNMENT'!$C$50-('VERTICAL ALIGNMENT'!$E$50/2)))),'VERTICAL ALIGNMENT'!$K$50+'VERTICAL ALIGNMENT'!$F$49*(PET!$T8-'VERTICAL ALIGNMENT'!$J$50)+('VERTICAL ALIGNMENT'!$I$50/2)*(PET!$T8-'VERTICAL ALIGNMENT'!$J$50)^2,$Q8))))))</f>
        <v>O. B.</v>
      </c>
      <c r="Q8" s="158" t="str">
        <f>IF(AND(PET!$T8&lt;=('VERTICAL ALIGNMENT'!$C$52-('VERTICAL ALIGNMENT'!$E$52/2)),(PET!$T8&gt;='VERTICAL ALIGNMENT'!$C$50+'VERTICAL ALIGNMENT'!$E$50/2)),'VERTICAL ALIGNMENT'!$D$50+'VERTICAL ALIGNMENT'!$F$51*(PET!$T8-'VERTICAL ALIGNMENT'!$C$50),IF(AND(PET!$T8&lt;=('VERTICAL ALIGNMENT'!$C$52+('VERTICAL ALIGNMENT'!$E$52/2)),(PET!$T8&gt;=('VERTICAL ALIGNMENT'!$C$52-('VERTICAL ALIGNMENT'!$E$52/2)))),'VERTICAL ALIGNMENT'!$K$52+'VERTICAL ALIGNMENT'!$F$51*(PET!$T8-'VERTICAL ALIGNMENT'!$J$52)+('VERTICAL ALIGNMENT'!$I$52/2)*(PET!$T8-'VERTICAL ALIGNMENT'!$J$52)^2,IF(AND(PET!$T8&lt;=('VERTICAL ALIGNMENT'!$C$54-('VERTICAL ALIGNMENT'!$E$54/2)),(PET!$T8&gt;='VERTICAL ALIGNMENT'!$C$52+'VERTICAL ALIGNMENT'!$E$52/2)),'VERTICAL ALIGNMENT'!$D$52+'VERTICAL ALIGNMENT'!$F$53*(PET!$T8-'VERTICAL ALIGNMENT'!$C$52),IF(AND(PET!$T8&lt;=('VERTICAL ALIGNMENT'!$C$54+('VERTICAL ALIGNMENT'!$E$54/2)),(PET!$T8&gt;=('VERTICAL ALIGNMENT'!$C$54-('VERTICAL ALIGNMENT'!$E$54/2)))),'VERTICAL ALIGNMENT'!$K$54+'VERTICAL ALIGNMENT'!$F$53*(PET!$T8-'VERTICAL ALIGNMENT'!$J$54)+('VERTICAL ALIGNMENT'!$I$54/2)*(PET!$T8-'VERTICAL ALIGNMENT'!$J$54)^2,IF(AND(PET!$T8&lt;=('VERTICAL ALIGNMENT'!$C$56-('VERTICAL ALIGNMENT'!$E$56/2)),(PET!$T8&gt;='VERTICAL ALIGNMENT'!$C$54+'VERTICAL ALIGNMENT'!$E$54/2)),'VERTICAL ALIGNMENT'!$D$54+'VERTICAL ALIGNMENT'!$F$55*(PET!$T8-'VERTICAL ALIGNMENT'!$C$54),IF(AND(PET!$T8&lt;=('VERTICAL ALIGNMENT'!$C$56+('VERTICAL ALIGNMENT'!$E$56/2)),(PET!$T8&gt;=('VERTICAL ALIGNMENT'!$C$56-('VERTICAL ALIGNMENT'!$E$56/2)))),'VERTICAL ALIGNMENT'!$K$56+'VERTICAL ALIGNMENT'!$F$55*(PET!$T8-'VERTICAL ALIGNMENT'!$J$56)+('VERTICAL ALIGNMENT'!$I$56/2)*(PET!$T8-'VERTICAL ALIGNMENT'!$J$56)^2,$R8))))))</f>
        <v>O. B.</v>
      </c>
      <c r="R8" s="158" t="str">
        <f>IF(AND(PET!$T8&lt;=('VERTICAL ALIGNMENT'!$C$58-('VERTICAL ALIGNMENT'!$E$58/2)),(PET!$T8&gt;='VERTICAL ALIGNMENT'!$C$56+'VERTICAL ALIGNMENT'!$E$56/2)),'VERTICAL ALIGNMENT'!$D$56+'VERTICAL ALIGNMENT'!$F$57*(PET!$T8-'VERTICAL ALIGNMENT'!$C$56),IF(AND(PET!$T8&lt;=('VERTICAL ALIGNMENT'!$C$58+('VERTICAL ALIGNMENT'!$E$58/2)),(PET!$T8&gt;=('VERTICAL ALIGNMENT'!$C$58-('VERTICAL ALIGNMENT'!$E$58/2)))),'VERTICAL ALIGNMENT'!$K$58+'VERTICAL ALIGNMENT'!$F$57*(PET!$T8-'VERTICAL ALIGNMENT'!$J$58)+('VERTICAL ALIGNMENT'!$I$58/2)*(PET!$T8-'VERTICAL ALIGNMENT'!$J$58)^2,IF(AND(PET!$T8&lt;=('VERTICAL ALIGNMENT'!$C$60-('VERTICAL ALIGNMENT'!$E$60/2)),(PET!$T8&gt;='VERTICAL ALIGNMENT'!$C$58+'VERTICAL ALIGNMENT'!$E$58/2)),'VERTICAL ALIGNMENT'!$D$58+'VERTICAL ALIGNMENT'!$F$59*(PET!$T8-'VERTICAL ALIGNMENT'!$C$58),IF(AND(PET!$T8&lt;=('VERTICAL ALIGNMENT'!$C$60+('VERTICAL ALIGNMENT'!$E$60/2)),(PET!$T8&gt;=('VERTICAL ALIGNMENT'!$C$60-('VERTICAL ALIGNMENT'!$E$60/2)))),'VERTICAL ALIGNMENT'!$K$60+'VERTICAL ALIGNMENT'!$F$59*(PET!$T8-'VERTICAL ALIGNMENT'!$J$60)+('VERTICAL ALIGNMENT'!$I$60/2)*(PET!$T8-'VERTICAL ALIGNMENT'!$J$60)^2,IF(AND(PET!$T8&lt;=('VERTICAL ALIGNMENT'!$C$62-('VERTICAL ALIGNMENT'!$E$62/2)),(PET!$T8&gt;='VERTICAL ALIGNMENT'!$C$60+'VERTICAL ALIGNMENT'!$E$60/2)),'VERTICAL ALIGNMENT'!$D$60+'VERTICAL ALIGNMENT'!$F$61*(PET!$T8-'VERTICAL ALIGNMENT'!$C$60),IF(AND(PET!$T8&lt;=('VERTICAL ALIGNMENT'!$C$62+('VERTICAL ALIGNMENT'!$E$62/2)),(PET!$T8&gt;=('VERTICAL ALIGNMENT'!$C$62-('VERTICAL ALIGNMENT'!$E$62/2)))),'VERTICAL ALIGNMENT'!$K$62+'VERTICAL ALIGNMENT'!$F$61*(PET!$T8-'VERTICAL ALIGNMENT'!$J$62)+('VERTICAL ALIGNMENT'!$I$62/2)*(PET!$T8-'VERTICAL ALIGNMENT'!$J$62)^2,$S8))))))</f>
        <v>O. B.</v>
      </c>
      <c r="S8" s="158" t="str">
        <f>IF(AND(PET!$T8&gt;'VERTICAL ALIGNMENT'!$C$60+'VERTICAL ALIGNMENT'!$E$60/2,PET!$T8&lt;='VERTICAL ALIGNMENT'!$C$62),'VERTICAL ALIGNMENT'!$D$60+'VERTICAL ALIGNMENT'!$F$61*(PET!$T8-'VERTICAL ALIGNMENT'!$C$60),"O. B.")</f>
        <v>O. B.</v>
      </c>
      <c r="T8" s="159">
        <v>2700</v>
      </c>
      <c r="U8" s="213">
        <f>ROUND(U7+((T8-T7)/(V8*$X$8)),4)</f>
        <v>2.2700000000000001E-2</v>
      </c>
      <c r="V8" s="106">
        <v>24</v>
      </c>
      <c r="W8" s="106">
        <f t="shared" si="5"/>
        <v>0.54480000000000006</v>
      </c>
      <c r="X8" s="238">
        <v>152</v>
      </c>
      <c r="Y8" s="194">
        <v>35</v>
      </c>
      <c r="Z8" s="212">
        <f t="shared" si="6"/>
        <v>633.49</v>
      </c>
      <c r="AA8" s="168">
        <f t="shared" si="2"/>
        <v>-0.04</v>
      </c>
      <c r="AB8" s="106">
        <v>4</v>
      </c>
      <c r="AC8" s="169">
        <f t="shared" ref="AC8:AC40" si="9">ROUND(Z8+(AA8*AB8),3)</f>
        <v>633.33000000000004</v>
      </c>
      <c r="AD8" s="186"/>
      <c r="AE8" s="232"/>
      <c r="AJ8" s="110" t="s">
        <v>28</v>
      </c>
      <c r="AK8" s="110" t="s">
        <v>29</v>
      </c>
      <c r="AL8" s="110" t="s">
        <v>30</v>
      </c>
      <c r="AM8" s="110" t="s">
        <v>31</v>
      </c>
      <c r="AN8" s="110" t="s">
        <v>33</v>
      </c>
      <c r="AO8" s="111" t="s">
        <v>32</v>
      </c>
      <c r="AP8" s="111"/>
      <c r="AQ8" s="116">
        <v>0.5</v>
      </c>
      <c r="AR8" s="116">
        <v>0.7</v>
      </c>
    </row>
    <row r="9" spans="1:46" ht="14.1" customHeight="1" x14ac:dyDescent="0.2">
      <c r="A9" s="129">
        <f t="shared" si="3"/>
        <v>632.35799999999995</v>
      </c>
      <c r="B9" s="106">
        <v>10</v>
      </c>
      <c r="C9" s="108">
        <f t="shared" si="4"/>
        <v>-0.04</v>
      </c>
      <c r="D9" s="195">
        <f t="shared" ref="D9" si="10">ROUND(J9+(H9*I9),2)</f>
        <v>633.47</v>
      </c>
      <c r="E9" s="194">
        <v>35</v>
      </c>
      <c r="F9" s="236"/>
      <c r="G9" s="140">
        <f t="shared" ref="G9" si="11">H9*I9</f>
        <v>0.71040000000000003</v>
      </c>
      <c r="H9" s="105">
        <v>24</v>
      </c>
      <c r="I9" s="198">
        <f t="shared" ref="I9:I14" si="12">ROUND(I8+((T9-T8)/(H9*$F$8)),4)</f>
        <v>2.9600000000000001E-2</v>
      </c>
      <c r="J9" s="157">
        <f>IF(AND(PET!$T9&lt;=('VERTICAL ALIGNMENT'!$C$10-('VERTICAL ALIGNMENT'!$E$10/2)),(PET!$T9&gt;='VERTICAL ALIGNMENT'!$C$8)),'VERTICAL ALIGNMENT'!$D$8+'VERTICAL ALIGNMENT'!$F$9*(PET!$T9-'VERTICAL ALIGNMENT'!$C$8),IF(AND(PET!$T9&lt;=('VERTICAL ALIGNMENT'!$C$10+('VERTICAL ALIGNMENT'!$E$10/2)),(PET!$T9&gt;=('VERTICAL ALIGNMENT'!$C$10-('VERTICAL ALIGNMENT'!$E$10/2)))),'VERTICAL ALIGNMENT'!$K$10+'VERTICAL ALIGNMENT'!$F$9*(PET!$T9-'VERTICAL ALIGNMENT'!$J$10)+('VERTICAL ALIGNMENT'!$I$10/2)*(PET!$T9-'VERTICAL ALIGNMENT'!$J$10)^2,IF(AND(PET!$T9&lt;=('VERTICAL ALIGNMENT'!$C$12-('VERTICAL ALIGNMENT'!$E$12/2)),(PET!$T9&gt;='VERTICAL ALIGNMENT'!$C$10+'VERTICAL ALIGNMENT'!$E$10/2)),'VERTICAL ALIGNMENT'!$D$10+'VERTICAL ALIGNMENT'!$F$11*(PET!$T9-'VERTICAL ALIGNMENT'!$C$10),IF(AND(PET!$T9&lt;=('VERTICAL ALIGNMENT'!$C$12+('VERTICAL ALIGNMENT'!$E$12/2)),(PET!$T9&gt;=('VERTICAL ALIGNMENT'!$C$12-('VERTICAL ALIGNMENT'!$E$12/2)))),'VERTICAL ALIGNMENT'!$K$12+'VERTICAL ALIGNMENT'!$F$11*(PET!$T9-'VERTICAL ALIGNMENT'!$J$12)+('VERTICAL ALIGNMENT'!$I$12/2)*(PET!$T9-'VERTICAL ALIGNMENT'!$J$12)^2,IF(AND(PET!$T9&lt;=('VERTICAL ALIGNMENT'!$C$14-('VERTICAL ALIGNMENT'!$E$14/2)),(PET!$T9&gt;='VERTICAL ALIGNMENT'!$C$12+'VERTICAL ALIGNMENT'!$E$12/2)),'VERTICAL ALIGNMENT'!$D$12+'VERTICAL ALIGNMENT'!$F$13*(PET!$T9-'VERTICAL ALIGNMENT'!$C$12),IF(AND(PET!$T9&lt;=('VERTICAL ALIGNMENT'!$C$14+('VERTICAL ALIGNMENT'!$E$14/2)),(PET!$T9&gt;=('VERTICAL ALIGNMENT'!$C$14-('VERTICAL ALIGNMENT'!$E$14/2)))),'VERTICAL ALIGNMENT'!$K$14+'VERTICAL ALIGNMENT'!$F$13*(PET!$T9-'VERTICAL ALIGNMENT'!$J$14)+('VERTICAL ALIGNMENT'!$I$14/2)*(PET!$T9-'VERTICAL ALIGNMENT'!$J$14)^2,$K9))))))</f>
        <v>632.75755000000004</v>
      </c>
      <c r="K9" s="158" t="str">
        <f>IF(AND(PET!$T9&lt;=('VERTICAL ALIGNMENT'!$C$16-('VERTICAL ALIGNMENT'!$E$16/2)),(PET!$T9&gt;='VERTICAL ALIGNMENT'!$C$14+'VERTICAL ALIGNMENT'!$E$14/2)),'VERTICAL ALIGNMENT'!$D$14+'VERTICAL ALIGNMENT'!$F$15*(PET!$T9-'VERTICAL ALIGNMENT'!$C$14),IF(AND(PET!$T9&lt;=('VERTICAL ALIGNMENT'!$C$16+('VERTICAL ALIGNMENT'!$E$16/2)),(PET!$T9&gt;=('VERTICAL ALIGNMENT'!$C$16-('VERTICAL ALIGNMENT'!$E$16/2)))),'VERTICAL ALIGNMENT'!$K$16+'VERTICAL ALIGNMENT'!$F$15*(PET!$T9-'VERTICAL ALIGNMENT'!$J$16)+('VERTICAL ALIGNMENT'!$I$16/2)*(PET!$T9-'VERTICAL ALIGNMENT'!$J$16)^2,IF(AND(PET!$T9&lt;=('VERTICAL ALIGNMENT'!$C$18-('VERTICAL ALIGNMENT'!$E$18/2)),(PET!$T9&gt;='VERTICAL ALIGNMENT'!$C$16+'VERTICAL ALIGNMENT'!$E$16/2)),'VERTICAL ALIGNMENT'!$D$16+'VERTICAL ALIGNMENT'!$F$17*(PET!$T9-'VERTICAL ALIGNMENT'!$C$16),IF(AND(PET!$T9&lt;=('VERTICAL ALIGNMENT'!$C$18+('VERTICAL ALIGNMENT'!$E$18/2)),(PET!$T9&gt;=('VERTICAL ALIGNMENT'!$C$18-('VERTICAL ALIGNMENT'!$E$18/2)))),'VERTICAL ALIGNMENT'!$K$18+'VERTICAL ALIGNMENT'!$F$17*(PET!$T9-'VERTICAL ALIGNMENT'!$J$18)+('VERTICAL ALIGNMENT'!$I$18/2)*(PET!$T9-'VERTICAL ALIGNMENT'!$J$18)^2,IF(AND(PET!$T9&lt;=('VERTICAL ALIGNMENT'!$C$20-('VERTICAL ALIGNMENT'!$E$20/2)),(PET!$T9&gt;='VERTICAL ALIGNMENT'!$C$18+'VERTICAL ALIGNMENT'!$E$18/2)),'VERTICAL ALIGNMENT'!$D$18+'VERTICAL ALIGNMENT'!$F$19*(PET!$T9-'VERTICAL ALIGNMENT'!$C$18),IF(AND(PET!$T9&lt;=('VERTICAL ALIGNMENT'!$C$20+('VERTICAL ALIGNMENT'!$E$20/2)),(PET!$T9&gt;=('VERTICAL ALIGNMENT'!$C$20-('VERTICAL ALIGNMENT'!$E$20/2)))),'VERTICAL ALIGNMENT'!$K$20+'VERTICAL ALIGNMENT'!$F$19*(PET!$T9-'VERTICAL ALIGNMENT'!$J$20)+('VERTICAL ALIGNMENT'!$I$20/2)*(PET!$T9-'VERTICAL ALIGNMENT'!$J$20)^2,$L9))))))</f>
        <v>O. B.</v>
      </c>
      <c r="L9" s="158" t="str">
        <f>IF(AND(PET!$T9&lt;=('VERTICAL ALIGNMENT'!$C$22-('VERTICAL ALIGNMENT'!$E$22/2)),(PET!$T9&gt;='VERTICAL ALIGNMENT'!$C$20+'VERTICAL ALIGNMENT'!$E$20/2)),'VERTICAL ALIGNMENT'!$D$20+'VERTICAL ALIGNMENT'!$F$21*(PET!$T9-'VERTICAL ALIGNMENT'!$C$20),IF(AND(PET!$T9&lt;=('VERTICAL ALIGNMENT'!$C$22+('VERTICAL ALIGNMENT'!$E$22/2)),(PET!$T9&gt;=('VERTICAL ALIGNMENT'!$C$22-('VERTICAL ALIGNMENT'!$E$22/2)))),'VERTICAL ALIGNMENT'!$K$22+'VERTICAL ALIGNMENT'!$F$21*(PET!$T9-'VERTICAL ALIGNMENT'!$J$22)+('VERTICAL ALIGNMENT'!$I$22/2)*(PET!$T9-'VERTICAL ALIGNMENT'!$J$22)^2,IF(AND(PET!$T9&lt;=('VERTICAL ALIGNMENT'!$C$24-('VERTICAL ALIGNMENT'!$E$24/2)),(PET!$T9&gt;='VERTICAL ALIGNMENT'!$C$22+'VERTICAL ALIGNMENT'!$E$22/2)),'VERTICAL ALIGNMENT'!$D$22+'VERTICAL ALIGNMENT'!$F$23*(PET!$T9-'VERTICAL ALIGNMENT'!$C$22),IF(AND(PET!$T9&lt;=('VERTICAL ALIGNMENT'!$C$24+('VERTICAL ALIGNMENT'!$E$24/2)),(PET!$T9&gt;=('VERTICAL ALIGNMENT'!$C$24-('VERTICAL ALIGNMENT'!$E$24/2)))),'VERTICAL ALIGNMENT'!$K$24+'VERTICAL ALIGNMENT'!$F$23*(PET!$T9-'VERTICAL ALIGNMENT'!$J$24)+('VERTICAL ALIGNMENT'!$I$24/2)*(PET!$T9-'VERTICAL ALIGNMENT'!$J$24)^2,IF(AND(PET!$T9&lt;=('VERTICAL ALIGNMENT'!$C$26-('VERTICAL ALIGNMENT'!$E$26/2)),(PET!$T9&gt;='VERTICAL ALIGNMENT'!$C$24+'VERTICAL ALIGNMENT'!$E$24/2)),'VERTICAL ALIGNMENT'!$D$24+'VERTICAL ALIGNMENT'!$F$25*(PET!$T9-'VERTICAL ALIGNMENT'!$C$24),IF(AND(PET!$T9&lt;=('VERTICAL ALIGNMENT'!$C$26+('VERTICAL ALIGNMENT'!$E$26/2)),(PET!$T9&gt;=('VERTICAL ALIGNMENT'!$C$26-('VERTICAL ALIGNMENT'!$E$26/2)))),'VERTICAL ALIGNMENT'!$K$26+'VERTICAL ALIGNMENT'!$F$25*(PET!$T9-'VERTICAL ALIGNMENT'!$J$26)+('VERTICAL ALIGNMENT'!$I$26/2)*(PET!$T9-'VERTICAL ALIGNMENT'!$J$26)^2,$M9))))))</f>
        <v>O. B.</v>
      </c>
      <c r="M9" s="158" t="str">
        <f>IF(AND(PET!$T9&lt;=('VERTICAL ALIGNMENT'!$C$28-('VERTICAL ALIGNMENT'!$E$28/2)),(PET!$T9&gt;='VERTICAL ALIGNMENT'!$C$26+'VERTICAL ALIGNMENT'!$E$26/2)),'VERTICAL ALIGNMENT'!$D$26+'VERTICAL ALIGNMENT'!$F$27*(PET!$T9-'VERTICAL ALIGNMENT'!$C$26),IF(AND(PET!$T9&lt;=('VERTICAL ALIGNMENT'!$C$28+('VERTICAL ALIGNMENT'!$E$28/2)),(PET!$T9&gt;=('VERTICAL ALIGNMENT'!$C$28-('VERTICAL ALIGNMENT'!$E$28/2)))),'VERTICAL ALIGNMENT'!$K$28+'VERTICAL ALIGNMENT'!$F$27*(PET!$T9-'VERTICAL ALIGNMENT'!$J$28)+('VERTICAL ALIGNMENT'!$I$28/2)*(PET!$T9-'VERTICAL ALIGNMENT'!$J$28)^2,IF(AND(PET!$T9&lt;=('VERTICAL ALIGNMENT'!$C$30-('VERTICAL ALIGNMENT'!$E$30/2)),(PET!$T9&gt;='VERTICAL ALIGNMENT'!$C$28+'VERTICAL ALIGNMENT'!$E$28/2)),'VERTICAL ALIGNMENT'!$D$28+'VERTICAL ALIGNMENT'!$F$29*(PET!$T9-'VERTICAL ALIGNMENT'!$C$28),IF(AND(PET!$T9&lt;=('VERTICAL ALIGNMENT'!$C$30+('VERTICAL ALIGNMENT'!$E$30/2)),(PET!$T9&gt;=('VERTICAL ALIGNMENT'!$C$30-('VERTICAL ALIGNMENT'!$E$30/2)))),'VERTICAL ALIGNMENT'!$K$30+'VERTICAL ALIGNMENT'!$F$29*(PET!$T9-'VERTICAL ALIGNMENT'!$J$30)+('VERTICAL ALIGNMENT'!$I$30/2)*(PET!$T9-'VERTICAL ALIGNMENT'!$J$30)^2,IF(AND(PET!$T9&lt;=('VERTICAL ALIGNMENT'!$C$32-('VERTICAL ALIGNMENT'!$E$32/2)),(PET!$T9&gt;='VERTICAL ALIGNMENT'!$C$30+'VERTICAL ALIGNMENT'!$E$30/2)),'VERTICAL ALIGNMENT'!$D$30+'VERTICAL ALIGNMENT'!$F$31*(PET!$T9-'VERTICAL ALIGNMENT'!$C$30),IF(AND(PET!$T9&lt;=('VERTICAL ALIGNMENT'!$C$32+('VERTICAL ALIGNMENT'!$E$32/2)),(PET!$T9&gt;=('VERTICAL ALIGNMENT'!$C$32-('VERTICAL ALIGNMENT'!$E$32/2)))),'VERTICAL ALIGNMENT'!$K$32+'VERTICAL ALIGNMENT'!$F$31*(PET!$T9-'VERTICAL ALIGNMENT'!$J$32)+('VERTICAL ALIGNMENT'!$I$32/2)*(PET!$T9-'VERTICAL ALIGNMENT'!$J$32)^2,$N9))))))</f>
        <v>O. B.</v>
      </c>
      <c r="N9" s="158" t="str">
        <f>IF(AND(PET!$T9&lt;=('VERTICAL ALIGNMENT'!$C$34-('VERTICAL ALIGNMENT'!$E$34/2)),(PET!$T9&gt;='VERTICAL ALIGNMENT'!$C$32+'VERTICAL ALIGNMENT'!$E$32/2)),'VERTICAL ALIGNMENT'!$D$32+'VERTICAL ALIGNMENT'!$F$33*(PET!$T9-'VERTICAL ALIGNMENT'!$C$32),IF(AND(PET!$T9&lt;=('VERTICAL ALIGNMENT'!$C$34+('VERTICAL ALIGNMENT'!$E$34/2)),(PET!$T9&gt;=('VERTICAL ALIGNMENT'!$C$34-('VERTICAL ALIGNMENT'!$E$34/2)))),'VERTICAL ALIGNMENT'!$K$34+'VERTICAL ALIGNMENT'!$F$33*(PET!$T9-'VERTICAL ALIGNMENT'!$J$34)+('VERTICAL ALIGNMENT'!$I$34/2)*(PET!$T9-'VERTICAL ALIGNMENT'!$J$34)^2,IF(AND(PET!$T9&lt;=('VERTICAL ALIGNMENT'!$C$36-('VERTICAL ALIGNMENT'!$E$36/2)),(PET!$T9&gt;='VERTICAL ALIGNMENT'!$C$34+'VERTICAL ALIGNMENT'!$E$34/2)),'VERTICAL ALIGNMENT'!$D$34+'VERTICAL ALIGNMENT'!$F$35*(PET!$T9-'VERTICAL ALIGNMENT'!$C$34),IF(AND(PET!$T9&lt;=('VERTICAL ALIGNMENT'!$C$36+('VERTICAL ALIGNMENT'!$E$36/2)),(PET!$T9&gt;=('VERTICAL ALIGNMENT'!$C$36-('VERTICAL ALIGNMENT'!$E$36/2)))),'VERTICAL ALIGNMENT'!$K$36+'VERTICAL ALIGNMENT'!$F$35*(PET!$T9-'VERTICAL ALIGNMENT'!$J$36)+('VERTICAL ALIGNMENT'!$I$36/2)*(PET!$T9-'VERTICAL ALIGNMENT'!$J$36)^2,IF(AND(PET!$T9&lt;=('VERTICAL ALIGNMENT'!$C$38-('VERTICAL ALIGNMENT'!$E$38/2)),(PET!$T9&gt;='VERTICAL ALIGNMENT'!$C$36+'VERTICAL ALIGNMENT'!$E$36/2)),'VERTICAL ALIGNMENT'!$D$36+'VERTICAL ALIGNMENT'!$F$37*(PET!$T9-'VERTICAL ALIGNMENT'!$C$36),IF(AND(PET!$T9&lt;=('VERTICAL ALIGNMENT'!$C$38+('VERTICAL ALIGNMENT'!$E$38/2)),(PET!$T9&gt;=('VERTICAL ALIGNMENT'!$C$38-('VERTICAL ALIGNMENT'!$E$38/2)))),'VERTICAL ALIGNMENT'!$K$38+'VERTICAL ALIGNMENT'!$F$37*(PET!$T9-'VERTICAL ALIGNMENT'!$J$38)+('VERTICAL ALIGNMENT'!$I$38/2)*(PET!$T9-'VERTICAL ALIGNMENT'!$J$38)^2,$O9))))))</f>
        <v>O. B.</v>
      </c>
      <c r="O9" s="158" t="str">
        <f>IF(AND(PET!$T9&lt;=('VERTICAL ALIGNMENT'!$C$40-('VERTICAL ALIGNMENT'!$E$40/2)),(PET!$T9&gt;='VERTICAL ALIGNMENT'!$C$38+'VERTICAL ALIGNMENT'!$E$38/2)),'VERTICAL ALIGNMENT'!$D$38+'VERTICAL ALIGNMENT'!$F$39*(PET!$T9-'VERTICAL ALIGNMENT'!$C$38),IF(AND(PET!$T9&lt;=('VERTICAL ALIGNMENT'!$C$40+('VERTICAL ALIGNMENT'!$E$40/2)),(PET!$T9&gt;=('VERTICAL ALIGNMENT'!$C$40-('VERTICAL ALIGNMENT'!$E$40/2)))),'VERTICAL ALIGNMENT'!$K$40+'VERTICAL ALIGNMENT'!$F$39*(PET!$T9-'VERTICAL ALIGNMENT'!$J$40)+('VERTICAL ALIGNMENT'!$I$40/2)*(PET!$T9-'VERTICAL ALIGNMENT'!$J$40)^2,IF(AND(PET!$T9&lt;=('VERTICAL ALIGNMENT'!$C$42-('VERTICAL ALIGNMENT'!$E$42/2)),(PET!$T9&gt;='VERTICAL ALIGNMENT'!$C$40+'VERTICAL ALIGNMENT'!$E$40/2)),'VERTICAL ALIGNMENT'!$D$40+'VERTICAL ALIGNMENT'!$F$41*(PET!$T9-'VERTICAL ALIGNMENT'!$C$40),IF(AND(PET!$T9&lt;=('VERTICAL ALIGNMENT'!$C$42+('VERTICAL ALIGNMENT'!$E$42/2)),(PET!$T9&gt;=('VERTICAL ALIGNMENT'!$C$42-('VERTICAL ALIGNMENT'!$E$42/2)))),'VERTICAL ALIGNMENT'!$K$42+'VERTICAL ALIGNMENT'!$F$41*(PET!$T9-'VERTICAL ALIGNMENT'!$J$42)+('VERTICAL ALIGNMENT'!$I$42/2)*(PET!$T9-'VERTICAL ALIGNMENT'!$J$42)^2,IF(AND(PET!$T9&lt;=('VERTICAL ALIGNMENT'!$C$44-('VERTICAL ALIGNMENT'!$E$44/2)),(PET!$T9&gt;='VERTICAL ALIGNMENT'!$C$42+'VERTICAL ALIGNMENT'!$E$42/2)),'VERTICAL ALIGNMENT'!$D$42+'VERTICAL ALIGNMENT'!$F$43*(PET!$T9-'VERTICAL ALIGNMENT'!$C$42),IF(AND(PET!$T9&lt;=('VERTICAL ALIGNMENT'!$C$44+('VERTICAL ALIGNMENT'!$E$44/2)),(PET!$T9&gt;=('VERTICAL ALIGNMENT'!$C$44-('VERTICAL ALIGNMENT'!$E$44/2)))),'VERTICAL ALIGNMENT'!$K$44+'VERTICAL ALIGNMENT'!$F$43*(PET!$T9-'VERTICAL ALIGNMENT'!$J$44)+('VERTICAL ALIGNMENT'!$I$44/2)*(PET!$T9-'VERTICAL ALIGNMENT'!$J$44)^2,$P9))))))</f>
        <v>O. B.</v>
      </c>
      <c r="P9" s="158" t="str">
        <f>IF(AND(PET!$T9&lt;=('VERTICAL ALIGNMENT'!$C$46-('VERTICAL ALIGNMENT'!$E$46/2)),(PET!$T9&gt;='VERTICAL ALIGNMENT'!$C$44+'VERTICAL ALIGNMENT'!$E$44/2)),'VERTICAL ALIGNMENT'!$D$44+'VERTICAL ALIGNMENT'!$F$45*(PET!$T9-'VERTICAL ALIGNMENT'!$C$44),IF(AND(PET!$T9&lt;=('VERTICAL ALIGNMENT'!$C$46+('VERTICAL ALIGNMENT'!$E$46/2)),(PET!$T9&gt;=('VERTICAL ALIGNMENT'!$C$46-('VERTICAL ALIGNMENT'!$E$46/2)))),'VERTICAL ALIGNMENT'!$K$46+'VERTICAL ALIGNMENT'!$F$45*(PET!$T9-'VERTICAL ALIGNMENT'!$J$46)+('VERTICAL ALIGNMENT'!$I$46/2)*(PET!$T9-'VERTICAL ALIGNMENT'!$J$46)^2,IF(AND(PET!$T9&lt;=('VERTICAL ALIGNMENT'!$C$48-('VERTICAL ALIGNMENT'!$E$48/2)),(PET!$T9&gt;='VERTICAL ALIGNMENT'!$C$46+'VERTICAL ALIGNMENT'!$E$46/2)),'VERTICAL ALIGNMENT'!$D$46+'VERTICAL ALIGNMENT'!$F$47*(PET!$T9-'VERTICAL ALIGNMENT'!$C$46),IF(AND(PET!$T9&lt;=('VERTICAL ALIGNMENT'!$C$48+('VERTICAL ALIGNMENT'!$E$48/2)),(PET!$T9&gt;=('VERTICAL ALIGNMENT'!$C$48-('VERTICAL ALIGNMENT'!$E$48/2)))),'VERTICAL ALIGNMENT'!$K$48+'VERTICAL ALIGNMENT'!$F$47*(PET!$T9-'VERTICAL ALIGNMENT'!$J$48)+('VERTICAL ALIGNMENT'!$I$48/2)*(PET!$T9-'VERTICAL ALIGNMENT'!$J$48)^2,IF(AND(PET!$T9&lt;=('VERTICAL ALIGNMENT'!$C$50-('VERTICAL ALIGNMENT'!$E$50/2)),(PET!$T9&gt;='VERTICAL ALIGNMENT'!$C$48+'VERTICAL ALIGNMENT'!$E$48/2)),'VERTICAL ALIGNMENT'!$D$48+'VERTICAL ALIGNMENT'!$F$49*(PET!$T9-'VERTICAL ALIGNMENT'!$C$48),IF(AND(PET!$T9&lt;=('VERTICAL ALIGNMENT'!$C$50+('VERTICAL ALIGNMENT'!$E$50/2)),(PET!$T9&gt;=('VERTICAL ALIGNMENT'!$C$50-('VERTICAL ALIGNMENT'!$E$50/2)))),'VERTICAL ALIGNMENT'!$K$50+'VERTICAL ALIGNMENT'!$F$49*(PET!$T9-'VERTICAL ALIGNMENT'!$J$50)+('VERTICAL ALIGNMENT'!$I$50/2)*(PET!$T9-'VERTICAL ALIGNMENT'!$J$50)^2,$Q9))))))</f>
        <v>O. B.</v>
      </c>
      <c r="Q9" s="158" t="str">
        <f>IF(AND(PET!$T9&lt;=('VERTICAL ALIGNMENT'!$C$52-('VERTICAL ALIGNMENT'!$E$52/2)),(PET!$T9&gt;='VERTICAL ALIGNMENT'!$C$50+'VERTICAL ALIGNMENT'!$E$50/2)),'VERTICAL ALIGNMENT'!$D$50+'VERTICAL ALIGNMENT'!$F$51*(PET!$T9-'VERTICAL ALIGNMENT'!$C$50),IF(AND(PET!$T9&lt;=('VERTICAL ALIGNMENT'!$C$52+('VERTICAL ALIGNMENT'!$E$52/2)),(PET!$T9&gt;=('VERTICAL ALIGNMENT'!$C$52-('VERTICAL ALIGNMENT'!$E$52/2)))),'VERTICAL ALIGNMENT'!$K$52+'VERTICAL ALIGNMENT'!$F$51*(PET!$T9-'VERTICAL ALIGNMENT'!$J$52)+('VERTICAL ALIGNMENT'!$I$52/2)*(PET!$T9-'VERTICAL ALIGNMENT'!$J$52)^2,IF(AND(PET!$T9&lt;=('VERTICAL ALIGNMENT'!$C$54-('VERTICAL ALIGNMENT'!$E$54/2)),(PET!$T9&gt;='VERTICAL ALIGNMENT'!$C$52+'VERTICAL ALIGNMENT'!$E$52/2)),'VERTICAL ALIGNMENT'!$D$52+'VERTICAL ALIGNMENT'!$F$53*(PET!$T9-'VERTICAL ALIGNMENT'!$C$52),IF(AND(PET!$T9&lt;=('VERTICAL ALIGNMENT'!$C$54+('VERTICAL ALIGNMENT'!$E$54/2)),(PET!$T9&gt;=('VERTICAL ALIGNMENT'!$C$54-('VERTICAL ALIGNMENT'!$E$54/2)))),'VERTICAL ALIGNMENT'!$K$54+'VERTICAL ALIGNMENT'!$F$53*(PET!$T9-'VERTICAL ALIGNMENT'!$J$54)+('VERTICAL ALIGNMENT'!$I$54/2)*(PET!$T9-'VERTICAL ALIGNMENT'!$J$54)^2,IF(AND(PET!$T9&lt;=('VERTICAL ALIGNMENT'!$C$56-('VERTICAL ALIGNMENT'!$E$56/2)),(PET!$T9&gt;='VERTICAL ALIGNMENT'!$C$54+'VERTICAL ALIGNMENT'!$E$54/2)),'VERTICAL ALIGNMENT'!$D$54+'VERTICAL ALIGNMENT'!$F$55*(PET!$T9-'VERTICAL ALIGNMENT'!$C$54),IF(AND(PET!$T9&lt;=('VERTICAL ALIGNMENT'!$C$56+('VERTICAL ALIGNMENT'!$E$56/2)),(PET!$T9&gt;=('VERTICAL ALIGNMENT'!$C$56-('VERTICAL ALIGNMENT'!$E$56/2)))),'VERTICAL ALIGNMENT'!$K$56+'VERTICAL ALIGNMENT'!$F$55*(PET!$T9-'VERTICAL ALIGNMENT'!$J$56)+('VERTICAL ALIGNMENT'!$I$56/2)*(PET!$T9-'VERTICAL ALIGNMENT'!$J$56)^2,$R9))))))</f>
        <v>O. B.</v>
      </c>
      <c r="R9" s="158" t="str">
        <f>IF(AND(PET!$T9&lt;=('VERTICAL ALIGNMENT'!$C$58-('VERTICAL ALIGNMENT'!$E$58/2)),(PET!$T9&gt;='VERTICAL ALIGNMENT'!$C$56+'VERTICAL ALIGNMENT'!$E$56/2)),'VERTICAL ALIGNMENT'!$D$56+'VERTICAL ALIGNMENT'!$F$57*(PET!$T9-'VERTICAL ALIGNMENT'!$C$56),IF(AND(PET!$T9&lt;=('VERTICAL ALIGNMENT'!$C$58+('VERTICAL ALIGNMENT'!$E$58/2)),(PET!$T9&gt;=('VERTICAL ALIGNMENT'!$C$58-('VERTICAL ALIGNMENT'!$E$58/2)))),'VERTICAL ALIGNMENT'!$K$58+'VERTICAL ALIGNMENT'!$F$57*(PET!$T9-'VERTICAL ALIGNMENT'!$J$58)+('VERTICAL ALIGNMENT'!$I$58/2)*(PET!$T9-'VERTICAL ALIGNMENT'!$J$58)^2,IF(AND(PET!$T9&lt;=('VERTICAL ALIGNMENT'!$C$60-('VERTICAL ALIGNMENT'!$E$60/2)),(PET!$T9&gt;='VERTICAL ALIGNMENT'!$C$58+'VERTICAL ALIGNMENT'!$E$58/2)),'VERTICAL ALIGNMENT'!$D$58+'VERTICAL ALIGNMENT'!$F$59*(PET!$T9-'VERTICAL ALIGNMENT'!$C$58),IF(AND(PET!$T9&lt;=('VERTICAL ALIGNMENT'!$C$60+('VERTICAL ALIGNMENT'!$E$60/2)),(PET!$T9&gt;=('VERTICAL ALIGNMENT'!$C$60-('VERTICAL ALIGNMENT'!$E$60/2)))),'VERTICAL ALIGNMENT'!$K$60+'VERTICAL ALIGNMENT'!$F$59*(PET!$T9-'VERTICAL ALIGNMENT'!$J$60)+('VERTICAL ALIGNMENT'!$I$60/2)*(PET!$T9-'VERTICAL ALIGNMENT'!$J$60)^2,IF(AND(PET!$T9&lt;=('VERTICAL ALIGNMENT'!$C$62-('VERTICAL ALIGNMENT'!$E$62/2)),(PET!$T9&gt;='VERTICAL ALIGNMENT'!$C$60+'VERTICAL ALIGNMENT'!$E$60/2)),'VERTICAL ALIGNMENT'!$D$60+'VERTICAL ALIGNMENT'!$F$61*(PET!$T9-'VERTICAL ALIGNMENT'!$C$60),IF(AND(PET!$T9&lt;=('VERTICAL ALIGNMENT'!$C$62+('VERTICAL ALIGNMENT'!$E$62/2)),(PET!$T9&gt;=('VERTICAL ALIGNMENT'!$C$62-('VERTICAL ALIGNMENT'!$E$62/2)))),'VERTICAL ALIGNMENT'!$K$62+'VERTICAL ALIGNMENT'!$F$61*(PET!$T9-'VERTICAL ALIGNMENT'!$J$62)+('VERTICAL ALIGNMENT'!$I$62/2)*(PET!$T9-'VERTICAL ALIGNMENT'!$J$62)^2,$S9))))))</f>
        <v>O. B.</v>
      </c>
      <c r="S9" s="158" t="str">
        <f>IF(AND(PET!$T9&gt;'VERTICAL ALIGNMENT'!$C$60+'VERTICAL ALIGNMENT'!$E$60/2,PET!$T9&lt;='VERTICAL ALIGNMENT'!$C$62),'VERTICAL ALIGNMENT'!$D$60+'VERTICAL ALIGNMENT'!$F$61*(PET!$T9-'VERTICAL ALIGNMENT'!$C$60),"O. B.")</f>
        <v>O. B.</v>
      </c>
      <c r="T9" s="159">
        <v>2725</v>
      </c>
      <c r="U9" s="213">
        <f t="shared" ref="U9:U14" si="13">ROUND(U8+((T9-T8)/(V9*$X$8)),4)</f>
        <v>2.9600000000000001E-2</v>
      </c>
      <c r="V9" s="106">
        <v>24</v>
      </c>
      <c r="W9" s="106">
        <f t="shared" si="5"/>
        <v>0.71040000000000003</v>
      </c>
      <c r="X9" s="238"/>
      <c r="Y9" s="194">
        <v>35</v>
      </c>
      <c r="Z9" s="212">
        <f t="shared" si="6"/>
        <v>633.47</v>
      </c>
      <c r="AA9" s="168">
        <f t="shared" si="2"/>
        <v>-0.04</v>
      </c>
      <c r="AB9" s="106">
        <v>4</v>
      </c>
      <c r="AC9" s="169">
        <f t="shared" si="9"/>
        <v>633.30999999999995</v>
      </c>
      <c r="AD9" s="186"/>
      <c r="AE9" s="232"/>
      <c r="AJ9" s="114">
        <v>16</v>
      </c>
      <c r="AK9" s="115">
        <v>161</v>
      </c>
      <c r="AL9" s="110">
        <v>1.6E-2</v>
      </c>
      <c r="AM9" s="110">
        <v>5.0999999999999997E-2</v>
      </c>
      <c r="AN9" s="110">
        <f>AJ9*AM9*AK9</f>
        <v>131.376</v>
      </c>
      <c r="AO9" s="111">
        <f>ROUNDUP(AN9,0)</f>
        <v>132</v>
      </c>
      <c r="AP9" s="111"/>
      <c r="AQ9" s="110">
        <f>ROUNDUP(AO9*0.5,0)</f>
        <v>66</v>
      </c>
      <c r="AR9" s="110">
        <f>ROUNDDOWN(AO9*0.7,0)</f>
        <v>92</v>
      </c>
    </row>
    <row r="10" spans="1:46" ht="14.1" customHeight="1" x14ac:dyDescent="0.2">
      <c r="A10" s="129">
        <f t="shared" si="3"/>
        <v>632.16899999999998</v>
      </c>
      <c r="B10" s="106">
        <v>10</v>
      </c>
      <c r="C10" s="108">
        <f t="shared" si="4"/>
        <v>-0.04</v>
      </c>
      <c r="D10" s="195">
        <f t="shared" si="7"/>
        <v>633.44000000000005</v>
      </c>
      <c r="E10" s="194">
        <v>35</v>
      </c>
      <c r="F10" s="236"/>
      <c r="G10" s="140">
        <f t="shared" ref="G10:G34" si="14">H10*I10</f>
        <v>0.87599999999999989</v>
      </c>
      <c r="H10" s="105">
        <v>24</v>
      </c>
      <c r="I10" s="198">
        <f t="shared" si="12"/>
        <v>3.6499999999999998E-2</v>
      </c>
      <c r="J10" s="157">
        <f>IF(AND(PET!$T10&lt;=('VERTICAL ALIGNMENT'!$C$10-('VERTICAL ALIGNMENT'!$E$10/2)),(PET!$T10&gt;='VERTICAL ALIGNMENT'!$C$8)),'VERTICAL ALIGNMENT'!$D$8+'VERTICAL ALIGNMENT'!$F$9*(PET!$T10-'VERTICAL ALIGNMENT'!$C$8),IF(AND(PET!$T10&lt;=('VERTICAL ALIGNMENT'!$C$10+('VERTICAL ALIGNMENT'!$E$10/2)),(PET!$T10&gt;=('VERTICAL ALIGNMENT'!$C$10-('VERTICAL ALIGNMENT'!$E$10/2)))),'VERTICAL ALIGNMENT'!$K$10+'VERTICAL ALIGNMENT'!$F$9*(PET!$T10-'VERTICAL ALIGNMENT'!$J$10)+('VERTICAL ALIGNMENT'!$I$10/2)*(PET!$T10-'VERTICAL ALIGNMENT'!$J$10)^2,IF(AND(PET!$T10&lt;=('VERTICAL ALIGNMENT'!$C$12-('VERTICAL ALIGNMENT'!$E$12/2)),(PET!$T10&gt;='VERTICAL ALIGNMENT'!$C$10+'VERTICAL ALIGNMENT'!$E$10/2)),'VERTICAL ALIGNMENT'!$D$10+'VERTICAL ALIGNMENT'!$F$11*(PET!$T10-'VERTICAL ALIGNMENT'!$C$10),IF(AND(PET!$T10&lt;=('VERTICAL ALIGNMENT'!$C$12+('VERTICAL ALIGNMENT'!$E$12/2)),(PET!$T10&gt;=('VERTICAL ALIGNMENT'!$C$12-('VERTICAL ALIGNMENT'!$E$12/2)))),'VERTICAL ALIGNMENT'!$K$12+'VERTICAL ALIGNMENT'!$F$11*(PET!$T10-'VERTICAL ALIGNMENT'!$J$12)+('VERTICAL ALIGNMENT'!$I$12/2)*(PET!$T10-'VERTICAL ALIGNMENT'!$J$12)^2,IF(AND(PET!$T10&lt;=('VERTICAL ALIGNMENT'!$C$14-('VERTICAL ALIGNMENT'!$E$14/2)),(PET!$T10&gt;='VERTICAL ALIGNMENT'!$C$12+'VERTICAL ALIGNMENT'!$E$12/2)),'VERTICAL ALIGNMENT'!$D$12+'VERTICAL ALIGNMENT'!$F$13*(PET!$T10-'VERTICAL ALIGNMENT'!$C$12),IF(AND(PET!$T10&lt;=('VERTICAL ALIGNMENT'!$C$14+('VERTICAL ALIGNMENT'!$E$14/2)),(PET!$T10&gt;=('VERTICAL ALIGNMENT'!$C$14-('VERTICAL ALIGNMENT'!$E$14/2)))),'VERTICAL ALIGNMENT'!$K$14+'VERTICAL ALIGNMENT'!$F$13*(PET!$T10-'VERTICAL ALIGNMENT'!$J$14)+('VERTICAL ALIGNMENT'!$I$14/2)*(PET!$T10-'VERTICAL ALIGNMENT'!$J$14)^2,$K10))))))</f>
        <v>632.56860000000006</v>
      </c>
      <c r="K10" s="158" t="str">
        <f>IF(AND(PET!$T10&lt;=('VERTICAL ALIGNMENT'!$C$16-('VERTICAL ALIGNMENT'!$E$16/2)),(PET!$T10&gt;='VERTICAL ALIGNMENT'!$C$14+'VERTICAL ALIGNMENT'!$E$14/2)),'VERTICAL ALIGNMENT'!$D$14+'VERTICAL ALIGNMENT'!$F$15*(PET!$T10-'VERTICAL ALIGNMENT'!$C$14),IF(AND(PET!$T10&lt;=('VERTICAL ALIGNMENT'!$C$16+('VERTICAL ALIGNMENT'!$E$16/2)),(PET!$T10&gt;=('VERTICAL ALIGNMENT'!$C$16-('VERTICAL ALIGNMENT'!$E$16/2)))),'VERTICAL ALIGNMENT'!$K$16+'VERTICAL ALIGNMENT'!$F$15*(PET!$T10-'VERTICAL ALIGNMENT'!$J$16)+('VERTICAL ALIGNMENT'!$I$16/2)*(PET!$T10-'VERTICAL ALIGNMENT'!$J$16)^2,IF(AND(PET!$T10&lt;=('VERTICAL ALIGNMENT'!$C$18-('VERTICAL ALIGNMENT'!$E$18/2)),(PET!$T10&gt;='VERTICAL ALIGNMENT'!$C$16+'VERTICAL ALIGNMENT'!$E$16/2)),'VERTICAL ALIGNMENT'!$D$16+'VERTICAL ALIGNMENT'!$F$17*(PET!$T10-'VERTICAL ALIGNMENT'!$C$16),IF(AND(PET!$T10&lt;=('VERTICAL ALIGNMENT'!$C$18+('VERTICAL ALIGNMENT'!$E$18/2)),(PET!$T10&gt;=('VERTICAL ALIGNMENT'!$C$18-('VERTICAL ALIGNMENT'!$E$18/2)))),'VERTICAL ALIGNMENT'!$K$18+'VERTICAL ALIGNMENT'!$F$17*(PET!$T10-'VERTICAL ALIGNMENT'!$J$18)+('VERTICAL ALIGNMENT'!$I$18/2)*(PET!$T10-'VERTICAL ALIGNMENT'!$J$18)^2,IF(AND(PET!$T10&lt;=('VERTICAL ALIGNMENT'!$C$20-('VERTICAL ALIGNMENT'!$E$20/2)),(PET!$T10&gt;='VERTICAL ALIGNMENT'!$C$18+'VERTICAL ALIGNMENT'!$E$18/2)),'VERTICAL ALIGNMENT'!$D$18+'VERTICAL ALIGNMENT'!$F$19*(PET!$T10-'VERTICAL ALIGNMENT'!$C$18),IF(AND(PET!$T10&lt;=('VERTICAL ALIGNMENT'!$C$20+('VERTICAL ALIGNMENT'!$E$20/2)),(PET!$T10&gt;=('VERTICAL ALIGNMENT'!$C$20-('VERTICAL ALIGNMENT'!$E$20/2)))),'VERTICAL ALIGNMENT'!$K$20+'VERTICAL ALIGNMENT'!$F$19*(PET!$T10-'VERTICAL ALIGNMENT'!$J$20)+('VERTICAL ALIGNMENT'!$I$20/2)*(PET!$T10-'VERTICAL ALIGNMENT'!$J$20)^2,$L10))))))</f>
        <v>O. B.</v>
      </c>
      <c r="L10" s="158" t="str">
        <f>IF(AND(PET!$T10&lt;=('VERTICAL ALIGNMENT'!$C$22-('VERTICAL ALIGNMENT'!$E$22/2)),(PET!$T10&gt;='VERTICAL ALIGNMENT'!$C$20+'VERTICAL ALIGNMENT'!$E$20/2)),'VERTICAL ALIGNMENT'!$D$20+'VERTICAL ALIGNMENT'!$F$21*(PET!$T10-'VERTICAL ALIGNMENT'!$C$20),IF(AND(PET!$T10&lt;=('VERTICAL ALIGNMENT'!$C$22+('VERTICAL ALIGNMENT'!$E$22/2)),(PET!$T10&gt;=('VERTICAL ALIGNMENT'!$C$22-('VERTICAL ALIGNMENT'!$E$22/2)))),'VERTICAL ALIGNMENT'!$K$22+'VERTICAL ALIGNMENT'!$F$21*(PET!$T10-'VERTICAL ALIGNMENT'!$J$22)+('VERTICAL ALIGNMENT'!$I$22/2)*(PET!$T10-'VERTICAL ALIGNMENT'!$J$22)^2,IF(AND(PET!$T10&lt;=('VERTICAL ALIGNMENT'!$C$24-('VERTICAL ALIGNMENT'!$E$24/2)),(PET!$T10&gt;='VERTICAL ALIGNMENT'!$C$22+'VERTICAL ALIGNMENT'!$E$22/2)),'VERTICAL ALIGNMENT'!$D$22+'VERTICAL ALIGNMENT'!$F$23*(PET!$T10-'VERTICAL ALIGNMENT'!$C$22),IF(AND(PET!$T10&lt;=('VERTICAL ALIGNMENT'!$C$24+('VERTICAL ALIGNMENT'!$E$24/2)),(PET!$T10&gt;=('VERTICAL ALIGNMENT'!$C$24-('VERTICAL ALIGNMENT'!$E$24/2)))),'VERTICAL ALIGNMENT'!$K$24+'VERTICAL ALIGNMENT'!$F$23*(PET!$T10-'VERTICAL ALIGNMENT'!$J$24)+('VERTICAL ALIGNMENT'!$I$24/2)*(PET!$T10-'VERTICAL ALIGNMENT'!$J$24)^2,IF(AND(PET!$T10&lt;=('VERTICAL ALIGNMENT'!$C$26-('VERTICAL ALIGNMENT'!$E$26/2)),(PET!$T10&gt;='VERTICAL ALIGNMENT'!$C$24+'VERTICAL ALIGNMENT'!$E$24/2)),'VERTICAL ALIGNMENT'!$D$24+'VERTICAL ALIGNMENT'!$F$25*(PET!$T10-'VERTICAL ALIGNMENT'!$C$24),IF(AND(PET!$T10&lt;=('VERTICAL ALIGNMENT'!$C$26+('VERTICAL ALIGNMENT'!$E$26/2)),(PET!$T10&gt;=('VERTICAL ALIGNMENT'!$C$26-('VERTICAL ALIGNMENT'!$E$26/2)))),'VERTICAL ALIGNMENT'!$K$26+'VERTICAL ALIGNMENT'!$F$25*(PET!$T10-'VERTICAL ALIGNMENT'!$J$26)+('VERTICAL ALIGNMENT'!$I$26/2)*(PET!$T10-'VERTICAL ALIGNMENT'!$J$26)^2,$M10))))))</f>
        <v>O. B.</v>
      </c>
      <c r="M10" s="158" t="str">
        <f>IF(AND(PET!$T10&lt;=('VERTICAL ALIGNMENT'!$C$28-('VERTICAL ALIGNMENT'!$E$28/2)),(PET!$T10&gt;='VERTICAL ALIGNMENT'!$C$26+'VERTICAL ALIGNMENT'!$E$26/2)),'VERTICAL ALIGNMENT'!$D$26+'VERTICAL ALIGNMENT'!$F$27*(PET!$T10-'VERTICAL ALIGNMENT'!$C$26),IF(AND(PET!$T10&lt;=('VERTICAL ALIGNMENT'!$C$28+('VERTICAL ALIGNMENT'!$E$28/2)),(PET!$T10&gt;=('VERTICAL ALIGNMENT'!$C$28-('VERTICAL ALIGNMENT'!$E$28/2)))),'VERTICAL ALIGNMENT'!$K$28+'VERTICAL ALIGNMENT'!$F$27*(PET!$T10-'VERTICAL ALIGNMENT'!$J$28)+('VERTICAL ALIGNMENT'!$I$28/2)*(PET!$T10-'VERTICAL ALIGNMENT'!$J$28)^2,IF(AND(PET!$T10&lt;=('VERTICAL ALIGNMENT'!$C$30-('VERTICAL ALIGNMENT'!$E$30/2)),(PET!$T10&gt;='VERTICAL ALIGNMENT'!$C$28+'VERTICAL ALIGNMENT'!$E$28/2)),'VERTICAL ALIGNMENT'!$D$28+'VERTICAL ALIGNMENT'!$F$29*(PET!$T10-'VERTICAL ALIGNMENT'!$C$28),IF(AND(PET!$T10&lt;=('VERTICAL ALIGNMENT'!$C$30+('VERTICAL ALIGNMENT'!$E$30/2)),(PET!$T10&gt;=('VERTICAL ALIGNMENT'!$C$30-('VERTICAL ALIGNMENT'!$E$30/2)))),'VERTICAL ALIGNMENT'!$K$30+'VERTICAL ALIGNMENT'!$F$29*(PET!$T10-'VERTICAL ALIGNMENT'!$J$30)+('VERTICAL ALIGNMENT'!$I$30/2)*(PET!$T10-'VERTICAL ALIGNMENT'!$J$30)^2,IF(AND(PET!$T10&lt;=('VERTICAL ALIGNMENT'!$C$32-('VERTICAL ALIGNMENT'!$E$32/2)),(PET!$T10&gt;='VERTICAL ALIGNMENT'!$C$30+'VERTICAL ALIGNMENT'!$E$30/2)),'VERTICAL ALIGNMENT'!$D$30+'VERTICAL ALIGNMENT'!$F$31*(PET!$T10-'VERTICAL ALIGNMENT'!$C$30),IF(AND(PET!$T10&lt;=('VERTICAL ALIGNMENT'!$C$32+('VERTICAL ALIGNMENT'!$E$32/2)),(PET!$T10&gt;=('VERTICAL ALIGNMENT'!$C$32-('VERTICAL ALIGNMENT'!$E$32/2)))),'VERTICAL ALIGNMENT'!$K$32+'VERTICAL ALIGNMENT'!$F$31*(PET!$T10-'VERTICAL ALIGNMENT'!$J$32)+('VERTICAL ALIGNMENT'!$I$32/2)*(PET!$T10-'VERTICAL ALIGNMENT'!$J$32)^2,$N10))))))</f>
        <v>O. B.</v>
      </c>
      <c r="N10" s="158" t="str">
        <f>IF(AND(PET!$T10&lt;=('VERTICAL ALIGNMENT'!$C$34-('VERTICAL ALIGNMENT'!$E$34/2)),(PET!$T10&gt;='VERTICAL ALIGNMENT'!$C$32+'VERTICAL ALIGNMENT'!$E$32/2)),'VERTICAL ALIGNMENT'!$D$32+'VERTICAL ALIGNMENT'!$F$33*(PET!$T10-'VERTICAL ALIGNMENT'!$C$32),IF(AND(PET!$T10&lt;=('VERTICAL ALIGNMENT'!$C$34+('VERTICAL ALIGNMENT'!$E$34/2)),(PET!$T10&gt;=('VERTICAL ALIGNMENT'!$C$34-('VERTICAL ALIGNMENT'!$E$34/2)))),'VERTICAL ALIGNMENT'!$K$34+'VERTICAL ALIGNMENT'!$F$33*(PET!$T10-'VERTICAL ALIGNMENT'!$J$34)+('VERTICAL ALIGNMENT'!$I$34/2)*(PET!$T10-'VERTICAL ALIGNMENT'!$J$34)^2,IF(AND(PET!$T10&lt;=('VERTICAL ALIGNMENT'!$C$36-('VERTICAL ALIGNMENT'!$E$36/2)),(PET!$T10&gt;='VERTICAL ALIGNMENT'!$C$34+'VERTICAL ALIGNMENT'!$E$34/2)),'VERTICAL ALIGNMENT'!$D$34+'VERTICAL ALIGNMENT'!$F$35*(PET!$T10-'VERTICAL ALIGNMENT'!$C$34),IF(AND(PET!$T10&lt;=('VERTICAL ALIGNMENT'!$C$36+('VERTICAL ALIGNMENT'!$E$36/2)),(PET!$T10&gt;=('VERTICAL ALIGNMENT'!$C$36-('VERTICAL ALIGNMENT'!$E$36/2)))),'VERTICAL ALIGNMENT'!$K$36+'VERTICAL ALIGNMENT'!$F$35*(PET!$T10-'VERTICAL ALIGNMENT'!$J$36)+('VERTICAL ALIGNMENT'!$I$36/2)*(PET!$T10-'VERTICAL ALIGNMENT'!$J$36)^2,IF(AND(PET!$T10&lt;=('VERTICAL ALIGNMENT'!$C$38-('VERTICAL ALIGNMENT'!$E$38/2)),(PET!$T10&gt;='VERTICAL ALIGNMENT'!$C$36+'VERTICAL ALIGNMENT'!$E$36/2)),'VERTICAL ALIGNMENT'!$D$36+'VERTICAL ALIGNMENT'!$F$37*(PET!$T10-'VERTICAL ALIGNMENT'!$C$36),IF(AND(PET!$T10&lt;=('VERTICAL ALIGNMENT'!$C$38+('VERTICAL ALIGNMENT'!$E$38/2)),(PET!$T10&gt;=('VERTICAL ALIGNMENT'!$C$38-('VERTICAL ALIGNMENT'!$E$38/2)))),'VERTICAL ALIGNMENT'!$K$38+'VERTICAL ALIGNMENT'!$F$37*(PET!$T10-'VERTICAL ALIGNMENT'!$J$38)+('VERTICAL ALIGNMENT'!$I$38/2)*(PET!$T10-'VERTICAL ALIGNMENT'!$J$38)^2,$O10))))))</f>
        <v>O. B.</v>
      </c>
      <c r="O10" s="158" t="str">
        <f>IF(AND(PET!$T10&lt;=('VERTICAL ALIGNMENT'!$C$40-('VERTICAL ALIGNMENT'!$E$40/2)),(PET!$T10&gt;='VERTICAL ALIGNMENT'!$C$38+'VERTICAL ALIGNMENT'!$E$38/2)),'VERTICAL ALIGNMENT'!$D$38+'VERTICAL ALIGNMENT'!$F$39*(PET!$T10-'VERTICAL ALIGNMENT'!$C$38),IF(AND(PET!$T10&lt;=('VERTICAL ALIGNMENT'!$C$40+('VERTICAL ALIGNMENT'!$E$40/2)),(PET!$T10&gt;=('VERTICAL ALIGNMENT'!$C$40-('VERTICAL ALIGNMENT'!$E$40/2)))),'VERTICAL ALIGNMENT'!$K$40+'VERTICAL ALIGNMENT'!$F$39*(PET!$T10-'VERTICAL ALIGNMENT'!$J$40)+('VERTICAL ALIGNMENT'!$I$40/2)*(PET!$T10-'VERTICAL ALIGNMENT'!$J$40)^2,IF(AND(PET!$T10&lt;=('VERTICAL ALIGNMENT'!$C$42-('VERTICAL ALIGNMENT'!$E$42/2)),(PET!$T10&gt;='VERTICAL ALIGNMENT'!$C$40+'VERTICAL ALIGNMENT'!$E$40/2)),'VERTICAL ALIGNMENT'!$D$40+'VERTICAL ALIGNMENT'!$F$41*(PET!$T10-'VERTICAL ALIGNMENT'!$C$40),IF(AND(PET!$T10&lt;=('VERTICAL ALIGNMENT'!$C$42+('VERTICAL ALIGNMENT'!$E$42/2)),(PET!$T10&gt;=('VERTICAL ALIGNMENT'!$C$42-('VERTICAL ALIGNMENT'!$E$42/2)))),'VERTICAL ALIGNMENT'!$K$42+'VERTICAL ALIGNMENT'!$F$41*(PET!$T10-'VERTICAL ALIGNMENT'!$J$42)+('VERTICAL ALIGNMENT'!$I$42/2)*(PET!$T10-'VERTICAL ALIGNMENT'!$J$42)^2,IF(AND(PET!$T10&lt;=('VERTICAL ALIGNMENT'!$C$44-('VERTICAL ALIGNMENT'!$E$44/2)),(PET!$T10&gt;='VERTICAL ALIGNMENT'!$C$42+'VERTICAL ALIGNMENT'!$E$42/2)),'VERTICAL ALIGNMENT'!$D$42+'VERTICAL ALIGNMENT'!$F$43*(PET!$T10-'VERTICAL ALIGNMENT'!$C$42),IF(AND(PET!$T10&lt;=('VERTICAL ALIGNMENT'!$C$44+('VERTICAL ALIGNMENT'!$E$44/2)),(PET!$T10&gt;=('VERTICAL ALIGNMENT'!$C$44-('VERTICAL ALIGNMENT'!$E$44/2)))),'VERTICAL ALIGNMENT'!$K$44+'VERTICAL ALIGNMENT'!$F$43*(PET!$T10-'VERTICAL ALIGNMENT'!$J$44)+('VERTICAL ALIGNMENT'!$I$44/2)*(PET!$T10-'VERTICAL ALIGNMENT'!$J$44)^2,$P10))))))</f>
        <v>O. B.</v>
      </c>
      <c r="P10" s="158" t="str">
        <f>IF(AND(PET!$T10&lt;=('VERTICAL ALIGNMENT'!$C$46-('VERTICAL ALIGNMENT'!$E$46/2)),(PET!$T10&gt;='VERTICAL ALIGNMENT'!$C$44+'VERTICAL ALIGNMENT'!$E$44/2)),'VERTICAL ALIGNMENT'!$D$44+'VERTICAL ALIGNMENT'!$F$45*(PET!$T10-'VERTICAL ALIGNMENT'!$C$44),IF(AND(PET!$T10&lt;=('VERTICAL ALIGNMENT'!$C$46+('VERTICAL ALIGNMENT'!$E$46/2)),(PET!$T10&gt;=('VERTICAL ALIGNMENT'!$C$46-('VERTICAL ALIGNMENT'!$E$46/2)))),'VERTICAL ALIGNMENT'!$K$46+'VERTICAL ALIGNMENT'!$F$45*(PET!$T10-'VERTICAL ALIGNMENT'!$J$46)+('VERTICAL ALIGNMENT'!$I$46/2)*(PET!$T10-'VERTICAL ALIGNMENT'!$J$46)^2,IF(AND(PET!$T10&lt;=('VERTICAL ALIGNMENT'!$C$48-('VERTICAL ALIGNMENT'!$E$48/2)),(PET!$T10&gt;='VERTICAL ALIGNMENT'!$C$46+'VERTICAL ALIGNMENT'!$E$46/2)),'VERTICAL ALIGNMENT'!$D$46+'VERTICAL ALIGNMENT'!$F$47*(PET!$T10-'VERTICAL ALIGNMENT'!$C$46),IF(AND(PET!$T10&lt;=('VERTICAL ALIGNMENT'!$C$48+('VERTICAL ALIGNMENT'!$E$48/2)),(PET!$T10&gt;=('VERTICAL ALIGNMENT'!$C$48-('VERTICAL ALIGNMENT'!$E$48/2)))),'VERTICAL ALIGNMENT'!$K$48+'VERTICAL ALIGNMENT'!$F$47*(PET!$T10-'VERTICAL ALIGNMENT'!$J$48)+('VERTICAL ALIGNMENT'!$I$48/2)*(PET!$T10-'VERTICAL ALIGNMENT'!$J$48)^2,IF(AND(PET!$T10&lt;=('VERTICAL ALIGNMENT'!$C$50-('VERTICAL ALIGNMENT'!$E$50/2)),(PET!$T10&gt;='VERTICAL ALIGNMENT'!$C$48+'VERTICAL ALIGNMENT'!$E$48/2)),'VERTICAL ALIGNMENT'!$D$48+'VERTICAL ALIGNMENT'!$F$49*(PET!$T10-'VERTICAL ALIGNMENT'!$C$48),IF(AND(PET!$T10&lt;=('VERTICAL ALIGNMENT'!$C$50+('VERTICAL ALIGNMENT'!$E$50/2)),(PET!$T10&gt;=('VERTICAL ALIGNMENT'!$C$50-('VERTICAL ALIGNMENT'!$E$50/2)))),'VERTICAL ALIGNMENT'!$K$50+'VERTICAL ALIGNMENT'!$F$49*(PET!$T10-'VERTICAL ALIGNMENT'!$J$50)+('VERTICAL ALIGNMENT'!$I$50/2)*(PET!$T10-'VERTICAL ALIGNMENT'!$J$50)^2,$Q10))))))</f>
        <v>O. B.</v>
      </c>
      <c r="Q10" s="158" t="str">
        <f>IF(AND(PET!$T10&lt;=('VERTICAL ALIGNMENT'!$C$52-('VERTICAL ALIGNMENT'!$E$52/2)),(PET!$T10&gt;='VERTICAL ALIGNMENT'!$C$50+'VERTICAL ALIGNMENT'!$E$50/2)),'VERTICAL ALIGNMENT'!$D$50+'VERTICAL ALIGNMENT'!$F$51*(PET!$T10-'VERTICAL ALIGNMENT'!$C$50),IF(AND(PET!$T10&lt;=('VERTICAL ALIGNMENT'!$C$52+('VERTICAL ALIGNMENT'!$E$52/2)),(PET!$T10&gt;=('VERTICAL ALIGNMENT'!$C$52-('VERTICAL ALIGNMENT'!$E$52/2)))),'VERTICAL ALIGNMENT'!$K$52+'VERTICAL ALIGNMENT'!$F$51*(PET!$T10-'VERTICAL ALIGNMENT'!$J$52)+('VERTICAL ALIGNMENT'!$I$52/2)*(PET!$T10-'VERTICAL ALIGNMENT'!$J$52)^2,IF(AND(PET!$T10&lt;=('VERTICAL ALIGNMENT'!$C$54-('VERTICAL ALIGNMENT'!$E$54/2)),(PET!$T10&gt;='VERTICAL ALIGNMENT'!$C$52+'VERTICAL ALIGNMENT'!$E$52/2)),'VERTICAL ALIGNMENT'!$D$52+'VERTICAL ALIGNMENT'!$F$53*(PET!$T10-'VERTICAL ALIGNMENT'!$C$52),IF(AND(PET!$T10&lt;=('VERTICAL ALIGNMENT'!$C$54+('VERTICAL ALIGNMENT'!$E$54/2)),(PET!$T10&gt;=('VERTICAL ALIGNMENT'!$C$54-('VERTICAL ALIGNMENT'!$E$54/2)))),'VERTICAL ALIGNMENT'!$K$54+'VERTICAL ALIGNMENT'!$F$53*(PET!$T10-'VERTICAL ALIGNMENT'!$J$54)+('VERTICAL ALIGNMENT'!$I$54/2)*(PET!$T10-'VERTICAL ALIGNMENT'!$J$54)^2,IF(AND(PET!$T10&lt;=('VERTICAL ALIGNMENT'!$C$56-('VERTICAL ALIGNMENT'!$E$56/2)),(PET!$T10&gt;='VERTICAL ALIGNMENT'!$C$54+'VERTICAL ALIGNMENT'!$E$54/2)),'VERTICAL ALIGNMENT'!$D$54+'VERTICAL ALIGNMENT'!$F$55*(PET!$T10-'VERTICAL ALIGNMENT'!$C$54),IF(AND(PET!$T10&lt;=('VERTICAL ALIGNMENT'!$C$56+('VERTICAL ALIGNMENT'!$E$56/2)),(PET!$T10&gt;=('VERTICAL ALIGNMENT'!$C$56-('VERTICAL ALIGNMENT'!$E$56/2)))),'VERTICAL ALIGNMENT'!$K$56+'VERTICAL ALIGNMENT'!$F$55*(PET!$T10-'VERTICAL ALIGNMENT'!$J$56)+('VERTICAL ALIGNMENT'!$I$56/2)*(PET!$T10-'VERTICAL ALIGNMENT'!$J$56)^2,$R10))))))</f>
        <v>O. B.</v>
      </c>
      <c r="R10" s="158" t="str">
        <f>IF(AND(PET!$T10&lt;=('VERTICAL ALIGNMENT'!$C$58-('VERTICAL ALIGNMENT'!$E$58/2)),(PET!$T10&gt;='VERTICAL ALIGNMENT'!$C$56+'VERTICAL ALIGNMENT'!$E$56/2)),'VERTICAL ALIGNMENT'!$D$56+'VERTICAL ALIGNMENT'!$F$57*(PET!$T10-'VERTICAL ALIGNMENT'!$C$56),IF(AND(PET!$T10&lt;=('VERTICAL ALIGNMENT'!$C$58+('VERTICAL ALIGNMENT'!$E$58/2)),(PET!$T10&gt;=('VERTICAL ALIGNMENT'!$C$58-('VERTICAL ALIGNMENT'!$E$58/2)))),'VERTICAL ALIGNMENT'!$K$58+'VERTICAL ALIGNMENT'!$F$57*(PET!$T10-'VERTICAL ALIGNMENT'!$J$58)+('VERTICAL ALIGNMENT'!$I$58/2)*(PET!$T10-'VERTICAL ALIGNMENT'!$J$58)^2,IF(AND(PET!$T10&lt;=('VERTICAL ALIGNMENT'!$C$60-('VERTICAL ALIGNMENT'!$E$60/2)),(PET!$T10&gt;='VERTICAL ALIGNMENT'!$C$58+'VERTICAL ALIGNMENT'!$E$58/2)),'VERTICAL ALIGNMENT'!$D$58+'VERTICAL ALIGNMENT'!$F$59*(PET!$T10-'VERTICAL ALIGNMENT'!$C$58),IF(AND(PET!$T10&lt;=('VERTICAL ALIGNMENT'!$C$60+('VERTICAL ALIGNMENT'!$E$60/2)),(PET!$T10&gt;=('VERTICAL ALIGNMENT'!$C$60-('VERTICAL ALIGNMENT'!$E$60/2)))),'VERTICAL ALIGNMENT'!$K$60+'VERTICAL ALIGNMENT'!$F$59*(PET!$T10-'VERTICAL ALIGNMENT'!$J$60)+('VERTICAL ALIGNMENT'!$I$60/2)*(PET!$T10-'VERTICAL ALIGNMENT'!$J$60)^2,IF(AND(PET!$T10&lt;=('VERTICAL ALIGNMENT'!$C$62-('VERTICAL ALIGNMENT'!$E$62/2)),(PET!$T10&gt;='VERTICAL ALIGNMENT'!$C$60+'VERTICAL ALIGNMENT'!$E$60/2)),'VERTICAL ALIGNMENT'!$D$60+'VERTICAL ALIGNMENT'!$F$61*(PET!$T10-'VERTICAL ALIGNMENT'!$C$60),IF(AND(PET!$T10&lt;=('VERTICAL ALIGNMENT'!$C$62+('VERTICAL ALIGNMENT'!$E$62/2)),(PET!$T10&gt;=('VERTICAL ALIGNMENT'!$C$62-('VERTICAL ALIGNMENT'!$E$62/2)))),'VERTICAL ALIGNMENT'!$K$62+'VERTICAL ALIGNMENT'!$F$61*(PET!$T10-'VERTICAL ALIGNMENT'!$J$62)+('VERTICAL ALIGNMENT'!$I$62/2)*(PET!$T10-'VERTICAL ALIGNMENT'!$J$62)^2,$S10))))))</f>
        <v>O. B.</v>
      </c>
      <c r="S10" s="158" t="str">
        <f>IF(AND(PET!$T10&gt;'VERTICAL ALIGNMENT'!$C$60+'VERTICAL ALIGNMENT'!$E$60/2,PET!$T10&lt;='VERTICAL ALIGNMENT'!$C$62),'VERTICAL ALIGNMENT'!$D$60+'VERTICAL ALIGNMENT'!$F$61*(PET!$T10-'VERTICAL ALIGNMENT'!$C$60),"O. B.")</f>
        <v>O. B.</v>
      </c>
      <c r="T10" s="159">
        <f>T9+25</f>
        <v>2750</v>
      </c>
      <c r="U10" s="213">
        <f t="shared" si="13"/>
        <v>3.6499999999999998E-2</v>
      </c>
      <c r="V10" s="106">
        <v>24</v>
      </c>
      <c r="W10" s="106">
        <f t="shared" si="5"/>
        <v>0.87599999999999989</v>
      </c>
      <c r="X10" s="238"/>
      <c r="Y10" s="194">
        <v>35</v>
      </c>
      <c r="Z10" s="212">
        <f t="shared" si="6"/>
        <v>633.44000000000005</v>
      </c>
      <c r="AA10" s="168">
        <f>IF(I10&lt;0.03, -0.04, I10-0.07)</f>
        <v>-3.3500000000000009E-2</v>
      </c>
      <c r="AB10" s="106">
        <v>4</v>
      </c>
      <c r="AC10" s="169">
        <f t="shared" si="9"/>
        <v>633.30600000000004</v>
      </c>
      <c r="AD10" s="186"/>
      <c r="AE10" s="232"/>
    </row>
    <row r="11" spans="1:46" ht="14.1" customHeight="1" thickBot="1" x14ac:dyDescent="0.25">
      <c r="A11" s="129">
        <f t="shared" si="3"/>
        <v>632.06899999999996</v>
      </c>
      <c r="B11" s="106">
        <v>10</v>
      </c>
      <c r="C11" s="108">
        <f t="shared" si="4"/>
        <v>-4.0099999999999997E-2</v>
      </c>
      <c r="D11" s="195">
        <f t="shared" ref="D11" si="15">ROUND(J11+(H11*I11),2)</f>
        <v>633.42999999999995</v>
      </c>
      <c r="E11" s="194">
        <v>35</v>
      </c>
      <c r="F11" s="236"/>
      <c r="G11" s="140">
        <f t="shared" ref="G11" si="16">H11*I11</f>
        <v>0.96239999999999992</v>
      </c>
      <c r="H11" s="105">
        <v>24</v>
      </c>
      <c r="I11" s="198">
        <f t="shared" si="12"/>
        <v>4.0099999999999997E-2</v>
      </c>
      <c r="J11" s="157">
        <f>IF(AND(PET!$T11&lt;=('VERTICAL ALIGNMENT'!$C$10-('VERTICAL ALIGNMENT'!$E$10/2)),(PET!$T11&gt;='VERTICAL ALIGNMENT'!$C$8)),'VERTICAL ALIGNMENT'!$D$8+'VERTICAL ALIGNMENT'!$F$9*(PET!$T11-'VERTICAL ALIGNMENT'!$C$8),IF(AND(PET!$T11&lt;=('VERTICAL ALIGNMENT'!$C$10+('VERTICAL ALIGNMENT'!$E$10/2)),(PET!$T11&gt;=('VERTICAL ALIGNMENT'!$C$10-('VERTICAL ALIGNMENT'!$E$10/2)))),'VERTICAL ALIGNMENT'!$K$10+'VERTICAL ALIGNMENT'!$F$9*(PET!$T11-'VERTICAL ALIGNMENT'!$J$10)+('VERTICAL ALIGNMENT'!$I$10/2)*(PET!$T11-'VERTICAL ALIGNMENT'!$J$10)^2,IF(AND(PET!$T11&lt;=('VERTICAL ALIGNMENT'!$C$12-('VERTICAL ALIGNMENT'!$E$12/2)),(PET!$T11&gt;='VERTICAL ALIGNMENT'!$C$10+'VERTICAL ALIGNMENT'!$E$10/2)),'VERTICAL ALIGNMENT'!$D$10+'VERTICAL ALIGNMENT'!$F$11*(PET!$T11-'VERTICAL ALIGNMENT'!$C$10),IF(AND(PET!$T11&lt;=('VERTICAL ALIGNMENT'!$C$12+('VERTICAL ALIGNMENT'!$E$12/2)),(PET!$T11&gt;=('VERTICAL ALIGNMENT'!$C$12-('VERTICAL ALIGNMENT'!$E$12/2)))),'VERTICAL ALIGNMENT'!$K$12+'VERTICAL ALIGNMENT'!$F$11*(PET!$T11-'VERTICAL ALIGNMENT'!$J$12)+('VERTICAL ALIGNMENT'!$I$12/2)*(PET!$T11-'VERTICAL ALIGNMENT'!$J$12)^2,IF(AND(PET!$T11&lt;=('VERTICAL ALIGNMENT'!$C$14-('VERTICAL ALIGNMENT'!$E$14/2)),(PET!$T11&gt;='VERTICAL ALIGNMENT'!$C$12+'VERTICAL ALIGNMENT'!$E$12/2)),'VERTICAL ALIGNMENT'!$D$12+'VERTICAL ALIGNMENT'!$F$13*(PET!$T11-'VERTICAL ALIGNMENT'!$C$12),IF(AND(PET!$T11&lt;=('VERTICAL ALIGNMENT'!$C$14+('VERTICAL ALIGNMENT'!$E$14/2)),(PET!$T11&gt;=('VERTICAL ALIGNMENT'!$C$14-('VERTICAL ALIGNMENT'!$E$14/2)))),'VERTICAL ALIGNMENT'!$K$14+'VERTICAL ALIGNMENT'!$F$13*(PET!$T11-'VERTICAL ALIGNMENT'!$J$14)+('VERTICAL ALIGNMENT'!$I$14/2)*(PET!$T11-'VERTICAL ALIGNMENT'!$J$14)^2,$K11))))))</f>
        <v>632.47034600000006</v>
      </c>
      <c r="K11" s="158" t="str">
        <f>IF(AND(PET!$T11&lt;=('VERTICAL ALIGNMENT'!$C$16-('VERTICAL ALIGNMENT'!$E$16/2)),(PET!$T11&gt;='VERTICAL ALIGNMENT'!$C$14+'VERTICAL ALIGNMENT'!$E$14/2)),'VERTICAL ALIGNMENT'!$D$14+'VERTICAL ALIGNMENT'!$F$15*(PET!$T11-'VERTICAL ALIGNMENT'!$C$14),IF(AND(PET!$T11&lt;=('VERTICAL ALIGNMENT'!$C$16+('VERTICAL ALIGNMENT'!$E$16/2)),(PET!$T11&gt;=('VERTICAL ALIGNMENT'!$C$16-('VERTICAL ALIGNMENT'!$E$16/2)))),'VERTICAL ALIGNMENT'!$K$16+'VERTICAL ALIGNMENT'!$F$15*(PET!$T11-'VERTICAL ALIGNMENT'!$J$16)+('VERTICAL ALIGNMENT'!$I$16/2)*(PET!$T11-'VERTICAL ALIGNMENT'!$J$16)^2,IF(AND(PET!$T11&lt;=('VERTICAL ALIGNMENT'!$C$18-('VERTICAL ALIGNMENT'!$E$18/2)),(PET!$T11&gt;='VERTICAL ALIGNMENT'!$C$16+'VERTICAL ALIGNMENT'!$E$16/2)),'VERTICAL ALIGNMENT'!$D$16+'VERTICAL ALIGNMENT'!$F$17*(PET!$T11-'VERTICAL ALIGNMENT'!$C$16),IF(AND(PET!$T11&lt;=('VERTICAL ALIGNMENT'!$C$18+('VERTICAL ALIGNMENT'!$E$18/2)),(PET!$T11&gt;=('VERTICAL ALIGNMENT'!$C$18-('VERTICAL ALIGNMENT'!$E$18/2)))),'VERTICAL ALIGNMENT'!$K$18+'VERTICAL ALIGNMENT'!$F$17*(PET!$T11-'VERTICAL ALIGNMENT'!$J$18)+('VERTICAL ALIGNMENT'!$I$18/2)*(PET!$T11-'VERTICAL ALIGNMENT'!$J$18)^2,IF(AND(PET!$T11&lt;=('VERTICAL ALIGNMENT'!$C$20-('VERTICAL ALIGNMENT'!$E$20/2)),(PET!$T11&gt;='VERTICAL ALIGNMENT'!$C$18+'VERTICAL ALIGNMENT'!$E$18/2)),'VERTICAL ALIGNMENT'!$D$18+'VERTICAL ALIGNMENT'!$F$19*(PET!$T11-'VERTICAL ALIGNMENT'!$C$18),IF(AND(PET!$T11&lt;=('VERTICAL ALIGNMENT'!$C$20+('VERTICAL ALIGNMENT'!$E$20/2)),(PET!$T11&gt;=('VERTICAL ALIGNMENT'!$C$20-('VERTICAL ALIGNMENT'!$E$20/2)))),'VERTICAL ALIGNMENT'!$K$20+'VERTICAL ALIGNMENT'!$F$19*(PET!$T11-'VERTICAL ALIGNMENT'!$J$20)+('VERTICAL ALIGNMENT'!$I$20/2)*(PET!$T11-'VERTICAL ALIGNMENT'!$J$20)^2,$L11))))))</f>
        <v>O. B.</v>
      </c>
      <c r="L11" s="158" t="str">
        <f>IF(AND(PET!$T11&lt;=('VERTICAL ALIGNMENT'!$C$22-('VERTICAL ALIGNMENT'!$E$22/2)),(PET!$T11&gt;='VERTICAL ALIGNMENT'!$C$20+'VERTICAL ALIGNMENT'!$E$20/2)),'VERTICAL ALIGNMENT'!$D$20+'VERTICAL ALIGNMENT'!$F$21*(PET!$T11-'VERTICAL ALIGNMENT'!$C$20),IF(AND(PET!$T11&lt;=('VERTICAL ALIGNMENT'!$C$22+('VERTICAL ALIGNMENT'!$E$22/2)),(PET!$T11&gt;=('VERTICAL ALIGNMENT'!$C$22-('VERTICAL ALIGNMENT'!$E$22/2)))),'VERTICAL ALIGNMENT'!$K$22+'VERTICAL ALIGNMENT'!$F$21*(PET!$T11-'VERTICAL ALIGNMENT'!$J$22)+('VERTICAL ALIGNMENT'!$I$22/2)*(PET!$T11-'VERTICAL ALIGNMENT'!$J$22)^2,IF(AND(PET!$T11&lt;=('VERTICAL ALIGNMENT'!$C$24-('VERTICAL ALIGNMENT'!$E$24/2)),(PET!$T11&gt;='VERTICAL ALIGNMENT'!$C$22+'VERTICAL ALIGNMENT'!$E$22/2)),'VERTICAL ALIGNMENT'!$D$22+'VERTICAL ALIGNMENT'!$F$23*(PET!$T11-'VERTICAL ALIGNMENT'!$C$22),IF(AND(PET!$T11&lt;=('VERTICAL ALIGNMENT'!$C$24+('VERTICAL ALIGNMENT'!$E$24/2)),(PET!$T11&gt;=('VERTICAL ALIGNMENT'!$C$24-('VERTICAL ALIGNMENT'!$E$24/2)))),'VERTICAL ALIGNMENT'!$K$24+'VERTICAL ALIGNMENT'!$F$23*(PET!$T11-'VERTICAL ALIGNMENT'!$J$24)+('VERTICAL ALIGNMENT'!$I$24/2)*(PET!$T11-'VERTICAL ALIGNMENT'!$J$24)^2,IF(AND(PET!$T11&lt;=('VERTICAL ALIGNMENT'!$C$26-('VERTICAL ALIGNMENT'!$E$26/2)),(PET!$T11&gt;='VERTICAL ALIGNMENT'!$C$24+'VERTICAL ALIGNMENT'!$E$24/2)),'VERTICAL ALIGNMENT'!$D$24+'VERTICAL ALIGNMENT'!$F$25*(PET!$T11-'VERTICAL ALIGNMENT'!$C$24),IF(AND(PET!$T11&lt;=('VERTICAL ALIGNMENT'!$C$26+('VERTICAL ALIGNMENT'!$E$26/2)),(PET!$T11&gt;=('VERTICAL ALIGNMENT'!$C$26-('VERTICAL ALIGNMENT'!$E$26/2)))),'VERTICAL ALIGNMENT'!$K$26+'VERTICAL ALIGNMENT'!$F$25*(PET!$T11-'VERTICAL ALIGNMENT'!$J$26)+('VERTICAL ALIGNMENT'!$I$26/2)*(PET!$T11-'VERTICAL ALIGNMENT'!$J$26)^2,$M11))))))</f>
        <v>O. B.</v>
      </c>
      <c r="M11" s="158" t="str">
        <f>IF(AND(PET!$T11&lt;=('VERTICAL ALIGNMENT'!$C$28-('VERTICAL ALIGNMENT'!$E$28/2)),(PET!$T11&gt;='VERTICAL ALIGNMENT'!$C$26+'VERTICAL ALIGNMENT'!$E$26/2)),'VERTICAL ALIGNMENT'!$D$26+'VERTICAL ALIGNMENT'!$F$27*(PET!$T11-'VERTICAL ALIGNMENT'!$C$26),IF(AND(PET!$T11&lt;=('VERTICAL ALIGNMENT'!$C$28+('VERTICAL ALIGNMENT'!$E$28/2)),(PET!$T11&gt;=('VERTICAL ALIGNMENT'!$C$28-('VERTICAL ALIGNMENT'!$E$28/2)))),'VERTICAL ALIGNMENT'!$K$28+'VERTICAL ALIGNMENT'!$F$27*(PET!$T11-'VERTICAL ALIGNMENT'!$J$28)+('VERTICAL ALIGNMENT'!$I$28/2)*(PET!$T11-'VERTICAL ALIGNMENT'!$J$28)^2,IF(AND(PET!$T11&lt;=('VERTICAL ALIGNMENT'!$C$30-('VERTICAL ALIGNMENT'!$E$30/2)),(PET!$T11&gt;='VERTICAL ALIGNMENT'!$C$28+'VERTICAL ALIGNMENT'!$E$28/2)),'VERTICAL ALIGNMENT'!$D$28+'VERTICAL ALIGNMENT'!$F$29*(PET!$T11-'VERTICAL ALIGNMENT'!$C$28),IF(AND(PET!$T11&lt;=('VERTICAL ALIGNMENT'!$C$30+('VERTICAL ALIGNMENT'!$E$30/2)),(PET!$T11&gt;=('VERTICAL ALIGNMENT'!$C$30-('VERTICAL ALIGNMENT'!$E$30/2)))),'VERTICAL ALIGNMENT'!$K$30+'VERTICAL ALIGNMENT'!$F$29*(PET!$T11-'VERTICAL ALIGNMENT'!$J$30)+('VERTICAL ALIGNMENT'!$I$30/2)*(PET!$T11-'VERTICAL ALIGNMENT'!$J$30)^2,IF(AND(PET!$T11&lt;=('VERTICAL ALIGNMENT'!$C$32-('VERTICAL ALIGNMENT'!$E$32/2)),(PET!$T11&gt;='VERTICAL ALIGNMENT'!$C$30+'VERTICAL ALIGNMENT'!$E$30/2)),'VERTICAL ALIGNMENT'!$D$30+'VERTICAL ALIGNMENT'!$F$31*(PET!$T11-'VERTICAL ALIGNMENT'!$C$30),IF(AND(PET!$T11&lt;=('VERTICAL ALIGNMENT'!$C$32+('VERTICAL ALIGNMENT'!$E$32/2)),(PET!$T11&gt;=('VERTICAL ALIGNMENT'!$C$32-('VERTICAL ALIGNMENT'!$E$32/2)))),'VERTICAL ALIGNMENT'!$K$32+'VERTICAL ALIGNMENT'!$F$31*(PET!$T11-'VERTICAL ALIGNMENT'!$J$32)+('VERTICAL ALIGNMENT'!$I$32/2)*(PET!$T11-'VERTICAL ALIGNMENT'!$J$32)^2,$N11))))))</f>
        <v>O. B.</v>
      </c>
      <c r="N11" s="158" t="str">
        <f>IF(AND(PET!$T11&lt;=('VERTICAL ALIGNMENT'!$C$34-('VERTICAL ALIGNMENT'!$E$34/2)),(PET!$T11&gt;='VERTICAL ALIGNMENT'!$C$32+'VERTICAL ALIGNMENT'!$E$32/2)),'VERTICAL ALIGNMENT'!$D$32+'VERTICAL ALIGNMENT'!$F$33*(PET!$T11-'VERTICAL ALIGNMENT'!$C$32),IF(AND(PET!$T11&lt;=('VERTICAL ALIGNMENT'!$C$34+('VERTICAL ALIGNMENT'!$E$34/2)),(PET!$T11&gt;=('VERTICAL ALIGNMENT'!$C$34-('VERTICAL ALIGNMENT'!$E$34/2)))),'VERTICAL ALIGNMENT'!$K$34+'VERTICAL ALIGNMENT'!$F$33*(PET!$T11-'VERTICAL ALIGNMENT'!$J$34)+('VERTICAL ALIGNMENT'!$I$34/2)*(PET!$T11-'VERTICAL ALIGNMENT'!$J$34)^2,IF(AND(PET!$T11&lt;=('VERTICAL ALIGNMENT'!$C$36-('VERTICAL ALIGNMENT'!$E$36/2)),(PET!$T11&gt;='VERTICAL ALIGNMENT'!$C$34+'VERTICAL ALIGNMENT'!$E$34/2)),'VERTICAL ALIGNMENT'!$D$34+'VERTICAL ALIGNMENT'!$F$35*(PET!$T11-'VERTICAL ALIGNMENT'!$C$34),IF(AND(PET!$T11&lt;=('VERTICAL ALIGNMENT'!$C$36+('VERTICAL ALIGNMENT'!$E$36/2)),(PET!$T11&gt;=('VERTICAL ALIGNMENT'!$C$36-('VERTICAL ALIGNMENT'!$E$36/2)))),'VERTICAL ALIGNMENT'!$K$36+'VERTICAL ALIGNMENT'!$F$35*(PET!$T11-'VERTICAL ALIGNMENT'!$J$36)+('VERTICAL ALIGNMENT'!$I$36/2)*(PET!$T11-'VERTICAL ALIGNMENT'!$J$36)^2,IF(AND(PET!$T11&lt;=('VERTICAL ALIGNMENT'!$C$38-('VERTICAL ALIGNMENT'!$E$38/2)),(PET!$T11&gt;='VERTICAL ALIGNMENT'!$C$36+'VERTICAL ALIGNMENT'!$E$36/2)),'VERTICAL ALIGNMENT'!$D$36+'VERTICAL ALIGNMENT'!$F$37*(PET!$T11-'VERTICAL ALIGNMENT'!$C$36),IF(AND(PET!$T11&lt;=('VERTICAL ALIGNMENT'!$C$38+('VERTICAL ALIGNMENT'!$E$38/2)),(PET!$T11&gt;=('VERTICAL ALIGNMENT'!$C$38-('VERTICAL ALIGNMENT'!$E$38/2)))),'VERTICAL ALIGNMENT'!$K$38+'VERTICAL ALIGNMENT'!$F$37*(PET!$T11-'VERTICAL ALIGNMENT'!$J$38)+('VERTICAL ALIGNMENT'!$I$38/2)*(PET!$T11-'VERTICAL ALIGNMENT'!$J$38)^2,$O11))))))</f>
        <v>O. B.</v>
      </c>
      <c r="O11" s="158" t="str">
        <f>IF(AND(PET!$T11&lt;=('VERTICAL ALIGNMENT'!$C$40-('VERTICAL ALIGNMENT'!$E$40/2)),(PET!$T11&gt;='VERTICAL ALIGNMENT'!$C$38+'VERTICAL ALIGNMENT'!$E$38/2)),'VERTICAL ALIGNMENT'!$D$38+'VERTICAL ALIGNMENT'!$F$39*(PET!$T11-'VERTICAL ALIGNMENT'!$C$38),IF(AND(PET!$T11&lt;=('VERTICAL ALIGNMENT'!$C$40+('VERTICAL ALIGNMENT'!$E$40/2)),(PET!$T11&gt;=('VERTICAL ALIGNMENT'!$C$40-('VERTICAL ALIGNMENT'!$E$40/2)))),'VERTICAL ALIGNMENT'!$K$40+'VERTICAL ALIGNMENT'!$F$39*(PET!$T11-'VERTICAL ALIGNMENT'!$J$40)+('VERTICAL ALIGNMENT'!$I$40/2)*(PET!$T11-'VERTICAL ALIGNMENT'!$J$40)^2,IF(AND(PET!$T11&lt;=('VERTICAL ALIGNMENT'!$C$42-('VERTICAL ALIGNMENT'!$E$42/2)),(PET!$T11&gt;='VERTICAL ALIGNMENT'!$C$40+'VERTICAL ALIGNMENT'!$E$40/2)),'VERTICAL ALIGNMENT'!$D$40+'VERTICAL ALIGNMENT'!$F$41*(PET!$T11-'VERTICAL ALIGNMENT'!$C$40),IF(AND(PET!$T11&lt;=('VERTICAL ALIGNMENT'!$C$42+('VERTICAL ALIGNMENT'!$E$42/2)),(PET!$T11&gt;=('VERTICAL ALIGNMENT'!$C$42-('VERTICAL ALIGNMENT'!$E$42/2)))),'VERTICAL ALIGNMENT'!$K$42+'VERTICAL ALIGNMENT'!$F$41*(PET!$T11-'VERTICAL ALIGNMENT'!$J$42)+('VERTICAL ALIGNMENT'!$I$42/2)*(PET!$T11-'VERTICAL ALIGNMENT'!$J$42)^2,IF(AND(PET!$T11&lt;=('VERTICAL ALIGNMENT'!$C$44-('VERTICAL ALIGNMENT'!$E$44/2)),(PET!$T11&gt;='VERTICAL ALIGNMENT'!$C$42+'VERTICAL ALIGNMENT'!$E$42/2)),'VERTICAL ALIGNMENT'!$D$42+'VERTICAL ALIGNMENT'!$F$43*(PET!$T11-'VERTICAL ALIGNMENT'!$C$42),IF(AND(PET!$T11&lt;=('VERTICAL ALIGNMENT'!$C$44+('VERTICAL ALIGNMENT'!$E$44/2)),(PET!$T11&gt;=('VERTICAL ALIGNMENT'!$C$44-('VERTICAL ALIGNMENT'!$E$44/2)))),'VERTICAL ALIGNMENT'!$K$44+'VERTICAL ALIGNMENT'!$F$43*(PET!$T11-'VERTICAL ALIGNMENT'!$J$44)+('VERTICAL ALIGNMENT'!$I$44/2)*(PET!$T11-'VERTICAL ALIGNMENT'!$J$44)^2,$P11))))))</f>
        <v>O. B.</v>
      </c>
      <c r="P11" s="158" t="str">
        <f>IF(AND(PET!$T11&lt;=('VERTICAL ALIGNMENT'!$C$46-('VERTICAL ALIGNMENT'!$E$46/2)),(PET!$T11&gt;='VERTICAL ALIGNMENT'!$C$44+'VERTICAL ALIGNMENT'!$E$44/2)),'VERTICAL ALIGNMENT'!$D$44+'VERTICAL ALIGNMENT'!$F$45*(PET!$T11-'VERTICAL ALIGNMENT'!$C$44),IF(AND(PET!$T11&lt;=('VERTICAL ALIGNMENT'!$C$46+('VERTICAL ALIGNMENT'!$E$46/2)),(PET!$T11&gt;=('VERTICAL ALIGNMENT'!$C$46-('VERTICAL ALIGNMENT'!$E$46/2)))),'VERTICAL ALIGNMENT'!$K$46+'VERTICAL ALIGNMENT'!$F$45*(PET!$T11-'VERTICAL ALIGNMENT'!$J$46)+('VERTICAL ALIGNMENT'!$I$46/2)*(PET!$T11-'VERTICAL ALIGNMENT'!$J$46)^2,IF(AND(PET!$T11&lt;=('VERTICAL ALIGNMENT'!$C$48-('VERTICAL ALIGNMENT'!$E$48/2)),(PET!$T11&gt;='VERTICAL ALIGNMENT'!$C$46+'VERTICAL ALIGNMENT'!$E$46/2)),'VERTICAL ALIGNMENT'!$D$46+'VERTICAL ALIGNMENT'!$F$47*(PET!$T11-'VERTICAL ALIGNMENT'!$C$46),IF(AND(PET!$T11&lt;=('VERTICAL ALIGNMENT'!$C$48+('VERTICAL ALIGNMENT'!$E$48/2)),(PET!$T11&gt;=('VERTICAL ALIGNMENT'!$C$48-('VERTICAL ALIGNMENT'!$E$48/2)))),'VERTICAL ALIGNMENT'!$K$48+'VERTICAL ALIGNMENT'!$F$47*(PET!$T11-'VERTICAL ALIGNMENT'!$J$48)+('VERTICAL ALIGNMENT'!$I$48/2)*(PET!$T11-'VERTICAL ALIGNMENT'!$J$48)^2,IF(AND(PET!$T11&lt;=('VERTICAL ALIGNMENT'!$C$50-('VERTICAL ALIGNMENT'!$E$50/2)),(PET!$T11&gt;='VERTICAL ALIGNMENT'!$C$48+'VERTICAL ALIGNMENT'!$E$48/2)),'VERTICAL ALIGNMENT'!$D$48+'VERTICAL ALIGNMENT'!$F$49*(PET!$T11-'VERTICAL ALIGNMENT'!$C$48),IF(AND(PET!$T11&lt;=('VERTICAL ALIGNMENT'!$C$50+('VERTICAL ALIGNMENT'!$E$50/2)),(PET!$T11&gt;=('VERTICAL ALIGNMENT'!$C$50-('VERTICAL ALIGNMENT'!$E$50/2)))),'VERTICAL ALIGNMENT'!$K$50+'VERTICAL ALIGNMENT'!$F$49*(PET!$T11-'VERTICAL ALIGNMENT'!$J$50)+('VERTICAL ALIGNMENT'!$I$50/2)*(PET!$T11-'VERTICAL ALIGNMENT'!$J$50)^2,$Q11))))))</f>
        <v>O. B.</v>
      </c>
      <c r="Q11" s="158" t="str">
        <f>IF(AND(PET!$T11&lt;=('VERTICAL ALIGNMENT'!$C$52-('VERTICAL ALIGNMENT'!$E$52/2)),(PET!$T11&gt;='VERTICAL ALIGNMENT'!$C$50+'VERTICAL ALIGNMENT'!$E$50/2)),'VERTICAL ALIGNMENT'!$D$50+'VERTICAL ALIGNMENT'!$F$51*(PET!$T11-'VERTICAL ALIGNMENT'!$C$50),IF(AND(PET!$T11&lt;=('VERTICAL ALIGNMENT'!$C$52+('VERTICAL ALIGNMENT'!$E$52/2)),(PET!$T11&gt;=('VERTICAL ALIGNMENT'!$C$52-('VERTICAL ALIGNMENT'!$E$52/2)))),'VERTICAL ALIGNMENT'!$K$52+'VERTICAL ALIGNMENT'!$F$51*(PET!$T11-'VERTICAL ALIGNMENT'!$J$52)+('VERTICAL ALIGNMENT'!$I$52/2)*(PET!$T11-'VERTICAL ALIGNMENT'!$J$52)^2,IF(AND(PET!$T11&lt;=('VERTICAL ALIGNMENT'!$C$54-('VERTICAL ALIGNMENT'!$E$54/2)),(PET!$T11&gt;='VERTICAL ALIGNMENT'!$C$52+'VERTICAL ALIGNMENT'!$E$52/2)),'VERTICAL ALIGNMENT'!$D$52+'VERTICAL ALIGNMENT'!$F$53*(PET!$T11-'VERTICAL ALIGNMENT'!$C$52),IF(AND(PET!$T11&lt;=('VERTICAL ALIGNMENT'!$C$54+('VERTICAL ALIGNMENT'!$E$54/2)),(PET!$T11&gt;=('VERTICAL ALIGNMENT'!$C$54-('VERTICAL ALIGNMENT'!$E$54/2)))),'VERTICAL ALIGNMENT'!$K$54+'VERTICAL ALIGNMENT'!$F$53*(PET!$T11-'VERTICAL ALIGNMENT'!$J$54)+('VERTICAL ALIGNMENT'!$I$54/2)*(PET!$T11-'VERTICAL ALIGNMENT'!$J$54)^2,IF(AND(PET!$T11&lt;=('VERTICAL ALIGNMENT'!$C$56-('VERTICAL ALIGNMENT'!$E$56/2)),(PET!$T11&gt;='VERTICAL ALIGNMENT'!$C$54+'VERTICAL ALIGNMENT'!$E$54/2)),'VERTICAL ALIGNMENT'!$D$54+'VERTICAL ALIGNMENT'!$F$55*(PET!$T11-'VERTICAL ALIGNMENT'!$C$54),IF(AND(PET!$T11&lt;=('VERTICAL ALIGNMENT'!$C$56+('VERTICAL ALIGNMENT'!$E$56/2)),(PET!$T11&gt;=('VERTICAL ALIGNMENT'!$C$56-('VERTICAL ALIGNMENT'!$E$56/2)))),'VERTICAL ALIGNMENT'!$K$56+'VERTICAL ALIGNMENT'!$F$55*(PET!$T11-'VERTICAL ALIGNMENT'!$J$56)+('VERTICAL ALIGNMENT'!$I$56/2)*(PET!$T11-'VERTICAL ALIGNMENT'!$J$56)^2,$R11))))))</f>
        <v>O. B.</v>
      </c>
      <c r="R11" s="158" t="str">
        <f>IF(AND(PET!$T11&lt;=('VERTICAL ALIGNMENT'!$C$58-('VERTICAL ALIGNMENT'!$E$58/2)),(PET!$T11&gt;='VERTICAL ALIGNMENT'!$C$56+'VERTICAL ALIGNMENT'!$E$56/2)),'VERTICAL ALIGNMENT'!$D$56+'VERTICAL ALIGNMENT'!$F$57*(PET!$T11-'VERTICAL ALIGNMENT'!$C$56),IF(AND(PET!$T11&lt;=('VERTICAL ALIGNMENT'!$C$58+('VERTICAL ALIGNMENT'!$E$58/2)),(PET!$T11&gt;=('VERTICAL ALIGNMENT'!$C$58-('VERTICAL ALIGNMENT'!$E$58/2)))),'VERTICAL ALIGNMENT'!$K$58+'VERTICAL ALIGNMENT'!$F$57*(PET!$T11-'VERTICAL ALIGNMENT'!$J$58)+('VERTICAL ALIGNMENT'!$I$58/2)*(PET!$T11-'VERTICAL ALIGNMENT'!$J$58)^2,IF(AND(PET!$T11&lt;=('VERTICAL ALIGNMENT'!$C$60-('VERTICAL ALIGNMENT'!$E$60/2)),(PET!$T11&gt;='VERTICAL ALIGNMENT'!$C$58+'VERTICAL ALIGNMENT'!$E$58/2)),'VERTICAL ALIGNMENT'!$D$58+'VERTICAL ALIGNMENT'!$F$59*(PET!$T11-'VERTICAL ALIGNMENT'!$C$58),IF(AND(PET!$T11&lt;=('VERTICAL ALIGNMENT'!$C$60+('VERTICAL ALIGNMENT'!$E$60/2)),(PET!$T11&gt;=('VERTICAL ALIGNMENT'!$C$60-('VERTICAL ALIGNMENT'!$E$60/2)))),'VERTICAL ALIGNMENT'!$K$60+'VERTICAL ALIGNMENT'!$F$59*(PET!$T11-'VERTICAL ALIGNMENT'!$J$60)+('VERTICAL ALIGNMENT'!$I$60/2)*(PET!$T11-'VERTICAL ALIGNMENT'!$J$60)^2,IF(AND(PET!$T11&lt;=('VERTICAL ALIGNMENT'!$C$62-('VERTICAL ALIGNMENT'!$E$62/2)),(PET!$T11&gt;='VERTICAL ALIGNMENT'!$C$60+'VERTICAL ALIGNMENT'!$E$60/2)),'VERTICAL ALIGNMENT'!$D$60+'VERTICAL ALIGNMENT'!$F$61*(PET!$T11-'VERTICAL ALIGNMENT'!$C$60),IF(AND(PET!$T11&lt;=('VERTICAL ALIGNMENT'!$C$62+('VERTICAL ALIGNMENT'!$E$62/2)),(PET!$T11&gt;=('VERTICAL ALIGNMENT'!$C$62-('VERTICAL ALIGNMENT'!$E$62/2)))),'VERTICAL ALIGNMENT'!$K$62+'VERTICAL ALIGNMENT'!$F$61*(PET!$T11-'VERTICAL ALIGNMENT'!$J$62)+('VERTICAL ALIGNMENT'!$I$62/2)*(PET!$T11-'VERTICAL ALIGNMENT'!$J$62)^2,$S11))))))</f>
        <v>O. B.</v>
      </c>
      <c r="S11" s="158" t="str">
        <f>IF(AND(PET!$T11&gt;'VERTICAL ALIGNMENT'!$C$60+'VERTICAL ALIGNMENT'!$E$60/2,PET!$T11&lt;='VERTICAL ALIGNMENT'!$C$62),'VERTICAL ALIGNMENT'!$D$60+'VERTICAL ALIGNMENT'!$F$61*(PET!$T11-'VERTICAL ALIGNMENT'!$C$60),"O. B.")</f>
        <v>O. B.</v>
      </c>
      <c r="T11" s="156">
        <v>2763</v>
      </c>
      <c r="U11" s="213">
        <f t="shared" si="13"/>
        <v>4.0099999999999997E-2</v>
      </c>
      <c r="V11" s="106">
        <v>24</v>
      </c>
      <c r="W11" s="106">
        <f t="shared" si="5"/>
        <v>0.96239999999999992</v>
      </c>
      <c r="X11" s="238"/>
      <c r="Y11" s="194">
        <v>35</v>
      </c>
      <c r="Z11" s="212">
        <f t="shared" si="6"/>
        <v>633.42999999999995</v>
      </c>
      <c r="AA11" s="168">
        <f t="shared" ref="AA11:AA40" si="17">IF(I11&lt;0.03, -0.04, I11-0.07)</f>
        <v>-2.990000000000001E-2</v>
      </c>
      <c r="AB11" s="106">
        <v>4</v>
      </c>
      <c r="AC11" s="169">
        <f t="shared" si="9"/>
        <v>633.30999999999995</v>
      </c>
      <c r="AD11" s="187" t="s">
        <v>55</v>
      </c>
      <c r="AE11" s="232"/>
    </row>
    <row r="12" spans="1:46" ht="14.1" customHeight="1" x14ac:dyDescent="0.2">
      <c r="A12" s="129">
        <f t="shared" si="3"/>
        <v>631.94600000000003</v>
      </c>
      <c r="B12" s="106">
        <v>10</v>
      </c>
      <c r="C12" s="108">
        <f t="shared" si="4"/>
        <v>-4.3400000000000001E-2</v>
      </c>
      <c r="D12" s="195">
        <f t="shared" si="7"/>
        <v>633.41999999999996</v>
      </c>
      <c r="E12" s="194">
        <v>35</v>
      </c>
      <c r="F12" s="236"/>
      <c r="G12" s="140">
        <f t="shared" si="14"/>
        <v>1.0416000000000001</v>
      </c>
      <c r="H12" s="105">
        <v>24</v>
      </c>
      <c r="I12" s="198">
        <f t="shared" si="12"/>
        <v>4.3400000000000001E-2</v>
      </c>
      <c r="J12" s="157">
        <f>IF(AND(PET!$T12&lt;=('VERTICAL ALIGNMENT'!$C$10-('VERTICAL ALIGNMENT'!$E$10/2)),(PET!$T12&gt;='VERTICAL ALIGNMENT'!$C$8)),'VERTICAL ALIGNMENT'!$D$8+'VERTICAL ALIGNMENT'!$F$9*(PET!$T12-'VERTICAL ALIGNMENT'!$C$8),IF(AND(PET!$T12&lt;=('VERTICAL ALIGNMENT'!$C$10+('VERTICAL ALIGNMENT'!$E$10/2)),(PET!$T12&gt;=('VERTICAL ALIGNMENT'!$C$10-('VERTICAL ALIGNMENT'!$E$10/2)))),'VERTICAL ALIGNMENT'!$K$10+'VERTICAL ALIGNMENT'!$F$9*(PET!$T12-'VERTICAL ALIGNMENT'!$J$10)+('VERTICAL ALIGNMENT'!$I$10/2)*(PET!$T12-'VERTICAL ALIGNMENT'!$J$10)^2,IF(AND(PET!$T12&lt;=('VERTICAL ALIGNMENT'!$C$12-('VERTICAL ALIGNMENT'!$E$12/2)),(PET!$T12&gt;='VERTICAL ALIGNMENT'!$C$10+'VERTICAL ALIGNMENT'!$E$10/2)),'VERTICAL ALIGNMENT'!$D$10+'VERTICAL ALIGNMENT'!$F$11*(PET!$T12-'VERTICAL ALIGNMENT'!$C$10),IF(AND(PET!$T12&lt;=('VERTICAL ALIGNMENT'!$C$12+('VERTICAL ALIGNMENT'!$E$12/2)),(PET!$T12&gt;=('VERTICAL ALIGNMENT'!$C$12-('VERTICAL ALIGNMENT'!$E$12/2)))),'VERTICAL ALIGNMENT'!$K$12+'VERTICAL ALIGNMENT'!$F$11*(PET!$T12-'VERTICAL ALIGNMENT'!$J$12)+('VERTICAL ALIGNMENT'!$I$12/2)*(PET!$T12-'VERTICAL ALIGNMENT'!$J$12)^2,IF(AND(PET!$T12&lt;=('VERTICAL ALIGNMENT'!$C$14-('VERTICAL ALIGNMENT'!$E$14/2)),(PET!$T12&gt;='VERTICAL ALIGNMENT'!$C$12+'VERTICAL ALIGNMENT'!$E$12/2)),'VERTICAL ALIGNMENT'!$D$12+'VERTICAL ALIGNMENT'!$F$13*(PET!$T12-'VERTICAL ALIGNMENT'!$C$12),IF(AND(PET!$T12&lt;=('VERTICAL ALIGNMENT'!$C$14+('VERTICAL ALIGNMENT'!$E$14/2)),(PET!$T12&gt;=('VERTICAL ALIGNMENT'!$C$14-('VERTICAL ALIGNMENT'!$E$14/2)))),'VERTICAL ALIGNMENT'!$K$14+'VERTICAL ALIGNMENT'!$F$13*(PET!$T12-'VERTICAL ALIGNMENT'!$J$14)+('VERTICAL ALIGNMENT'!$I$14/2)*(PET!$T12-'VERTICAL ALIGNMENT'!$J$14)^2,$K12))))))</f>
        <v>632.37964999999997</v>
      </c>
      <c r="K12" s="158" t="str">
        <f>IF(AND(PET!$T12&lt;=('VERTICAL ALIGNMENT'!$C$16-('VERTICAL ALIGNMENT'!$E$16/2)),(PET!$T12&gt;='VERTICAL ALIGNMENT'!$C$14+'VERTICAL ALIGNMENT'!$E$14/2)),'VERTICAL ALIGNMENT'!$D$14+'VERTICAL ALIGNMENT'!$F$15*(PET!$T12-'VERTICAL ALIGNMENT'!$C$14),IF(AND(PET!$T12&lt;=('VERTICAL ALIGNMENT'!$C$16+('VERTICAL ALIGNMENT'!$E$16/2)),(PET!$T12&gt;=('VERTICAL ALIGNMENT'!$C$16-('VERTICAL ALIGNMENT'!$E$16/2)))),'VERTICAL ALIGNMENT'!$K$16+'VERTICAL ALIGNMENT'!$F$15*(PET!$T12-'VERTICAL ALIGNMENT'!$J$16)+('VERTICAL ALIGNMENT'!$I$16/2)*(PET!$T12-'VERTICAL ALIGNMENT'!$J$16)^2,IF(AND(PET!$T12&lt;=('VERTICAL ALIGNMENT'!$C$18-('VERTICAL ALIGNMENT'!$E$18/2)),(PET!$T12&gt;='VERTICAL ALIGNMENT'!$C$16+'VERTICAL ALIGNMENT'!$E$16/2)),'VERTICAL ALIGNMENT'!$D$16+'VERTICAL ALIGNMENT'!$F$17*(PET!$T12-'VERTICAL ALIGNMENT'!$C$16),IF(AND(PET!$T12&lt;=('VERTICAL ALIGNMENT'!$C$18+('VERTICAL ALIGNMENT'!$E$18/2)),(PET!$T12&gt;=('VERTICAL ALIGNMENT'!$C$18-('VERTICAL ALIGNMENT'!$E$18/2)))),'VERTICAL ALIGNMENT'!$K$18+'VERTICAL ALIGNMENT'!$F$17*(PET!$T12-'VERTICAL ALIGNMENT'!$J$18)+('VERTICAL ALIGNMENT'!$I$18/2)*(PET!$T12-'VERTICAL ALIGNMENT'!$J$18)^2,IF(AND(PET!$T12&lt;=('VERTICAL ALIGNMENT'!$C$20-('VERTICAL ALIGNMENT'!$E$20/2)),(PET!$T12&gt;='VERTICAL ALIGNMENT'!$C$18+'VERTICAL ALIGNMENT'!$E$18/2)),'VERTICAL ALIGNMENT'!$D$18+'VERTICAL ALIGNMENT'!$F$19*(PET!$T12-'VERTICAL ALIGNMENT'!$C$18),IF(AND(PET!$T12&lt;=('VERTICAL ALIGNMENT'!$C$20+('VERTICAL ALIGNMENT'!$E$20/2)),(PET!$T12&gt;=('VERTICAL ALIGNMENT'!$C$20-('VERTICAL ALIGNMENT'!$E$20/2)))),'VERTICAL ALIGNMENT'!$K$20+'VERTICAL ALIGNMENT'!$F$19*(PET!$T12-'VERTICAL ALIGNMENT'!$J$20)+('VERTICAL ALIGNMENT'!$I$20/2)*(PET!$T12-'VERTICAL ALIGNMENT'!$J$20)^2,$L12))))))</f>
        <v>O. B.</v>
      </c>
      <c r="L12" s="158" t="str">
        <f>IF(AND(PET!$T12&lt;=('VERTICAL ALIGNMENT'!$C$22-('VERTICAL ALIGNMENT'!$E$22/2)),(PET!$T12&gt;='VERTICAL ALIGNMENT'!$C$20+'VERTICAL ALIGNMENT'!$E$20/2)),'VERTICAL ALIGNMENT'!$D$20+'VERTICAL ALIGNMENT'!$F$21*(PET!$T12-'VERTICAL ALIGNMENT'!$C$20),IF(AND(PET!$T12&lt;=('VERTICAL ALIGNMENT'!$C$22+('VERTICAL ALIGNMENT'!$E$22/2)),(PET!$T12&gt;=('VERTICAL ALIGNMENT'!$C$22-('VERTICAL ALIGNMENT'!$E$22/2)))),'VERTICAL ALIGNMENT'!$K$22+'VERTICAL ALIGNMENT'!$F$21*(PET!$T12-'VERTICAL ALIGNMENT'!$J$22)+('VERTICAL ALIGNMENT'!$I$22/2)*(PET!$T12-'VERTICAL ALIGNMENT'!$J$22)^2,IF(AND(PET!$T12&lt;=('VERTICAL ALIGNMENT'!$C$24-('VERTICAL ALIGNMENT'!$E$24/2)),(PET!$T12&gt;='VERTICAL ALIGNMENT'!$C$22+'VERTICAL ALIGNMENT'!$E$22/2)),'VERTICAL ALIGNMENT'!$D$22+'VERTICAL ALIGNMENT'!$F$23*(PET!$T12-'VERTICAL ALIGNMENT'!$C$22),IF(AND(PET!$T12&lt;=('VERTICAL ALIGNMENT'!$C$24+('VERTICAL ALIGNMENT'!$E$24/2)),(PET!$T12&gt;=('VERTICAL ALIGNMENT'!$C$24-('VERTICAL ALIGNMENT'!$E$24/2)))),'VERTICAL ALIGNMENT'!$K$24+'VERTICAL ALIGNMENT'!$F$23*(PET!$T12-'VERTICAL ALIGNMENT'!$J$24)+('VERTICAL ALIGNMENT'!$I$24/2)*(PET!$T12-'VERTICAL ALIGNMENT'!$J$24)^2,IF(AND(PET!$T12&lt;=('VERTICAL ALIGNMENT'!$C$26-('VERTICAL ALIGNMENT'!$E$26/2)),(PET!$T12&gt;='VERTICAL ALIGNMENT'!$C$24+'VERTICAL ALIGNMENT'!$E$24/2)),'VERTICAL ALIGNMENT'!$D$24+'VERTICAL ALIGNMENT'!$F$25*(PET!$T12-'VERTICAL ALIGNMENT'!$C$24),IF(AND(PET!$T12&lt;=('VERTICAL ALIGNMENT'!$C$26+('VERTICAL ALIGNMENT'!$E$26/2)),(PET!$T12&gt;=('VERTICAL ALIGNMENT'!$C$26-('VERTICAL ALIGNMENT'!$E$26/2)))),'VERTICAL ALIGNMENT'!$K$26+'VERTICAL ALIGNMENT'!$F$25*(PET!$T12-'VERTICAL ALIGNMENT'!$J$26)+('VERTICAL ALIGNMENT'!$I$26/2)*(PET!$T12-'VERTICAL ALIGNMENT'!$J$26)^2,$M12))))))</f>
        <v>O. B.</v>
      </c>
      <c r="M12" s="158" t="str">
        <f>IF(AND(PET!$T12&lt;=('VERTICAL ALIGNMENT'!$C$28-('VERTICAL ALIGNMENT'!$E$28/2)),(PET!$T12&gt;='VERTICAL ALIGNMENT'!$C$26+'VERTICAL ALIGNMENT'!$E$26/2)),'VERTICAL ALIGNMENT'!$D$26+'VERTICAL ALIGNMENT'!$F$27*(PET!$T12-'VERTICAL ALIGNMENT'!$C$26),IF(AND(PET!$T12&lt;=('VERTICAL ALIGNMENT'!$C$28+('VERTICAL ALIGNMENT'!$E$28/2)),(PET!$T12&gt;=('VERTICAL ALIGNMENT'!$C$28-('VERTICAL ALIGNMENT'!$E$28/2)))),'VERTICAL ALIGNMENT'!$K$28+'VERTICAL ALIGNMENT'!$F$27*(PET!$T12-'VERTICAL ALIGNMENT'!$J$28)+('VERTICAL ALIGNMENT'!$I$28/2)*(PET!$T12-'VERTICAL ALIGNMENT'!$J$28)^2,IF(AND(PET!$T12&lt;=('VERTICAL ALIGNMENT'!$C$30-('VERTICAL ALIGNMENT'!$E$30/2)),(PET!$T12&gt;='VERTICAL ALIGNMENT'!$C$28+'VERTICAL ALIGNMENT'!$E$28/2)),'VERTICAL ALIGNMENT'!$D$28+'VERTICAL ALIGNMENT'!$F$29*(PET!$T12-'VERTICAL ALIGNMENT'!$C$28),IF(AND(PET!$T12&lt;=('VERTICAL ALIGNMENT'!$C$30+('VERTICAL ALIGNMENT'!$E$30/2)),(PET!$T12&gt;=('VERTICAL ALIGNMENT'!$C$30-('VERTICAL ALIGNMENT'!$E$30/2)))),'VERTICAL ALIGNMENT'!$K$30+'VERTICAL ALIGNMENT'!$F$29*(PET!$T12-'VERTICAL ALIGNMENT'!$J$30)+('VERTICAL ALIGNMENT'!$I$30/2)*(PET!$T12-'VERTICAL ALIGNMENT'!$J$30)^2,IF(AND(PET!$T12&lt;=('VERTICAL ALIGNMENT'!$C$32-('VERTICAL ALIGNMENT'!$E$32/2)),(PET!$T12&gt;='VERTICAL ALIGNMENT'!$C$30+'VERTICAL ALIGNMENT'!$E$30/2)),'VERTICAL ALIGNMENT'!$D$30+'VERTICAL ALIGNMENT'!$F$31*(PET!$T12-'VERTICAL ALIGNMENT'!$C$30),IF(AND(PET!$T12&lt;=('VERTICAL ALIGNMENT'!$C$32+('VERTICAL ALIGNMENT'!$E$32/2)),(PET!$T12&gt;=('VERTICAL ALIGNMENT'!$C$32-('VERTICAL ALIGNMENT'!$E$32/2)))),'VERTICAL ALIGNMENT'!$K$32+'VERTICAL ALIGNMENT'!$F$31*(PET!$T12-'VERTICAL ALIGNMENT'!$J$32)+('VERTICAL ALIGNMENT'!$I$32/2)*(PET!$T12-'VERTICAL ALIGNMENT'!$J$32)^2,$N12))))))</f>
        <v>O. B.</v>
      </c>
      <c r="N12" s="158" t="str">
        <f>IF(AND(PET!$T12&lt;=('VERTICAL ALIGNMENT'!$C$34-('VERTICAL ALIGNMENT'!$E$34/2)),(PET!$T12&gt;='VERTICAL ALIGNMENT'!$C$32+'VERTICAL ALIGNMENT'!$E$32/2)),'VERTICAL ALIGNMENT'!$D$32+'VERTICAL ALIGNMENT'!$F$33*(PET!$T12-'VERTICAL ALIGNMENT'!$C$32),IF(AND(PET!$T12&lt;=('VERTICAL ALIGNMENT'!$C$34+('VERTICAL ALIGNMENT'!$E$34/2)),(PET!$T12&gt;=('VERTICAL ALIGNMENT'!$C$34-('VERTICAL ALIGNMENT'!$E$34/2)))),'VERTICAL ALIGNMENT'!$K$34+'VERTICAL ALIGNMENT'!$F$33*(PET!$T12-'VERTICAL ALIGNMENT'!$J$34)+('VERTICAL ALIGNMENT'!$I$34/2)*(PET!$T12-'VERTICAL ALIGNMENT'!$J$34)^2,IF(AND(PET!$T12&lt;=('VERTICAL ALIGNMENT'!$C$36-('VERTICAL ALIGNMENT'!$E$36/2)),(PET!$T12&gt;='VERTICAL ALIGNMENT'!$C$34+'VERTICAL ALIGNMENT'!$E$34/2)),'VERTICAL ALIGNMENT'!$D$34+'VERTICAL ALIGNMENT'!$F$35*(PET!$T12-'VERTICAL ALIGNMENT'!$C$34),IF(AND(PET!$T12&lt;=('VERTICAL ALIGNMENT'!$C$36+('VERTICAL ALIGNMENT'!$E$36/2)),(PET!$T12&gt;=('VERTICAL ALIGNMENT'!$C$36-('VERTICAL ALIGNMENT'!$E$36/2)))),'VERTICAL ALIGNMENT'!$K$36+'VERTICAL ALIGNMENT'!$F$35*(PET!$T12-'VERTICAL ALIGNMENT'!$J$36)+('VERTICAL ALIGNMENT'!$I$36/2)*(PET!$T12-'VERTICAL ALIGNMENT'!$J$36)^2,IF(AND(PET!$T12&lt;=('VERTICAL ALIGNMENT'!$C$38-('VERTICAL ALIGNMENT'!$E$38/2)),(PET!$T12&gt;='VERTICAL ALIGNMENT'!$C$36+'VERTICAL ALIGNMENT'!$E$36/2)),'VERTICAL ALIGNMENT'!$D$36+'VERTICAL ALIGNMENT'!$F$37*(PET!$T12-'VERTICAL ALIGNMENT'!$C$36),IF(AND(PET!$T12&lt;=('VERTICAL ALIGNMENT'!$C$38+('VERTICAL ALIGNMENT'!$E$38/2)),(PET!$T12&gt;=('VERTICAL ALIGNMENT'!$C$38-('VERTICAL ALIGNMENT'!$E$38/2)))),'VERTICAL ALIGNMENT'!$K$38+'VERTICAL ALIGNMENT'!$F$37*(PET!$T12-'VERTICAL ALIGNMENT'!$J$38)+('VERTICAL ALIGNMENT'!$I$38/2)*(PET!$T12-'VERTICAL ALIGNMENT'!$J$38)^2,$O12))))))</f>
        <v>O. B.</v>
      </c>
      <c r="O12" s="158" t="str">
        <f>IF(AND(PET!$T12&lt;=('VERTICAL ALIGNMENT'!$C$40-('VERTICAL ALIGNMENT'!$E$40/2)),(PET!$T12&gt;='VERTICAL ALIGNMENT'!$C$38+'VERTICAL ALIGNMENT'!$E$38/2)),'VERTICAL ALIGNMENT'!$D$38+'VERTICAL ALIGNMENT'!$F$39*(PET!$T12-'VERTICAL ALIGNMENT'!$C$38),IF(AND(PET!$T12&lt;=('VERTICAL ALIGNMENT'!$C$40+('VERTICAL ALIGNMENT'!$E$40/2)),(PET!$T12&gt;=('VERTICAL ALIGNMENT'!$C$40-('VERTICAL ALIGNMENT'!$E$40/2)))),'VERTICAL ALIGNMENT'!$K$40+'VERTICAL ALIGNMENT'!$F$39*(PET!$T12-'VERTICAL ALIGNMENT'!$J$40)+('VERTICAL ALIGNMENT'!$I$40/2)*(PET!$T12-'VERTICAL ALIGNMENT'!$J$40)^2,IF(AND(PET!$T12&lt;=('VERTICAL ALIGNMENT'!$C$42-('VERTICAL ALIGNMENT'!$E$42/2)),(PET!$T12&gt;='VERTICAL ALIGNMENT'!$C$40+'VERTICAL ALIGNMENT'!$E$40/2)),'VERTICAL ALIGNMENT'!$D$40+'VERTICAL ALIGNMENT'!$F$41*(PET!$T12-'VERTICAL ALIGNMENT'!$C$40),IF(AND(PET!$T12&lt;=('VERTICAL ALIGNMENT'!$C$42+('VERTICAL ALIGNMENT'!$E$42/2)),(PET!$T12&gt;=('VERTICAL ALIGNMENT'!$C$42-('VERTICAL ALIGNMENT'!$E$42/2)))),'VERTICAL ALIGNMENT'!$K$42+'VERTICAL ALIGNMENT'!$F$41*(PET!$T12-'VERTICAL ALIGNMENT'!$J$42)+('VERTICAL ALIGNMENT'!$I$42/2)*(PET!$T12-'VERTICAL ALIGNMENT'!$J$42)^2,IF(AND(PET!$T12&lt;=('VERTICAL ALIGNMENT'!$C$44-('VERTICAL ALIGNMENT'!$E$44/2)),(PET!$T12&gt;='VERTICAL ALIGNMENT'!$C$42+'VERTICAL ALIGNMENT'!$E$42/2)),'VERTICAL ALIGNMENT'!$D$42+'VERTICAL ALIGNMENT'!$F$43*(PET!$T12-'VERTICAL ALIGNMENT'!$C$42),IF(AND(PET!$T12&lt;=('VERTICAL ALIGNMENT'!$C$44+('VERTICAL ALIGNMENT'!$E$44/2)),(PET!$T12&gt;=('VERTICAL ALIGNMENT'!$C$44-('VERTICAL ALIGNMENT'!$E$44/2)))),'VERTICAL ALIGNMENT'!$K$44+'VERTICAL ALIGNMENT'!$F$43*(PET!$T12-'VERTICAL ALIGNMENT'!$J$44)+('VERTICAL ALIGNMENT'!$I$44/2)*(PET!$T12-'VERTICAL ALIGNMENT'!$J$44)^2,$P12))))))</f>
        <v>O. B.</v>
      </c>
      <c r="P12" s="158" t="str">
        <f>IF(AND(PET!$T12&lt;=('VERTICAL ALIGNMENT'!$C$46-('VERTICAL ALIGNMENT'!$E$46/2)),(PET!$T12&gt;='VERTICAL ALIGNMENT'!$C$44+'VERTICAL ALIGNMENT'!$E$44/2)),'VERTICAL ALIGNMENT'!$D$44+'VERTICAL ALIGNMENT'!$F$45*(PET!$T12-'VERTICAL ALIGNMENT'!$C$44),IF(AND(PET!$T12&lt;=('VERTICAL ALIGNMENT'!$C$46+('VERTICAL ALIGNMENT'!$E$46/2)),(PET!$T12&gt;=('VERTICAL ALIGNMENT'!$C$46-('VERTICAL ALIGNMENT'!$E$46/2)))),'VERTICAL ALIGNMENT'!$K$46+'VERTICAL ALIGNMENT'!$F$45*(PET!$T12-'VERTICAL ALIGNMENT'!$J$46)+('VERTICAL ALIGNMENT'!$I$46/2)*(PET!$T12-'VERTICAL ALIGNMENT'!$J$46)^2,IF(AND(PET!$T12&lt;=('VERTICAL ALIGNMENT'!$C$48-('VERTICAL ALIGNMENT'!$E$48/2)),(PET!$T12&gt;='VERTICAL ALIGNMENT'!$C$46+'VERTICAL ALIGNMENT'!$E$46/2)),'VERTICAL ALIGNMENT'!$D$46+'VERTICAL ALIGNMENT'!$F$47*(PET!$T12-'VERTICAL ALIGNMENT'!$C$46),IF(AND(PET!$T12&lt;=('VERTICAL ALIGNMENT'!$C$48+('VERTICAL ALIGNMENT'!$E$48/2)),(PET!$T12&gt;=('VERTICAL ALIGNMENT'!$C$48-('VERTICAL ALIGNMENT'!$E$48/2)))),'VERTICAL ALIGNMENT'!$K$48+'VERTICAL ALIGNMENT'!$F$47*(PET!$T12-'VERTICAL ALIGNMENT'!$J$48)+('VERTICAL ALIGNMENT'!$I$48/2)*(PET!$T12-'VERTICAL ALIGNMENT'!$J$48)^2,IF(AND(PET!$T12&lt;=('VERTICAL ALIGNMENT'!$C$50-('VERTICAL ALIGNMENT'!$E$50/2)),(PET!$T12&gt;='VERTICAL ALIGNMENT'!$C$48+'VERTICAL ALIGNMENT'!$E$48/2)),'VERTICAL ALIGNMENT'!$D$48+'VERTICAL ALIGNMENT'!$F$49*(PET!$T12-'VERTICAL ALIGNMENT'!$C$48),IF(AND(PET!$T12&lt;=('VERTICAL ALIGNMENT'!$C$50+('VERTICAL ALIGNMENT'!$E$50/2)),(PET!$T12&gt;=('VERTICAL ALIGNMENT'!$C$50-('VERTICAL ALIGNMENT'!$E$50/2)))),'VERTICAL ALIGNMENT'!$K$50+'VERTICAL ALIGNMENT'!$F$49*(PET!$T12-'VERTICAL ALIGNMENT'!$J$50)+('VERTICAL ALIGNMENT'!$I$50/2)*(PET!$T12-'VERTICAL ALIGNMENT'!$J$50)^2,$Q12))))))</f>
        <v>O. B.</v>
      </c>
      <c r="Q12" s="158" t="str">
        <f>IF(AND(PET!$T12&lt;=('VERTICAL ALIGNMENT'!$C$52-('VERTICAL ALIGNMENT'!$E$52/2)),(PET!$T12&gt;='VERTICAL ALIGNMENT'!$C$50+'VERTICAL ALIGNMENT'!$E$50/2)),'VERTICAL ALIGNMENT'!$D$50+'VERTICAL ALIGNMENT'!$F$51*(PET!$T12-'VERTICAL ALIGNMENT'!$C$50),IF(AND(PET!$T12&lt;=('VERTICAL ALIGNMENT'!$C$52+('VERTICAL ALIGNMENT'!$E$52/2)),(PET!$T12&gt;=('VERTICAL ALIGNMENT'!$C$52-('VERTICAL ALIGNMENT'!$E$52/2)))),'VERTICAL ALIGNMENT'!$K$52+'VERTICAL ALIGNMENT'!$F$51*(PET!$T12-'VERTICAL ALIGNMENT'!$J$52)+('VERTICAL ALIGNMENT'!$I$52/2)*(PET!$T12-'VERTICAL ALIGNMENT'!$J$52)^2,IF(AND(PET!$T12&lt;=('VERTICAL ALIGNMENT'!$C$54-('VERTICAL ALIGNMENT'!$E$54/2)),(PET!$T12&gt;='VERTICAL ALIGNMENT'!$C$52+'VERTICAL ALIGNMENT'!$E$52/2)),'VERTICAL ALIGNMENT'!$D$52+'VERTICAL ALIGNMENT'!$F$53*(PET!$T12-'VERTICAL ALIGNMENT'!$C$52),IF(AND(PET!$T12&lt;=('VERTICAL ALIGNMENT'!$C$54+('VERTICAL ALIGNMENT'!$E$54/2)),(PET!$T12&gt;=('VERTICAL ALIGNMENT'!$C$54-('VERTICAL ALIGNMENT'!$E$54/2)))),'VERTICAL ALIGNMENT'!$K$54+'VERTICAL ALIGNMENT'!$F$53*(PET!$T12-'VERTICAL ALIGNMENT'!$J$54)+('VERTICAL ALIGNMENT'!$I$54/2)*(PET!$T12-'VERTICAL ALIGNMENT'!$J$54)^2,IF(AND(PET!$T12&lt;=('VERTICAL ALIGNMENT'!$C$56-('VERTICAL ALIGNMENT'!$E$56/2)),(PET!$T12&gt;='VERTICAL ALIGNMENT'!$C$54+'VERTICAL ALIGNMENT'!$E$54/2)),'VERTICAL ALIGNMENT'!$D$54+'VERTICAL ALIGNMENT'!$F$55*(PET!$T12-'VERTICAL ALIGNMENT'!$C$54),IF(AND(PET!$T12&lt;=('VERTICAL ALIGNMENT'!$C$56+('VERTICAL ALIGNMENT'!$E$56/2)),(PET!$T12&gt;=('VERTICAL ALIGNMENT'!$C$56-('VERTICAL ALIGNMENT'!$E$56/2)))),'VERTICAL ALIGNMENT'!$K$56+'VERTICAL ALIGNMENT'!$F$55*(PET!$T12-'VERTICAL ALIGNMENT'!$J$56)+('VERTICAL ALIGNMENT'!$I$56/2)*(PET!$T12-'VERTICAL ALIGNMENT'!$J$56)^2,$R12))))))</f>
        <v>O. B.</v>
      </c>
      <c r="R12" s="158" t="str">
        <f>IF(AND(PET!$T12&lt;=('VERTICAL ALIGNMENT'!$C$58-('VERTICAL ALIGNMENT'!$E$58/2)),(PET!$T12&gt;='VERTICAL ALIGNMENT'!$C$56+'VERTICAL ALIGNMENT'!$E$56/2)),'VERTICAL ALIGNMENT'!$D$56+'VERTICAL ALIGNMENT'!$F$57*(PET!$T12-'VERTICAL ALIGNMENT'!$C$56),IF(AND(PET!$T12&lt;=('VERTICAL ALIGNMENT'!$C$58+('VERTICAL ALIGNMENT'!$E$58/2)),(PET!$T12&gt;=('VERTICAL ALIGNMENT'!$C$58-('VERTICAL ALIGNMENT'!$E$58/2)))),'VERTICAL ALIGNMENT'!$K$58+'VERTICAL ALIGNMENT'!$F$57*(PET!$T12-'VERTICAL ALIGNMENT'!$J$58)+('VERTICAL ALIGNMENT'!$I$58/2)*(PET!$T12-'VERTICAL ALIGNMENT'!$J$58)^2,IF(AND(PET!$T12&lt;=('VERTICAL ALIGNMENT'!$C$60-('VERTICAL ALIGNMENT'!$E$60/2)),(PET!$T12&gt;='VERTICAL ALIGNMENT'!$C$58+'VERTICAL ALIGNMENT'!$E$58/2)),'VERTICAL ALIGNMENT'!$D$58+'VERTICAL ALIGNMENT'!$F$59*(PET!$T12-'VERTICAL ALIGNMENT'!$C$58),IF(AND(PET!$T12&lt;=('VERTICAL ALIGNMENT'!$C$60+('VERTICAL ALIGNMENT'!$E$60/2)),(PET!$T12&gt;=('VERTICAL ALIGNMENT'!$C$60-('VERTICAL ALIGNMENT'!$E$60/2)))),'VERTICAL ALIGNMENT'!$K$60+'VERTICAL ALIGNMENT'!$F$59*(PET!$T12-'VERTICAL ALIGNMENT'!$J$60)+('VERTICAL ALIGNMENT'!$I$60/2)*(PET!$T12-'VERTICAL ALIGNMENT'!$J$60)^2,IF(AND(PET!$T12&lt;=('VERTICAL ALIGNMENT'!$C$62-('VERTICAL ALIGNMENT'!$E$62/2)),(PET!$T12&gt;='VERTICAL ALIGNMENT'!$C$60+'VERTICAL ALIGNMENT'!$E$60/2)),'VERTICAL ALIGNMENT'!$D$60+'VERTICAL ALIGNMENT'!$F$61*(PET!$T12-'VERTICAL ALIGNMENT'!$C$60),IF(AND(PET!$T12&lt;=('VERTICAL ALIGNMENT'!$C$62+('VERTICAL ALIGNMENT'!$E$62/2)),(PET!$T12&gt;=('VERTICAL ALIGNMENT'!$C$62-('VERTICAL ALIGNMENT'!$E$62/2)))),'VERTICAL ALIGNMENT'!$K$62+'VERTICAL ALIGNMENT'!$F$61*(PET!$T12-'VERTICAL ALIGNMENT'!$J$62)+('VERTICAL ALIGNMENT'!$I$62/2)*(PET!$T12-'VERTICAL ALIGNMENT'!$J$62)^2,$S12))))))</f>
        <v>O. B.</v>
      </c>
      <c r="S12" s="158" t="str">
        <f>IF(AND(PET!$T12&gt;'VERTICAL ALIGNMENT'!$C$60+'VERTICAL ALIGNMENT'!$E$60/2,PET!$T12&lt;='VERTICAL ALIGNMENT'!$C$62),'VERTICAL ALIGNMENT'!$D$60+'VERTICAL ALIGNMENT'!$F$61*(PET!$T12-'VERTICAL ALIGNMENT'!$C$60),"O. B.")</f>
        <v>O. B.</v>
      </c>
      <c r="T12" s="159">
        <v>2775</v>
      </c>
      <c r="U12" s="213">
        <f t="shared" si="13"/>
        <v>4.3400000000000001E-2</v>
      </c>
      <c r="V12" s="106">
        <v>24</v>
      </c>
      <c r="W12" s="106">
        <f t="shared" si="5"/>
        <v>1.0416000000000001</v>
      </c>
      <c r="X12" s="238"/>
      <c r="Y12" s="194">
        <v>35</v>
      </c>
      <c r="Z12" s="212">
        <f t="shared" si="6"/>
        <v>633.41999999999996</v>
      </c>
      <c r="AA12" s="168">
        <f t="shared" si="17"/>
        <v>-2.6600000000000006E-2</v>
      </c>
      <c r="AB12" s="106">
        <v>4</v>
      </c>
      <c r="AC12" s="169">
        <f t="shared" si="9"/>
        <v>633.31399999999996</v>
      </c>
      <c r="AD12" s="186"/>
      <c r="AE12" s="233" t="s">
        <v>65</v>
      </c>
    </row>
    <row r="13" spans="1:46" ht="14.1" customHeight="1" x14ac:dyDescent="0.2">
      <c r="A13" s="129">
        <f t="shared" si="3"/>
        <v>631.68799999999999</v>
      </c>
      <c r="B13" s="106">
        <v>10</v>
      </c>
      <c r="C13" s="108">
        <f t="shared" si="4"/>
        <v>-5.0299999999999997E-2</v>
      </c>
      <c r="D13" s="195">
        <f t="shared" si="7"/>
        <v>633.4</v>
      </c>
      <c r="E13" s="194">
        <v>35</v>
      </c>
      <c r="F13" s="236"/>
      <c r="G13" s="140">
        <f t="shared" ref="G13" si="18">H13*I13</f>
        <v>1.2071999999999998</v>
      </c>
      <c r="H13" s="105">
        <v>24</v>
      </c>
      <c r="I13" s="198">
        <f t="shared" si="12"/>
        <v>5.0299999999999997E-2</v>
      </c>
      <c r="J13" s="157">
        <f>IF(AND(PET!$T13&lt;=('VERTICAL ALIGNMENT'!$C$10-('VERTICAL ALIGNMENT'!$E$10/2)),(PET!$T13&gt;='VERTICAL ALIGNMENT'!$C$8)),'VERTICAL ALIGNMENT'!$D$8+'VERTICAL ALIGNMENT'!$F$9*(PET!$T13-'VERTICAL ALIGNMENT'!$C$8),IF(AND(PET!$T13&lt;=('VERTICAL ALIGNMENT'!$C$10+('VERTICAL ALIGNMENT'!$E$10/2)),(PET!$T13&gt;=('VERTICAL ALIGNMENT'!$C$10-('VERTICAL ALIGNMENT'!$E$10/2)))),'VERTICAL ALIGNMENT'!$K$10+'VERTICAL ALIGNMENT'!$F$9*(PET!$T13-'VERTICAL ALIGNMENT'!$J$10)+('VERTICAL ALIGNMENT'!$I$10/2)*(PET!$T13-'VERTICAL ALIGNMENT'!$J$10)^2,IF(AND(PET!$T13&lt;=('VERTICAL ALIGNMENT'!$C$12-('VERTICAL ALIGNMENT'!$E$12/2)),(PET!$T13&gt;='VERTICAL ALIGNMENT'!$C$10+'VERTICAL ALIGNMENT'!$E$10/2)),'VERTICAL ALIGNMENT'!$D$10+'VERTICAL ALIGNMENT'!$F$11*(PET!$T13-'VERTICAL ALIGNMENT'!$C$10),IF(AND(PET!$T13&lt;=('VERTICAL ALIGNMENT'!$C$12+('VERTICAL ALIGNMENT'!$E$12/2)),(PET!$T13&gt;=('VERTICAL ALIGNMENT'!$C$12-('VERTICAL ALIGNMENT'!$E$12/2)))),'VERTICAL ALIGNMENT'!$K$12+'VERTICAL ALIGNMENT'!$F$11*(PET!$T13-'VERTICAL ALIGNMENT'!$J$12)+('VERTICAL ALIGNMENT'!$I$12/2)*(PET!$T13-'VERTICAL ALIGNMENT'!$J$12)^2,IF(AND(PET!$T13&lt;=('VERTICAL ALIGNMENT'!$C$14-('VERTICAL ALIGNMENT'!$E$14/2)),(PET!$T13&gt;='VERTICAL ALIGNMENT'!$C$12+'VERTICAL ALIGNMENT'!$E$12/2)),'VERTICAL ALIGNMENT'!$D$12+'VERTICAL ALIGNMENT'!$F$13*(PET!$T13-'VERTICAL ALIGNMENT'!$C$12),IF(AND(PET!$T13&lt;=('VERTICAL ALIGNMENT'!$C$14+('VERTICAL ALIGNMENT'!$E$14/2)),(PET!$T13&gt;=('VERTICAL ALIGNMENT'!$C$14-('VERTICAL ALIGNMENT'!$E$14/2)))),'VERTICAL ALIGNMENT'!$K$14+'VERTICAL ALIGNMENT'!$F$13*(PET!$T13-'VERTICAL ALIGNMENT'!$J$14)+('VERTICAL ALIGNMENT'!$I$14/2)*(PET!$T13-'VERTICAL ALIGNMENT'!$J$14)^2,$K13))))))</f>
        <v>632.19069999999999</v>
      </c>
      <c r="K13" s="160" t="str">
        <f>IF(AND(PET!$T13&lt;=('VERTICAL ALIGNMENT'!$C$16-('VERTICAL ALIGNMENT'!$E$16/2)),(PET!$T13&gt;='VERTICAL ALIGNMENT'!$C$14+'VERTICAL ALIGNMENT'!$E$14/2)),'VERTICAL ALIGNMENT'!$D$14+'VERTICAL ALIGNMENT'!$F$15*(PET!$T13-'VERTICAL ALIGNMENT'!$C$14),IF(AND(PET!$T13&lt;=('VERTICAL ALIGNMENT'!$C$16+('VERTICAL ALIGNMENT'!$E$16/2)),(PET!$T13&gt;=('VERTICAL ALIGNMENT'!$C$16-('VERTICAL ALIGNMENT'!$E$16/2)))),'VERTICAL ALIGNMENT'!$K$16+'VERTICAL ALIGNMENT'!$F$15*(PET!$T13-'VERTICAL ALIGNMENT'!$J$16)+('VERTICAL ALIGNMENT'!$I$16/2)*(PET!$T13-'VERTICAL ALIGNMENT'!$J$16)^2,IF(AND(PET!$T13&lt;=('VERTICAL ALIGNMENT'!$C$18-('VERTICAL ALIGNMENT'!$E$18/2)),(PET!$T13&gt;='VERTICAL ALIGNMENT'!$C$16+'VERTICAL ALIGNMENT'!$E$16/2)),'VERTICAL ALIGNMENT'!$D$16+'VERTICAL ALIGNMENT'!$F$17*(PET!$T13-'VERTICAL ALIGNMENT'!$C$16),IF(AND(PET!$T13&lt;=('VERTICAL ALIGNMENT'!$C$18+('VERTICAL ALIGNMENT'!$E$18/2)),(PET!$T13&gt;=('VERTICAL ALIGNMENT'!$C$18-('VERTICAL ALIGNMENT'!$E$18/2)))),'VERTICAL ALIGNMENT'!$K$18+'VERTICAL ALIGNMENT'!$F$17*(PET!$T13-'VERTICAL ALIGNMENT'!$J$18)+('VERTICAL ALIGNMENT'!$I$18/2)*(PET!$T13-'VERTICAL ALIGNMENT'!$J$18)^2,IF(AND(PET!$T13&lt;=('VERTICAL ALIGNMENT'!$C$20-('VERTICAL ALIGNMENT'!$E$20/2)),(PET!$T13&gt;='VERTICAL ALIGNMENT'!$C$18+'VERTICAL ALIGNMENT'!$E$18/2)),'VERTICAL ALIGNMENT'!$D$18+'VERTICAL ALIGNMENT'!$F$19*(PET!$T13-'VERTICAL ALIGNMENT'!$C$18),IF(AND(PET!$T13&lt;=('VERTICAL ALIGNMENT'!$C$20+('VERTICAL ALIGNMENT'!$E$20/2)),(PET!$T13&gt;=('VERTICAL ALIGNMENT'!$C$20-('VERTICAL ALIGNMENT'!$E$20/2)))),'VERTICAL ALIGNMENT'!$K$20+'VERTICAL ALIGNMENT'!$F$19*(PET!$T13-'VERTICAL ALIGNMENT'!$J$20)+('VERTICAL ALIGNMENT'!$I$20/2)*(PET!$T13-'VERTICAL ALIGNMENT'!$J$20)^2,$L13))))))</f>
        <v>O. B.</v>
      </c>
      <c r="L13" s="160" t="str">
        <f>IF(AND(PET!$T13&lt;=('VERTICAL ALIGNMENT'!$C$22-('VERTICAL ALIGNMENT'!$E$22/2)),(PET!$T13&gt;='VERTICAL ALIGNMENT'!$C$20+'VERTICAL ALIGNMENT'!$E$20/2)),'VERTICAL ALIGNMENT'!$D$20+'VERTICAL ALIGNMENT'!$F$21*(PET!$T13-'VERTICAL ALIGNMENT'!$C$20),IF(AND(PET!$T13&lt;=('VERTICAL ALIGNMENT'!$C$22+('VERTICAL ALIGNMENT'!$E$22/2)),(PET!$T13&gt;=('VERTICAL ALIGNMENT'!$C$22-('VERTICAL ALIGNMENT'!$E$22/2)))),'VERTICAL ALIGNMENT'!$K$22+'VERTICAL ALIGNMENT'!$F$21*(PET!$T13-'VERTICAL ALIGNMENT'!$J$22)+('VERTICAL ALIGNMENT'!$I$22/2)*(PET!$T13-'VERTICAL ALIGNMENT'!$J$22)^2,IF(AND(PET!$T13&lt;=('VERTICAL ALIGNMENT'!$C$24-('VERTICAL ALIGNMENT'!$E$24/2)),(PET!$T13&gt;='VERTICAL ALIGNMENT'!$C$22+'VERTICAL ALIGNMENT'!$E$22/2)),'VERTICAL ALIGNMENT'!$D$22+'VERTICAL ALIGNMENT'!$F$23*(PET!$T13-'VERTICAL ALIGNMENT'!$C$22),IF(AND(PET!$T13&lt;=('VERTICAL ALIGNMENT'!$C$24+('VERTICAL ALIGNMENT'!$E$24/2)),(PET!$T13&gt;=('VERTICAL ALIGNMENT'!$C$24-('VERTICAL ALIGNMENT'!$E$24/2)))),'VERTICAL ALIGNMENT'!$K$24+'VERTICAL ALIGNMENT'!$F$23*(PET!$T13-'VERTICAL ALIGNMENT'!$J$24)+('VERTICAL ALIGNMENT'!$I$24/2)*(PET!$T13-'VERTICAL ALIGNMENT'!$J$24)^2,IF(AND(PET!$T13&lt;=('VERTICAL ALIGNMENT'!$C$26-('VERTICAL ALIGNMENT'!$E$26/2)),(PET!$T13&gt;='VERTICAL ALIGNMENT'!$C$24+'VERTICAL ALIGNMENT'!$E$24/2)),'VERTICAL ALIGNMENT'!$D$24+'VERTICAL ALIGNMENT'!$F$25*(PET!$T13-'VERTICAL ALIGNMENT'!$C$24),IF(AND(PET!$T13&lt;=('VERTICAL ALIGNMENT'!$C$26+('VERTICAL ALIGNMENT'!$E$26/2)),(PET!$T13&gt;=('VERTICAL ALIGNMENT'!$C$26-('VERTICAL ALIGNMENT'!$E$26/2)))),'VERTICAL ALIGNMENT'!$K$26+'VERTICAL ALIGNMENT'!$F$25*(PET!$T13-'VERTICAL ALIGNMENT'!$J$26)+('VERTICAL ALIGNMENT'!$I$26/2)*(PET!$T13-'VERTICAL ALIGNMENT'!$J$26)^2,$M13))))))</f>
        <v>O. B.</v>
      </c>
      <c r="M13" s="160" t="str">
        <f>IF(AND(PET!$T13&lt;=('VERTICAL ALIGNMENT'!$C$28-('VERTICAL ALIGNMENT'!$E$28/2)),(PET!$T13&gt;='VERTICAL ALIGNMENT'!$C$26+'VERTICAL ALIGNMENT'!$E$26/2)),'VERTICAL ALIGNMENT'!$D$26+'VERTICAL ALIGNMENT'!$F$27*(PET!$T13-'VERTICAL ALIGNMENT'!$C$26),IF(AND(PET!$T13&lt;=('VERTICAL ALIGNMENT'!$C$28+('VERTICAL ALIGNMENT'!$E$28/2)),(PET!$T13&gt;=('VERTICAL ALIGNMENT'!$C$28-('VERTICAL ALIGNMENT'!$E$28/2)))),'VERTICAL ALIGNMENT'!$K$28+'VERTICAL ALIGNMENT'!$F$27*(PET!$T13-'VERTICAL ALIGNMENT'!$J$28)+('VERTICAL ALIGNMENT'!$I$28/2)*(PET!$T13-'VERTICAL ALIGNMENT'!$J$28)^2,IF(AND(PET!$T13&lt;=('VERTICAL ALIGNMENT'!$C$30-('VERTICAL ALIGNMENT'!$E$30/2)),(PET!$T13&gt;='VERTICAL ALIGNMENT'!$C$28+'VERTICAL ALIGNMENT'!$E$28/2)),'VERTICAL ALIGNMENT'!$D$28+'VERTICAL ALIGNMENT'!$F$29*(PET!$T13-'VERTICAL ALIGNMENT'!$C$28),IF(AND(PET!$T13&lt;=('VERTICAL ALIGNMENT'!$C$30+('VERTICAL ALIGNMENT'!$E$30/2)),(PET!$T13&gt;=('VERTICAL ALIGNMENT'!$C$30-('VERTICAL ALIGNMENT'!$E$30/2)))),'VERTICAL ALIGNMENT'!$K$30+'VERTICAL ALIGNMENT'!$F$29*(PET!$T13-'VERTICAL ALIGNMENT'!$J$30)+('VERTICAL ALIGNMENT'!$I$30/2)*(PET!$T13-'VERTICAL ALIGNMENT'!$J$30)^2,IF(AND(PET!$T13&lt;=('VERTICAL ALIGNMENT'!$C$32-('VERTICAL ALIGNMENT'!$E$32/2)),(PET!$T13&gt;='VERTICAL ALIGNMENT'!$C$30+'VERTICAL ALIGNMENT'!$E$30/2)),'VERTICAL ALIGNMENT'!$D$30+'VERTICAL ALIGNMENT'!$F$31*(PET!$T13-'VERTICAL ALIGNMENT'!$C$30),IF(AND(PET!$T13&lt;=('VERTICAL ALIGNMENT'!$C$32+('VERTICAL ALIGNMENT'!$E$32/2)),(PET!$T13&gt;=('VERTICAL ALIGNMENT'!$C$32-('VERTICAL ALIGNMENT'!$E$32/2)))),'VERTICAL ALIGNMENT'!$K$32+'VERTICAL ALIGNMENT'!$F$31*(PET!$T13-'VERTICAL ALIGNMENT'!$J$32)+('VERTICAL ALIGNMENT'!$I$32/2)*(PET!$T13-'VERTICAL ALIGNMENT'!$J$32)^2,$N13))))))</f>
        <v>O. B.</v>
      </c>
      <c r="N13" s="160" t="str">
        <f>IF(AND(PET!$T13&lt;=('VERTICAL ALIGNMENT'!$C$34-('VERTICAL ALIGNMENT'!$E$34/2)),(PET!$T13&gt;='VERTICAL ALIGNMENT'!$C$32+'VERTICAL ALIGNMENT'!$E$32/2)),'VERTICAL ALIGNMENT'!$D$32+'VERTICAL ALIGNMENT'!$F$33*(PET!$T13-'VERTICAL ALIGNMENT'!$C$32),IF(AND(PET!$T13&lt;=('VERTICAL ALIGNMENT'!$C$34+('VERTICAL ALIGNMENT'!$E$34/2)),(PET!$T13&gt;=('VERTICAL ALIGNMENT'!$C$34-('VERTICAL ALIGNMENT'!$E$34/2)))),'VERTICAL ALIGNMENT'!$K$34+'VERTICAL ALIGNMENT'!$F$33*(PET!$T13-'VERTICAL ALIGNMENT'!$J$34)+('VERTICAL ALIGNMENT'!$I$34/2)*(PET!$T13-'VERTICAL ALIGNMENT'!$J$34)^2,IF(AND(PET!$T13&lt;=('VERTICAL ALIGNMENT'!$C$36-('VERTICAL ALIGNMENT'!$E$36/2)),(PET!$T13&gt;='VERTICAL ALIGNMENT'!$C$34+'VERTICAL ALIGNMENT'!$E$34/2)),'VERTICAL ALIGNMENT'!$D$34+'VERTICAL ALIGNMENT'!$F$35*(PET!$T13-'VERTICAL ALIGNMENT'!$C$34),IF(AND(PET!$T13&lt;=('VERTICAL ALIGNMENT'!$C$36+('VERTICAL ALIGNMENT'!$E$36/2)),(PET!$T13&gt;=('VERTICAL ALIGNMENT'!$C$36-('VERTICAL ALIGNMENT'!$E$36/2)))),'VERTICAL ALIGNMENT'!$K$36+'VERTICAL ALIGNMENT'!$F$35*(PET!$T13-'VERTICAL ALIGNMENT'!$J$36)+('VERTICAL ALIGNMENT'!$I$36/2)*(PET!$T13-'VERTICAL ALIGNMENT'!$J$36)^2,IF(AND(PET!$T13&lt;=('VERTICAL ALIGNMENT'!$C$38-('VERTICAL ALIGNMENT'!$E$38/2)),(PET!$T13&gt;='VERTICAL ALIGNMENT'!$C$36+'VERTICAL ALIGNMENT'!$E$36/2)),'VERTICAL ALIGNMENT'!$D$36+'VERTICAL ALIGNMENT'!$F$37*(PET!$T13-'VERTICAL ALIGNMENT'!$C$36),IF(AND(PET!$T13&lt;=('VERTICAL ALIGNMENT'!$C$38+('VERTICAL ALIGNMENT'!$E$38/2)),(PET!$T13&gt;=('VERTICAL ALIGNMENT'!$C$38-('VERTICAL ALIGNMENT'!$E$38/2)))),'VERTICAL ALIGNMENT'!$K$38+'VERTICAL ALIGNMENT'!$F$37*(PET!$T13-'VERTICAL ALIGNMENT'!$J$38)+('VERTICAL ALIGNMENT'!$I$38/2)*(PET!$T13-'VERTICAL ALIGNMENT'!$J$38)^2,$O13))))))</f>
        <v>O. B.</v>
      </c>
      <c r="O13" s="160" t="str">
        <f>IF(AND(PET!$T13&lt;=('VERTICAL ALIGNMENT'!$C$40-('VERTICAL ALIGNMENT'!$E$40/2)),(PET!$T13&gt;='VERTICAL ALIGNMENT'!$C$38+'VERTICAL ALIGNMENT'!$E$38/2)),'VERTICAL ALIGNMENT'!$D$38+'VERTICAL ALIGNMENT'!$F$39*(PET!$T13-'VERTICAL ALIGNMENT'!$C$38),IF(AND(PET!$T13&lt;=('VERTICAL ALIGNMENT'!$C$40+('VERTICAL ALIGNMENT'!$E$40/2)),(PET!$T13&gt;=('VERTICAL ALIGNMENT'!$C$40-('VERTICAL ALIGNMENT'!$E$40/2)))),'VERTICAL ALIGNMENT'!$K$40+'VERTICAL ALIGNMENT'!$F$39*(PET!$T13-'VERTICAL ALIGNMENT'!$J$40)+('VERTICAL ALIGNMENT'!$I$40/2)*(PET!$T13-'VERTICAL ALIGNMENT'!$J$40)^2,IF(AND(PET!$T13&lt;=('VERTICAL ALIGNMENT'!$C$42-('VERTICAL ALIGNMENT'!$E$42/2)),(PET!$T13&gt;='VERTICAL ALIGNMENT'!$C$40+'VERTICAL ALIGNMENT'!$E$40/2)),'VERTICAL ALIGNMENT'!$D$40+'VERTICAL ALIGNMENT'!$F$41*(PET!$T13-'VERTICAL ALIGNMENT'!$C$40),IF(AND(PET!$T13&lt;=('VERTICAL ALIGNMENT'!$C$42+('VERTICAL ALIGNMENT'!$E$42/2)),(PET!$T13&gt;=('VERTICAL ALIGNMENT'!$C$42-('VERTICAL ALIGNMENT'!$E$42/2)))),'VERTICAL ALIGNMENT'!$K$42+'VERTICAL ALIGNMENT'!$F$41*(PET!$T13-'VERTICAL ALIGNMENT'!$J$42)+('VERTICAL ALIGNMENT'!$I$42/2)*(PET!$T13-'VERTICAL ALIGNMENT'!$J$42)^2,IF(AND(PET!$T13&lt;=('VERTICAL ALIGNMENT'!$C$44-('VERTICAL ALIGNMENT'!$E$44/2)),(PET!$T13&gt;='VERTICAL ALIGNMENT'!$C$42+'VERTICAL ALIGNMENT'!$E$42/2)),'VERTICAL ALIGNMENT'!$D$42+'VERTICAL ALIGNMENT'!$F$43*(PET!$T13-'VERTICAL ALIGNMENT'!$C$42),IF(AND(PET!$T13&lt;=('VERTICAL ALIGNMENT'!$C$44+('VERTICAL ALIGNMENT'!$E$44/2)),(PET!$T13&gt;=('VERTICAL ALIGNMENT'!$C$44-('VERTICAL ALIGNMENT'!$E$44/2)))),'VERTICAL ALIGNMENT'!$K$44+'VERTICAL ALIGNMENT'!$F$43*(PET!$T13-'VERTICAL ALIGNMENT'!$J$44)+('VERTICAL ALIGNMENT'!$I$44/2)*(PET!$T13-'VERTICAL ALIGNMENT'!$J$44)^2,$P13))))))</f>
        <v>O. B.</v>
      </c>
      <c r="P13" s="160" t="str">
        <f>IF(AND(PET!$T13&lt;=('VERTICAL ALIGNMENT'!$C$46-('VERTICAL ALIGNMENT'!$E$46/2)),(PET!$T13&gt;='VERTICAL ALIGNMENT'!$C$44+'VERTICAL ALIGNMENT'!$E$44/2)),'VERTICAL ALIGNMENT'!$D$44+'VERTICAL ALIGNMENT'!$F$45*(PET!$T13-'VERTICAL ALIGNMENT'!$C$44),IF(AND(PET!$T13&lt;=('VERTICAL ALIGNMENT'!$C$46+('VERTICAL ALIGNMENT'!$E$46/2)),(PET!$T13&gt;=('VERTICAL ALIGNMENT'!$C$46-('VERTICAL ALIGNMENT'!$E$46/2)))),'VERTICAL ALIGNMENT'!$K$46+'VERTICAL ALIGNMENT'!$F$45*(PET!$T13-'VERTICAL ALIGNMENT'!$J$46)+('VERTICAL ALIGNMENT'!$I$46/2)*(PET!$T13-'VERTICAL ALIGNMENT'!$J$46)^2,IF(AND(PET!$T13&lt;=('VERTICAL ALIGNMENT'!$C$48-('VERTICAL ALIGNMENT'!$E$48/2)),(PET!$T13&gt;='VERTICAL ALIGNMENT'!$C$46+'VERTICAL ALIGNMENT'!$E$46/2)),'VERTICAL ALIGNMENT'!$D$46+'VERTICAL ALIGNMENT'!$F$47*(PET!$T13-'VERTICAL ALIGNMENT'!$C$46),IF(AND(PET!$T13&lt;=('VERTICAL ALIGNMENT'!$C$48+('VERTICAL ALIGNMENT'!$E$48/2)),(PET!$T13&gt;=('VERTICAL ALIGNMENT'!$C$48-('VERTICAL ALIGNMENT'!$E$48/2)))),'VERTICAL ALIGNMENT'!$K$48+'VERTICAL ALIGNMENT'!$F$47*(PET!$T13-'VERTICAL ALIGNMENT'!$J$48)+('VERTICAL ALIGNMENT'!$I$48/2)*(PET!$T13-'VERTICAL ALIGNMENT'!$J$48)^2,IF(AND(PET!$T13&lt;=('VERTICAL ALIGNMENT'!$C$50-('VERTICAL ALIGNMENT'!$E$50/2)),(PET!$T13&gt;='VERTICAL ALIGNMENT'!$C$48+'VERTICAL ALIGNMENT'!$E$48/2)),'VERTICAL ALIGNMENT'!$D$48+'VERTICAL ALIGNMENT'!$F$49*(PET!$T13-'VERTICAL ALIGNMENT'!$C$48),IF(AND(PET!$T13&lt;=('VERTICAL ALIGNMENT'!$C$50+('VERTICAL ALIGNMENT'!$E$50/2)),(PET!$T13&gt;=('VERTICAL ALIGNMENT'!$C$50-('VERTICAL ALIGNMENT'!$E$50/2)))),'VERTICAL ALIGNMENT'!$K$50+'VERTICAL ALIGNMENT'!$F$49*(PET!$T13-'VERTICAL ALIGNMENT'!$J$50)+('VERTICAL ALIGNMENT'!$I$50/2)*(PET!$T13-'VERTICAL ALIGNMENT'!$J$50)^2,$Q13))))))</f>
        <v>O. B.</v>
      </c>
      <c r="Q13" s="160" t="str">
        <f>IF(AND(PET!$T13&lt;=('VERTICAL ALIGNMENT'!$C$52-('VERTICAL ALIGNMENT'!$E$52/2)),(PET!$T13&gt;='VERTICAL ALIGNMENT'!$C$50+'VERTICAL ALIGNMENT'!$E$50/2)),'VERTICAL ALIGNMENT'!$D$50+'VERTICAL ALIGNMENT'!$F$51*(PET!$T13-'VERTICAL ALIGNMENT'!$C$50),IF(AND(PET!$T13&lt;=('VERTICAL ALIGNMENT'!$C$52+('VERTICAL ALIGNMENT'!$E$52/2)),(PET!$T13&gt;=('VERTICAL ALIGNMENT'!$C$52-('VERTICAL ALIGNMENT'!$E$52/2)))),'VERTICAL ALIGNMENT'!$K$52+'VERTICAL ALIGNMENT'!$F$51*(PET!$T13-'VERTICAL ALIGNMENT'!$J$52)+('VERTICAL ALIGNMENT'!$I$52/2)*(PET!$T13-'VERTICAL ALIGNMENT'!$J$52)^2,IF(AND(PET!$T13&lt;=('VERTICAL ALIGNMENT'!$C$54-('VERTICAL ALIGNMENT'!$E$54/2)),(PET!$T13&gt;='VERTICAL ALIGNMENT'!$C$52+'VERTICAL ALIGNMENT'!$E$52/2)),'VERTICAL ALIGNMENT'!$D$52+'VERTICAL ALIGNMENT'!$F$53*(PET!$T13-'VERTICAL ALIGNMENT'!$C$52),IF(AND(PET!$T13&lt;=('VERTICAL ALIGNMENT'!$C$54+('VERTICAL ALIGNMENT'!$E$54/2)),(PET!$T13&gt;=('VERTICAL ALIGNMENT'!$C$54-('VERTICAL ALIGNMENT'!$E$54/2)))),'VERTICAL ALIGNMENT'!$K$54+'VERTICAL ALIGNMENT'!$F$53*(PET!$T13-'VERTICAL ALIGNMENT'!$J$54)+('VERTICAL ALIGNMENT'!$I$54/2)*(PET!$T13-'VERTICAL ALIGNMENT'!$J$54)^2,IF(AND(PET!$T13&lt;=('VERTICAL ALIGNMENT'!$C$56-('VERTICAL ALIGNMENT'!$E$56/2)),(PET!$T13&gt;='VERTICAL ALIGNMENT'!$C$54+'VERTICAL ALIGNMENT'!$E$54/2)),'VERTICAL ALIGNMENT'!$D$54+'VERTICAL ALIGNMENT'!$F$55*(PET!$T13-'VERTICAL ALIGNMENT'!$C$54),IF(AND(PET!$T13&lt;=('VERTICAL ALIGNMENT'!$C$56+('VERTICAL ALIGNMENT'!$E$56/2)),(PET!$T13&gt;=('VERTICAL ALIGNMENT'!$C$56-('VERTICAL ALIGNMENT'!$E$56/2)))),'VERTICAL ALIGNMENT'!$K$56+'VERTICAL ALIGNMENT'!$F$55*(PET!$T13-'VERTICAL ALIGNMENT'!$J$56)+('VERTICAL ALIGNMENT'!$I$56/2)*(PET!$T13-'VERTICAL ALIGNMENT'!$J$56)^2,$R13))))))</f>
        <v>O. B.</v>
      </c>
      <c r="R13" s="160" t="str">
        <f>IF(AND(PET!$T13&lt;=('VERTICAL ALIGNMENT'!$C$58-('VERTICAL ALIGNMENT'!$E$58/2)),(PET!$T13&gt;='VERTICAL ALIGNMENT'!$C$56+'VERTICAL ALIGNMENT'!$E$56/2)),'VERTICAL ALIGNMENT'!$D$56+'VERTICAL ALIGNMENT'!$F$57*(PET!$T13-'VERTICAL ALIGNMENT'!$C$56),IF(AND(PET!$T13&lt;=('VERTICAL ALIGNMENT'!$C$58+('VERTICAL ALIGNMENT'!$E$58/2)),(PET!$T13&gt;=('VERTICAL ALIGNMENT'!$C$58-('VERTICAL ALIGNMENT'!$E$58/2)))),'VERTICAL ALIGNMENT'!$K$58+'VERTICAL ALIGNMENT'!$F$57*(PET!$T13-'VERTICAL ALIGNMENT'!$J$58)+('VERTICAL ALIGNMENT'!$I$58/2)*(PET!$T13-'VERTICAL ALIGNMENT'!$J$58)^2,IF(AND(PET!$T13&lt;=('VERTICAL ALIGNMENT'!$C$60-('VERTICAL ALIGNMENT'!$E$60/2)),(PET!$T13&gt;='VERTICAL ALIGNMENT'!$C$58+'VERTICAL ALIGNMENT'!$E$58/2)),'VERTICAL ALIGNMENT'!$D$58+'VERTICAL ALIGNMENT'!$F$59*(PET!$T13-'VERTICAL ALIGNMENT'!$C$58),IF(AND(PET!$T13&lt;=('VERTICAL ALIGNMENT'!$C$60+('VERTICAL ALIGNMENT'!$E$60/2)),(PET!$T13&gt;=('VERTICAL ALIGNMENT'!$C$60-('VERTICAL ALIGNMENT'!$E$60/2)))),'VERTICAL ALIGNMENT'!$K$60+'VERTICAL ALIGNMENT'!$F$59*(PET!$T13-'VERTICAL ALIGNMENT'!$J$60)+('VERTICAL ALIGNMENT'!$I$60/2)*(PET!$T13-'VERTICAL ALIGNMENT'!$J$60)^2,IF(AND(PET!$T13&lt;=('VERTICAL ALIGNMENT'!$C$62-('VERTICAL ALIGNMENT'!$E$62/2)),(PET!$T13&gt;='VERTICAL ALIGNMENT'!$C$60+'VERTICAL ALIGNMENT'!$E$60/2)),'VERTICAL ALIGNMENT'!$D$60+'VERTICAL ALIGNMENT'!$F$61*(PET!$T13-'VERTICAL ALIGNMENT'!$C$60),IF(AND(PET!$T13&lt;=('VERTICAL ALIGNMENT'!$C$62+('VERTICAL ALIGNMENT'!$E$62/2)),(PET!$T13&gt;=('VERTICAL ALIGNMENT'!$C$62-('VERTICAL ALIGNMENT'!$E$62/2)))),'VERTICAL ALIGNMENT'!$K$62+'VERTICAL ALIGNMENT'!$F$61*(PET!$T13-'VERTICAL ALIGNMENT'!$J$62)+('VERTICAL ALIGNMENT'!$I$62/2)*(PET!$T13-'VERTICAL ALIGNMENT'!$J$62)^2,$S13))))))</f>
        <v>O. B.</v>
      </c>
      <c r="S13" s="160" t="str">
        <f>IF(AND(PET!$T13&gt;'VERTICAL ALIGNMENT'!$C$60+'VERTICAL ALIGNMENT'!$E$60/2,PET!$T13&lt;='VERTICAL ALIGNMENT'!$C$62),'VERTICAL ALIGNMENT'!$D$60+'VERTICAL ALIGNMENT'!$F$61*(PET!$T13-'VERTICAL ALIGNMENT'!$C$60),"O. B.")</f>
        <v>O. B.</v>
      </c>
      <c r="T13" s="159">
        <f>T12+25</f>
        <v>2800</v>
      </c>
      <c r="U13" s="213">
        <f t="shared" si="13"/>
        <v>5.0299999999999997E-2</v>
      </c>
      <c r="V13" s="106">
        <v>24</v>
      </c>
      <c r="W13" s="106">
        <f t="shared" si="5"/>
        <v>1.2071999999999998</v>
      </c>
      <c r="X13" s="238"/>
      <c r="Y13" s="194">
        <v>35</v>
      </c>
      <c r="Z13" s="212">
        <f t="shared" si="6"/>
        <v>633.4</v>
      </c>
      <c r="AA13" s="168">
        <f t="shared" si="17"/>
        <v>-1.9700000000000009E-2</v>
      </c>
      <c r="AB13" s="106">
        <v>4</v>
      </c>
      <c r="AC13" s="169">
        <f t="shared" si="9"/>
        <v>633.32100000000003</v>
      </c>
      <c r="AD13" s="186"/>
      <c r="AE13" s="234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</row>
    <row r="14" spans="1:46" ht="14.1" customHeight="1" x14ac:dyDescent="0.2">
      <c r="A14" s="129">
        <f t="shared" si="3"/>
        <v>631.42999999999995</v>
      </c>
      <c r="B14" s="106">
        <v>10</v>
      </c>
      <c r="C14" s="108">
        <f t="shared" si="4"/>
        <v>-5.7200000000000001E-2</v>
      </c>
      <c r="D14" s="195">
        <f t="shared" si="7"/>
        <v>633.37</v>
      </c>
      <c r="E14" s="194">
        <v>35</v>
      </c>
      <c r="F14" s="236"/>
      <c r="G14" s="140">
        <f t="shared" si="14"/>
        <v>1.3728</v>
      </c>
      <c r="H14" s="105">
        <v>24</v>
      </c>
      <c r="I14" s="198">
        <f t="shared" si="12"/>
        <v>5.7200000000000001E-2</v>
      </c>
      <c r="J14" s="157">
        <f>IF(AND(PET!$T14&lt;=('VERTICAL ALIGNMENT'!$C$10-('VERTICAL ALIGNMENT'!$E$10/2)),(PET!$T14&gt;='VERTICAL ALIGNMENT'!$C$8)),'VERTICAL ALIGNMENT'!$D$8+'VERTICAL ALIGNMENT'!$F$9*(PET!$T14-'VERTICAL ALIGNMENT'!$C$8),IF(AND(PET!$T14&lt;=('VERTICAL ALIGNMENT'!$C$10+('VERTICAL ALIGNMENT'!$E$10/2)),(PET!$T14&gt;=('VERTICAL ALIGNMENT'!$C$10-('VERTICAL ALIGNMENT'!$E$10/2)))),'VERTICAL ALIGNMENT'!$K$10+'VERTICAL ALIGNMENT'!$F$9*(PET!$T14-'VERTICAL ALIGNMENT'!$J$10)+('VERTICAL ALIGNMENT'!$I$10/2)*(PET!$T14-'VERTICAL ALIGNMENT'!$J$10)^2,IF(AND(PET!$T14&lt;=('VERTICAL ALIGNMENT'!$C$12-('VERTICAL ALIGNMENT'!$E$12/2)),(PET!$T14&gt;='VERTICAL ALIGNMENT'!$C$10+'VERTICAL ALIGNMENT'!$E$10/2)),'VERTICAL ALIGNMENT'!$D$10+'VERTICAL ALIGNMENT'!$F$11*(PET!$T14-'VERTICAL ALIGNMENT'!$C$10),IF(AND(PET!$T14&lt;=('VERTICAL ALIGNMENT'!$C$12+('VERTICAL ALIGNMENT'!$E$12/2)),(PET!$T14&gt;=('VERTICAL ALIGNMENT'!$C$12-('VERTICAL ALIGNMENT'!$E$12/2)))),'VERTICAL ALIGNMENT'!$K$12+'VERTICAL ALIGNMENT'!$F$11*(PET!$T14-'VERTICAL ALIGNMENT'!$J$12)+('VERTICAL ALIGNMENT'!$I$12/2)*(PET!$T14-'VERTICAL ALIGNMENT'!$J$12)^2,IF(AND(PET!$T14&lt;=('VERTICAL ALIGNMENT'!$C$14-('VERTICAL ALIGNMENT'!$E$14/2)),(PET!$T14&gt;='VERTICAL ALIGNMENT'!$C$12+'VERTICAL ALIGNMENT'!$E$12/2)),'VERTICAL ALIGNMENT'!$D$12+'VERTICAL ALIGNMENT'!$F$13*(PET!$T14-'VERTICAL ALIGNMENT'!$C$12),IF(AND(PET!$T14&lt;=('VERTICAL ALIGNMENT'!$C$14+('VERTICAL ALIGNMENT'!$E$14/2)),(PET!$T14&gt;=('VERTICAL ALIGNMENT'!$C$14-('VERTICAL ALIGNMENT'!$E$14/2)))),'VERTICAL ALIGNMENT'!$K$14+'VERTICAL ALIGNMENT'!$F$13*(PET!$T14-'VERTICAL ALIGNMENT'!$J$14)+('VERTICAL ALIGNMENT'!$I$14/2)*(PET!$T14-'VERTICAL ALIGNMENT'!$J$14)^2,$K14))))))</f>
        <v>632.00175000000002</v>
      </c>
      <c r="K14" s="160" t="str">
        <f>IF(AND(PET!$T14&lt;=('VERTICAL ALIGNMENT'!$C$16-('VERTICAL ALIGNMENT'!$E$16/2)),(PET!$T14&gt;='VERTICAL ALIGNMENT'!$C$14+'VERTICAL ALIGNMENT'!$E$14/2)),'VERTICAL ALIGNMENT'!$D$14+'VERTICAL ALIGNMENT'!$F$15*(PET!$T14-'VERTICAL ALIGNMENT'!$C$14),IF(AND(PET!$T14&lt;=('VERTICAL ALIGNMENT'!$C$16+('VERTICAL ALIGNMENT'!$E$16/2)),(PET!$T14&gt;=('VERTICAL ALIGNMENT'!$C$16-('VERTICAL ALIGNMENT'!$E$16/2)))),'VERTICAL ALIGNMENT'!$K$16+'VERTICAL ALIGNMENT'!$F$15*(PET!$T14-'VERTICAL ALIGNMENT'!$J$16)+('VERTICAL ALIGNMENT'!$I$16/2)*(PET!$T14-'VERTICAL ALIGNMENT'!$J$16)^2,IF(AND(PET!$T14&lt;=('VERTICAL ALIGNMENT'!$C$18-('VERTICAL ALIGNMENT'!$E$18/2)),(PET!$T14&gt;='VERTICAL ALIGNMENT'!$C$16+'VERTICAL ALIGNMENT'!$E$16/2)),'VERTICAL ALIGNMENT'!$D$16+'VERTICAL ALIGNMENT'!$F$17*(PET!$T14-'VERTICAL ALIGNMENT'!$C$16),IF(AND(PET!$T14&lt;=('VERTICAL ALIGNMENT'!$C$18+('VERTICAL ALIGNMENT'!$E$18/2)),(PET!$T14&gt;=('VERTICAL ALIGNMENT'!$C$18-('VERTICAL ALIGNMENT'!$E$18/2)))),'VERTICAL ALIGNMENT'!$K$18+'VERTICAL ALIGNMENT'!$F$17*(PET!$T14-'VERTICAL ALIGNMENT'!$J$18)+('VERTICAL ALIGNMENT'!$I$18/2)*(PET!$T14-'VERTICAL ALIGNMENT'!$J$18)^2,IF(AND(PET!$T14&lt;=('VERTICAL ALIGNMENT'!$C$20-('VERTICAL ALIGNMENT'!$E$20/2)),(PET!$T14&gt;='VERTICAL ALIGNMENT'!$C$18+'VERTICAL ALIGNMENT'!$E$18/2)),'VERTICAL ALIGNMENT'!$D$18+'VERTICAL ALIGNMENT'!$F$19*(PET!$T14-'VERTICAL ALIGNMENT'!$C$18),IF(AND(PET!$T14&lt;=('VERTICAL ALIGNMENT'!$C$20+('VERTICAL ALIGNMENT'!$E$20/2)),(PET!$T14&gt;=('VERTICAL ALIGNMENT'!$C$20-('VERTICAL ALIGNMENT'!$E$20/2)))),'VERTICAL ALIGNMENT'!$K$20+'VERTICAL ALIGNMENT'!$F$19*(PET!$T14-'VERTICAL ALIGNMENT'!$J$20)+('VERTICAL ALIGNMENT'!$I$20/2)*(PET!$T14-'VERTICAL ALIGNMENT'!$J$20)^2,$L14))))))</f>
        <v>O. B.</v>
      </c>
      <c r="L14" s="160" t="str">
        <f>IF(AND(PET!$T14&lt;=('VERTICAL ALIGNMENT'!$C$22-('VERTICAL ALIGNMENT'!$E$22/2)),(PET!$T14&gt;='VERTICAL ALIGNMENT'!$C$20+'VERTICAL ALIGNMENT'!$E$20/2)),'VERTICAL ALIGNMENT'!$D$20+'VERTICAL ALIGNMENT'!$F$21*(PET!$T14-'VERTICAL ALIGNMENT'!$C$20),IF(AND(PET!$T14&lt;=('VERTICAL ALIGNMENT'!$C$22+('VERTICAL ALIGNMENT'!$E$22/2)),(PET!$T14&gt;=('VERTICAL ALIGNMENT'!$C$22-('VERTICAL ALIGNMENT'!$E$22/2)))),'VERTICAL ALIGNMENT'!$K$22+'VERTICAL ALIGNMENT'!$F$21*(PET!$T14-'VERTICAL ALIGNMENT'!$J$22)+('VERTICAL ALIGNMENT'!$I$22/2)*(PET!$T14-'VERTICAL ALIGNMENT'!$J$22)^2,IF(AND(PET!$T14&lt;=('VERTICAL ALIGNMENT'!$C$24-('VERTICAL ALIGNMENT'!$E$24/2)),(PET!$T14&gt;='VERTICAL ALIGNMENT'!$C$22+'VERTICAL ALIGNMENT'!$E$22/2)),'VERTICAL ALIGNMENT'!$D$22+'VERTICAL ALIGNMENT'!$F$23*(PET!$T14-'VERTICAL ALIGNMENT'!$C$22),IF(AND(PET!$T14&lt;=('VERTICAL ALIGNMENT'!$C$24+('VERTICAL ALIGNMENT'!$E$24/2)),(PET!$T14&gt;=('VERTICAL ALIGNMENT'!$C$24-('VERTICAL ALIGNMENT'!$E$24/2)))),'VERTICAL ALIGNMENT'!$K$24+'VERTICAL ALIGNMENT'!$F$23*(PET!$T14-'VERTICAL ALIGNMENT'!$J$24)+('VERTICAL ALIGNMENT'!$I$24/2)*(PET!$T14-'VERTICAL ALIGNMENT'!$J$24)^2,IF(AND(PET!$T14&lt;=('VERTICAL ALIGNMENT'!$C$26-('VERTICAL ALIGNMENT'!$E$26/2)),(PET!$T14&gt;='VERTICAL ALIGNMENT'!$C$24+'VERTICAL ALIGNMENT'!$E$24/2)),'VERTICAL ALIGNMENT'!$D$24+'VERTICAL ALIGNMENT'!$F$25*(PET!$T14-'VERTICAL ALIGNMENT'!$C$24),IF(AND(PET!$T14&lt;=('VERTICAL ALIGNMENT'!$C$26+('VERTICAL ALIGNMENT'!$E$26/2)),(PET!$T14&gt;=('VERTICAL ALIGNMENT'!$C$26-('VERTICAL ALIGNMENT'!$E$26/2)))),'VERTICAL ALIGNMENT'!$K$26+'VERTICAL ALIGNMENT'!$F$25*(PET!$T14-'VERTICAL ALIGNMENT'!$J$26)+('VERTICAL ALIGNMENT'!$I$26/2)*(PET!$T14-'VERTICAL ALIGNMENT'!$J$26)^2,$M14))))))</f>
        <v>O. B.</v>
      </c>
      <c r="M14" s="160" t="str">
        <f>IF(AND(PET!$T14&lt;=('VERTICAL ALIGNMENT'!$C$28-('VERTICAL ALIGNMENT'!$E$28/2)),(PET!$T14&gt;='VERTICAL ALIGNMENT'!$C$26+'VERTICAL ALIGNMENT'!$E$26/2)),'VERTICAL ALIGNMENT'!$D$26+'VERTICAL ALIGNMENT'!$F$27*(PET!$T14-'VERTICAL ALIGNMENT'!$C$26),IF(AND(PET!$T14&lt;=('VERTICAL ALIGNMENT'!$C$28+('VERTICAL ALIGNMENT'!$E$28/2)),(PET!$T14&gt;=('VERTICAL ALIGNMENT'!$C$28-('VERTICAL ALIGNMENT'!$E$28/2)))),'VERTICAL ALIGNMENT'!$K$28+'VERTICAL ALIGNMENT'!$F$27*(PET!$T14-'VERTICAL ALIGNMENT'!$J$28)+('VERTICAL ALIGNMENT'!$I$28/2)*(PET!$T14-'VERTICAL ALIGNMENT'!$J$28)^2,IF(AND(PET!$T14&lt;=('VERTICAL ALIGNMENT'!$C$30-('VERTICAL ALIGNMENT'!$E$30/2)),(PET!$T14&gt;='VERTICAL ALIGNMENT'!$C$28+'VERTICAL ALIGNMENT'!$E$28/2)),'VERTICAL ALIGNMENT'!$D$28+'VERTICAL ALIGNMENT'!$F$29*(PET!$T14-'VERTICAL ALIGNMENT'!$C$28),IF(AND(PET!$T14&lt;=('VERTICAL ALIGNMENT'!$C$30+('VERTICAL ALIGNMENT'!$E$30/2)),(PET!$T14&gt;=('VERTICAL ALIGNMENT'!$C$30-('VERTICAL ALIGNMENT'!$E$30/2)))),'VERTICAL ALIGNMENT'!$K$30+'VERTICAL ALIGNMENT'!$F$29*(PET!$T14-'VERTICAL ALIGNMENT'!$J$30)+('VERTICAL ALIGNMENT'!$I$30/2)*(PET!$T14-'VERTICAL ALIGNMENT'!$J$30)^2,IF(AND(PET!$T14&lt;=('VERTICAL ALIGNMENT'!$C$32-('VERTICAL ALIGNMENT'!$E$32/2)),(PET!$T14&gt;='VERTICAL ALIGNMENT'!$C$30+'VERTICAL ALIGNMENT'!$E$30/2)),'VERTICAL ALIGNMENT'!$D$30+'VERTICAL ALIGNMENT'!$F$31*(PET!$T14-'VERTICAL ALIGNMENT'!$C$30),IF(AND(PET!$T14&lt;=('VERTICAL ALIGNMENT'!$C$32+('VERTICAL ALIGNMENT'!$E$32/2)),(PET!$T14&gt;=('VERTICAL ALIGNMENT'!$C$32-('VERTICAL ALIGNMENT'!$E$32/2)))),'VERTICAL ALIGNMENT'!$K$32+'VERTICAL ALIGNMENT'!$F$31*(PET!$T14-'VERTICAL ALIGNMENT'!$J$32)+('VERTICAL ALIGNMENT'!$I$32/2)*(PET!$T14-'VERTICAL ALIGNMENT'!$J$32)^2,$N14))))))</f>
        <v>O. B.</v>
      </c>
      <c r="N14" s="160" t="str">
        <f>IF(AND(PET!$T14&lt;=('VERTICAL ALIGNMENT'!$C$34-('VERTICAL ALIGNMENT'!$E$34/2)),(PET!$T14&gt;='VERTICAL ALIGNMENT'!$C$32+'VERTICAL ALIGNMENT'!$E$32/2)),'VERTICAL ALIGNMENT'!$D$32+'VERTICAL ALIGNMENT'!$F$33*(PET!$T14-'VERTICAL ALIGNMENT'!$C$32),IF(AND(PET!$T14&lt;=('VERTICAL ALIGNMENT'!$C$34+('VERTICAL ALIGNMENT'!$E$34/2)),(PET!$T14&gt;=('VERTICAL ALIGNMENT'!$C$34-('VERTICAL ALIGNMENT'!$E$34/2)))),'VERTICAL ALIGNMENT'!$K$34+'VERTICAL ALIGNMENT'!$F$33*(PET!$T14-'VERTICAL ALIGNMENT'!$J$34)+('VERTICAL ALIGNMENT'!$I$34/2)*(PET!$T14-'VERTICAL ALIGNMENT'!$J$34)^2,IF(AND(PET!$T14&lt;=('VERTICAL ALIGNMENT'!$C$36-('VERTICAL ALIGNMENT'!$E$36/2)),(PET!$T14&gt;='VERTICAL ALIGNMENT'!$C$34+'VERTICAL ALIGNMENT'!$E$34/2)),'VERTICAL ALIGNMENT'!$D$34+'VERTICAL ALIGNMENT'!$F$35*(PET!$T14-'VERTICAL ALIGNMENT'!$C$34),IF(AND(PET!$T14&lt;=('VERTICAL ALIGNMENT'!$C$36+('VERTICAL ALIGNMENT'!$E$36/2)),(PET!$T14&gt;=('VERTICAL ALIGNMENT'!$C$36-('VERTICAL ALIGNMENT'!$E$36/2)))),'VERTICAL ALIGNMENT'!$K$36+'VERTICAL ALIGNMENT'!$F$35*(PET!$T14-'VERTICAL ALIGNMENT'!$J$36)+('VERTICAL ALIGNMENT'!$I$36/2)*(PET!$T14-'VERTICAL ALIGNMENT'!$J$36)^2,IF(AND(PET!$T14&lt;=('VERTICAL ALIGNMENT'!$C$38-('VERTICAL ALIGNMENT'!$E$38/2)),(PET!$T14&gt;='VERTICAL ALIGNMENT'!$C$36+'VERTICAL ALIGNMENT'!$E$36/2)),'VERTICAL ALIGNMENT'!$D$36+'VERTICAL ALIGNMENT'!$F$37*(PET!$T14-'VERTICAL ALIGNMENT'!$C$36),IF(AND(PET!$T14&lt;=('VERTICAL ALIGNMENT'!$C$38+('VERTICAL ALIGNMENT'!$E$38/2)),(PET!$T14&gt;=('VERTICAL ALIGNMENT'!$C$38-('VERTICAL ALIGNMENT'!$E$38/2)))),'VERTICAL ALIGNMENT'!$K$38+'VERTICAL ALIGNMENT'!$F$37*(PET!$T14-'VERTICAL ALIGNMENT'!$J$38)+('VERTICAL ALIGNMENT'!$I$38/2)*(PET!$T14-'VERTICAL ALIGNMENT'!$J$38)^2,$O14))))))</f>
        <v>O. B.</v>
      </c>
      <c r="O14" s="160" t="str">
        <f>IF(AND(PET!$T14&lt;=('VERTICAL ALIGNMENT'!$C$40-('VERTICAL ALIGNMENT'!$E$40/2)),(PET!$T14&gt;='VERTICAL ALIGNMENT'!$C$38+'VERTICAL ALIGNMENT'!$E$38/2)),'VERTICAL ALIGNMENT'!$D$38+'VERTICAL ALIGNMENT'!$F$39*(PET!$T14-'VERTICAL ALIGNMENT'!$C$38),IF(AND(PET!$T14&lt;=('VERTICAL ALIGNMENT'!$C$40+('VERTICAL ALIGNMENT'!$E$40/2)),(PET!$T14&gt;=('VERTICAL ALIGNMENT'!$C$40-('VERTICAL ALIGNMENT'!$E$40/2)))),'VERTICAL ALIGNMENT'!$K$40+'VERTICAL ALIGNMENT'!$F$39*(PET!$T14-'VERTICAL ALIGNMENT'!$J$40)+('VERTICAL ALIGNMENT'!$I$40/2)*(PET!$T14-'VERTICAL ALIGNMENT'!$J$40)^2,IF(AND(PET!$T14&lt;=('VERTICAL ALIGNMENT'!$C$42-('VERTICAL ALIGNMENT'!$E$42/2)),(PET!$T14&gt;='VERTICAL ALIGNMENT'!$C$40+'VERTICAL ALIGNMENT'!$E$40/2)),'VERTICAL ALIGNMENT'!$D$40+'VERTICAL ALIGNMENT'!$F$41*(PET!$T14-'VERTICAL ALIGNMENT'!$C$40),IF(AND(PET!$T14&lt;=('VERTICAL ALIGNMENT'!$C$42+('VERTICAL ALIGNMENT'!$E$42/2)),(PET!$T14&gt;=('VERTICAL ALIGNMENT'!$C$42-('VERTICAL ALIGNMENT'!$E$42/2)))),'VERTICAL ALIGNMENT'!$K$42+'VERTICAL ALIGNMENT'!$F$41*(PET!$T14-'VERTICAL ALIGNMENT'!$J$42)+('VERTICAL ALIGNMENT'!$I$42/2)*(PET!$T14-'VERTICAL ALIGNMENT'!$J$42)^2,IF(AND(PET!$T14&lt;=('VERTICAL ALIGNMENT'!$C$44-('VERTICAL ALIGNMENT'!$E$44/2)),(PET!$T14&gt;='VERTICAL ALIGNMENT'!$C$42+'VERTICAL ALIGNMENT'!$E$42/2)),'VERTICAL ALIGNMENT'!$D$42+'VERTICAL ALIGNMENT'!$F$43*(PET!$T14-'VERTICAL ALIGNMENT'!$C$42),IF(AND(PET!$T14&lt;=('VERTICAL ALIGNMENT'!$C$44+('VERTICAL ALIGNMENT'!$E$44/2)),(PET!$T14&gt;=('VERTICAL ALIGNMENT'!$C$44-('VERTICAL ALIGNMENT'!$E$44/2)))),'VERTICAL ALIGNMENT'!$K$44+'VERTICAL ALIGNMENT'!$F$43*(PET!$T14-'VERTICAL ALIGNMENT'!$J$44)+('VERTICAL ALIGNMENT'!$I$44/2)*(PET!$T14-'VERTICAL ALIGNMENT'!$J$44)^2,$P14))))))</f>
        <v>O. B.</v>
      </c>
      <c r="P14" s="160" t="str">
        <f>IF(AND(PET!$T14&lt;=('VERTICAL ALIGNMENT'!$C$46-('VERTICAL ALIGNMENT'!$E$46/2)),(PET!$T14&gt;='VERTICAL ALIGNMENT'!$C$44+'VERTICAL ALIGNMENT'!$E$44/2)),'VERTICAL ALIGNMENT'!$D$44+'VERTICAL ALIGNMENT'!$F$45*(PET!$T14-'VERTICAL ALIGNMENT'!$C$44),IF(AND(PET!$T14&lt;=('VERTICAL ALIGNMENT'!$C$46+('VERTICAL ALIGNMENT'!$E$46/2)),(PET!$T14&gt;=('VERTICAL ALIGNMENT'!$C$46-('VERTICAL ALIGNMENT'!$E$46/2)))),'VERTICAL ALIGNMENT'!$K$46+'VERTICAL ALIGNMENT'!$F$45*(PET!$T14-'VERTICAL ALIGNMENT'!$J$46)+('VERTICAL ALIGNMENT'!$I$46/2)*(PET!$T14-'VERTICAL ALIGNMENT'!$J$46)^2,IF(AND(PET!$T14&lt;=('VERTICAL ALIGNMENT'!$C$48-('VERTICAL ALIGNMENT'!$E$48/2)),(PET!$T14&gt;='VERTICAL ALIGNMENT'!$C$46+'VERTICAL ALIGNMENT'!$E$46/2)),'VERTICAL ALIGNMENT'!$D$46+'VERTICAL ALIGNMENT'!$F$47*(PET!$T14-'VERTICAL ALIGNMENT'!$C$46),IF(AND(PET!$T14&lt;=('VERTICAL ALIGNMENT'!$C$48+('VERTICAL ALIGNMENT'!$E$48/2)),(PET!$T14&gt;=('VERTICAL ALIGNMENT'!$C$48-('VERTICAL ALIGNMENT'!$E$48/2)))),'VERTICAL ALIGNMENT'!$K$48+'VERTICAL ALIGNMENT'!$F$47*(PET!$T14-'VERTICAL ALIGNMENT'!$J$48)+('VERTICAL ALIGNMENT'!$I$48/2)*(PET!$T14-'VERTICAL ALIGNMENT'!$J$48)^2,IF(AND(PET!$T14&lt;=('VERTICAL ALIGNMENT'!$C$50-('VERTICAL ALIGNMENT'!$E$50/2)),(PET!$T14&gt;='VERTICAL ALIGNMENT'!$C$48+'VERTICAL ALIGNMENT'!$E$48/2)),'VERTICAL ALIGNMENT'!$D$48+'VERTICAL ALIGNMENT'!$F$49*(PET!$T14-'VERTICAL ALIGNMENT'!$C$48),IF(AND(PET!$T14&lt;=('VERTICAL ALIGNMENT'!$C$50+('VERTICAL ALIGNMENT'!$E$50/2)),(PET!$T14&gt;=('VERTICAL ALIGNMENT'!$C$50-('VERTICAL ALIGNMENT'!$E$50/2)))),'VERTICAL ALIGNMENT'!$K$50+'VERTICAL ALIGNMENT'!$F$49*(PET!$T14-'VERTICAL ALIGNMENT'!$J$50)+('VERTICAL ALIGNMENT'!$I$50/2)*(PET!$T14-'VERTICAL ALIGNMENT'!$J$50)^2,$Q14))))))</f>
        <v>O. B.</v>
      </c>
      <c r="Q14" s="160" t="str">
        <f>IF(AND(PET!$T14&lt;=('VERTICAL ALIGNMENT'!$C$52-('VERTICAL ALIGNMENT'!$E$52/2)),(PET!$T14&gt;='VERTICAL ALIGNMENT'!$C$50+'VERTICAL ALIGNMENT'!$E$50/2)),'VERTICAL ALIGNMENT'!$D$50+'VERTICAL ALIGNMENT'!$F$51*(PET!$T14-'VERTICAL ALIGNMENT'!$C$50),IF(AND(PET!$T14&lt;=('VERTICAL ALIGNMENT'!$C$52+('VERTICAL ALIGNMENT'!$E$52/2)),(PET!$T14&gt;=('VERTICAL ALIGNMENT'!$C$52-('VERTICAL ALIGNMENT'!$E$52/2)))),'VERTICAL ALIGNMENT'!$K$52+'VERTICAL ALIGNMENT'!$F$51*(PET!$T14-'VERTICAL ALIGNMENT'!$J$52)+('VERTICAL ALIGNMENT'!$I$52/2)*(PET!$T14-'VERTICAL ALIGNMENT'!$J$52)^2,IF(AND(PET!$T14&lt;=('VERTICAL ALIGNMENT'!$C$54-('VERTICAL ALIGNMENT'!$E$54/2)),(PET!$T14&gt;='VERTICAL ALIGNMENT'!$C$52+'VERTICAL ALIGNMENT'!$E$52/2)),'VERTICAL ALIGNMENT'!$D$52+'VERTICAL ALIGNMENT'!$F$53*(PET!$T14-'VERTICAL ALIGNMENT'!$C$52),IF(AND(PET!$T14&lt;=('VERTICAL ALIGNMENT'!$C$54+('VERTICAL ALIGNMENT'!$E$54/2)),(PET!$T14&gt;=('VERTICAL ALIGNMENT'!$C$54-('VERTICAL ALIGNMENT'!$E$54/2)))),'VERTICAL ALIGNMENT'!$K$54+'VERTICAL ALIGNMENT'!$F$53*(PET!$T14-'VERTICAL ALIGNMENT'!$J$54)+('VERTICAL ALIGNMENT'!$I$54/2)*(PET!$T14-'VERTICAL ALIGNMENT'!$J$54)^2,IF(AND(PET!$T14&lt;=('VERTICAL ALIGNMENT'!$C$56-('VERTICAL ALIGNMENT'!$E$56/2)),(PET!$T14&gt;='VERTICAL ALIGNMENT'!$C$54+'VERTICAL ALIGNMENT'!$E$54/2)),'VERTICAL ALIGNMENT'!$D$54+'VERTICAL ALIGNMENT'!$F$55*(PET!$T14-'VERTICAL ALIGNMENT'!$C$54),IF(AND(PET!$T14&lt;=('VERTICAL ALIGNMENT'!$C$56+('VERTICAL ALIGNMENT'!$E$56/2)),(PET!$T14&gt;=('VERTICAL ALIGNMENT'!$C$56-('VERTICAL ALIGNMENT'!$E$56/2)))),'VERTICAL ALIGNMENT'!$K$56+'VERTICAL ALIGNMENT'!$F$55*(PET!$T14-'VERTICAL ALIGNMENT'!$J$56)+('VERTICAL ALIGNMENT'!$I$56/2)*(PET!$T14-'VERTICAL ALIGNMENT'!$J$56)^2,$R14))))))</f>
        <v>O. B.</v>
      </c>
      <c r="R14" s="160" t="str">
        <f>IF(AND(PET!$T14&lt;=('VERTICAL ALIGNMENT'!$C$58-('VERTICAL ALIGNMENT'!$E$58/2)),(PET!$T14&gt;='VERTICAL ALIGNMENT'!$C$56+'VERTICAL ALIGNMENT'!$E$56/2)),'VERTICAL ALIGNMENT'!$D$56+'VERTICAL ALIGNMENT'!$F$57*(PET!$T14-'VERTICAL ALIGNMENT'!$C$56),IF(AND(PET!$T14&lt;=('VERTICAL ALIGNMENT'!$C$58+('VERTICAL ALIGNMENT'!$E$58/2)),(PET!$T14&gt;=('VERTICAL ALIGNMENT'!$C$58-('VERTICAL ALIGNMENT'!$E$58/2)))),'VERTICAL ALIGNMENT'!$K$58+'VERTICAL ALIGNMENT'!$F$57*(PET!$T14-'VERTICAL ALIGNMENT'!$J$58)+('VERTICAL ALIGNMENT'!$I$58/2)*(PET!$T14-'VERTICAL ALIGNMENT'!$J$58)^2,IF(AND(PET!$T14&lt;=('VERTICAL ALIGNMENT'!$C$60-('VERTICAL ALIGNMENT'!$E$60/2)),(PET!$T14&gt;='VERTICAL ALIGNMENT'!$C$58+'VERTICAL ALIGNMENT'!$E$58/2)),'VERTICAL ALIGNMENT'!$D$58+'VERTICAL ALIGNMENT'!$F$59*(PET!$T14-'VERTICAL ALIGNMENT'!$C$58),IF(AND(PET!$T14&lt;=('VERTICAL ALIGNMENT'!$C$60+('VERTICAL ALIGNMENT'!$E$60/2)),(PET!$T14&gt;=('VERTICAL ALIGNMENT'!$C$60-('VERTICAL ALIGNMENT'!$E$60/2)))),'VERTICAL ALIGNMENT'!$K$60+'VERTICAL ALIGNMENT'!$F$59*(PET!$T14-'VERTICAL ALIGNMENT'!$J$60)+('VERTICAL ALIGNMENT'!$I$60/2)*(PET!$T14-'VERTICAL ALIGNMENT'!$J$60)^2,IF(AND(PET!$T14&lt;=('VERTICAL ALIGNMENT'!$C$62-('VERTICAL ALIGNMENT'!$E$62/2)),(PET!$T14&gt;='VERTICAL ALIGNMENT'!$C$60+'VERTICAL ALIGNMENT'!$E$60/2)),'VERTICAL ALIGNMENT'!$D$60+'VERTICAL ALIGNMENT'!$F$61*(PET!$T14-'VERTICAL ALIGNMENT'!$C$60),IF(AND(PET!$T14&lt;=('VERTICAL ALIGNMENT'!$C$62+('VERTICAL ALIGNMENT'!$E$62/2)),(PET!$T14&gt;=('VERTICAL ALIGNMENT'!$C$62-('VERTICAL ALIGNMENT'!$E$62/2)))),'VERTICAL ALIGNMENT'!$K$62+'VERTICAL ALIGNMENT'!$F$61*(PET!$T14-'VERTICAL ALIGNMENT'!$J$62)+('VERTICAL ALIGNMENT'!$I$62/2)*(PET!$T14-'VERTICAL ALIGNMENT'!$J$62)^2,$S14))))))</f>
        <v>O. B.</v>
      </c>
      <c r="S14" s="160" t="str">
        <f>IF(AND(PET!$T14&gt;'VERTICAL ALIGNMENT'!$C$60+'VERTICAL ALIGNMENT'!$E$60/2,PET!$T14&lt;='VERTICAL ALIGNMENT'!$C$62),'VERTICAL ALIGNMENT'!$D$60+'VERTICAL ALIGNMENT'!$F$61*(PET!$T14-'VERTICAL ALIGNMENT'!$C$60),"O. B.")</f>
        <v>O. B.</v>
      </c>
      <c r="T14" s="159">
        <f t="shared" ref="T14:T35" si="19">T13+25</f>
        <v>2825</v>
      </c>
      <c r="U14" s="213">
        <f t="shared" si="13"/>
        <v>5.7200000000000001E-2</v>
      </c>
      <c r="V14" s="106">
        <v>24</v>
      </c>
      <c r="W14" s="106">
        <f t="shared" si="5"/>
        <v>1.3728</v>
      </c>
      <c r="X14" s="238"/>
      <c r="Y14" s="194">
        <v>35</v>
      </c>
      <c r="Z14" s="212">
        <f t="shared" si="6"/>
        <v>633.37</v>
      </c>
      <c r="AA14" s="168">
        <f t="shared" si="17"/>
        <v>-1.2800000000000006E-2</v>
      </c>
      <c r="AB14" s="106">
        <v>4</v>
      </c>
      <c r="AC14" s="169">
        <f t="shared" si="9"/>
        <v>633.31899999999996</v>
      </c>
      <c r="AD14" s="186"/>
      <c r="AE14" s="234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</row>
    <row r="15" spans="1:46" ht="14.1" customHeight="1" x14ac:dyDescent="0.2">
      <c r="A15" s="129">
        <f t="shared" si="3"/>
        <v>631.31899999999996</v>
      </c>
      <c r="B15" s="106">
        <v>10</v>
      </c>
      <c r="C15" s="108">
        <f>IF(I15&lt;0.04,-0.04,-I15)</f>
        <v>-0.06</v>
      </c>
      <c r="D15" s="195">
        <f t="shared" ref="D15" si="20">ROUND(J15+(H15*I15),2)</f>
        <v>633.36</v>
      </c>
      <c r="E15" s="194">
        <v>35</v>
      </c>
      <c r="F15" s="236"/>
      <c r="G15" s="140">
        <f t="shared" ref="G15" si="21">H15*I15</f>
        <v>1.44</v>
      </c>
      <c r="H15" s="105">
        <v>24</v>
      </c>
      <c r="I15" s="199">
        <v>0.06</v>
      </c>
      <c r="J15" s="157">
        <f>IF(AND(PET!$T15&lt;=('VERTICAL ALIGNMENT'!$C$10-('VERTICAL ALIGNMENT'!$E$10/2)),(PET!$T15&gt;='VERTICAL ALIGNMENT'!$C$8)),'VERTICAL ALIGNMENT'!$D$8+'VERTICAL ALIGNMENT'!$F$9*(PET!$T15-'VERTICAL ALIGNMENT'!$C$8),IF(AND(PET!$T15&lt;=('VERTICAL ALIGNMENT'!$C$10+('VERTICAL ALIGNMENT'!$E$10/2)),(PET!$T15&gt;=('VERTICAL ALIGNMENT'!$C$10-('VERTICAL ALIGNMENT'!$E$10/2)))),'VERTICAL ALIGNMENT'!$K$10+'VERTICAL ALIGNMENT'!$F$9*(PET!$T15-'VERTICAL ALIGNMENT'!$J$10)+('VERTICAL ALIGNMENT'!$I$10/2)*(PET!$T15-'VERTICAL ALIGNMENT'!$J$10)^2,IF(AND(PET!$T15&lt;=('VERTICAL ALIGNMENT'!$C$12-('VERTICAL ALIGNMENT'!$E$12/2)),(PET!$T15&gt;='VERTICAL ALIGNMENT'!$C$10+'VERTICAL ALIGNMENT'!$E$10/2)),'VERTICAL ALIGNMENT'!$D$10+'VERTICAL ALIGNMENT'!$F$11*(PET!$T15-'VERTICAL ALIGNMENT'!$C$10),IF(AND(PET!$T15&lt;=('VERTICAL ALIGNMENT'!$C$12+('VERTICAL ALIGNMENT'!$E$12/2)),(PET!$T15&gt;=('VERTICAL ALIGNMENT'!$C$12-('VERTICAL ALIGNMENT'!$E$12/2)))),'VERTICAL ALIGNMENT'!$K$12+'VERTICAL ALIGNMENT'!$F$11*(PET!$T15-'VERTICAL ALIGNMENT'!$J$12)+('VERTICAL ALIGNMENT'!$I$12/2)*(PET!$T15-'VERTICAL ALIGNMENT'!$J$12)^2,IF(AND(PET!$T15&lt;=('VERTICAL ALIGNMENT'!$C$14-('VERTICAL ALIGNMENT'!$E$14/2)),(PET!$T15&gt;='VERTICAL ALIGNMENT'!$C$12+'VERTICAL ALIGNMENT'!$E$12/2)),'VERTICAL ALIGNMENT'!$D$12+'VERTICAL ALIGNMENT'!$F$13*(PET!$T15-'VERTICAL ALIGNMENT'!$C$12),IF(AND(PET!$T15&lt;=('VERTICAL ALIGNMENT'!$C$14+('VERTICAL ALIGNMENT'!$E$14/2)),(PET!$T15&gt;=('VERTICAL ALIGNMENT'!$C$14-('VERTICAL ALIGNMENT'!$E$14/2)))),'VERTICAL ALIGNMENT'!$K$14+'VERTICAL ALIGNMENT'!$F$13*(PET!$T15-'VERTICAL ALIGNMENT'!$J$14)+('VERTICAL ALIGNMENT'!$I$14/2)*(PET!$T15-'VERTICAL ALIGNMENT'!$J$14)^2,$K15))))))</f>
        <v>631.91891432</v>
      </c>
      <c r="K15" s="160" t="str">
        <f>IF(AND(PET!$T15&lt;=('VERTICAL ALIGNMENT'!$C$16-('VERTICAL ALIGNMENT'!$E$16/2)),(PET!$T15&gt;='VERTICAL ALIGNMENT'!$C$14+'VERTICAL ALIGNMENT'!$E$14/2)),'VERTICAL ALIGNMENT'!$D$14+'VERTICAL ALIGNMENT'!$F$15*(PET!$T15-'VERTICAL ALIGNMENT'!$C$14),IF(AND(PET!$T15&lt;=('VERTICAL ALIGNMENT'!$C$16+('VERTICAL ALIGNMENT'!$E$16/2)),(PET!$T15&gt;=('VERTICAL ALIGNMENT'!$C$16-('VERTICAL ALIGNMENT'!$E$16/2)))),'VERTICAL ALIGNMENT'!$K$16+'VERTICAL ALIGNMENT'!$F$15*(PET!$T15-'VERTICAL ALIGNMENT'!$J$16)+('VERTICAL ALIGNMENT'!$I$16/2)*(PET!$T15-'VERTICAL ALIGNMENT'!$J$16)^2,IF(AND(PET!$T15&lt;=('VERTICAL ALIGNMENT'!$C$18-('VERTICAL ALIGNMENT'!$E$18/2)),(PET!$T15&gt;='VERTICAL ALIGNMENT'!$C$16+'VERTICAL ALIGNMENT'!$E$16/2)),'VERTICAL ALIGNMENT'!$D$16+'VERTICAL ALIGNMENT'!$F$17*(PET!$T15-'VERTICAL ALIGNMENT'!$C$16),IF(AND(PET!$T15&lt;=('VERTICAL ALIGNMENT'!$C$18+('VERTICAL ALIGNMENT'!$E$18/2)),(PET!$T15&gt;=('VERTICAL ALIGNMENT'!$C$18-('VERTICAL ALIGNMENT'!$E$18/2)))),'VERTICAL ALIGNMENT'!$K$18+'VERTICAL ALIGNMENT'!$F$17*(PET!$T15-'VERTICAL ALIGNMENT'!$J$18)+('VERTICAL ALIGNMENT'!$I$18/2)*(PET!$T15-'VERTICAL ALIGNMENT'!$J$18)^2,IF(AND(PET!$T15&lt;=('VERTICAL ALIGNMENT'!$C$20-('VERTICAL ALIGNMENT'!$E$20/2)),(PET!$T15&gt;='VERTICAL ALIGNMENT'!$C$18+'VERTICAL ALIGNMENT'!$E$18/2)),'VERTICAL ALIGNMENT'!$D$18+'VERTICAL ALIGNMENT'!$F$19*(PET!$T15-'VERTICAL ALIGNMENT'!$C$18),IF(AND(PET!$T15&lt;=('VERTICAL ALIGNMENT'!$C$20+('VERTICAL ALIGNMENT'!$E$20/2)),(PET!$T15&gt;=('VERTICAL ALIGNMENT'!$C$20-('VERTICAL ALIGNMENT'!$E$20/2)))),'VERTICAL ALIGNMENT'!$K$20+'VERTICAL ALIGNMENT'!$F$19*(PET!$T15-'VERTICAL ALIGNMENT'!$J$20)+('VERTICAL ALIGNMENT'!$I$20/2)*(PET!$T15-'VERTICAL ALIGNMENT'!$J$20)^2,$L15))))))</f>
        <v>O. B.</v>
      </c>
      <c r="L15" s="160" t="str">
        <f>IF(AND(PET!$T15&lt;=('VERTICAL ALIGNMENT'!$C$22-('VERTICAL ALIGNMENT'!$E$22/2)),(PET!$T15&gt;='VERTICAL ALIGNMENT'!$C$20+'VERTICAL ALIGNMENT'!$E$20/2)),'VERTICAL ALIGNMENT'!$D$20+'VERTICAL ALIGNMENT'!$F$21*(PET!$T15-'VERTICAL ALIGNMENT'!$C$20),IF(AND(PET!$T15&lt;=('VERTICAL ALIGNMENT'!$C$22+('VERTICAL ALIGNMENT'!$E$22/2)),(PET!$T15&gt;=('VERTICAL ALIGNMENT'!$C$22-('VERTICAL ALIGNMENT'!$E$22/2)))),'VERTICAL ALIGNMENT'!$K$22+'VERTICAL ALIGNMENT'!$F$21*(PET!$T15-'VERTICAL ALIGNMENT'!$J$22)+('VERTICAL ALIGNMENT'!$I$22/2)*(PET!$T15-'VERTICAL ALIGNMENT'!$J$22)^2,IF(AND(PET!$T15&lt;=('VERTICAL ALIGNMENT'!$C$24-('VERTICAL ALIGNMENT'!$E$24/2)),(PET!$T15&gt;='VERTICAL ALIGNMENT'!$C$22+'VERTICAL ALIGNMENT'!$E$22/2)),'VERTICAL ALIGNMENT'!$D$22+'VERTICAL ALIGNMENT'!$F$23*(PET!$T15-'VERTICAL ALIGNMENT'!$C$22),IF(AND(PET!$T15&lt;=('VERTICAL ALIGNMENT'!$C$24+('VERTICAL ALIGNMENT'!$E$24/2)),(PET!$T15&gt;=('VERTICAL ALIGNMENT'!$C$24-('VERTICAL ALIGNMENT'!$E$24/2)))),'VERTICAL ALIGNMENT'!$K$24+'VERTICAL ALIGNMENT'!$F$23*(PET!$T15-'VERTICAL ALIGNMENT'!$J$24)+('VERTICAL ALIGNMENT'!$I$24/2)*(PET!$T15-'VERTICAL ALIGNMENT'!$J$24)^2,IF(AND(PET!$T15&lt;=('VERTICAL ALIGNMENT'!$C$26-('VERTICAL ALIGNMENT'!$E$26/2)),(PET!$T15&gt;='VERTICAL ALIGNMENT'!$C$24+'VERTICAL ALIGNMENT'!$E$24/2)),'VERTICAL ALIGNMENT'!$D$24+'VERTICAL ALIGNMENT'!$F$25*(PET!$T15-'VERTICAL ALIGNMENT'!$C$24),IF(AND(PET!$T15&lt;=('VERTICAL ALIGNMENT'!$C$26+('VERTICAL ALIGNMENT'!$E$26/2)),(PET!$T15&gt;=('VERTICAL ALIGNMENT'!$C$26-('VERTICAL ALIGNMENT'!$E$26/2)))),'VERTICAL ALIGNMENT'!$K$26+'VERTICAL ALIGNMENT'!$F$25*(PET!$T15-'VERTICAL ALIGNMENT'!$J$26)+('VERTICAL ALIGNMENT'!$I$26/2)*(PET!$T15-'VERTICAL ALIGNMENT'!$J$26)^2,$M15))))))</f>
        <v>O. B.</v>
      </c>
      <c r="M15" s="160" t="str">
        <f>IF(AND(PET!$T15&lt;=('VERTICAL ALIGNMENT'!$C$28-('VERTICAL ALIGNMENT'!$E$28/2)),(PET!$T15&gt;='VERTICAL ALIGNMENT'!$C$26+'VERTICAL ALIGNMENT'!$E$26/2)),'VERTICAL ALIGNMENT'!$D$26+'VERTICAL ALIGNMENT'!$F$27*(PET!$T15-'VERTICAL ALIGNMENT'!$C$26),IF(AND(PET!$T15&lt;=('VERTICAL ALIGNMENT'!$C$28+('VERTICAL ALIGNMENT'!$E$28/2)),(PET!$T15&gt;=('VERTICAL ALIGNMENT'!$C$28-('VERTICAL ALIGNMENT'!$E$28/2)))),'VERTICAL ALIGNMENT'!$K$28+'VERTICAL ALIGNMENT'!$F$27*(PET!$T15-'VERTICAL ALIGNMENT'!$J$28)+('VERTICAL ALIGNMENT'!$I$28/2)*(PET!$T15-'VERTICAL ALIGNMENT'!$J$28)^2,IF(AND(PET!$T15&lt;=('VERTICAL ALIGNMENT'!$C$30-('VERTICAL ALIGNMENT'!$E$30/2)),(PET!$T15&gt;='VERTICAL ALIGNMENT'!$C$28+'VERTICAL ALIGNMENT'!$E$28/2)),'VERTICAL ALIGNMENT'!$D$28+'VERTICAL ALIGNMENT'!$F$29*(PET!$T15-'VERTICAL ALIGNMENT'!$C$28),IF(AND(PET!$T15&lt;=('VERTICAL ALIGNMENT'!$C$30+('VERTICAL ALIGNMENT'!$E$30/2)),(PET!$T15&gt;=('VERTICAL ALIGNMENT'!$C$30-('VERTICAL ALIGNMENT'!$E$30/2)))),'VERTICAL ALIGNMENT'!$K$30+'VERTICAL ALIGNMENT'!$F$29*(PET!$T15-'VERTICAL ALIGNMENT'!$J$30)+('VERTICAL ALIGNMENT'!$I$30/2)*(PET!$T15-'VERTICAL ALIGNMENT'!$J$30)^2,IF(AND(PET!$T15&lt;=('VERTICAL ALIGNMENT'!$C$32-('VERTICAL ALIGNMENT'!$E$32/2)),(PET!$T15&gt;='VERTICAL ALIGNMENT'!$C$30+'VERTICAL ALIGNMENT'!$E$30/2)),'VERTICAL ALIGNMENT'!$D$30+'VERTICAL ALIGNMENT'!$F$31*(PET!$T15-'VERTICAL ALIGNMENT'!$C$30),IF(AND(PET!$T15&lt;=('VERTICAL ALIGNMENT'!$C$32+('VERTICAL ALIGNMENT'!$E$32/2)),(PET!$T15&gt;=('VERTICAL ALIGNMENT'!$C$32-('VERTICAL ALIGNMENT'!$E$32/2)))),'VERTICAL ALIGNMENT'!$K$32+'VERTICAL ALIGNMENT'!$F$31*(PET!$T15-'VERTICAL ALIGNMENT'!$J$32)+('VERTICAL ALIGNMENT'!$I$32/2)*(PET!$T15-'VERTICAL ALIGNMENT'!$J$32)^2,$N15))))))</f>
        <v>O. B.</v>
      </c>
      <c r="N15" s="160" t="str">
        <f>IF(AND(PET!$T15&lt;=('VERTICAL ALIGNMENT'!$C$34-('VERTICAL ALIGNMENT'!$E$34/2)),(PET!$T15&gt;='VERTICAL ALIGNMENT'!$C$32+'VERTICAL ALIGNMENT'!$E$32/2)),'VERTICAL ALIGNMENT'!$D$32+'VERTICAL ALIGNMENT'!$F$33*(PET!$T15-'VERTICAL ALIGNMENT'!$C$32),IF(AND(PET!$T15&lt;=('VERTICAL ALIGNMENT'!$C$34+('VERTICAL ALIGNMENT'!$E$34/2)),(PET!$T15&gt;=('VERTICAL ALIGNMENT'!$C$34-('VERTICAL ALIGNMENT'!$E$34/2)))),'VERTICAL ALIGNMENT'!$K$34+'VERTICAL ALIGNMENT'!$F$33*(PET!$T15-'VERTICAL ALIGNMENT'!$J$34)+('VERTICAL ALIGNMENT'!$I$34/2)*(PET!$T15-'VERTICAL ALIGNMENT'!$J$34)^2,IF(AND(PET!$T15&lt;=('VERTICAL ALIGNMENT'!$C$36-('VERTICAL ALIGNMENT'!$E$36/2)),(PET!$T15&gt;='VERTICAL ALIGNMENT'!$C$34+'VERTICAL ALIGNMENT'!$E$34/2)),'VERTICAL ALIGNMENT'!$D$34+'VERTICAL ALIGNMENT'!$F$35*(PET!$T15-'VERTICAL ALIGNMENT'!$C$34),IF(AND(PET!$T15&lt;=('VERTICAL ALIGNMENT'!$C$36+('VERTICAL ALIGNMENT'!$E$36/2)),(PET!$T15&gt;=('VERTICAL ALIGNMENT'!$C$36-('VERTICAL ALIGNMENT'!$E$36/2)))),'VERTICAL ALIGNMENT'!$K$36+'VERTICAL ALIGNMENT'!$F$35*(PET!$T15-'VERTICAL ALIGNMENT'!$J$36)+('VERTICAL ALIGNMENT'!$I$36/2)*(PET!$T15-'VERTICAL ALIGNMENT'!$J$36)^2,IF(AND(PET!$T15&lt;=('VERTICAL ALIGNMENT'!$C$38-('VERTICAL ALIGNMENT'!$E$38/2)),(PET!$T15&gt;='VERTICAL ALIGNMENT'!$C$36+'VERTICAL ALIGNMENT'!$E$36/2)),'VERTICAL ALIGNMENT'!$D$36+'VERTICAL ALIGNMENT'!$F$37*(PET!$T15-'VERTICAL ALIGNMENT'!$C$36),IF(AND(PET!$T15&lt;=('VERTICAL ALIGNMENT'!$C$38+('VERTICAL ALIGNMENT'!$E$38/2)),(PET!$T15&gt;=('VERTICAL ALIGNMENT'!$C$38-('VERTICAL ALIGNMENT'!$E$38/2)))),'VERTICAL ALIGNMENT'!$K$38+'VERTICAL ALIGNMENT'!$F$37*(PET!$T15-'VERTICAL ALIGNMENT'!$J$38)+('VERTICAL ALIGNMENT'!$I$38/2)*(PET!$T15-'VERTICAL ALIGNMENT'!$J$38)^2,$O15))))))</f>
        <v>O. B.</v>
      </c>
      <c r="O15" s="160" t="str">
        <f>IF(AND(PET!$T15&lt;=('VERTICAL ALIGNMENT'!$C$40-('VERTICAL ALIGNMENT'!$E$40/2)),(PET!$T15&gt;='VERTICAL ALIGNMENT'!$C$38+'VERTICAL ALIGNMENT'!$E$38/2)),'VERTICAL ALIGNMENT'!$D$38+'VERTICAL ALIGNMENT'!$F$39*(PET!$T15-'VERTICAL ALIGNMENT'!$C$38),IF(AND(PET!$T15&lt;=('VERTICAL ALIGNMENT'!$C$40+('VERTICAL ALIGNMENT'!$E$40/2)),(PET!$T15&gt;=('VERTICAL ALIGNMENT'!$C$40-('VERTICAL ALIGNMENT'!$E$40/2)))),'VERTICAL ALIGNMENT'!$K$40+'VERTICAL ALIGNMENT'!$F$39*(PET!$T15-'VERTICAL ALIGNMENT'!$J$40)+('VERTICAL ALIGNMENT'!$I$40/2)*(PET!$T15-'VERTICAL ALIGNMENT'!$J$40)^2,IF(AND(PET!$T15&lt;=('VERTICAL ALIGNMENT'!$C$42-('VERTICAL ALIGNMENT'!$E$42/2)),(PET!$T15&gt;='VERTICAL ALIGNMENT'!$C$40+'VERTICAL ALIGNMENT'!$E$40/2)),'VERTICAL ALIGNMENT'!$D$40+'VERTICAL ALIGNMENT'!$F$41*(PET!$T15-'VERTICAL ALIGNMENT'!$C$40),IF(AND(PET!$T15&lt;=('VERTICAL ALIGNMENT'!$C$42+('VERTICAL ALIGNMENT'!$E$42/2)),(PET!$T15&gt;=('VERTICAL ALIGNMENT'!$C$42-('VERTICAL ALIGNMENT'!$E$42/2)))),'VERTICAL ALIGNMENT'!$K$42+'VERTICAL ALIGNMENT'!$F$41*(PET!$T15-'VERTICAL ALIGNMENT'!$J$42)+('VERTICAL ALIGNMENT'!$I$42/2)*(PET!$T15-'VERTICAL ALIGNMENT'!$J$42)^2,IF(AND(PET!$T15&lt;=('VERTICAL ALIGNMENT'!$C$44-('VERTICAL ALIGNMENT'!$E$44/2)),(PET!$T15&gt;='VERTICAL ALIGNMENT'!$C$42+'VERTICAL ALIGNMENT'!$E$42/2)),'VERTICAL ALIGNMENT'!$D$42+'VERTICAL ALIGNMENT'!$F$43*(PET!$T15-'VERTICAL ALIGNMENT'!$C$42),IF(AND(PET!$T15&lt;=('VERTICAL ALIGNMENT'!$C$44+('VERTICAL ALIGNMENT'!$E$44/2)),(PET!$T15&gt;=('VERTICAL ALIGNMENT'!$C$44-('VERTICAL ALIGNMENT'!$E$44/2)))),'VERTICAL ALIGNMENT'!$K$44+'VERTICAL ALIGNMENT'!$F$43*(PET!$T15-'VERTICAL ALIGNMENT'!$J$44)+('VERTICAL ALIGNMENT'!$I$44/2)*(PET!$T15-'VERTICAL ALIGNMENT'!$J$44)^2,$P15))))))</f>
        <v>O. B.</v>
      </c>
      <c r="P15" s="160" t="str">
        <f>IF(AND(PET!$T15&lt;=('VERTICAL ALIGNMENT'!$C$46-('VERTICAL ALIGNMENT'!$E$46/2)),(PET!$T15&gt;='VERTICAL ALIGNMENT'!$C$44+'VERTICAL ALIGNMENT'!$E$44/2)),'VERTICAL ALIGNMENT'!$D$44+'VERTICAL ALIGNMENT'!$F$45*(PET!$T15-'VERTICAL ALIGNMENT'!$C$44),IF(AND(PET!$T15&lt;=('VERTICAL ALIGNMENT'!$C$46+('VERTICAL ALIGNMENT'!$E$46/2)),(PET!$T15&gt;=('VERTICAL ALIGNMENT'!$C$46-('VERTICAL ALIGNMENT'!$E$46/2)))),'VERTICAL ALIGNMENT'!$K$46+'VERTICAL ALIGNMENT'!$F$45*(PET!$T15-'VERTICAL ALIGNMENT'!$J$46)+('VERTICAL ALIGNMENT'!$I$46/2)*(PET!$T15-'VERTICAL ALIGNMENT'!$J$46)^2,IF(AND(PET!$T15&lt;=('VERTICAL ALIGNMENT'!$C$48-('VERTICAL ALIGNMENT'!$E$48/2)),(PET!$T15&gt;='VERTICAL ALIGNMENT'!$C$46+'VERTICAL ALIGNMENT'!$E$46/2)),'VERTICAL ALIGNMENT'!$D$46+'VERTICAL ALIGNMENT'!$F$47*(PET!$T15-'VERTICAL ALIGNMENT'!$C$46),IF(AND(PET!$T15&lt;=('VERTICAL ALIGNMENT'!$C$48+('VERTICAL ALIGNMENT'!$E$48/2)),(PET!$T15&gt;=('VERTICAL ALIGNMENT'!$C$48-('VERTICAL ALIGNMENT'!$E$48/2)))),'VERTICAL ALIGNMENT'!$K$48+'VERTICAL ALIGNMENT'!$F$47*(PET!$T15-'VERTICAL ALIGNMENT'!$J$48)+('VERTICAL ALIGNMENT'!$I$48/2)*(PET!$T15-'VERTICAL ALIGNMENT'!$J$48)^2,IF(AND(PET!$T15&lt;=('VERTICAL ALIGNMENT'!$C$50-('VERTICAL ALIGNMENT'!$E$50/2)),(PET!$T15&gt;='VERTICAL ALIGNMENT'!$C$48+'VERTICAL ALIGNMENT'!$E$48/2)),'VERTICAL ALIGNMENT'!$D$48+'VERTICAL ALIGNMENT'!$F$49*(PET!$T15-'VERTICAL ALIGNMENT'!$C$48),IF(AND(PET!$T15&lt;=('VERTICAL ALIGNMENT'!$C$50+('VERTICAL ALIGNMENT'!$E$50/2)),(PET!$T15&gt;=('VERTICAL ALIGNMENT'!$C$50-('VERTICAL ALIGNMENT'!$E$50/2)))),'VERTICAL ALIGNMENT'!$K$50+'VERTICAL ALIGNMENT'!$F$49*(PET!$T15-'VERTICAL ALIGNMENT'!$J$50)+('VERTICAL ALIGNMENT'!$I$50/2)*(PET!$T15-'VERTICAL ALIGNMENT'!$J$50)^2,$Q15))))))</f>
        <v>O. B.</v>
      </c>
      <c r="Q15" s="160" t="str">
        <f>IF(AND(PET!$T15&lt;=('VERTICAL ALIGNMENT'!$C$52-('VERTICAL ALIGNMENT'!$E$52/2)),(PET!$T15&gt;='VERTICAL ALIGNMENT'!$C$50+'VERTICAL ALIGNMENT'!$E$50/2)),'VERTICAL ALIGNMENT'!$D$50+'VERTICAL ALIGNMENT'!$F$51*(PET!$T15-'VERTICAL ALIGNMENT'!$C$50),IF(AND(PET!$T15&lt;=('VERTICAL ALIGNMENT'!$C$52+('VERTICAL ALIGNMENT'!$E$52/2)),(PET!$T15&gt;=('VERTICAL ALIGNMENT'!$C$52-('VERTICAL ALIGNMENT'!$E$52/2)))),'VERTICAL ALIGNMENT'!$K$52+'VERTICAL ALIGNMENT'!$F$51*(PET!$T15-'VERTICAL ALIGNMENT'!$J$52)+('VERTICAL ALIGNMENT'!$I$52/2)*(PET!$T15-'VERTICAL ALIGNMENT'!$J$52)^2,IF(AND(PET!$T15&lt;=('VERTICAL ALIGNMENT'!$C$54-('VERTICAL ALIGNMENT'!$E$54/2)),(PET!$T15&gt;='VERTICAL ALIGNMENT'!$C$52+'VERTICAL ALIGNMENT'!$E$52/2)),'VERTICAL ALIGNMENT'!$D$52+'VERTICAL ALIGNMENT'!$F$53*(PET!$T15-'VERTICAL ALIGNMENT'!$C$52),IF(AND(PET!$T15&lt;=('VERTICAL ALIGNMENT'!$C$54+('VERTICAL ALIGNMENT'!$E$54/2)),(PET!$T15&gt;=('VERTICAL ALIGNMENT'!$C$54-('VERTICAL ALIGNMENT'!$E$54/2)))),'VERTICAL ALIGNMENT'!$K$54+'VERTICAL ALIGNMENT'!$F$53*(PET!$T15-'VERTICAL ALIGNMENT'!$J$54)+('VERTICAL ALIGNMENT'!$I$54/2)*(PET!$T15-'VERTICAL ALIGNMENT'!$J$54)^2,IF(AND(PET!$T15&lt;=('VERTICAL ALIGNMENT'!$C$56-('VERTICAL ALIGNMENT'!$E$56/2)),(PET!$T15&gt;='VERTICAL ALIGNMENT'!$C$54+'VERTICAL ALIGNMENT'!$E$54/2)),'VERTICAL ALIGNMENT'!$D$54+'VERTICAL ALIGNMENT'!$F$55*(PET!$T15-'VERTICAL ALIGNMENT'!$C$54),IF(AND(PET!$T15&lt;=('VERTICAL ALIGNMENT'!$C$56+('VERTICAL ALIGNMENT'!$E$56/2)),(PET!$T15&gt;=('VERTICAL ALIGNMENT'!$C$56-('VERTICAL ALIGNMENT'!$E$56/2)))),'VERTICAL ALIGNMENT'!$K$56+'VERTICAL ALIGNMENT'!$F$55*(PET!$T15-'VERTICAL ALIGNMENT'!$J$56)+('VERTICAL ALIGNMENT'!$I$56/2)*(PET!$T15-'VERTICAL ALIGNMENT'!$J$56)^2,$R15))))))</f>
        <v>O. B.</v>
      </c>
      <c r="R15" s="160" t="str">
        <f>IF(AND(PET!$T15&lt;=('VERTICAL ALIGNMENT'!$C$58-('VERTICAL ALIGNMENT'!$E$58/2)),(PET!$T15&gt;='VERTICAL ALIGNMENT'!$C$56+'VERTICAL ALIGNMENT'!$E$56/2)),'VERTICAL ALIGNMENT'!$D$56+'VERTICAL ALIGNMENT'!$F$57*(PET!$T15-'VERTICAL ALIGNMENT'!$C$56),IF(AND(PET!$T15&lt;=('VERTICAL ALIGNMENT'!$C$58+('VERTICAL ALIGNMENT'!$E$58/2)),(PET!$T15&gt;=('VERTICAL ALIGNMENT'!$C$58-('VERTICAL ALIGNMENT'!$E$58/2)))),'VERTICAL ALIGNMENT'!$K$58+'VERTICAL ALIGNMENT'!$F$57*(PET!$T15-'VERTICAL ALIGNMENT'!$J$58)+('VERTICAL ALIGNMENT'!$I$58/2)*(PET!$T15-'VERTICAL ALIGNMENT'!$J$58)^2,IF(AND(PET!$T15&lt;=('VERTICAL ALIGNMENT'!$C$60-('VERTICAL ALIGNMENT'!$E$60/2)),(PET!$T15&gt;='VERTICAL ALIGNMENT'!$C$58+'VERTICAL ALIGNMENT'!$E$58/2)),'VERTICAL ALIGNMENT'!$D$58+'VERTICAL ALIGNMENT'!$F$59*(PET!$T15-'VERTICAL ALIGNMENT'!$C$58),IF(AND(PET!$T15&lt;=('VERTICAL ALIGNMENT'!$C$60+('VERTICAL ALIGNMENT'!$E$60/2)),(PET!$T15&gt;=('VERTICAL ALIGNMENT'!$C$60-('VERTICAL ALIGNMENT'!$E$60/2)))),'VERTICAL ALIGNMENT'!$K$60+'VERTICAL ALIGNMENT'!$F$59*(PET!$T15-'VERTICAL ALIGNMENT'!$J$60)+('VERTICAL ALIGNMENT'!$I$60/2)*(PET!$T15-'VERTICAL ALIGNMENT'!$J$60)^2,IF(AND(PET!$T15&lt;=('VERTICAL ALIGNMENT'!$C$62-('VERTICAL ALIGNMENT'!$E$62/2)),(PET!$T15&gt;='VERTICAL ALIGNMENT'!$C$60+'VERTICAL ALIGNMENT'!$E$60/2)),'VERTICAL ALIGNMENT'!$D$60+'VERTICAL ALIGNMENT'!$F$61*(PET!$T15-'VERTICAL ALIGNMENT'!$C$60),IF(AND(PET!$T15&lt;=('VERTICAL ALIGNMENT'!$C$62+('VERTICAL ALIGNMENT'!$E$62/2)),(PET!$T15&gt;=('VERTICAL ALIGNMENT'!$C$62-('VERTICAL ALIGNMENT'!$E$62/2)))),'VERTICAL ALIGNMENT'!$K$62+'VERTICAL ALIGNMENT'!$F$61*(PET!$T15-'VERTICAL ALIGNMENT'!$J$62)+('VERTICAL ALIGNMENT'!$I$62/2)*(PET!$T15-'VERTICAL ALIGNMENT'!$J$62)^2,$S15))))))</f>
        <v>O. B.</v>
      </c>
      <c r="S15" s="160" t="str">
        <f>IF(AND(PET!$T15&gt;'VERTICAL ALIGNMENT'!$C$60+'VERTICAL ALIGNMENT'!$E$60/2,PET!$T15&lt;='VERTICAL ALIGNMENT'!$C$62),'VERTICAL ALIGNMENT'!$D$60+'VERTICAL ALIGNMENT'!$F$61*(PET!$T15-'VERTICAL ALIGNMENT'!$C$60),"O. B.")</f>
        <v>O. B.</v>
      </c>
      <c r="T15" s="181">
        <v>2835.96</v>
      </c>
      <c r="U15" s="214">
        <v>0.06</v>
      </c>
      <c r="V15" s="106">
        <v>24</v>
      </c>
      <c r="W15" s="106">
        <f t="shared" si="5"/>
        <v>1.44</v>
      </c>
      <c r="X15" s="238"/>
      <c r="Y15" s="194">
        <v>35</v>
      </c>
      <c r="Z15" s="212">
        <f t="shared" si="6"/>
        <v>633.36</v>
      </c>
      <c r="AA15" s="168">
        <f t="shared" si="17"/>
        <v>-1.0000000000000009E-2</v>
      </c>
      <c r="AB15" s="106">
        <v>4</v>
      </c>
      <c r="AC15" s="169">
        <f t="shared" si="9"/>
        <v>633.32000000000005</v>
      </c>
      <c r="AD15" s="185" t="s">
        <v>63</v>
      </c>
      <c r="AE15" s="234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</row>
    <row r="16" spans="1:46" ht="14.1" customHeight="1" x14ac:dyDescent="0.2">
      <c r="A16" s="129">
        <f t="shared" si="3"/>
        <v>631.21299999999997</v>
      </c>
      <c r="B16" s="106">
        <v>10</v>
      </c>
      <c r="C16" s="108">
        <f t="shared" ref="C16:C50" si="22">IF(I16&lt;0.04,-0.04,-I16)</f>
        <v>-0.06</v>
      </c>
      <c r="D16" s="195">
        <f t="shared" si="7"/>
        <v>633.25</v>
      </c>
      <c r="E16" s="194">
        <v>35</v>
      </c>
      <c r="F16" s="155"/>
      <c r="G16" s="140">
        <f t="shared" si="14"/>
        <v>1.44</v>
      </c>
      <c r="H16" s="105">
        <v>24</v>
      </c>
      <c r="I16" s="199">
        <v>0.06</v>
      </c>
      <c r="J16" s="157">
        <f>IF(AND(PET!$T16&lt;=('VERTICAL ALIGNMENT'!$C$10-('VERTICAL ALIGNMENT'!$E$10/2)),(PET!$T16&gt;='VERTICAL ALIGNMENT'!$C$8)),'VERTICAL ALIGNMENT'!$D$8+'VERTICAL ALIGNMENT'!$F$9*(PET!$T16-'VERTICAL ALIGNMENT'!$C$8),IF(AND(PET!$T16&lt;=('VERTICAL ALIGNMENT'!$C$10+('VERTICAL ALIGNMENT'!$E$10/2)),(PET!$T16&gt;=('VERTICAL ALIGNMENT'!$C$10-('VERTICAL ALIGNMENT'!$E$10/2)))),'VERTICAL ALIGNMENT'!$K$10+'VERTICAL ALIGNMENT'!$F$9*(PET!$T16-'VERTICAL ALIGNMENT'!$J$10)+('VERTICAL ALIGNMENT'!$I$10/2)*(PET!$T16-'VERTICAL ALIGNMENT'!$J$10)^2,IF(AND(PET!$T16&lt;=('VERTICAL ALIGNMENT'!$C$12-('VERTICAL ALIGNMENT'!$E$12/2)),(PET!$T16&gt;='VERTICAL ALIGNMENT'!$C$10+'VERTICAL ALIGNMENT'!$E$10/2)),'VERTICAL ALIGNMENT'!$D$10+'VERTICAL ALIGNMENT'!$F$11*(PET!$T16-'VERTICAL ALIGNMENT'!$C$10),IF(AND(PET!$T16&lt;=('VERTICAL ALIGNMENT'!$C$12+('VERTICAL ALIGNMENT'!$E$12/2)),(PET!$T16&gt;=('VERTICAL ALIGNMENT'!$C$12-('VERTICAL ALIGNMENT'!$E$12/2)))),'VERTICAL ALIGNMENT'!$K$12+'VERTICAL ALIGNMENT'!$F$11*(PET!$T16-'VERTICAL ALIGNMENT'!$J$12)+('VERTICAL ALIGNMENT'!$I$12/2)*(PET!$T16-'VERTICAL ALIGNMENT'!$J$12)^2,IF(AND(PET!$T16&lt;=('VERTICAL ALIGNMENT'!$C$14-('VERTICAL ALIGNMENT'!$E$14/2)),(PET!$T16&gt;='VERTICAL ALIGNMENT'!$C$12+'VERTICAL ALIGNMENT'!$E$12/2)),'VERTICAL ALIGNMENT'!$D$12+'VERTICAL ALIGNMENT'!$F$13*(PET!$T16-'VERTICAL ALIGNMENT'!$C$12),IF(AND(PET!$T16&lt;=('VERTICAL ALIGNMENT'!$C$14+('VERTICAL ALIGNMENT'!$E$14/2)),(PET!$T16&gt;=('VERTICAL ALIGNMENT'!$C$14-('VERTICAL ALIGNMENT'!$E$14/2)))),'VERTICAL ALIGNMENT'!$K$14+'VERTICAL ALIGNMENT'!$F$13*(PET!$T16-'VERTICAL ALIGNMENT'!$J$14)+('VERTICAL ALIGNMENT'!$I$14/2)*(PET!$T16-'VERTICAL ALIGNMENT'!$J$14)^2,$K16))))))</f>
        <v>631.81280000000004</v>
      </c>
      <c r="K16" s="160" t="str">
        <f>IF(AND(PET!$T16&lt;=('VERTICAL ALIGNMENT'!$C$16-('VERTICAL ALIGNMENT'!$E$16/2)),(PET!$T16&gt;='VERTICAL ALIGNMENT'!$C$14+'VERTICAL ALIGNMENT'!$E$14/2)),'VERTICAL ALIGNMENT'!$D$14+'VERTICAL ALIGNMENT'!$F$15*(PET!$T16-'VERTICAL ALIGNMENT'!$C$14),IF(AND(PET!$T16&lt;=('VERTICAL ALIGNMENT'!$C$16+('VERTICAL ALIGNMENT'!$E$16/2)),(PET!$T16&gt;=('VERTICAL ALIGNMENT'!$C$16-('VERTICAL ALIGNMENT'!$E$16/2)))),'VERTICAL ALIGNMENT'!$K$16+'VERTICAL ALIGNMENT'!$F$15*(PET!$T16-'VERTICAL ALIGNMENT'!$J$16)+('VERTICAL ALIGNMENT'!$I$16/2)*(PET!$T16-'VERTICAL ALIGNMENT'!$J$16)^2,IF(AND(PET!$T16&lt;=('VERTICAL ALIGNMENT'!$C$18-('VERTICAL ALIGNMENT'!$E$18/2)),(PET!$T16&gt;='VERTICAL ALIGNMENT'!$C$16+'VERTICAL ALIGNMENT'!$E$16/2)),'VERTICAL ALIGNMENT'!$D$16+'VERTICAL ALIGNMENT'!$F$17*(PET!$T16-'VERTICAL ALIGNMENT'!$C$16),IF(AND(PET!$T16&lt;=('VERTICAL ALIGNMENT'!$C$18+('VERTICAL ALIGNMENT'!$E$18/2)),(PET!$T16&gt;=('VERTICAL ALIGNMENT'!$C$18-('VERTICAL ALIGNMENT'!$E$18/2)))),'VERTICAL ALIGNMENT'!$K$18+'VERTICAL ALIGNMENT'!$F$17*(PET!$T16-'VERTICAL ALIGNMENT'!$J$18)+('VERTICAL ALIGNMENT'!$I$18/2)*(PET!$T16-'VERTICAL ALIGNMENT'!$J$18)^2,IF(AND(PET!$T16&lt;=('VERTICAL ALIGNMENT'!$C$20-('VERTICAL ALIGNMENT'!$E$20/2)),(PET!$T16&gt;='VERTICAL ALIGNMENT'!$C$18+'VERTICAL ALIGNMENT'!$E$18/2)),'VERTICAL ALIGNMENT'!$D$18+'VERTICAL ALIGNMENT'!$F$19*(PET!$T16-'VERTICAL ALIGNMENT'!$C$18),IF(AND(PET!$T16&lt;=('VERTICAL ALIGNMENT'!$C$20+('VERTICAL ALIGNMENT'!$E$20/2)),(PET!$T16&gt;=('VERTICAL ALIGNMENT'!$C$20-('VERTICAL ALIGNMENT'!$E$20/2)))),'VERTICAL ALIGNMENT'!$K$20+'VERTICAL ALIGNMENT'!$F$19*(PET!$T16-'VERTICAL ALIGNMENT'!$J$20)+('VERTICAL ALIGNMENT'!$I$20/2)*(PET!$T16-'VERTICAL ALIGNMENT'!$J$20)^2,$L16))))))</f>
        <v>O. B.</v>
      </c>
      <c r="L16" s="160" t="str">
        <f>IF(AND(PET!$T16&lt;=('VERTICAL ALIGNMENT'!$C$22-('VERTICAL ALIGNMENT'!$E$22/2)),(PET!$T16&gt;='VERTICAL ALIGNMENT'!$C$20+'VERTICAL ALIGNMENT'!$E$20/2)),'VERTICAL ALIGNMENT'!$D$20+'VERTICAL ALIGNMENT'!$F$21*(PET!$T16-'VERTICAL ALIGNMENT'!$C$20),IF(AND(PET!$T16&lt;=('VERTICAL ALIGNMENT'!$C$22+('VERTICAL ALIGNMENT'!$E$22/2)),(PET!$T16&gt;=('VERTICAL ALIGNMENT'!$C$22-('VERTICAL ALIGNMENT'!$E$22/2)))),'VERTICAL ALIGNMENT'!$K$22+'VERTICAL ALIGNMENT'!$F$21*(PET!$T16-'VERTICAL ALIGNMENT'!$J$22)+('VERTICAL ALIGNMENT'!$I$22/2)*(PET!$T16-'VERTICAL ALIGNMENT'!$J$22)^2,IF(AND(PET!$T16&lt;=('VERTICAL ALIGNMENT'!$C$24-('VERTICAL ALIGNMENT'!$E$24/2)),(PET!$T16&gt;='VERTICAL ALIGNMENT'!$C$22+'VERTICAL ALIGNMENT'!$E$22/2)),'VERTICAL ALIGNMENT'!$D$22+'VERTICAL ALIGNMENT'!$F$23*(PET!$T16-'VERTICAL ALIGNMENT'!$C$22),IF(AND(PET!$T16&lt;=('VERTICAL ALIGNMENT'!$C$24+('VERTICAL ALIGNMENT'!$E$24/2)),(PET!$T16&gt;=('VERTICAL ALIGNMENT'!$C$24-('VERTICAL ALIGNMENT'!$E$24/2)))),'VERTICAL ALIGNMENT'!$K$24+'VERTICAL ALIGNMENT'!$F$23*(PET!$T16-'VERTICAL ALIGNMENT'!$J$24)+('VERTICAL ALIGNMENT'!$I$24/2)*(PET!$T16-'VERTICAL ALIGNMENT'!$J$24)^2,IF(AND(PET!$T16&lt;=('VERTICAL ALIGNMENT'!$C$26-('VERTICAL ALIGNMENT'!$E$26/2)),(PET!$T16&gt;='VERTICAL ALIGNMENT'!$C$24+'VERTICAL ALIGNMENT'!$E$24/2)),'VERTICAL ALIGNMENT'!$D$24+'VERTICAL ALIGNMENT'!$F$25*(PET!$T16-'VERTICAL ALIGNMENT'!$C$24),IF(AND(PET!$T16&lt;=('VERTICAL ALIGNMENT'!$C$26+('VERTICAL ALIGNMENT'!$E$26/2)),(PET!$T16&gt;=('VERTICAL ALIGNMENT'!$C$26-('VERTICAL ALIGNMENT'!$E$26/2)))),'VERTICAL ALIGNMENT'!$K$26+'VERTICAL ALIGNMENT'!$F$25*(PET!$T16-'VERTICAL ALIGNMENT'!$J$26)+('VERTICAL ALIGNMENT'!$I$26/2)*(PET!$T16-'VERTICAL ALIGNMENT'!$J$26)^2,$M16))))))</f>
        <v>O. B.</v>
      </c>
      <c r="M16" s="160" t="str">
        <f>IF(AND(PET!$T16&lt;=('VERTICAL ALIGNMENT'!$C$28-('VERTICAL ALIGNMENT'!$E$28/2)),(PET!$T16&gt;='VERTICAL ALIGNMENT'!$C$26+'VERTICAL ALIGNMENT'!$E$26/2)),'VERTICAL ALIGNMENT'!$D$26+'VERTICAL ALIGNMENT'!$F$27*(PET!$T16-'VERTICAL ALIGNMENT'!$C$26),IF(AND(PET!$T16&lt;=('VERTICAL ALIGNMENT'!$C$28+('VERTICAL ALIGNMENT'!$E$28/2)),(PET!$T16&gt;=('VERTICAL ALIGNMENT'!$C$28-('VERTICAL ALIGNMENT'!$E$28/2)))),'VERTICAL ALIGNMENT'!$K$28+'VERTICAL ALIGNMENT'!$F$27*(PET!$T16-'VERTICAL ALIGNMENT'!$J$28)+('VERTICAL ALIGNMENT'!$I$28/2)*(PET!$T16-'VERTICAL ALIGNMENT'!$J$28)^2,IF(AND(PET!$T16&lt;=('VERTICAL ALIGNMENT'!$C$30-('VERTICAL ALIGNMENT'!$E$30/2)),(PET!$T16&gt;='VERTICAL ALIGNMENT'!$C$28+'VERTICAL ALIGNMENT'!$E$28/2)),'VERTICAL ALIGNMENT'!$D$28+'VERTICAL ALIGNMENT'!$F$29*(PET!$T16-'VERTICAL ALIGNMENT'!$C$28),IF(AND(PET!$T16&lt;=('VERTICAL ALIGNMENT'!$C$30+('VERTICAL ALIGNMENT'!$E$30/2)),(PET!$T16&gt;=('VERTICAL ALIGNMENT'!$C$30-('VERTICAL ALIGNMENT'!$E$30/2)))),'VERTICAL ALIGNMENT'!$K$30+'VERTICAL ALIGNMENT'!$F$29*(PET!$T16-'VERTICAL ALIGNMENT'!$J$30)+('VERTICAL ALIGNMENT'!$I$30/2)*(PET!$T16-'VERTICAL ALIGNMENT'!$J$30)^2,IF(AND(PET!$T16&lt;=('VERTICAL ALIGNMENT'!$C$32-('VERTICAL ALIGNMENT'!$E$32/2)),(PET!$T16&gt;='VERTICAL ALIGNMENT'!$C$30+'VERTICAL ALIGNMENT'!$E$30/2)),'VERTICAL ALIGNMENT'!$D$30+'VERTICAL ALIGNMENT'!$F$31*(PET!$T16-'VERTICAL ALIGNMENT'!$C$30),IF(AND(PET!$T16&lt;=('VERTICAL ALIGNMENT'!$C$32+('VERTICAL ALIGNMENT'!$E$32/2)),(PET!$T16&gt;=('VERTICAL ALIGNMENT'!$C$32-('VERTICAL ALIGNMENT'!$E$32/2)))),'VERTICAL ALIGNMENT'!$K$32+'VERTICAL ALIGNMENT'!$F$31*(PET!$T16-'VERTICAL ALIGNMENT'!$J$32)+('VERTICAL ALIGNMENT'!$I$32/2)*(PET!$T16-'VERTICAL ALIGNMENT'!$J$32)^2,$N16))))))</f>
        <v>O. B.</v>
      </c>
      <c r="N16" s="160" t="str">
        <f>IF(AND(PET!$T16&lt;=('VERTICAL ALIGNMENT'!$C$34-('VERTICAL ALIGNMENT'!$E$34/2)),(PET!$T16&gt;='VERTICAL ALIGNMENT'!$C$32+'VERTICAL ALIGNMENT'!$E$32/2)),'VERTICAL ALIGNMENT'!$D$32+'VERTICAL ALIGNMENT'!$F$33*(PET!$T16-'VERTICAL ALIGNMENT'!$C$32),IF(AND(PET!$T16&lt;=('VERTICAL ALIGNMENT'!$C$34+('VERTICAL ALIGNMENT'!$E$34/2)),(PET!$T16&gt;=('VERTICAL ALIGNMENT'!$C$34-('VERTICAL ALIGNMENT'!$E$34/2)))),'VERTICAL ALIGNMENT'!$K$34+'VERTICAL ALIGNMENT'!$F$33*(PET!$T16-'VERTICAL ALIGNMENT'!$J$34)+('VERTICAL ALIGNMENT'!$I$34/2)*(PET!$T16-'VERTICAL ALIGNMENT'!$J$34)^2,IF(AND(PET!$T16&lt;=('VERTICAL ALIGNMENT'!$C$36-('VERTICAL ALIGNMENT'!$E$36/2)),(PET!$T16&gt;='VERTICAL ALIGNMENT'!$C$34+'VERTICAL ALIGNMENT'!$E$34/2)),'VERTICAL ALIGNMENT'!$D$34+'VERTICAL ALIGNMENT'!$F$35*(PET!$T16-'VERTICAL ALIGNMENT'!$C$34),IF(AND(PET!$T16&lt;=('VERTICAL ALIGNMENT'!$C$36+('VERTICAL ALIGNMENT'!$E$36/2)),(PET!$T16&gt;=('VERTICAL ALIGNMENT'!$C$36-('VERTICAL ALIGNMENT'!$E$36/2)))),'VERTICAL ALIGNMENT'!$K$36+'VERTICAL ALIGNMENT'!$F$35*(PET!$T16-'VERTICAL ALIGNMENT'!$J$36)+('VERTICAL ALIGNMENT'!$I$36/2)*(PET!$T16-'VERTICAL ALIGNMENT'!$J$36)^2,IF(AND(PET!$T16&lt;=('VERTICAL ALIGNMENT'!$C$38-('VERTICAL ALIGNMENT'!$E$38/2)),(PET!$T16&gt;='VERTICAL ALIGNMENT'!$C$36+'VERTICAL ALIGNMENT'!$E$36/2)),'VERTICAL ALIGNMENT'!$D$36+'VERTICAL ALIGNMENT'!$F$37*(PET!$T16-'VERTICAL ALIGNMENT'!$C$36),IF(AND(PET!$T16&lt;=('VERTICAL ALIGNMENT'!$C$38+('VERTICAL ALIGNMENT'!$E$38/2)),(PET!$T16&gt;=('VERTICAL ALIGNMENT'!$C$38-('VERTICAL ALIGNMENT'!$E$38/2)))),'VERTICAL ALIGNMENT'!$K$38+'VERTICAL ALIGNMENT'!$F$37*(PET!$T16-'VERTICAL ALIGNMENT'!$J$38)+('VERTICAL ALIGNMENT'!$I$38/2)*(PET!$T16-'VERTICAL ALIGNMENT'!$J$38)^2,$O16))))))</f>
        <v>O. B.</v>
      </c>
      <c r="O16" s="160" t="str">
        <f>IF(AND(PET!$T16&lt;=('VERTICAL ALIGNMENT'!$C$40-('VERTICAL ALIGNMENT'!$E$40/2)),(PET!$T16&gt;='VERTICAL ALIGNMENT'!$C$38+'VERTICAL ALIGNMENT'!$E$38/2)),'VERTICAL ALIGNMENT'!$D$38+'VERTICAL ALIGNMENT'!$F$39*(PET!$T16-'VERTICAL ALIGNMENT'!$C$38),IF(AND(PET!$T16&lt;=('VERTICAL ALIGNMENT'!$C$40+('VERTICAL ALIGNMENT'!$E$40/2)),(PET!$T16&gt;=('VERTICAL ALIGNMENT'!$C$40-('VERTICAL ALIGNMENT'!$E$40/2)))),'VERTICAL ALIGNMENT'!$K$40+'VERTICAL ALIGNMENT'!$F$39*(PET!$T16-'VERTICAL ALIGNMENT'!$J$40)+('VERTICAL ALIGNMENT'!$I$40/2)*(PET!$T16-'VERTICAL ALIGNMENT'!$J$40)^2,IF(AND(PET!$T16&lt;=('VERTICAL ALIGNMENT'!$C$42-('VERTICAL ALIGNMENT'!$E$42/2)),(PET!$T16&gt;='VERTICAL ALIGNMENT'!$C$40+'VERTICAL ALIGNMENT'!$E$40/2)),'VERTICAL ALIGNMENT'!$D$40+'VERTICAL ALIGNMENT'!$F$41*(PET!$T16-'VERTICAL ALIGNMENT'!$C$40),IF(AND(PET!$T16&lt;=('VERTICAL ALIGNMENT'!$C$42+('VERTICAL ALIGNMENT'!$E$42/2)),(PET!$T16&gt;=('VERTICAL ALIGNMENT'!$C$42-('VERTICAL ALIGNMENT'!$E$42/2)))),'VERTICAL ALIGNMENT'!$K$42+'VERTICAL ALIGNMENT'!$F$41*(PET!$T16-'VERTICAL ALIGNMENT'!$J$42)+('VERTICAL ALIGNMENT'!$I$42/2)*(PET!$T16-'VERTICAL ALIGNMENT'!$J$42)^2,IF(AND(PET!$T16&lt;=('VERTICAL ALIGNMENT'!$C$44-('VERTICAL ALIGNMENT'!$E$44/2)),(PET!$T16&gt;='VERTICAL ALIGNMENT'!$C$42+'VERTICAL ALIGNMENT'!$E$42/2)),'VERTICAL ALIGNMENT'!$D$42+'VERTICAL ALIGNMENT'!$F$43*(PET!$T16-'VERTICAL ALIGNMENT'!$C$42),IF(AND(PET!$T16&lt;=('VERTICAL ALIGNMENT'!$C$44+('VERTICAL ALIGNMENT'!$E$44/2)),(PET!$T16&gt;=('VERTICAL ALIGNMENT'!$C$44-('VERTICAL ALIGNMENT'!$E$44/2)))),'VERTICAL ALIGNMENT'!$K$44+'VERTICAL ALIGNMENT'!$F$43*(PET!$T16-'VERTICAL ALIGNMENT'!$J$44)+('VERTICAL ALIGNMENT'!$I$44/2)*(PET!$T16-'VERTICAL ALIGNMENT'!$J$44)^2,$P16))))))</f>
        <v>O. B.</v>
      </c>
      <c r="P16" s="160" t="str">
        <f>IF(AND(PET!$T16&lt;=('VERTICAL ALIGNMENT'!$C$46-('VERTICAL ALIGNMENT'!$E$46/2)),(PET!$T16&gt;='VERTICAL ALIGNMENT'!$C$44+'VERTICAL ALIGNMENT'!$E$44/2)),'VERTICAL ALIGNMENT'!$D$44+'VERTICAL ALIGNMENT'!$F$45*(PET!$T16-'VERTICAL ALIGNMENT'!$C$44),IF(AND(PET!$T16&lt;=('VERTICAL ALIGNMENT'!$C$46+('VERTICAL ALIGNMENT'!$E$46/2)),(PET!$T16&gt;=('VERTICAL ALIGNMENT'!$C$46-('VERTICAL ALIGNMENT'!$E$46/2)))),'VERTICAL ALIGNMENT'!$K$46+'VERTICAL ALIGNMENT'!$F$45*(PET!$T16-'VERTICAL ALIGNMENT'!$J$46)+('VERTICAL ALIGNMENT'!$I$46/2)*(PET!$T16-'VERTICAL ALIGNMENT'!$J$46)^2,IF(AND(PET!$T16&lt;=('VERTICAL ALIGNMENT'!$C$48-('VERTICAL ALIGNMENT'!$E$48/2)),(PET!$T16&gt;='VERTICAL ALIGNMENT'!$C$46+'VERTICAL ALIGNMENT'!$E$46/2)),'VERTICAL ALIGNMENT'!$D$46+'VERTICAL ALIGNMENT'!$F$47*(PET!$T16-'VERTICAL ALIGNMENT'!$C$46),IF(AND(PET!$T16&lt;=('VERTICAL ALIGNMENT'!$C$48+('VERTICAL ALIGNMENT'!$E$48/2)),(PET!$T16&gt;=('VERTICAL ALIGNMENT'!$C$48-('VERTICAL ALIGNMENT'!$E$48/2)))),'VERTICAL ALIGNMENT'!$K$48+'VERTICAL ALIGNMENT'!$F$47*(PET!$T16-'VERTICAL ALIGNMENT'!$J$48)+('VERTICAL ALIGNMENT'!$I$48/2)*(PET!$T16-'VERTICAL ALIGNMENT'!$J$48)^2,IF(AND(PET!$T16&lt;=('VERTICAL ALIGNMENT'!$C$50-('VERTICAL ALIGNMENT'!$E$50/2)),(PET!$T16&gt;='VERTICAL ALIGNMENT'!$C$48+'VERTICAL ALIGNMENT'!$E$48/2)),'VERTICAL ALIGNMENT'!$D$48+'VERTICAL ALIGNMENT'!$F$49*(PET!$T16-'VERTICAL ALIGNMENT'!$C$48),IF(AND(PET!$T16&lt;=('VERTICAL ALIGNMENT'!$C$50+('VERTICAL ALIGNMENT'!$E$50/2)),(PET!$T16&gt;=('VERTICAL ALIGNMENT'!$C$50-('VERTICAL ALIGNMENT'!$E$50/2)))),'VERTICAL ALIGNMENT'!$K$50+'VERTICAL ALIGNMENT'!$F$49*(PET!$T16-'VERTICAL ALIGNMENT'!$J$50)+('VERTICAL ALIGNMENT'!$I$50/2)*(PET!$T16-'VERTICAL ALIGNMENT'!$J$50)^2,$Q16))))))</f>
        <v>O. B.</v>
      </c>
      <c r="Q16" s="160" t="str">
        <f>IF(AND(PET!$T16&lt;=('VERTICAL ALIGNMENT'!$C$52-('VERTICAL ALIGNMENT'!$E$52/2)),(PET!$T16&gt;='VERTICAL ALIGNMENT'!$C$50+'VERTICAL ALIGNMENT'!$E$50/2)),'VERTICAL ALIGNMENT'!$D$50+'VERTICAL ALIGNMENT'!$F$51*(PET!$T16-'VERTICAL ALIGNMENT'!$C$50),IF(AND(PET!$T16&lt;=('VERTICAL ALIGNMENT'!$C$52+('VERTICAL ALIGNMENT'!$E$52/2)),(PET!$T16&gt;=('VERTICAL ALIGNMENT'!$C$52-('VERTICAL ALIGNMENT'!$E$52/2)))),'VERTICAL ALIGNMENT'!$K$52+'VERTICAL ALIGNMENT'!$F$51*(PET!$T16-'VERTICAL ALIGNMENT'!$J$52)+('VERTICAL ALIGNMENT'!$I$52/2)*(PET!$T16-'VERTICAL ALIGNMENT'!$J$52)^2,IF(AND(PET!$T16&lt;=('VERTICAL ALIGNMENT'!$C$54-('VERTICAL ALIGNMENT'!$E$54/2)),(PET!$T16&gt;='VERTICAL ALIGNMENT'!$C$52+'VERTICAL ALIGNMENT'!$E$52/2)),'VERTICAL ALIGNMENT'!$D$52+'VERTICAL ALIGNMENT'!$F$53*(PET!$T16-'VERTICAL ALIGNMENT'!$C$52),IF(AND(PET!$T16&lt;=('VERTICAL ALIGNMENT'!$C$54+('VERTICAL ALIGNMENT'!$E$54/2)),(PET!$T16&gt;=('VERTICAL ALIGNMENT'!$C$54-('VERTICAL ALIGNMENT'!$E$54/2)))),'VERTICAL ALIGNMENT'!$K$54+'VERTICAL ALIGNMENT'!$F$53*(PET!$T16-'VERTICAL ALIGNMENT'!$J$54)+('VERTICAL ALIGNMENT'!$I$54/2)*(PET!$T16-'VERTICAL ALIGNMENT'!$J$54)^2,IF(AND(PET!$T16&lt;=('VERTICAL ALIGNMENT'!$C$56-('VERTICAL ALIGNMENT'!$E$56/2)),(PET!$T16&gt;='VERTICAL ALIGNMENT'!$C$54+'VERTICAL ALIGNMENT'!$E$54/2)),'VERTICAL ALIGNMENT'!$D$54+'VERTICAL ALIGNMENT'!$F$55*(PET!$T16-'VERTICAL ALIGNMENT'!$C$54),IF(AND(PET!$T16&lt;=('VERTICAL ALIGNMENT'!$C$56+('VERTICAL ALIGNMENT'!$E$56/2)),(PET!$T16&gt;=('VERTICAL ALIGNMENT'!$C$56-('VERTICAL ALIGNMENT'!$E$56/2)))),'VERTICAL ALIGNMENT'!$K$56+'VERTICAL ALIGNMENT'!$F$55*(PET!$T16-'VERTICAL ALIGNMENT'!$J$56)+('VERTICAL ALIGNMENT'!$I$56/2)*(PET!$T16-'VERTICAL ALIGNMENT'!$J$56)^2,$R16))))))</f>
        <v>O. B.</v>
      </c>
      <c r="R16" s="160" t="str">
        <f>IF(AND(PET!$T16&lt;=('VERTICAL ALIGNMENT'!$C$58-('VERTICAL ALIGNMENT'!$E$58/2)),(PET!$T16&gt;='VERTICAL ALIGNMENT'!$C$56+'VERTICAL ALIGNMENT'!$E$56/2)),'VERTICAL ALIGNMENT'!$D$56+'VERTICAL ALIGNMENT'!$F$57*(PET!$T16-'VERTICAL ALIGNMENT'!$C$56),IF(AND(PET!$T16&lt;=('VERTICAL ALIGNMENT'!$C$58+('VERTICAL ALIGNMENT'!$E$58/2)),(PET!$T16&gt;=('VERTICAL ALIGNMENT'!$C$58-('VERTICAL ALIGNMENT'!$E$58/2)))),'VERTICAL ALIGNMENT'!$K$58+'VERTICAL ALIGNMENT'!$F$57*(PET!$T16-'VERTICAL ALIGNMENT'!$J$58)+('VERTICAL ALIGNMENT'!$I$58/2)*(PET!$T16-'VERTICAL ALIGNMENT'!$J$58)^2,IF(AND(PET!$T16&lt;=('VERTICAL ALIGNMENT'!$C$60-('VERTICAL ALIGNMENT'!$E$60/2)),(PET!$T16&gt;='VERTICAL ALIGNMENT'!$C$58+'VERTICAL ALIGNMENT'!$E$58/2)),'VERTICAL ALIGNMENT'!$D$58+'VERTICAL ALIGNMENT'!$F$59*(PET!$T16-'VERTICAL ALIGNMENT'!$C$58),IF(AND(PET!$T16&lt;=('VERTICAL ALIGNMENT'!$C$60+('VERTICAL ALIGNMENT'!$E$60/2)),(PET!$T16&gt;=('VERTICAL ALIGNMENT'!$C$60-('VERTICAL ALIGNMENT'!$E$60/2)))),'VERTICAL ALIGNMENT'!$K$60+'VERTICAL ALIGNMENT'!$F$59*(PET!$T16-'VERTICAL ALIGNMENT'!$J$60)+('VERTICAL ALIGNMENT'!$I$60/2)*(PET!$T16-'VERTICAL ALIGNMENT'!$J$60)^2,IF(AND(PET!$T16&lt;=('VERTICAL ALIGNMENT'!$C$62-('VERTICAL ALIGNMENT'!$E$62/2)),(PET!$T16&gt;='VERTICAL ALIGNMENT'!$C$60+'VERTICAL ALIGNMENT'!$E$60/2)),'VERTICAL ALIGNMENT'!$D$60+'VERTICAL ALIGNMENT'!$F$61*(PET!$T16-'VERTICAL ALIGNMENT'!$C$60),IF(AND(PET!$T16&lt;=('VERTICAL ALIGNMENT'!$C$62+('VERTICAL ALIGNMENT'!$E$62/2)),(PET!$T16&gt;=('VERTICAL ALIGNMENT'!$C$62-('VERTICAL ALIGNMENT'!$E$62/2)))),'VERTICAL ALIGNMENT'!$K$62+'VERTICAL ALIGNMENT'!$F$61*(PET!$T16-'VERTICAL ALIGNMENT'!$J$62)+('VERTICAL ALIGNMENT'!$I$62/2)*(PET!$T16-'VERTICAL ALIGNMENT'!$J$62)^2,$S16))))))</f>
        <v>O. B.</v>
      </c>
      <c r="S16" s="160" t="str">
        <f>IF(AND(PET!$T16&gt;'VERTICAL ALIGNMENT'!$C$60+'VERTICAL ALIGNMENT'!$E$60/2,PET!$T16&lt;='VERTICAL ALIGNMENT'!$C$62),'VERTICAL ALIGNMENT'!$D$60+'VERTICAL ALIGNMENT'!$F$61*(PET!$T16-'VERTICAL ALIGNMENT'!$C$60),"O. B.")</f>
        <v>O. B.</v>
      </c>
      <c r="T16" s="159">
        <f>T14+25</f>
        <v>2850</v>
      </c>
      <c r="U16" s="214">
        <v>0.06</v>
      </c>
      <c r="V16" s="106">
        <v>24</v>
      </c>
      <c r="W16" s="106">
        <f t="shared" si="5"/>
        <v>1.44</v>
      </c>
      <c r="X16" s="140"/>
      <c r="Y16" s="194">
        <v>35</v>
      </c>
      <c r="Z16" s="212">
        <f t="shared" si="6"/>
        <v>633.25</v>
      </c>
      <c r="AA16" s="168">
        <f t="shared" si="17"/>
        <v>-1.0000000000000009E-2</v>
      </c>
      <c r="AB16" s="106">
        <v>4</v>
      </c>
      <c r="AC16" s="169">
        <f t="shared" si="9"/>
        <v>633.21</v>
      </c>
      <c r="AD16" s="186"/>
      <c r="AE16" s="234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</row>
    <row r="17" spans="1:46" ht="14.1" customHeight="1" x14ac:dyDescent="0.2">
      <c r="A17" s="129">
        <f t="shared" si="3"/>
        <v>631.024</v>
      </c>
      <c r="B17" s="106">
        <v>10</v>
      </c>
      <c r="C17" s="108">
        <f t="shared" si="22"/>
        <v>-0.06</v>
      </c>
      <c r="D17" s="195">
        <f t="shared" si="7"/>
        <v>633.05999999999995</v>
      </c>
      <c r="E17" s="194">
        <v>35</v>
      </c>
      <c r="F17" s="155"/>
      <c r="G17" s="140">
        <f t="shared" si="14"/>
        <v>1.44</v>
      </c>
      <c r="H17" s="105">
        <v>24</v>
      </c>
      <c r="I17" s="199">
        <v>0.06</v>
      </c>
      <c r="J17" s="157">
        <f>IF(AND(PET!$T17&lt;=('VERTICAL ALIGNMENT'!$C$10-('VERTICAL ALIGNMENT'!$E$10/2)),(PET!$T17&gt;='VERTICAL ALIGNMENT'!$C$8)),'VERTICAL ALIGNMENT'!$D$8+'VERTICAL ALIGNMENT'!$F$9*(PET!$T17-'VERTICAL ALIGNMENT'!$C$8),IF(AND(PET!$T17&lt;=('VERTICAL ALIGNMENT'!$C$10+('VERTICAL ALIGNMENT'!$E$10/2)),(PET!$T17&gt;=('VERTICAL ALIGNMENT'!$C$10-('VERTICAL ALIGNMENT'!$E$10/2)))),'VERTICAL ALIGNMENT'!$K$10+'VERTICAL ALIGNMENT'!$F$9*(PET!$T17-'VERTICAL ALIGNMENT'!$J$10)+('VERTICAL ALIGNMENT'!$I$10/2)*(PET!$T17-'VERTICAL ALIGNMENT'!$J$10)^2,IF(AND(PET!$T17&lt;=('VERTICAL ALIGNMENT'!$C$12-('VERTICAL ALIGNMENT'!$E$12/2)),(PET!$T17&gt;='VERTICAL ALIGNMENT'!$C$10+'VERTICAL ALIGNMENT'!$E$10/2)),'VERTICAL ALIGNMENT'!$D$10+'VERTICAL ALIGNMENT'!$F$11*(PET!$T17-'VERTICAL ALIGNMENT'!$C$10),IF(AND(PET!$T17&lt;=('VERTICAL ALIGNMENT'!$C$12+('VERTICAL ALIGNMENT'!$E$12/2)),(PET!$T17&gt;=('VERTICAL ALIGNMENT'!$C$12-('VERTICAL ALIGNMENT'!$E$12/2)))),'VERTICAL ALIGNMENT'!$K$12+'VERTICAL ALIGNMENT'!$F$11*(PET!$T17-'VERTICAL ALIGNMENT'!$J$12)+('VERTICAL ALIGNMENT'!$I$12/2)*(PET!$T17-'VERTICAL ALIGNMENT'!$J$12)^2,IF(AND(PET!$T17&lt;=('VERTICAL ALIGNMENT'!$C$14-('VERTICAL ALIGNMENT'!$E$14/2)),(PET!$T17&gt;='VERTICAL ALIGNMENT'!$C$12+'VERTICAL ALIGNMENT'!$E$12/2)),'VERTICAL ALIGNMENT'!$D$12+'VERTICAL ALIGNMENT'!$F$13*(PET!$T17-'VERTICAL ALIGNMENT'!$C$12),IF(AND(PET!$T17&lt;=('VERTICAL ALIGNMENT'!$C$14+('VERTICAL ALIGNMENT'!$E$14/2)),(PET!$T17&gt;=('VERTICAL ALIGNMENT'!$C$14-('VERTICAL ALIGNMENT'!$E$14/2)))),'VERTICAL ALIGNMENT'!$K$14+'VERTICAL ALIGNMENT'!$F$13*(PET!$T17-'VERTICAL ALIGNMENT'!$J$14)+('VERTICAL ALIGNMENT'!$I$14/2)*(PET!$T17-'VERTICAL ALIGNMENT'!$J$14)^2,$K17))))))</f>
        <v>631.62385000000006</v>
      </c>
      <c r="K17" s="158" t="str">
        <f>IF(AND(PET!$T17&lt;=('VERTICAL ALIGNMENT'!$C$16-('VERTICAL ALIGNMENT'!$E$16/2)),(PET!$T17&gt;='VERTICAL ALIGNMENT'!$C$14+'VERTICAL ALIGNMENT'!$E$14/2)),'VERTICAL ALIGNMENT'!$D$14+'VERTICAL ALIGNMENT'!$F$15*(PET!$T17-'VERTICAL ALIGNMENT'!$C$14),IF(AND(PET!$T17&lt;=('VERTICAL ALIGNMENT'!$C$16+('VERTICAL ALIGNMENT'!$E$16/2)),(PET!$T17&gt;=('VERTICAL ALIGNMENT'!$C$16-('VERTICAL ALIGNMENT'!$E$16/2)))),'VERTICAL ALIGNMENT'!$K$16+'VERTICAL ALIGNMENT'!$F$15*(PET!$T17-'VERTICAL ALIGNMENT'!$J$16)+('VERTICAL ALIGNMENT'!$I$16/2)*(PET!$T17-'VERTICAL ALIGNMENT'!$J$16)^2,IF(AND(PET!$T17&lt;=('VERTICAL ALIGNMENT'!$C$18-('VERTICAL ALIGNMENT'!$E$18/2)),(PET!$T17&gt;='VERTICAL ALIGNMENT'!$C$16+'VERTICAL ALIGNMENT'!$E$16/2)),'VERTICAL ALIGNMENT'!$D$16+'VERTICAL ALIGNMENT'!$F$17*(PET!$T17-'VERTICAL ALIGNMENT'!$C$16),IF(AND(PET!$T17&lt;=('VERTICAL ALIGNMENT'!$C$18+('VERTICAL ALIGNMENT'!$E$18/2)),(PET!$T17&gt;=('VERTICAL ALIGNMENT'!$C$18-('VERTICAL ALIGNMENT'!$E$18/2)))),'VERTICAL ALIGNMENT'!$K$18+'VERTICAL ALIGNMENT'!$F$17*(PET!$T17-'VERTICAL ALIGNMENT'!$J$18)+('VERTICAL ALIGNMENT'!$I$18/2)*(PET!$T17-'VERTICAL ALIGNMENT'!$J$18)^2,IF(AND(PET!$T17&lt;=('VERTICAL ALIGNMENT'!$C$20-('VERTICAL ALIGNMENT'!$E$20/2)),(PET!$T17&gt;='VERTICAL ALIGNMENT'!$C$18+'VERTICAL ALIGNMENT'!$E$18/2)),'VERTICAL ALIGNMENT'!$D$18+'VERTICAL ALIGNMENT'!$F$19*(PET!$T17-'VERTICAL ALIGNMENT'!$C$18),IF(AND(PET!$T17&lt;=('VERTICAL ALIGNMENT'!$C$20+('VERTICAL ALIGNMENT'!$E$20/2)),(PET!$T17&gt;=('VERTICAL ALIGNMENT'!$C$20-('VERTICAL ALIGNMENT'!$E$20/2)))),'VERTICAL ALIGNMENT'!$K$20+'VERTICAL ALIGNMENT'!$F$19*(PET!$T17-'VERTICAL ALIGNMENT'!$J$20)+('VERTICAL ALIGNMENT'!$I$20/2)*(PET!$T17-'VERTICAL ALIGNMENT'!$J$20)^2,$L17))))))</f>
        <v>O. B.</v>
      </c>
      <c r="L17" s="158" t="str">
        <f>IF(AND(PET!$T17&lt;=('VERTICAL ALIGNMENT'!$C$22-('VERTICAL ALIGNMENT'!$E$22/2)),(PET!$T17&gt;='VERTICAL ALIGNMENT'!$C$20+'VERTICAL ALIGNMENT'!$E$20/2)),'VERTICAL ALIGNMENT'!$D$20+'VERTICAL ALIGNMENT'!$F$21*(PET!$T17-'VERTICAL ALIGNMENT'!$C$20),IF(AND(PET!$T17&lt;=('VERTICAL ALIGNMENT'!$C$22+('VERTICAL ALIGNMENT'!$E$22/2)),(PET!$T17&gt;=('VERTICAL ALIGNMENT'!$C$22-('VERTICAL ALIGNMENT'!$E$22/2)))),'VERTICAL ALIGNMENT'!$K$22+'VERTICAL ALIGNMENT'!$F$21*(PET!$T17-'VERTICAL ALIGNMENT'!$J$22)+('VERTICAL ALIGNMENT'!$I$22/2)*(PET!$T17-'VERTICAL ALIGNMENT'!$J$22)^2,IF(AND(PET!$T17&lt;=('VERTICAL ALIGNMENT'!$C$24-('VERTICAL ALIGNMENT'!$E$24/2)),(PET!$T17&gt;='VERTICAL ALIGNMENT'!$C$22+'VERTICAL ALIGNMENT'!$E$22/2)),'VERTICAL ALIGNMENT'!$D$22+'VERTICAL ALIGNMENT'!$F$23*(PET!$T17-'VERTICAL ALIGNMENT'!$C$22),IF(AND(PET!$T17&lt;=('VERTICAL ALIGNMENT'!$C$24+('VERTICAL ALIGNMENT'!$E$24/2)),(PET!$T17&gt;=('VERTICAL ALIGNMENT'!$C$24-('VERTICAL ALIGNMENT'!$E$24/2)))),'VERTICAL ALIGNMENT'!$K$24+'VERTICAL ALIGNMENT'!$F$23*(PET!$T17-'VERTICAL ALIGNMENT'!$J$24)+('VERTICAL ALIGNMENT'!$I$24/2)*(PET!$T17-'VERTICAL ALIGNMENT'!$J$24)^2,IF(AND(PET!$T17&lt;=('VERTICAL ALIGNMENT'!$C$26-('VERTICAL ALIGNMENT'!$E$26/2)),(PET!$T17&gt;='VERTICAL ALIGNMENT'!$C$24+'VERTICAL ALIGNMENT'!$E$24/2)),'VERTICAL ALIGNMENT'!$D$24+'VERTICAL ALIGNMENT'!$F$25*(PET!$T17-'VERTICAL ALIGNMENT'!$C$24),IF(AND(PET!$T17&lt;=('VERTICAL ALIGNMENT'!$C$26+('VERTICAL ALIGNMENT'!$E$26/2)),(PET!$T17&gt;=('VERTICAL ALIGNMENT'!$C$26-('VERTICAL ALIGNMENT'!$E$26/2)))),'VERTICAL ALIGNMENT'!$K$26+'VERTICAL ALIGNMENT'!$F$25*(PET!$T17-'VERTICAL ALIGNMENT'!$J$26)+('VERTICAL ALIGNMENT'!$I$26/2)*(PET!$T17-'VERTICAL ALIGNMENT'!$J$26)^2,$M17))))))</f>
        <v>O. B.</v>
      </c>
      <c r="M17" s="158" t="str">
        <f>IF(AND(PET!$T17&lt;=('VERTICAL ALIGNMENT'!$C$28-('VERTICAL ALIGNMENT'!$E$28/2)),(PET!$T17&gt;='VERTICAL ALIGNMENT'!$C$26+'VERTICAL ALIGNMENT'!$E$26/2)),'VERTICAL ALIGNMENT'!$D$26+'VERTICAL ALIGNMENT'!$F$27*(PET!$T17-'VERTICAL ALIGNMENT'!$C$26),IF(AND(PET!$T17&lt;=('VERTICAL ALIGNMENT'!$C$28+('VERTICAL ALIGNMENT'!$E$28/2)),(PET!$T17&gt;=('VERTICAL ALIGNMENT'!$C$28-('VERTICAL ALIGNMENT'!$E$28/2)))),'VERTICAL ALIGNMENT'!$K$28+'VERTICAL ALIGNMENT'!$F$27*(PET!$T17-'VERTICAL ALIGNMENT'!$J$28)+('VERTICAL ALIGNMENT'!$I$28/2)*(PET!$T17-'VERTICAL ALIGNMENT'!$J$28)^2,IF(AND(PET!$T17&lt;=('VERTICAL ALIGNMENT'!$C$30-('VERTICAL ALIGNMENT'!$E$30/2)),(PET!$T17&gt;='VERTICAL ALIGNMENT'!$C$28+'VERTICAL ALIGNMENT'!$E$28/2)),'VERTICAL ALIGNMENT'!$D$28+'VERTICAL ALIGNMENT'!$F$29*(PET!$T17-'VERTICAL ALIGNMENT'!$C$28),IF(AND(PET!$T17&lt;=('VERTICAL ALIGNMENT'!$C$30+('VERTICAL ALIGNMENT'!$E$30/2)),(PET!$T17&gt;=('VERTICAL ALIGNMENT'!$C$30-('VERTICAL ALIGNMENT'!$E$30/2)))),'VERTICAL ALIGNMENT'!$K$30+'VERTICAL ALIGNMENT'!$F$29*(PET!$T17-'VERTICAL ALIGNMENT'!$J$30)+('VERTICAL ALIGNMENT'!$I$30/2)*(PET!$T17-'VERTICAL ALIGNMENT'!$J$30)^2,IF(AND(PET!$T17&lt;=('VERTICAL ALIGNMENT'!$C$32-('VERTICAL ALIGNMENT'!$E$32/2)),(PET!$T17&gt;='VERTICAL ALIGNMENT'!$C$30+'VERTICAL ALIGNMENT'!$E$30/2)),'VERTICAL ALIGNMENT'!$D$30+'VERTICAL ALIGNMENT'!$F$31*(PET!$T17-'VERTICAL ALIGNMENT'!$C$30),IF(AND(PET!$T17&lt;=('VERTICAL ALIGNMENT'!$C$32+('VERTICAL ALIGNMENT'!$E$32/2)),(PET!$T17&gt;=('VERTICAL ALIGNMENT'!$C$32-('VERTICAL ALIGNMENT'!$E$32/2)))),'VERTICAL ALIGNMENT'!$K$32+'VERTICAL ALIGNMENT'!$F$31*(PET!$T17-'VERTICAL ALIGNMENT'!$J$32)+('VERTICAL ALIGNMENT'!$I$32/2)*(PET!$T17-'VERTICAL ALIGNMENT'!$J$32)^2,$N17))))))</f>
        <v>O. B.</v>
      </c>
      <c r="N17" s="158" t="str">
        <f>IF(AND(PET!$T17&lt;=('VERTICAL ALIGNMENT'!$C$34-('VERTICAL ALIGNMENT'!$E$34/2)),(PET!$T17&gt;='VERTICAL ALIGNMENT'!$C$32+'VERTICAL ALIGNMENT'!$E$32/2)),'VERTICAL ALIGNMENT'!$D$32+'VERTICAL ALIGNMENT'!$F$33*(PET!$T17-'VERTICAL ALIGNMENT'!$C$32),IF(AND(PET!$T17&lt;=('VERTICAL ALIGNMENT'!$C$34+('VERTICAL ALIGNMENT'!$E$34/2)),(PET!$T17&gt;=('VERTICAL ALIGNMENT'!$C$34-('VERTICAL ALIGNMENT'!$E$34/2)))),'VERTICAL ALIGNMENT'!$K$34+'VERTICAL ALIGNMENT'!$F$33*(PET!$T17-'VERTICAL ALIGNMENT'!$J$34)+('VERTICAL ALIGNMENT'!$I$34/2)*(PET!$T17-'VERTICAL ALIGNMENT'!$J$34)^2,IF(AND(PET!$T17&lt;=('VERTICAL ALIGNMENT'!$C$36-('VERTICAL ALIGNMENT'!$E$36/2)),(PET!$T17&gt;='VERTICAL ALIGNMENT'!$C$34+'VERTICAL ALIGNMENT'!$E$34/2)),'VERTICAL ALIGNMENT'!$D$34+'VERTICAL ALIGNMENT'!$F$35*(PET!$T17-'VERTICAL ALIGNMENT'!$C$34),IF(AND(PET!$T17&lt;=('VERTICAL ALIGNMENT'!$C$36+('VERTICAL ALIGNMENT'!$E$36/2)),(PET!$T17&gt;=('VERTICAL ALIGNMENT'!$C$36-('VERTICAL ALIGNMENT'!$E$36/2)))),'VERTICAL ALIGNMENT'!$K$36+'VERTICAL ALIGNMENT'!$F$35*(PET!$T17-'VERTICAL ALIGNMENT'!$J$36)+('VERTICAL ALIGNMENT'!$I$36/2)*(PET!$T17-'VERTICAL ALIGNMENT'!$J$36)^2,IF(AND(PET!$T17&lt;=('VERTICAL ALIGNMENT'!$C$38-('VERTICAL ALIGNMENT'!$E$38/2)),(PET!$T17&gt;='VERTICAL ALIGNMENT'!$C$36+'VERTICAL ALIGNMENT'!$E$36/2)),'VERTICAL ALIGNMENT'!$D$36+'VERTICAL ALIGNMENT'!$F$37*(PET!$T17-'VERTICAL ALIGNMENT'!$C$36),IF(AND(PET!$T17&lt;=('VERTICAL ALIGNMENT'!$C$38+('VERTICAL ALIGNMENT'!$E$38/2)),(PET!$T17&gt;=('VERTICAL ALIGNMENT'!$C$38-('VERTICAL ALIGNMENT'!$E$38/2)))),'VERTICAL ALIGNMENT'!$K$38+'VERTICAL ALIGNMENT'!$F$37*(PET!$T17-'VERTICAL ALIGNMENT'!$J$38)+('VERTICAL ALIGNMENT'!$I$38/2)*(PET!$T17-'VERTICAL ALIGNMENT'!$J$38)^2,$O17))))))</f>
        <v>O. B.</v>
      </c>
      <c r="O17" s="158" t="str">
        <f>IF(AND(PET!$T17&lt;=('VERTICAL ALIGNMENT'!$C$40-('VERTICAL ALIGNMENT'!$E$40/2)),(PET!$T17&gt;='VERTICAL ALIGNMENT'!$C$38+'VERTICAL ALIGNMENT'!$E$38/2)),'VERTICAL ALIGNMENT'!$D$38+'VERTICAL ALIGNMENT'!$F$39*(PET!$T17-'VERTICAL ALIGNMENT'!$C$38),IF(AND(PET!$T17&lt;=('VERTICAL ALIGNMENT'!$C$40+('VERTICAL ALIGNMENT'!$E$40/2)),(PET!$T17&gt;=('VERTICAL ALIGNMENT'!$C$40-('VERTICAL ALIGNMENT'!$E$40/2)))),'VERTICAL ALIGNMENT'!$K$40+'VERTICAL ALIGNMENT'!$F$39*(PET!$T17-'VERTICAL ALIGNMENT'!$J$40)+('VERTICAL ALIGNMENT'!$I$40/2)*(PET!$T17-'VERTICAL ALIGNMENT'!$J$40)^2,IF(AND(PET!$T17&lt;=('VERTICAL ALIGNMENT'!$C$42-('VERTICAL ALIGNMENT'!$E$42/2)),(PET!$T17&gt;='VERTICAL ALIGNMENT'!$C$40+'VERTICAL ALIGNMENT'!$E$40/2)),'VERTICAL ALIGNMENT'!$D$40+'VERTICAL ALIGNMENT'!$F$41*(PET!$T17-'VERTICAL ALIGNMENT'!$C$40),IF(AND(PET!$T17&lt;=('VERTICAL ALIGNMENT'!$C$42+('VERTICAL ALIGNMENT'!$E$42/2)),(PET!$T17&gt;=('VERTICAL ALIGNMENT'!$C$42-('VERTICAL ALIGNMENT'!$E$42/2)))),'VERTICAL ALIGNMENT'!$K$42+'VERTICAL ALIGNMENT'!$F$41*(PET!$T17-'VERTICAL ALIGNMENT'!$J$42)+('VERTICAL ALIGNMENT'!$I$42/2)*(PET!$T17-'VERTICAL ALIGNMENT'!$J$42)^2,IF(AND(PET!$T17&lt;=('VERTICAL ALIGNMENT'!$C$44-('VERTICAL ALIGNMENT'!$E$44/2)),(PET!$T17&gt;='VERTICAL ALIGNMENT'!$C$42+'VERTICAL ALIGNMENT'!$E$42/2)),'VERTICAL ALIGNMENT'!$D$42+'VERTICAL ALIGNMENT'!$F$43*(PET!$T17-'VERTICAL ALIGNMENT'!$C$42),IF(AND(PET!$T17&lt;=('VERTICAL ALIGNMENT'!$C$44+('VERTICAL ALIGNMENT'!$E$44/2)),(PET!$T17&gt;=('VERTICAL ALIGNMENT'!$C$44-('VERTICAL ALIGNMENT'!$E$44/2)))),'VERTICAL ALIGNMENT'!$K$44+'VERTICAL ALIGNMENT'!$F$43*(PET!$T17-'VERTICAL ALIGNMENT'!$J$44)+('VERTICAL ALIGNMENT'!$I$44/2)*(PET!$T17-'VERTICAL ALIGNMENT'!$J$44)^2,$P17))))))</f>
        <v>O. B.</v>
      </c>
      <c r="P17" s="158" t="str">
        <f>IF(AND(PET!$T17&lt;=('VERTICAL ALIGNMENT'!$C$46-('VERTICAL ALIGNMENT'!$E$46/2)),(PET!$T17&gt;='VERTICAL ALIGNMENT'!$C$44+'VERTICAL ALIGNMENT'!$E$44/2)),'VERTICAL ALIGNMENT'!$D$44+'VERTICAL ALIGNMENT'!$F$45*(PET!$T17-'VERTICAL ALIGNMENT'!$C$44),IF(AND(PET!$T17&lt;=('VERTICAL ALIGNMENT'!$C$46+('VERTICAL ALIGNMENT'!$E$46/2)),(PET!$T17&gt;=('VERTICAL ALIGNMENT'!$C$46-('VERTICAL ALIGNMENT'!$E$46/2)))),'VERTICAL ALIGNMENT'!$K$46+'VERTICAL ALIGNMENT'!$F$45*(PET!$T17-'VERTICAL ALIGNMENT'!$J$46)+('VERTICAL ALIGNMENT'!$I$46/2)*(PET!$T17-'VERTICAL ALIGNMENT'!$J$46)^2,IF(AND(PET!$T17&lt;=('VERTICAL ALIGNMENT'!$C$48-('VERTICAL ALIGNMENT'!$E$48/2)),(PET!$T17&gt;='VERTICAL ALIGNMENT'!$C$46+'VERTICAL ALIGNMENT'!$E$46/2)),'VERTICAL ALIGNMENT'!$D$46+'VERTICAL ALIGNMENT'!$F$47*(PET!$T17-'VERTICAL ALIGNMENT'!$C$46),IF(AND(PET!$T17&lt;=('VERTICAL ALIGNMENT'!$C$48+('VERTICAL ALIGNMENT'!$E$48/2)),(PET!$T17&gt;=('VERTICAL ALIGNMENT'!$C$48-('VERTICAL ALIGNMENT'!$E$48/2)))),'VERTICAL ALIGNMENT'!$K$48+'VERTICAL ALIGNMENT'!$F$47*(PET!$T17-'VERTICAL ALIGNMENT'!$J$48)+('VERTICAL ALIGNMENT'!$I$48/2)*(PET!$T17-'VERTICAL ALIGNMENT'!$J$48)^2,IF(AND(PET!$T17&lt;=('VERTICAL ALIGNMENT'!$C$50-('VERTICAL ALIGNMENT'!$E$50/2)),(PET!$T17&gt;='VERTICAL ALIGNMENT'!$C$48+'VERTICAL ALIGNMENT'!$E$48/2)),'VERTICAL ALIGNMENT'!$D$48+'VERTICAL ALIGNMENT'!$F$49*(PET!$T17-'VERTICAL ALIGNMENT'!$C$48),IF(AND(PET!$T17&lt;=('VERTICAL ALIGNMENT'!$C$50+('VERTICAL ALIGNMENT'!$E$50/2)),(PET!$T17&gt;=('VERTICAL ALIGNMENT'!$C$50-('VERTICAL ALIGNMENT'!$E$50/2)))),'VERTICAL ALIGNMENT'!$K$50+'VERTICAL ALIGNMENT'!$F$49*(PET!$T17-'VERTICAL ALIGNMENT'!$J$50)+('VERTICAL ALIGNMENT'!$I$50/2)*(PET!$T17-'VERTICAL ALIGNMENT'!$J$50)^2,$Q17))))))</f>
        <v>O. B.</v>
      </c>
      <c r="Q17" s="158" t="str">
        <f>IF(AND(PET!$T17&lt;=('VERTICAL ALIGNMENT'!$C$52-('VERTICAL ALIGNMENT'!$E$52/2)),(PET!$T17&gt;='VERTICAL ALIGNMENT'!$C$50+'VERTICAL ALIGNMENT'!$E$50/2)),'VERTICAL ALIGNMENT'!$D$50+'VERTICAL ALIGNMENT'!$F$51*(PET!$T17-'VERTICAL ALIGNMENT'!$C$50),IF(AND(PET!$T17&lt;=('VERTICAL ALIGNMENT'!$C$52+('VERTICAL ALIGNMENT'!$E$52/2)),(PET!$T17&gt;=('VERTICAL ALIGNMENT'!$C$52-('VERTICAL ALIGNMENT'!$E$52/2)))),'VERTICAL ALIGNMENT'!$K$52+'VERTICAL ALIGNMENT'!$F$51*(PET!$T17-'VERTICAL ALIGNMENT'!$J$52)+('VERTICAL ALIGNMENT'!$I$52/2)*(PET!$T17-'VERTICAL ALIGNMENT'!$J$52)^2,IF(AND(PET!$T17&lt;=('VERTICAL ALIGNMENT'!$C$54-('VERTICAL ALIGNMENT'!$E$54/2)),(PET!$T17&gt;='VERTICAL ALIGNMENT'!$C$52+'VERTICAL ALIGNMENT'!$E$52/2)),'VERTICAL ALIGNMENT'!$D$52+'VERTICAL ALIGNMENT'!$F$53*(PET!$T17-'VERTICAL ALIGNMENT'!$C$52),IF(AND(PET!$T17&lt;=('VERTICAL ALIGNMENT'!$C$54+('VERTICAL ALIGNMENT'!$E$54/2)),(PET!$T17&gt;=('VERTICAL ALIGNMENT'!$C$54-('VERTICAL ALIGNMENT'!$E$54/2)))),'VERTICAL ALIGNMENT'!$K$54+'VERTICAL ALIGNMENT'!$F$53*(PET!$T17-'VERTICAL ALIGNMENT'!$J$54)+('VERTICAL ALIGNMENT'!$I$54/2)*(PET!$T17-'VERTICAL ALIGNMENT'!$J$54)^2,IF(AND(PET!$T17&lt;=('VERTICAL ALIGNMENT'!$C$56-('VERTICAL ALIGNMENT'!$E$56/2)),(PET!$T17&gt;='VERTICAL ALIGNMENT'!$C$54+'VERTICAL ALIGNMENT'!$E$54/2)),'VERTICAL ALIGNMENT'!$D$54+'VERTICAL ALIGNMENT'!$F$55*(PET!$T17-'VERTICAL ALIGNMENT'!$C$54),IF(AND(PET!$T17&lt;=('VERTICAL ALIGNMENT'!$C$56+('VERTICAL ALIGNMENT'!$E$56/2)),(PET!$T17&gt;=('VERTICAL ALIGNMENT'!$C$56-('VERTICAL ALIGNMENT'!$E$56/2)))),'VERTICAL ALIGNMENT'!$K$56+'VERTICAL ALIGNMENT'!$F$55*(PET!$T17-'VERTICAL ALIGNMENT'!$J$56)+('VERTICAL ALIGNMENT'!$I$56/2)*(PET!$T17-'VERTICAL ALIGNMENT'!$J$56)^2,$R17))))))</f>
        <v>O. B.</v>
      </c>
      <c r="R17" s="158" t="str">
        <f>IF(AND(PET!$T17&lt;=('VERTICAL ALIGNMENT'!$C$58-('VERTICAL ALIGNMENT'!$E$58/2)),(PET!$T17&gt;='VERTICAL ALIGNMENT'!$C$56+'VERTICAL ALIGNMENT'!$E$56/2)),'VERTICAL ALIGNMENT'!$D$56+'VERTICAL ALIGNMENT'!$F$57*(PET!$T17-'VERTICAL ALIGNMENT'!$C$56),IF(AND(PET!$T17&lt;=('VERTICAL ALIGNMENT'!$C$58+('VERTICAL ALIGNMENT'!$E$58/2)),(PET!$T17&gt;=('VERTICAL ALIGNMENT'!$C$58-('VERTICAL ALIGNMENT'!$E$58/2)))),'VERTICAL ALIGNMENT'!$K$58+'VERTICAL ALIGNMENT'!$F$57*(PET!$T17-'VERTICAL ALIGNMENT'!$J$58)+('VERTICAL ALIGNMENT'!$I$58/2)*(PET!$T17-'VERTICAL ALIGNMENT'!$J$58)^2,IF(AND(PET!$T17&lt;=('VERTICAL ALIGNMENT'!$C$60-('VERTICAL ALIGNMENT'!$E$60/2)),(PET!$T17&gt;='VERTICAL ALIGNMENT'!$C$58+'VERTICAL ALIGNMENT'!$E$58/2)),'VERTICAL ALIGNMENT'!$D$58+'VERTICAL ALIGNMENT'!$F$59*(PET!$T17-'VERTICAL ALIGNMENT'!$C$58),IF(AND(PET!$T17&lt;=('VERTICAL ALIGNMENT'!$C$60+('VERTICAL ALIGNMENT'!$E$60/2)),(PET!$T17&gt;=('VERTICAL ALIGNMENT'!$C$60-('VERTICAL ALIGNMENT'!$E$60/2)))),'VERTICAL ALIGNMENT'!$K$60+'VERTICAL ALIGNMENT'!$F$59*(PET!$T17-'VERTICAL ALIGNMENT'!$J$60)+('VERTICAL ALIGNMENT'!$I$60/2)*(PET!$T17-'VERTICAL ALIGNMENT'!$J$60)^2,IF(AND(PET!$T17&lt;=('VERTICAL ALIGNMENT'!$C$62-('VERTICAL ALIGNMENT'!$E$62/2)),(PET!$T17&gt;='VERTICAL ALIGNMENT'!$C$60+'VERTICAL ALIGNMENT'!$E$60/2)),'VERTICAL ALIGNMENT'!$D$60+'VERTICAL ALIGNMENT'!$F$61*(PET!$T17-'VERTICAL ALIGNMENT'!$C$60),IF(AND(PET!$T17&lt;=('VERTICAL ALIGNMENT'!$C$62+('VERTICAL ALIGNMENT'!$E$62/2)),(PET!$T17&gt;=('VERTICAL ALIGNMENT'!$C$62-('VERTICAL ALIGNMENT'!$E$62/2)))),'VERTICAL ALIGNMENT'!$K$62+'VERTICAL ALIGNMENT'!$F$61*(PET!$T17-'VERTICAL ALIGNMENT'!$J$62)+('VERTICAL ALIGNMENT'!$I$62/2)*(PET!$T17-'VERTICAL ALIGNMENT'!$J$62)^2,$S17))))))</f>
        <v>O. B.</v>
      </c>
      <c r="S17" s="158" t="str">
        <f>IF(AND(PET!$T17&gt;'VERTICAL ALIGNMENT'!$C$60+'VERTICAL ALIGNMENT'!$E$60/2,PET!$T17&lt;='VERTICAL ALIGNMENT'!$C$62),'VERTICAL ALIGNMENT'!$D$60+'VERTICAL ALIGNMENT'!$F$61*(PET!$T17-'VERTICAL ALIGNMENT'!$C$60),"O. B.")</f>
        <v>O. B.</v>
      </c>
      <c r="T17" s="159">
        <v>2875</v>
      </c>
      <c r="U17" s="214">
        <v>0.06</v>
      </c>
      <c r="V17" s="106">
        <v>24</v>
      </c>
      <c r="W17" s="106">
        <f t="shared" si="5"/>
        <v>1.44</v>
      </c>
      <c r="X17" s="140"/>
      <c r="Y17" s="194">
        <v>35</v>
      </c>
      <c r="Z17" s="212">
        <f t="shared" si="6"/>
        <v>633.05999999999995</v>
      </c>
      <c r="AA17" s="168">
        <f t="shared" si="17"/>
        <v>-1.0000000000000009E-2</v>
      </c>
      <c r="AB17" s="106">
        <v>4</v>
      </c>
      <c r="AC17" s="169">
        <f t="shared" si="9"/>
        <v>633.02</v>
      </c>
      <c r="AD17" s="186"/>
      <c r="AE17" s="234"/>
      <c r="AF17" s="112"/>
      <c r="AG17" s="112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</row>
    <row r="18" spans="1:46" ht="14.1" customHeight="1" x14ac:dyDescent="0.2">
      <c r="A18" s="129">
        <f t="shared" si="3"/>
        <v>630.83500000000004</v>
      </c>
      <c r="B18" s="218">
        <v>10</v>
      </c>
      <c r="C18" s="108">
        <f t="shared" si="22"/>
        <v>-0.06</v>
      </c>
      <c r="D18" s="195">
        <f t="shared" si="7"/>
        <v>632.87</v>
      </c>
      <c r="E18" s="194">
        <v>35</v>
      </c>
      <c r="F18" s="155"/>
      <c r="G18" s="140">
        <f t="shared" si="14"/>
        <v>1.44</v>
      </c>
      <c r="H18" s="162">
        <v>24</v>
      </c>
      <c r="I18" s="199">
        <v>0.06</v>
      </c>
      <c r="J18" s="157">
        <f>IF(AND(PET!$T18&lt;=('VERTICAL ALIGNMENT'!$C$10-('VERTICAL ALIGNMENT'!$E$10/2)),(PET!$T18&gt;='VERTICAL ALIGNMENT'!$C$8)),'VERTICAL ALIGNMENT'!$D$8+'VERTICAL ALIGNMENT'!$F$9*(PET!$T18-'VERTICAL ALIGNMENT'!$C$8),IF(AND(PET!$T18&lt;=('VERTICAL ALIGNMENT'!$C$10+('VERTICAL ALIGNMENT'!$E$10/2)),(PET!$T18&gt;=('VERTICAL ALIGNMENT'!$C$10-('VERTICAL ALIGNMENT'!$E$10/2)))),'VERTICAL ALIGNMENT'!$K$10+'VERTICAL ALIGNMENT'!$F$9*(PET!$T18-'VERTICAL ALIGNMENT'!$J$10)+('VERTICAL ALIGNMENT'!$I$10/2)*(PET!$T18-'VERTICAL ALIGNMENT'!$J$10)^2,IF(AND(PET!$T18&lt;=('VERTICAL ALIGNMENT'!$C$12-('VERTICAL ALIGNMENT'!$E$12/2)),(PET!$T18&gt;='VERTICAL ALIGNMENT'!$C$10+'VERTICAL ALIGNMENT'!$E$10/2)),'VERTICAL ALIGNMENT'!$D$10+'VERTICAL ALIGNMENT'!$F$11*(PET!$T18-'VERTICAL ALIGNMENT'!$C$10),IF(AND(PET!$T18&lt;=('VERTICAL ALIGNMENT'!$C$12+('VERTICAL ALIGNMENT'!$E$12/2)),(PET!$T18&gt;=('VERTICAL ALIGNMENT'!$C$12-('VERTICAL ALIGNMENT'!$E$12/2)))),'VERTICAL ALIGNMENT'!$K$12+'VERTICAL ALIGNMENT'!$F$11*(PET!$T18-'VERTICAL ALIGNMENT'!$J$12)+('VERTICAL ALIGNMENT'!$I$12/2)*(PET!$T18-'VERTICAL ALIGNMENT'!$J$12)^2,IF(AND(PET!$T18&lt;=('VERTICAL ALIGNMENT'!$C$14-('VERTICAL ALIGNMENT'!$E$14/2)),(PET!$T18&gt;='VERTICAL ALIGNMENT'!$C$12+'VERTICAL ALIGNMENT'!$E$12/2)),'VERTICAL ALIGNMENT'!$D$12+'VERTICAL ALIGNMENT'!$F$13*(PET!$T18-'VERTICAL ALIGNMENT'!$C$12),IF(AND(PET!$T18&lt;=('VERTICAL ALIGNMENT'!$C$14+('VERTICAL ALIGNMENT'!$E$14/2)),(PET!$T18&gt;=('VERTICAL ALIGNMENT'!$C$14-('VERTICAL ALIGNMENT'!$E$14/2)))),'VERTICAL ALIGNMENT'!$K$14+'VERTICAL ALIGNMENT'!$F$13*(PET!$T18-'VERTICAL ALIGNMENT'!$J$14)+('VERTICAL ALIGNMENT'!$I$14/2)*(PET!$T18-'VERTICAL ALIGNMENT'!$J$14)^2,$K18))))))</f>
        <v>631.43489999999997</v>
      </c>
      <c r="K18" s="158" t="str">
        <f>IF(AND(PET!$T18&lt;=('VERTICAL ALIGNMENT'!$C$16-('VERTICAL ALIGNMENT'!$E$16/2)),(PET!$T18&gt;='VERTICAL ALIGNMENT'!$C$14+'VERTICAL ALIGNMENT'!$E$14/2)),'VERTICAL ALIGNMENT'!$D$14+'VERTICAL ALIGNMENT'!$F$15*(PET!$T18-'VERTICAL ALIGNMENT'!$C$14),IF(AND(PET!$T18&lt;=('VERTICAL ALIGNMENT'!$C$16+('VERTICAL ALIGNMENT'!$E$16/2)),(PET!$T18&gt;=('VERTICAL ALIGNMENT'!$C$16-('VERTICAL ALIGNMENT'!$E$16/2)))),'VERTICAL ALIGNMENT'!$K$16+'VERTICAL ALIGNMENT'!$F$15*(PET!$T18-'VERTICAL ALIGNMENT'!$J$16)+('VERTICAL ALIGNMENT'!$I$16/2)*(PET!$T18-'VERTICAL ALIGNMENT'!$J$16)^2,IF(AND(PET!$T18&lt;=('VERTICAL ALIGNMENT'!$C$18-('VERTICAL ALIGNMENT'!$E$18/2)),(PET!$T18&gt;='VERTICAL ALIGNMENT'!$C$16+'VERTICAL ALIGNMENT'!$E$16/2)),'VERTICAL ALIGNMENT'!$D$16+'VERTICAL ALIGNMENT'!$F$17*(PET!$T18-'VERTICAL ALIGNMENT'!$C$16),IF(AND(PET!$T18&lt;=('VERTICAL ALIGNMENT'!$C$18+('VERTICAL ALIGNMENT'!$E$18/2)),(PET!$T18&gt;=('VERTICAL ALIGNMENT'!$C$18-('VERTICAL ALIGNMENT'!$E$18/2)))),'VERTICAL ALIGNMENT'!$K$18+'VERTICAL ALIGNMENT'!$F$17*(PET!$T18-'VERTICAL ALIGNMENT'!$J$18)+('VERTICAL ALIGNMENT'!$I$18/2)*(PET!$T18-'VERTICAL ALIGNMENT'!$J$18)^2,IF(AND(PET!$T18&lt;=('VERTICAL ALIGNMENT'!$C$20-('VERTICAL ALIGNMENT'!$E$20/2)),(PET!$T18&gt;='VERTICAL ALIGNMENT'!$C$18+'VERTICAL ALIGNMENT'!$E$18/2)),'VERTICAL ALIGNMENT'!$D$18+'VERTICAL ALIGNMENT'!$F$19*(PET!$T18-'VERTICAL ALIGNMENT'!$C$18),IF(AND(PET!$T18&lt;=('VERTICAL ALIGNMENT'!$C$20+('VERTICAL ALIGNMENT'!$E$20/2)),(PET!$T18&gt;=('VERTICAL ALIGNMENT'!$C$20-('VERTICAL ALIGNMENT'!$E$20/2)))),'VERTICAL ALIGNMENT'!$K$20+'VERTICAL ALIGNMENT'!$F$19*(PET!$T18-'VERTICAL ALIGNMENT'!$J$20)+('VERTICAL ALIGNMENT'!$I$20/2)*(PET!$T18-'VERTICAL ALIGNMENT'!$J$20)^2,$L18))))))</f>
        <v>O. B.</v>
      </c>
      <c r="L18" s="158" t="str">
        <f>IF(AND(PET!$T18&lt;=('VERTICAL ALIGNMENT'!$C$22-('VERTICAL ALIGNMENT'!$E$22/2)),(PET!$T18&gt;='VERTICAL ALIGNMENT'!$C$20+'VERTICAL ALIGNMENT'!$E$20/2)),'VERTICAL ALIGNMENT'!$D$20+'VERTICAL ALIGNMENT'!$F$21*(PET!$T18-'VERTICAL ALIGNMENT'!$C$20),IF(AND(PET!$T18&lt;=('VERTICAL ALIGNMENT'!$C$22+('VERTICAL ALIGNMENT'!$E$22/2)),(PET!$T18&gt;=('VERTICAL ALIGNMENT'!$C$22-('VERTICAL ALIGNMENT'!$E$22/2)))),'VERTICAL ALIGNMENT'!$K$22+'VERTICAL ALIGNMENT'!$F$21*(PET!$T18-'VERTICAL ALIGNMENT'!$J$22)+('VERTICAL ALIGNMENT'!$I$22/2)*(PET!$T18-'VERTICAL ALIGNMENT'!$J$22)^2,IF(AND(PET!$T18&lt;=('VERTICAL ALIGNMENT'!$C$24-('VERTICAL ALIGNMENT'!$E$24/2)),(PET!$T18&gt;='VERTICAL ALIGNMENT'!$C$22+'VERTICAL ALIGNMENT'!$E$22/2)),'VERTICAL ALIGNMENT'!$D$22+'VERTICAL ALIGNMENT'!$F$23*(PET!$T18-'VERTICAL ALIGNMENT'!$C$22),IF(AND(PET!$T18&lt;=('VERTICAL ALIGNMENT'!$C$24+('VERTICAL ALIGNMENT'!$E$24/2)),(PET!$T18&gt;=('VERTICAL ALIGNMENT'!$C$24-('VERTICAL ALIGNMENT'!$E$24/2)))),'VERTICAL ALIGNMENT'!$K$24+'VERTICAL ALIGNMENT'!$F$23*(PET!$T18-'VERTICAL ALIGNMENT'!$J$24)+('VERTICAL ALIGNMENT'!$I$24/2)*(PET!$T18-'VERTICAL ALIGNMENT'!$J$24)^2,IF(AND(PET!$T18&lt;=('VERTICAL ALIGNMENT'!$C$26-('VERTICAL ALIGNMENT'!$E$26/2)),(PET!$T18&gt;='VERTICAL ALIGNMENT'!$C$24+'VERTICAL ALIGNMENT'!$E$24/2)),'VERTICAL ALIGNMENT'!$D$24+'VERTICAL ALIGNMENT'!$F$25*(PET!$T18-'VERTICAL ALIGNMENT'!$C$24),IF(AND(PET!$T18&lt;=('VERTICAL ALIGNMENT'!$C$26+('VERTICAL ALIGNMENT'!$E$26/2)),(PET!$T18&gt;=('VERTICAL ALIGNMENT'!$C$26-('VERTICAL ALIGNMENT'!$E$26/2)))),'VERTICAL ALIGNMENT'!$K$26+'VERTICAL ALIGNMENT'!$F$25*(PET!$T18-'VERTICAL ALIGNMENT'!$J$26)+('VERTICAL ALIGNMENT'!$I$26/2)*(PET!$T18-'VERTICAL ALIGNMENT'!$J$26)^2,$M18))))))</f>
        <v>O. B.</v>
      </c>
      <c r="M18" s="158" t="str">
        <f>IF(AND(PET!$T18&lt;=('VERTICAL ALIGNMENT'!$C$28-('VERTICAL ALIGNMENT'!$E$28/2)),(PET!$T18&gt;='VERTICAL ALIGNMENT'!$C$26+'VERTICAL ALIGNMENT'!$E$26/2)),'VERTICAL ALIGNMENT'!$D$26+'VERTICAL ALIGNMENT'!$F$27*(PET!$T18-'VERTICAL ALIGNMENT'!$C$26),IF(AND(PET!$T18&lt;=('VERTICAL ALIGNMENT'!$C$28+('VERTICAL ALIGNMENT'!$E$28/2)),(PET!$T18&gt;=('VERTICAL ALIGNMENT'!$C$28-('VERTICAL ALIGNMENT'!$E$28/2)))),'VERTICAL ALIGNMENT'!$K$28+'VERTICAL ALIGNMENT'!$F$27*(PET!$T18-'VERTICAL ALIGNMENT'!$J$28)+('VERTICAL ALIGNMENT'!$I$28/2)*(PET!$T18-'VERTICAL ALIGNMENT'!$J$28)^2,IF(AND(PET!$T18&lt;=('VERTICAL ALIGNMENT'!$C$30-('VERTICAL ALIGNMENT'!$E$30/2)),(PET!$T18&gt;='VERTICAL ALIGNMENT'!$C$28+'VERTICAL ALIGNMENT'!$E$28/2)),'VERTICAL ALIGNMENT'!$D$28+'VERTICAL ALIGNMENT'!$F$29*(PET!$T18-'VERTICAL ALIGNMENT'!$C$28),IF(AND(PET!$T18&lt;=('VERTICAL ALIGNMENT'!$C$30+('VERTICAL ALIGNMENT'!$E$30/2)),(PET!$T18&gt;=('VERTICAL ALIGNMENT'!$C$30-('VERTICAL ALIGNMENT'!$E$30/2)))),'VERTICAL ALIGNMENT'!$K$30+'VERTICAL ALIGNMENT'!$F$29*(PET!$T18-'VERTICAL ALIGNMENT'!$J$30)+('VERTICAL ALIGNMENT'!$I$30/2)*(PET!$T18-'VERTICAL ALIGNMENT'!$J$30)^2,IF(AND(PET!$T18&lt;=('VERTICAL ALIGNMENT'!$C$32-('VERTICAL ALIGNMENT'!$E$32/2)),(PET!$T18&gt;='VERTICAL ALIGNMENT'!$C$30+'VERTICAL ALIGNMENT'!$E$30/2)),'VERTICAL ALIGNMENT'!$D$30+'VERTICAL ALIGNMENT'!$F$31*(PET!$T18-'VERTICAL ALIGNMENT'!$C$30),IF(AND(PET!$T18&lt;=('VERTICAL ALIGNMENT'!$C$32+('VERTICAL ALIGNMENT'!$E$32/2)),(PET!$T18&gt;=('VERTICAL ALIGNMENT'!$C$32-('VERTICAL ALIGNMENT'!$E$32/2)))),'VERTICAL ALIGNMENT'!$K$32+'VERTICAL ALIGNMENT'!$F$31*(PET!$T18-'VERTICAL ALIGNMENT'!$J$32)+('VERTICAL ALIGNMENT'!$I$32/2)*(PET!$T18-'VERTICAL ALIGNMENT'!$J$32)^2,$N18))))))</f>
        <v>O. B.</v>
      </c>
      <c r="N18" s="158" t="str">
        <f>IF(AND(PET!$T18&lt;=('VERTICAL ALIGNMENT'!$C$34-('VERTICAL ALIGNMENT'!$E$34/2)),(PET!$T18&gt;='VERTICAL ALIGNMENT'!$C$32+'VERTICAL ALIGNMENT'!$E$32/2)),'VERTICAL ALIGNMENT'!$D$32+'VERTICAL ALIGNMENT'!$F$33*(PET!$T18-'VERTICAL ALIGNMENT'!$C$32),IF(AND(PET!$T18&lt;=('VERTICAL ALIGNMENT'!$C$34+('VERTICAL ALIGNMENT'!$E$34/2)),(PET!$T18&gt;=('VERTICAL ALIGNMENT'!$C$34-('VERTICAL ALIGNMENT'!$E$34/2)))),'VERTICAL ALIGNMENT'!$K$34+'VERTICAL ALIGNMENT'!$F$33*(PET!$T18-'VERTICAL ALIGNMENT'!$J$34)+('VERTICAL ALIGNMENT'!$I$34/2)*(PET!$T18-'VERTICAL ALIGNMENT'!$J$34)^2,IF(AND(PET!$T18&lt;=('VERTICAL ALIGNMENT'!$C$36-('VERTICAL ALIGNMENT'!$E$36/2)),(PET!$T18&gt;='VERTICAL ALIGNMENT'!$C$34+'VERTICAL ALIGNMENT'!$E$34/2)),'VERTICAL ALIGNMENT'!$D$34+'VERTICAL ALIGNMENT'!$F$35*(PET!$T18-'VERTICAL ALIGNMENT'!$C$34),IF(AND(PET!$T18&lt;=('VERTICAL ALIGNMENT'!$C$36+('VERTICAL ALIGNMENT'!$E$36/2)),(PET!$T18&gt;=('VERTICAL ALIGNMENT'!$C$36-('VERTICAL ALIGNMENT'!$E$36/2)))),'VERTICAL ALIGNMENT'!$K$36+'VERTICAL ALIGNMENT'!$F$35*(PET!$T18-'VERTICAL ALIGNMENT'!$J$36)+('VERTICAL ALIGNMENT'!$I$36/2)*(PET!$T18-'VERTICAL ALIGNMENT'!$J$36)^2,IF(AND(PET!$T18&lt;=('VERTICAL ALIGNMENT'!$C$38-('VERTICAL ALIGNMENT'!$E$38/2)),(PET!$T18&gt;='VERTICAL ALIGNMENT'!$C$36+'VERTICAL ALIGNMENT'!$E$36/2)),'VERTICAL ALIGNMENT'!$D$36+'VERTICAL ALIGNMENT'!$F$37*(PET!$T18-'VERTICAL ALIGNMENT'!$C$36),IF(AND(PET!$T18&lt;=('VERTICAL ALIGNMENT'!$C$38+('VERTICAL ALIGNMENT'!$E$38/2)),(PET!$T18&gt;=('VERTICAL ALIGNMENT'!$C$38-('VERTICAL ALIGNMENT'!$E$38/2)))),'VERTICAL ALIGNMENT'!$K$38+'VERTICAL ALIGNMENT'!$F$37*(PET!$T18-'VERTICAL ALIGNMENT'!$J$38)+('VERTICAL ALIGNMENT'!$I$38/2)*(PET!$T18-'VERTICAL ALIGNMENT'!$J$38)^2,$O18))))))</f>
        <v>O. B.</v>
      </c>
      <c r="O18" s="158" t="str">
        <f>IF(AND(PET!$T18&lt;=('VERTICAL ALIGNMENT'!$C$40-('VERTICAL ALIGNMENT'!$E$40/2)),(PET!$T18&gt;='VERTICAL ALIGNMENT'!$C$38+'VERTICAL ALIGNMENT'!$E$38/2)),'VERTICAL ALIGNMENT'!$D$38+'VERTICAL ALIGNMENT'!$F$39*(PET!$T18-'VERTICAL ALIGNMENT'!$C$38),IF(AND(PET!$T18&lt;=('VERTICAL ALIGNMENT'!$C$40+('VERTICAL ALIGNMENT'!$E$40/2)),(PET!$T18&gt;=('VERTICAL ALIGNMENT'!$C$40-('VERTICAL ALIGNMENT'!$E$40/2)))),'VERTICAL ALIGNMENT'!$K$40+'VERTICAL ALIGNMENT'!$F$39*(PET!$T18-'VERTICAL ALIGNMENT'!$J$40)+('VERTICAL ALIGNMENT'!$I$40/2)*(PET!$T18-'VERTICAL ALIGNMENT'!$J$40)^2,IF(AND(PET!$T18&lt;=('VERTICAL ALIGNMENT'!$C$42-('VERTICAL ALIGNMENT'!$E$42/2)),(PET!$T18&gt;='VERTICAL ALIGNMENT'!$C$40+'VERTICAL ALIGNMENT'!$E$40/2)),'VERTICAL ALIGNMENT'!$D$40+'VERTICAL ALIGNMENT'!$F$41*(PET!$T18-'VERTICAL ALIGNMENT'!$C$40),IF(AND(PET!$T18&lt;=('VERTICAL ALIGNMENT'!$C$42+('VERTICAL ALIGNMENT'!$E$42/2)),(PET!$T18&gt;=('VERTICAL ALIGNMENT'!$C$42-('VERTICAL ALIGNMENT'!$E$42/2)))),'VERTICAL ALIGNMENT'!$K$42+'VERTICAL ALIGNMENT'!$F$41*(PET!$T18-'VERTICAL ALIGNMENT'!$J$42)+('VERTICAL ALIGNMENT'!$I$42/2)*(PET!$T18-'VERTICAL ALIGNMENT'!$J$42)^2,IF(AND(PET!$T18&lt;=('VERTICAL ALIGNMENT'!$C$44-('VERTICAL ALIGNMENT'!$E$44/2)),(PET!$T18&gt;='VERTICAL ALIGNMENT'!$C$42+'VERTICAL ALIGNMENT'!$E$42/2)),'VERTICAL ALIGNMENT'!$D$42+'VERTICAL ALIGNMENT'!$F$43*(PET!$T18-'VERTICAL ALIGNMENT'!$C$42),IF(AND(PET!$T18&lt;=('VERTICAL ALIGNMENT'!$C$44+('VERTICAL ALIGNMENT'!$E$44/2)),(PET!$T18&gt;=('VERTICAL ALIGNMENT'!$C$44-('VERTICAL ALIGNMENT'!$E$44/2)))),'VERTICAL ALIGNMENT'!$K$44+'VERTICAL ALIGNMENT'!$F$43*(PET!$T18-'VERTICAL ALIGNMENT'!$J$44)+('VERTICAL ALIGNMENT'!$I$44/2)*(PET!$T18-'VERTICAL ALIGNMENT'!$J$44)^2,$P18))))))</f>
        <v>O. B.</v>
      </c>
      <c r="P18" s="158" t="str">
        <f>IF(AND(PET!$T18&lt;=('VERTICAL ALIGNMENT'!$C$46-('VERTICAL ALIGNMENT'!$E$46/2)),(PET!$T18&gt;='VERTICAL ALIGNMENT'!$C$44+'VERTICAL ALIGNMENT'!$E$44/2)),'VERTICAL ALIGNMENT'!$D$44+'VERTICAL ALIGNMENT'!$F$45*(PET!$T18-'VERTICAL ALIGNMENT'!$C$44),IF(AND(PET!$T18&lt;=('VERTICAL ALIGNMENT'!$C$46+('VERTICAL ALIGNMENT'!$E$46/2)),(PET!$T18&gt;=('VERTICAL ALIGNMENT'!$C$46-('VERTICAL ALIGNMENT'!$E$46/2)))),'VERTICAL ALIGNMENT'!$K$46+'VERTICAL ALIGNMENT'!$F$45*(PET!$T18-'VERTICAL ALIGNMENT'!$J$46)+('VERTICAL ALIGNMENT'!$I$46/2)*(PET!$T18-'VERTICAL ALIGNMENT'!$J$46)^2,IF(AND(PET!$T18&lt;=('VERTICAL ALIGNMENT'!$C$48-('VERTICAL ALIGNMENT'!$E$48/2)),(PET!$T18&gt;='VERTICAL ALIGNMENT'!$C$46+'VERTICAL ALIGNMENT'!$E$46/2)),'VERTICAL ALIGNMENT'!$D$46+'VERTICAL ALIGNMENT'!$F$47*(PET!$T18-'VERTICAL ALIGNMENT'!$C$46),IF(AND(PET!$T18&lt;=('VERTICAL ALIGNMENT'!$C$48+('VERTICAL ALIGNMENT'!$E$48/2)),(PET!$T18&gt;=('VERTICAL ALIGNMENT'!$C$48-('VERTICAL ALIGNMENT'!$E$48/2)))),'VERTICAL ALIGNMENT'!$K$48+'VERTICAL ALIGNMENT'!$F$47*(PET!$T18-'VERTICAL ALIGNMENT'!$J$48)+('VERTICAL ALIGNMENT'!$I$48/2)*(PET!$T18-'VERTICAL ALIGNMENT'!$J$48)^2,IF(AND(PET!$T18&lt;=('VERTICAL ALIGNMENT'!$C$50-('VERTICAL ALIGNMENT'!$E$50/2)),(PET!$T18&gt;='VERTICAL ALIGNMENT'!$C$48+'VERTICAL ALIGNMENT'!$E$48/2)),'VERTICAL ALIGNMENT'!$D$48+'VERTICAL ALIGNMENT'!$F$49*(PET!$T18-'VERTICAL ALIGNMENT'!$C$48),IF(AND(PET!$T18&lt;=('VERTICAL ALIGNMENT'!$C$50+('VERTICAL ALIGNMENT'!$E$50/2)),(PET!$T18&gt;=('VERTICAL ALIGNMENT'!$C$50-('VERTICAL ALIGNMENT'!$E$50/2)))),'VERTICAL ALIGNMENT'!$K$50+'VERTICAL ALIGNMENT'!$F$49*(PET!$T18-'VERTICAL ALIGNMENT'!$J$50)+('VERTICAL ALIGNMENT'!$I$50/2)*(PET!$T18-'VERTICAL ALIGNMENT'!$J$50)^2,$Q18))))))</f>
        <v>O. B.</v>
      </c>
      <c r="Q18" s="158" t="str">
        <f>IF(AND(PET!$T18&lt;=('VERTICAL ALIGNMENT'!$C$52-('VERTICAL ALIGNMENT'!$E$52/2)),(PET!$T18&gt;='VERTICAL ALIGNMENT'!$C$50+'VERTICAL ALIGNMENT'!$E$50/2)),'VERTICAL ALIGNMENT'!$D$50+'VERTICAL ALIGNMENT'!$F$51*(PET!$T18-'VERTICAL ALIGNMENT'!$C$50),IF(AND(PET!$T18&lt;=('VERTICAL ALIGNMENT'!$C$52+('VERTICAL ALIGNMENT'!$E$52/2)),(PET!$T18&gt;=('VERTICAL ALIGNMENT'!$C$52-('VERTICAL ALIGNMENT'!$E$52/2)))),'VERTICAL ALIGNMENT'!$K$52+'VERTICAL ALIGNMENT'!$F$51*(PET!$T18-'VERTICAL ALIGNMENT'!$J$52)+('VERTICAL ALIGNMENT'!$I$52/2)*(PET!$T18-'VERTICAL ALIGNMENT'!$J$52)^2,IF(AND(PET!$T18&lt;=('VERTICAL ALIGNMENT'!$C$54-('VERTICAL ALIGNMENT'!$E$54/2)),(PET!$T18&gt;='VERTICAL ALIGNMENT'!$C$52+'VERTICAL ALIGNMENT'!$E$52/2)),'VERTICAL ALIGNMENT'!$D$52+'VERTICAL ALIGNMENT'!$F$53*(PET!$T18-'VERTICAL ALIGNMENT'!$C$52),IF(AND(PET!$T18&lt;=('VERTICAL ALIGNMENT'!$C$54+('VERTICAL ALIGNMENT'!$E$54/2)),(PET!$T18&gt;=('VERTICAL ALIGNMENT'!$C$54-('VERTICAL ALIGNMENT'!$E$54/2)))),'VERTICAL ALIGNMENT'!$K$54+'VERTICAL ALIGNMENT'!$F$53*(PET!$T18-'VERTICAL ALIGNMENT'!$J$54)+('VERTICAL ALIGNMENT'!$I$54/2)*(PET!$T18-'VERTICAL ALIGNMENT'!$J$54)^2,IF(AND(PET!$T18&lt;=('VERTICAL ALIGNMENT'!$C$56-('VERTICAL ALIGNMENT'!$E$56/2)),(PET!$T18&gt;='VERTICAL ALIGNMENT'!$C$54+'VERTICAL ALIGNMENT'!$E$54/2)),'VERTICAL ALIGNMENT'!$D$54+'VERTICAL ALIGNMENT'!$F$55*(PET!$T18-'VERTICAL ALIGNMENT'!$C$54),IF(AND(PET!$T18&lt;=('VERTICAL ALIGNMENT'!$C$56+('VERTICAL ALIGNMENT'!$E$56/2)),(PET!$T18&gt;=('VERTICAL ALIGNMENT'!$C$56-('VERTICAL ALIGNMENT'!$E$56/2)))),'VERTICAL ALIGNMENT'!$K$56+'VERTICAL ALIGNMENT'!$F$55*(PET!$T18-'VERTICAL ALIGNMENT'!$J$56)+('VERTICAL ALIGNMENT'!$I$56/2)*(PET!$T18-'VERTICAL ALIGNMENT'!$J$56)^2,$R18))))))</f>
        <v>O. B.</v>
      </c>
      <c r="R18" s="158" t="str">
        <f>IF(AND(PET!$T18&lt;=('VERTICAL ALIGNMENT'!$C$58-('VERTICAL ALIGNMENT'!$E$58/2)),(PET!$T18&gt;='VERTICAL ALIGNMENT'!$C$56+'VERTICAL ALIGNMENT'!$E$56/2)),'VERTICAL ALIGNMENT'!$D$56+'VERTICAL ALIGNMENT'!$F$57*(PET!$T18-'VERTICAL ALIGNMENT'!$C$56),IF(AND(PET!$T18&lt;=('VERTICAL ALIGNMENT'!$C$58+('VERTICAL ALIGNMENT'!$E$58/2)),(PET!$T18&gt;=('VERTICAL ALIGNMENT'!$C$58-('VERTICAL ALIGNMENT'!$E$58/2)))),'VERTICAL ALIGNMENT'!$K$58+'VERTICAL ALIGNMENT'!$F$57*(PET!$T18-'VERTICAL ALIGNMENT'!$J$58)+('VERTICAL ALIGNMENT'!$I$58/2)*(PET!$T18-'VERTICAL ALIGNMENT'!$J$58)^2,IF(AND(PET!$T18&lt;=('VERTICAL ALIGNMENT'!$C$60-('VERTICAL ALIGNMENT'!$E$60/2)),(PET!$T18&gt;='VERTICAL ALIGNMENT'!$C$58+'VERTICAL ALIGNMENT'!$E$58/2)),'VERTICAL ALIGNMENT'!$D$58+'VERTICAL ALIGNMENT'!$F$59*(PET!$T18-'VERTICAL ALIGNMENT'!$C$58),IF(AND(PET!$T18&lt;=('VERTICAL ALIGNMENT'!$C$60+('VERTICAL ALIGNMENT'!$E$60/2)),(PET!$T18&gt;=('VERTICAL ALIGNMENT'!$C$60-('VERTICAL ALIGNMENT'!$E$60/2)))),'VERTICAL ALIGNMENT'!$K$60+'VERTICAL ALIGNMENT'!$F$59*(PET!$T18-'VERTICAL ALIGNMENT'!$J$60)+('VERTICAL ALIGNMENT'!$I$60/2)*(PET!$T18-'VERTICAL ALIGNMENT'!$J$60)^2,IF(AND(PET!$T18&lt;=('VERTICAL ALIGNMENT'!$C$62-('VERTICAL ALIGNMENT'!$E$62/2)),(PET!$T18&gt;='VERTICAL ALIGNMENT'!$C$60+'VERTICAL ALIGNMENT'!$E$60/2)),'VERTICAL ALIGNMENT'!$D$60+'VERTICAL ALIGNMENT'!$F$61*(PET!$T18-'VERTICAL ALIGNMENT'!$C$60),IF(AND(PET!$T18&lt;=('VERTICAL ALIGNMENT'!$C$62+('VERTICAL ALIGNMENT'!$E$62/2)),(PET!$T18&gt;=('VERTICAL ALIGNMENT'!$C$62-('VERTICAL ALIGNMENT'!$E$62/2)))),'VERTICAL ALIGNMENT'!$K$62+'VERTICAL ALIGNMENT'!$F$61*(PET!$T18-'VERTICAL ALIGNMENT'!$J$62)+('VERTICAL ALIGNMENT'!$I$62/2)*(PET!$T18-'VERTICAL ALIGNMENT'!$J$62)^2,$S18))))))</f>
        <v>O. B.</v>
      </c>
      <c r="S18" s="158" t="str">
        <f>IF(AND(PET!$T18&gt;'VERTICAL ALIGNMENT'!$C$60+'VERTICAL ALIGNMENT'!$E$60/2,PET!$T18&lt;='VERTICAL ALIGNMENT'!$C$62),'VERTICAL ALIGNMENT'!$D$60+'VERTICAL ALIGNMENT'!$F$61*(PET!$T18-'VERTICAL ALIGNMENT'!$C$60),"O. B.")</f>
        <v>O. B.</v>
      </c>
      <c r="T18" s="159">
        <f t="shared" si="19"/>
        <v>2900</v>
      </c>
      <c r="U18" s="214">
        <v>0.06</v>
      </c>
      <c r="V18" s="218">
        <v>24</v>
      </c>
      <c r="W18" s="106">
        <f t="shared" si="5"/>
        <v>1.44</v>
      </c>
      <c r="X18" s="140"/>
      <c r="Y18" s="194">
        <v>35</v>
      </c>
      <c r="Z18" s="212">
        <f t="shared" si="6"/>
        <v>632.87</v>
      </c>
      <c r="AA18" s="168">
        <f t="shared" si="17"/>
        <v>-1.0000000000000009E-2</v>
      </c>
      <c r="AB18" s="218">
        <v>4</v>
      </c>
      <c r="AC18" s="169">
        <f t="shared" si="9"/>
        <v>632.83000000000004</v>
      </c>
      <c r="AD18" s="186"/>
      <c r="AE18" s="234"/>
      <c r="AF18" s="112"/>
      <c r="AG18" s="112"/>
      <c r="AH18" s="100"/>
      <c r="AI18" s="100"/>
      <c r="AJ18" s="100"/>
      <c r="AK18" s="100"/>
      <c r="AL18" s="100"/>
      <c r="AM18" s="100"/>
      <c r="AN18" s="100"/>
      <c r="AO18" s="111" t="s">
        <v>52</v>
      </c>
      <c r="AP18" s="100"/>
      <c r="AQ18" s="100"/>
      <c r="AR18" s="100"/>
      <c r="AS18" s="100"/>
      <c r="AT18" s="100"/>
    </row>
    <row r="19" spans="1:46" ht="14.1" customHeight="1" x14ac:dyDescent="0.2">
      <c r="A19" s="129">
        <f t="shared" si="3"/>
        <v>630.76599999999996</v>
      </c>
      <c r="B19" s="218">
        <f>$B$18-((($B$18-$B$20)/($T$20-$T$18))*(T19-$T$18))</f>
        <v>8</v>
      </c>
      <c r="C19" s="108">
        <f t="shared" si="22"/>
        <v>-0.06</v>
      </c>
      <c r="D19" s="195">
        <f t="shared" si="7"/>
        <v>632.45000000000005</v>
      </c>
      <c r="E19" s="194">
        <v>35</v>
      </c>
      <c r="F19" s="155"/>
      <c r="G19" s="140">
        <f t="shared" ref="G19" si="23">H19*I19</f>
        <v>1.2</v>
      </c>
      <c r="H19" s="162">
        <v>20</v>
      </c>
      <c r="I19" s="199">
        <v>0.06</v>
      </c>
      <c r="J19" s="157">
        <f>IF(AND(PET!$T19&lt;=('VERTICAL ALIGNMENT'!$C$10-('VERTICAL ALIGNMENT'!$E$10/2)),(PET!$T19&gt;='VERTICAL ALIGNMENT'!$C$8)),'VERTICAL ALIGNMENT'!$D$8+'VERTICAL ALIGNMENT'!$F$9*(PET!$T19-'VERTICAL ALIGNMENT'!$C$8),IF(AND(PET!$T19&lt;=('VERTICAL ALIGNMENT'!$C$10+('VERTICAL ALIGNMENT'!$E$10/2)),(PET!$T19&gt;=('VERTICAL ALIGNMENT'!$C$10-('VERTICAL ALIGNMENT'!$E$10/2)))),'VERTICAL ALIGNMENT'!$K$10+'VERTICAL ALIGNMENT'!$F$9*(PET!$T19-'VERTICAL ALIGNMENT'!$J$10)+('VERTICAL ALIGNMENT'!$I$10/2)*(PET!$T19-'VERTICAL ALIGNMENT'!$J$10)^2,IF(AND(PET!$T19&lt;=('VERTICAL ALIGNMENT'!$C$12-('VERTICAL ALIGNMENT'!$E$12/2)),(PET!$T19&gt;='VERTICAL ALIGNMENT'!$C$10+'VERTICAL ALIGNMENT'!$E$10/2)),'VERTICAL ALIGNMENT'!$D$10+'VERTICAL ALIGNMENT'!$F$11*(PET!$T19-'VERTICAL ALIGNMENT'!$C$10),IF(AND(PET!$T19&lt;=('VERTICAL ALIGNMENT'!$C$12+('VERTICAL ALIGNMENT'!$E$12/2)),(PET!$T19&gt;=('VERTICAL ALIGNMENT'!$C$12-('VERTICAL ALIGNMENT'!$E$12/2)))),'VERTICAL ALIGNMENT'!$K$12+'VERTICAL ALIGNMENT'!$F$11*(PET!$T19-'VERTICAL ALIGNMENT'!$J$12)+('VERTICAL ALIGNMENT'!$I$12/2)*(PET!$T19-'VERTICAL ALIGNMENT'!$J$12)^2,IF(AND(PET!$T19&lt;=('VERTICAL ALIGNMENT'!$C$14-('VERTICAL ALIGNMENT'!$E$14/2)),(PET!$T19&gt;='VERTICAL ALIGNMENT'!$C$12+'VERTICAL ALIGNMENT'!$E$12/2)),'VERTICAL ALIGNMENT'!$D$12+'VERTICAL ALIGNMENT'!$F$13*(PET!$T19-'VERTICAL ALIGNMENT'!$C$12),IF(AND(PET!$T19&lt;=('VERTICAL ALIGNMENT'!$C$14+('VERTICAL ALIGNMENT'!$E$14/2)),(PET!$T19&gt;=('VERTICAL ALIGNMENT'!$C$14-('VERTICAL ALIGNMENT'!$E$14/2)))),'VERTICAL ALIGNMENT'!$K$14+'VERTICAL ALIGNMENT'!$F$13*(PET!$T19-'VERTICAL ALIGNMENT'!$J$14)+('VERTICAL ALIGNMENT'!$I$14/2)*(PET!$T19-'VERTICAL ALIGNMENT'!$J$14)^2,$K19))))))</f>
        <v>631.24594999999999</v>
      </c>
      <c r="K19" s="158" t="str">
        <f>IF(AND(PET!$T19&lt;=('VERTICAL ALIGNMENT'!$C$16-('VERTICAL ALIGNMENT'!$E$16/2)),(PET!$T19&gt;='VERTICAL ALIGNMENT'!$C$14+'VERTICAL ALIGNMENT'!$E$14/2)),'VERTICAL ALIGNMENT'!$D$14+'VERTICAL ALIGNMENT'!$F$15*(PET!$T19-'VERTICAL ALIGNMENT'!$C$14),IF(AND(PET!$T19&lt;=('VERTICAL ALIGNMENT'!$C$16+('VERTICAL ALIGNMENT'!$E$16/2)),(PET!$T19&gt;=('VERTICAL ALIGNMENT'!$C$16-('VERTICAL ALIGNMENT'!$E$16/2)))),'VERTICAL ALIGNMENT'!$K$16+'VERTICAL ALIGNMENT'!$F$15*(PET!$T19-'VERTICAL ALIGNMENT'!$J$16)+('VERTICAL ALIGNMENT'!$I$16/2)*(PET!$T19-'VERTICAL ALIGNMENT'!$J$16)^2,IF(AND(PET!$T19&lt;=('VERTICAL ALIGNMENT'!$C$18-('VERTICAL ALIGNMENT'!$E$18/2)),(PET!$T19&gt;='VERTICAL ALIGNMENT'!$C$16+'VERTICAL ALIGNMENT'!$E$16/2)),'VERTICAL ALIGNMENT'!$D$16+'VERTICAL ALIGNMENT'!$F$17*(PET!$T19-'VERTICAL ALIGNMENT'!$C$16),IF(AND(PET!$T19&lt;=('VERTICAL ALIGNMENT'!$C$18+('VERTICAL ALIGNMENT'!$E$18/2)),(PET!$T19&gt;=('VERTICAL ALIGNMENT'!$C$18-('VERTICAL ALIGNMENT'!$E$18/2)))),'VERTICAL ALIGNMENT'!$K$18+'VERTICAL ALIGNMENT'!$F$17*(PET!$T19-'VERTICAL ALIGNMENT'!$J$18)+('VERTICAL ALIGNMENT'!$I$18/2)*(PET!$T19-'VERTICAL ALIGNMENT'!$J$18)^2,IF(AND(PET!$T19&lt;=('VERTICAL ALIGNMENT'!$C$20-('VERTICAL ALIGNMENT'!$E$20/2)),(PET!$T19&gt;='VERTICAL ALIGNMENT'!$C$18+'VERTICAL ALIGNMENT'!$E$18/2)),'VERTICAL ALIGNMENT'!$D$18+'VERTICAL ALIGNMENT'!$F$19*(PET!$T19-'VERTICAL ALIGNMENT'!$C$18),IF(AND(PET!$T19&lt;=('VERTICAL ALIGNMENT'!$C$20+('VERTICAL ALIGNMENT'!$E$20/2)),(PET!$T19&gt;=('VERTICAL ALIGNMENT'!$C$20-('VERTICAL ALIGNMENT'!$E$20/2)))),'VERTICAL ALIGNMENT'!$K$20+'VERTICAL ALIGNMENT'!$F$19*(PET!$T19-'VERTICAL ALIGNMENT'!$J$20)+('VERTICAL ALIGNMENT'!$I$20/2)*(PET!$T19-'VERTICAL ALIGNMENT'!$J$20)^2,$L19))))))</f>
        <v>O. B.</v>
      </c>
      <c r="L19" s="158" t="str">
        <f>IF(AND(PET!$T19&lt;=('VERTICAL ALIGNMENT'!$C$22-('VERTICAL ALIGNMENT'!$E$22/2)),(PET!$T19&gt;='VERTICAL ALIGNMENT'!$C$20+'VERTICAL ALIGNMENT'!$E$20/2)),'VERTICAL ALIGNMENT'!$D$20+'VERTICAL ALIGNMENT'!$F$21*(PET!$T19-'VERTICAL ALIGNMENT'!$C$20),IF(AND(PET!$T19&lt;=('VERTICAL ALIGNMENT'!$C$22+('VERTICAL ALIGNMENT'!$E$22/2)),(PET!$T19&gt;=('VERTICAL ALIGNMENT'!$C$22-('VERTICAL ALIGNMENT'!$E$22/2)))),'VERTICAL ALIGNMENT'!$K$22+'VERTICAL ALIGNMENT'!$F$21*(PET!$T19-'VERTICAL ALIGNMENT'!$J$22)+('VERTICAL ALIGNMENT'!$I$22/2)*(PET!$T19-'VERTICAL ALIGNMENT'!$J$22)^2,IF(AND(PET!$T19&lt;=('VERTICAL ALIGNMENT'!$C$24-('VERTICAL ALIGNMENT'!$E$24/2)),(PET!$T19&gt;='VERTICAL ALIGNMENT'!$C$22+'VERTICAL ALIGNMENT'!$E$22/2)),'VERTICAL ALIGNMENT'!$D$22+'VERTICAL ALIGNMENT'!$F$23*(PET!$T19-'VERTICAL ALIGNMENT'!$C$22),IF(AND(PET!$T19&lt;=('VERTICAL ALIGNMENT'!$C$24+('VERTICAL ALIGNMENT'!$E$24/2)),(PET!$T19&gt;=('VERTICAL ALIGNMENT'!$C$24-('VERTICAL ALIGNMENT'!$E$24/2)))),'VERTICAL ALIGNMENT'!$K$24+'VERTICAL ALIGNMENT'!$F$23*(PET!$T19-'VERTICAL ALIGNMENT'!$J$24)+('VERTICAL ALIGNMENT'!$I$24/2)*(PET!$T19-'VERTICAL ALIGNMENT'!$J$24)^2,IF(AND(PET!$T19&lt;=('VERTICAL ALIGNMENT'!$C$26-('VERTICAL ALIGNMENT'!$E$26/2)),(PET!$T19&gt;='VERTICAL ALIGNMENT'!$C$24+'VERTICAL ALIGNMENT'!$E$24/2)),'VERTICAL ALIGNMENT'!$D$24+'VERTICAL ALIGNMENT'!$F$25*(PET!$T19-'VERTICAL ALIGNMENT'!$C$24),IF(AND(PET!$T19&lt;=('VERTICAL ALIGNMENT'!$C$26+('VERTICAL ALIGNMENT'!$E$26/2)),(PET!$T19&gt;=('VERTICAL ALIGNMENT'!$C$26-('VERTICAL ALIGNMENT'!$E$26/2)))),'VERTICAL ALIGNMENT'!$K$26+'VERTICAL ALIGNMENT'!$F$25*(PET!$T19-'VERTICAL ALIGNMENT'!$J$26)+('VERTICAL ALIGNMENT'!$I$26/2)*(PET!$T19-'VERTICAL ALIGNMENT'!$J$26)^2,$M19))))))</f>
        <v>O. B.</v>
      </c>
      <c r="M19" s="158" t="str">
        <f>IF(AND(PET!$T19&lt;=('VERTICAL ALIGNMENT'!$C$28-('VERTICAL ALIGNMENT'!$E$28/2)),(PET!$T19&gt;='VERTICAL ALIGNMENT'!$C$26+'VERTICAL ALIGNMENT'!$E$26/2)),'VERTICAL ALIGNMENT'!$D$26+'VERTICAL ALIGNMENT'!$F$27*(PET!$T19-'VERTICAL ALIGNMENT'!$C$26),IF(AND(PET!$T19&lt;=('VERTICAL ALIGNMENT'!$C$28+('VERTICAL ALIGNMENT'!$E$28/2)),(PET!$T19&gt;=('VERTICAL ALIGNMENT'!$C$28-('VERTICAL ALIGNMENT'!$E$28/2)))),'VERTICAL ALIGNMENT'!$K$28+'VERTICAL ALIGNMENT'!$F$27*(PET!$T19-'VERTICAL ALIGNMENT'!$J$28)+('VERTICAL ALIGNMENT'!$I$28/2)*(PET!$T19-'VERTICAL ALIGNMENT'!$J$28)^2,IF(AND(PET!$T19&lt;=('VERTICAL ALIGNMENT'!$C$30-('VERTICAL ALIGNMENT'!$E$30/2)),(PET!$T19&gt;='VERTICAL ALIGNMENT'!$C$28+'VERTICAL ALIGNMENT'!$E$28/2)),'VERTICAL ALIGNMENT'!$D$28+'VERTICAL ALIGNMENT'!$F$29*(PET!$T19-'VERTICAL ALIGNMENT'!$C$28),IF(AND(PET!$T19&lt;=('VERTICAL ALIGNMENT'!$C$30+('VERTICAL ALIGNMENT'!$E$30/2)),(PET!$T19&gt;=('VERTICAL ALIGNMENT'!$C$30-('VERTICAL ALIGNMENT'!$E$30/2)))),'VERTICAL ALIGNMENT'!$K$30+'VERTICAL ALIGNMENT'!$F$29*(PET!$T19-'VERTICAL ALIGNMENT'!$J$30)+('VERTICAL ALIGNMENT'!$I$30/2)*(PET!$T19-'VERTICAL ALIGNMENT'!$J$30)^2,IF(AND(PET!$T19&lt;=('VERTICAL ALIGNMENT'!$C$32-('VERTICAL ALIGNMENT'!$E$32/2)),(PET!$T19&gt;='VERTICAL ALIGNMENT'!$C$30+'VERTICAL ALIGNMENT'!$E$30/2)),'VERTICAL ALIGNMENT'!$D$30+'VERTICAL ALIGNMENT'!$F$31*(PET!$T19-'VERTICAL ALIGNMENT'!$C$30),IF(AND(PET!$T19&lt;=('VERTICAL ALIGNMENT'!$C$32+('VERTICAL ALIGNMENT'!$E$32/2)),(PET!$T19&gt;=('VERTICAL ALIGNMENT'!$C$32-('VERTICAL ALIGNMENT'!$E$32/2)))),'VERTICAL ALIGNMENT'!$K$32+'VERTICAL ALIGNMENT'!$F$31*(PET!$T19-'VERTICAL ALIGNMENT'!$J$32)+('VERTICAL ALIGNMENT'!$I$32/2)*(PET!$T19-'VERTICAL ALIGNMENT'!$J$32)^2,$N19))))))</f>
        <v>O. B.</v>
      </c>
      <c r="N19" s="158" t="str">
        <f>IF(AND(PET!$T19&lt;=('VERTICAL ALIGNMENT'!$C$34-('VERTICAL ALIGNMENT'!$E$34/2)),(PET!$T19&gt;='VERTICAL ALIGNMENT'!$C$32+'VERTICAL ALIGNMENT'!$E$32/2)),'VERTICAL ALIGNMENT'!$D$32+'VERTICAL ALIGNMENT'!$F$33*(PET!$T19-'VERTICAL ALIGNMENT'!$C$32),IF(AND(PET!$T19&lt;=('VERTICAL ALIGNMENT'!$C$34+('VERTICAL ALIGNMENT'!$E$34/2)),(PET!$T19&gt;=('VERTICAL ALIGNMENT'!$C$34-('VERTICAL ALIGNMENT'!$E$34/2)))),'VERTICAL ALIGNMENT'!$K$34+'VERTICAL ALIGNMENT'!$F$33*(PET!$T19-'VERTICAL ALIGNMENT'!$J$34)+('VERTICAL ALIGNMENT'!$I$34/2)*(PET!$T19-'VERTICAL ALIGNMENT'!$J$34)^2,IF(AND(PET!$T19&lt;=('VERTICAL ALIGNMENT'!$C$36-('VERTICAL ALIGNMENT'!$E$36/2)),(PET!$T19&gt;='VERTICAL ALIGNMENT'!$C$34+'VERTICAL ALIGNMENT'!$E$34/2)),'VERTICAL ALIGNMENT'!$D$34+'VERTICAL ALIGNMENT'!$F$35*(PET!$T19-'VERTICAL ALIGNMENT'!$C$34),IF(AND(PET!$T19&lt;=('VERTICAL ALIGNMENT'!$C$36+('VERTICAL ALIGNMENT'!$E$36/2)),(PET!$T19&gt;=('VERTICAL ALIGNMENT'!$C$36-('VERTICAL ALIGNMENT'!$E$36/2)))),'VERTICAL ALIGNMENT'!$K$36+'VERTICAL ALIGNMENT'!$F$35*(PET!$T19-'VERTICAL ALIGNMENT'!$J$36)+('VERTICAL ALIGNMENT'!$I$36/2)*(PET!$T19-'VERTICAL ALIGNMENT'!$J$36)^2,IF(AND(PET!$T19&lt;=('VERTICAL ALIGNMENT'!$C$38-('VERTICAL ALIGNMENT'!$E$38/2)),(PET!$T19&gt;='VERTICAL ALIGNMENT'!$C$36+'VERTICAL ALIGNMENT'!$E$36/2)),'VERTICAL ALIGNMENT'!$D$36+'VERTICAL ALIGNMENT'!$F$37*(PET!$T19-'VERTICAL ALIGNMENT'!$C$36),IF(AND(PET!$T19&lt;=('VERTICAL ALIGNMENT'!$C$38+('VERTICAL ALIGNMENT'!$E$38/2)),(PET!$T19&gt;=('VERTICAL ALIGNMENT'!$C$38-('VERTICAL ALIGNMENT'!$E$38/2)))),'VERTICAL ALIGNMENT'!$K$38+'VERTICAL ALIGNMENT'!$F$37*(PET!$T19-'VERTICAL ALIGNMENT'!$J$38)+('VERTICAL ALIGNMENT'!$I$38/2)*(PET!$T19-'VERTICAL ALIGNMENT'!$J$38)^2,$O19))))))</f>
        <v>O. B.</v>
      </c>
      <c r="O19" s="158" t="str">
        <f>IF(AND(PET!$T19&lt;=('VERTICAL ALIGNMENT'!$C$40-('VERTICAL ALIGNMENT'!$E$40/2)),(PET!$T19&gt;='VERTICAL ALIGNMENT'!$C$38+'VERTICAL ALIGNMENT'!$E$38/2)),'VERTICAL ALIGNMENT'!$D$38+'VERTICAL ALIGNMENT'!$F$39*(PET!$T19-'VERTICAL ALIGNMENT'!$C$38),IF(AND(PET!$T19&lt;=('VERTICAL ALIGNMENT'!$C$40+('VERTICAL ALIGNMENT'!$E$40/2)),(PET!$T19&gt;=('VERTICAL ALIGNMENT'!$C$40-('VERTICAL ALIGNMENT'!$E$40/2)))),'VERTICAL ALIGNMENT'!$K$40+'VERTICAL ALIGNMENT'!$F$39*(PET!$T19-'VERTICAL ALIGNMENT'!$J$40)+('VERTICAL ALIGNMENT'!$I$40/2)*(PET!$T19-'VERTICAL ALIGNMENT'!$J$40)^2,IF(AND(PET!$T19&lt;=('VERTICAL ALIGNMENT'!$C$42-('VERTICAL ALIGNMENT'!$E$42/2)),(PET!$T19&gt;='VERTICAL ALIGNMENT'!$C$40+'VERTICAL ALIGNMENT'!$E$40/2)),'VERTICAL ALIGNMENT'!$D$40+'VERTICAL ALIGNMENT'!$F$41*(PET!$T19-'VERTICAL ALIGNMENT'!$C$40),IF(AND(PET!$T19&lt;=('VERTICAL ALIGNMENT'!$C$42+('VERTICAL ALIGNMENT'!$E$42/2)),(PET!$T19&gt;=('VERTICAL ALIGNMENT'!$C$42-('VERTICAL ALIGNMENT'!$E$42/2)))),'VERTICAL ALIGNMENT'!$K$42+'VERTICAL ALIGNMENT'!$F$41*(PET!$T19-'VERTICAL ALIGNMENT'!$J$42)+('VERTICAL ALIGNMENT'!$I$42/2)*(PET!$T19-'VERTICAL ALIGNMENT'!$J$42)^2,IF(AND(PET!$T19&lt;=('VERTICAL ALIGNMENT'!$C$44-('VERTICAL ALIGNMENT'!$E$44/2)),(PET!$T19&gt;='VERTICAL ALIGNMENT'!$C$42+'VERTICAL ALIGNMENT'!$E$42/2)),'VERTICAL ALIGNMENT'!$D$42+'VERTICAL ALIGNMENT'!$F$43*(PET!$T19-'VERTICAL ALIGNMENT'!$C$42),IF(AND(PET!$T19&lt;=('VERTICAL ALIGNMENT'!$C$44+('VERTICAL ALIGNMENT'!$E$44/2)),(PET!$T19&gt;=('VERTICAL ALIGNMENT'!$C$44-('VERTICAL ALIGNMENT'!$E$44/2)))),'VERTICAL ALIGNMENT'!$K$44+'VERTICAL ALIGNMENT'!$F$43*(PET!$T19-'VERTICAL ALIGNMENT'!$J$44)+('VERTICAL ALIGNMENT'!$I$44/2)*(PET!$T19-'VERTICAL ALIGNMENT'!$J$44)^2,$P19))))))</f>
        <v>O. B.</v>
      </c>
      <c r="P19" s="158" t="str">
        <f>IF(AND(PET!$T19&lt;=('VERTICAL ALIGNMENT'!$C$46-('VERTICAL ALIGNMENT'!$E$46/2)),(PET!$T19&gt;='VERTICAL ALIGNMENT'!$C$44+'VERTICAL ALIGNMENT'!$E$44/2)),'VERTICAL ALIGNMENT'!$D$44+'VERTICAL ALIGNMENT'!$F$45*(PET!$T19-'VERTICAL ALIGNMENT'!$C$44),IF(AND(PET!$T19&lt;=('VERTICAL ALIGNMENT'!$C$46+('VERTICAL ALIGNMENT'!$E$46/2)),(PET!$T19&gt;=('VERTICAL ALIGNMENT'!$C$46-('VERTICAL ALIGNMENT'!$E$46/2)))),'VERTICAL ALIGNMENT'!$K$46+'VERTICAL ALIGNMENT'!$F$45*(PET!$T19-'VERTICAL ALIGNMENT'!$J$46)+('VERTICAL ALIGNMENT'!$I$46/2)*(PET!$T19-'VERTICAL ALIGNMENT'!$J$46)^2,IF(AND(PET!$T19&lt;=('VERTICAL ALIGNMENT'!$C$48-('VERTICAL ALIGNMENT'!$E$48/2)),(PET!$T19&gt;='VERTICAL ALIGNMENT'!$C$46+'VERTICAL ALIGNMENT'!$E$46/2)),'VERTICAL ALIGNMENT'!$D$46+'VERTICAL ALIGNMENT'!$F$47*(PET!$T19-'VERTICAL ALIGNMENT'!$C$46),IF(AND(PET!$T19&lt;=('VERTICAL ALIGNMENT'!$C$48+('VERTICAL ALIGNMENT'!$E$48/2)),(PET!$T19&gt;=('VERTICAL ALIGNMENT'!$C$48-('VERTICAL ALIGNMENT'!$E$48/2)))),'VERTICAL ALIGNMENT'!$K$48+'VERTICAL ALIGNMENT'!$F$47*(PET!$T19-'VERTICAL ALIGNMENT'!$J$48)+('VERTICAL ALIGNMENT'!$I$48/2)*(PET!$T19-'VERTICAL ALIGNMENT'!$J$48)^2,IF(AND(PET!$T19&lt;=('VERTICAL ALIGNMENT'!$C$50-('VERTICAL ALIGNMENT'!$E$50/2)),(PET!$T19&gt;='VERTICAL ALIGNMENT'!$C$48+'VERTICAL ALIGNMENT'!$E$48/2)),'VERTICAL ALIGNMENT'!$D$48+'VERTICAL ALIGNMENT'!$F$49*(PET!$T19-'VERTICAL ALIGNMENT'!$C$48),IF(AND(PET!$T19&lt;=('VERTICAL ALIGNMENT'!$C$50+('VERTICAL ALIGNMENT'!$E$50/2)),(PET!$T19&gt;=('VERTICAL ALIGNMENT'!$C$50-('VERTICAL ALIGNMENT'!$E$50/2)))),'VERTICAL ALIGNMENT'!$K$50+'VERTICAL ALIGNMENT'!$F$49*(PET!$T19-'VERTICAL ALIGNMENT'!$J$50)+('VERTICAL ALIGNMENT'!$I$50/2)*(PET!$T19-'VERTICAL ALIGNMENT'!$J$50)^2,$Q19))))))</f>
        <v>O. B.</v>
      </c>
      <c r="Q19" s="158" t="str">
        <f>IF(AND(PET!$T19&lt;=('VERTICAL ALIGNMENT'!$C$52-('VERTICAL ALIGNMENT'!$E$52/2)),(PET!$T19&gt;='VERTICAL ALIGNMENT'!$C$50+'VERTICAL ALIGNMENT'!$E$50/2)),'VERTICAL ALIGNMENT'!$D$50+'VERTICAL ALIGNMENT'!$F$51*(PET!$T19-'VERTICAL ALIGNMENT'!$C$50),IF(AND(PET!$T19&lt;=('VERTICAL ALIGNMENT'!$C$52+('VERTICAL ALIGNMENT'!$E$52/2)),(PET!$T19&gt;=('VERTICAL ALIGNMENT'!$C$52-('VERTICAL ALIGNMENT'!$E$52/2)))),'VERTICAL ALIGNMENT'!$K$52+'VERTICAL ALIGNMENT'!$F$51*(PET!$T19-'VERTICAL ALIGNMENT'!$J$52)+('VERTICAL ALIGNMENT'!$I$52/2)*(PET!$T19-'VERTICAL ALIGNMENT'!$J$52)^2,IF(AND(PET!$T19&lt;=('VERTICAL ALIGNMENT'!$C$54-('VERTICAL ALIGNMENT'!$E$54/2)),(PET!$T19&gt;='VERTICAL ALIGNMENT'!$C$52+'VERTICAL ALIGNMENT'!$E$52/2)),'VERTICAL ALIGNMENT'!$D$52+'VERTICAL ALIGNMENT'!$F$53*(PET!$T19-'VERTICAL ALIGNMENT'!$C$52),IF(AND(PET!$T19&lt;=('VERTICAL ALIGNMENT'!$C$54+('VERTICAL ALIGNMENT'!$E$54/2)),(PET!$T19&gt;=('VERTICAL ALIGNMENT'!$C$54-('VERTICAL ALIGNMENT'!$E$54/2)))),'VERTICAL ALIGNMENT'!$K$54+'VERTICAL ALIGNMENT'!$F$53*(PET!$T19-'VERTICAL ALIGNMENT'!$J$54)+('VERTICAL ALIGNMENT'!$I$54/2)*(PET!$T19-'VERTICAL ALIGNMENT'!$J$54)^2,IF(AND(PET!$T19&lt;=('VERTICAL ALIGNMENT'!$C$56-('VERTICAL ALIGNMENT'!$E$56/2)),(PET!$T19&gt;='VERTICAL ALIGNMENT'!$C$54+'VERTICAL ALIGNMENT'!$E$54/2)),'VERTICAL ALIGNMENT'!$D$54+'VERTICAL ALIGNMENT'!$F$55*(PET!$T19-'VERTICAL ALIGNMENT'!$C$54),IF(AND(PET!$T19&lt;=('VERTICAL ALIGNMENT'!$C$56+('VERTICAL ALIGNMENT'!$E$56/2)),(PET!$T19&gt;=('VERTICAL ALIGNMENT'!$C$56-('VERTICAL ALIGNMENT'!$E$56/2)))),'VERTICAL ALIGNMENT'!$K$56+'VERTICAL ALIGNMENT'!$F$55*(PET!$T19-'VERTICAL ALIGNMENT'!$J$56)+('VERTICAL ALIGNMENT'!$I$56/2)*(PET!$T19-'VERTICAL ALIGNMENT'!$J$56)^2,$R19))))))</f>
        <v>O. B.</v>
      </c>
      <c r="R19" s="158" t="str">
        <f>IF(AND(PET!$T19&lt;=('VERTICAL ALIGNMENT'!$C$58-('VERTICAL ALIGNMENT'!$E$58/2)),(PET!$T19&gt;='VERTICAL ALIGNMENT'!$C$56+'VERTICAL ALIGNMENT'!$E$56/2)),'VERTICAL ALIGNMENT'!$D$56+'VERTICAL ALIGNMENT'!$F$57*(PET!$T19-'VERTICAL ALIGNMENT'!$C$56),IF(AND(PET!$T19&lt;=('VERTICAL ALIGNMENT'!$C$58+('VERTICAL ALIGNMENT'!$E$58/2)),(PET!$T19&gt;=('VERTICAL ALIGNMENT'!$C$58-('VERTICAL ALIGNMENT'!$E$58/2)))),'VERTICAL ALIGNMENT'!$K$58+'VERTICAL ALIGNMENT'!$F$57*(PET!$T19-'VERTICAL ALIGNMENT'!$J$58)+('VERTICAL ALIGNMENT'!$I$58/2)*(PET!$T19-'VERTICAL ALIGNMENT'!$J$58)^2,IF(AND(PET!$T19&lt;=('VERTICAL ALIGNMENT'!$C$60-('VERTICAL ALIGNMENT'!$E$60/2)),(PET!$T19&gt;='VERTICAL ALIGNMENT'!$C$58+'VERTICAL ALIGNMENT'!$E$58/2)),'VERTICAL ALIGNMENT'!$D$58+'VERTICAL ALIGNMENT'!$F$59*(PET!$T19-'VERTICAL ALIGNMENT'!$C$58),IF(AND(PET!$T19&lt;=('VERTICAL ALIGNMENT'!$C$60+('VERTICAL ALIGNMENT'!$E$60/2)),(PET!$T19&gt;=('VERTICAL ALIGNMENT'!$C$60-('VERTICAL ALIGNMENT'!$E$60/2)))),'VERTICAL ALIGNMENT'!$K$60+'VERTICAL ALIGNMENT'!$F$59*(PET!$T19-'VERTICAL ALIGNMENT'!$J$60)+('VERTICAL ALIGNMENT'!$I$60/2)*(PET!$T19-'VERTICAL ALIGNMENT'!$J$60)^2,IF(AND(PET!$T19&lt;=('VERTICAL ALIGNMENT'!$C$62-('VERTICAL ALIGNMENT'!$E$62/2)),(PET!$T19&gt;='VERTICAL ALIGNMENT'!$C$60+'VERTICAL ALIGNMENT'!$E$60/2)),'VERTICAL ALIGNMENT'!$D$60+'VERTICAL ALIGNMENT'!$F$61*(PET!$T19-'VERTICAL ALIGNMENT'!$C$60),IF(AND(PET!$T19&lt;=('VERTICAL ALIGNMENT'!$C$62+('VERTICAL ALIGNMENT'!$E$62/2)),(PET!$T19&gt;=('VERTICAL ALIGNMENT'!$C$62-('VERTICAL ALIGNMENT'!$E$62/2)))),'VERTICAL ALIGNMENT'!$K$62+'VERTICAL ALIGNMENT'!$F$61*(PET!$T19-'VERTICAL ALIGNMENT'!$J$62)+('VERTICAL ALIGNMENT'!$I$62/2)*(PET!$T19-'VERTICAL ALIGNMENT'!$J$62)^2,$S19))))))</f>
        <v>O. B.</v>
      </c>
      <c r="S19" s="158" t="str">
        <f>IF(AND(PET!$T19&gt;'VERTICAL ALIGNMENT'!$C$60+'VERTICAL ALIGNMENT'!$E$60/2,PET!$T19&lt;='VERTICAL ALIGNMENT'!$C$62),'VERTICAL ALIGNMENT'!$D$60+'VERTICAL ALIGNMENT'!$F$61*(PET!$T19-'VERTICAL ALIGNMENT'!$C$60),"O. B.")</f>
        <v>O. B.</v>
      </c>
      <c r="T19" s="159">
        <f t="shared" si="19"/>
        <v>2925</v>
      </c>
      <c r="U19" s="214">
        <v>0.06</v>
      </c>
      <c r="V19" s="218">
        <f>$V$18-((($V$18-$V$20)/($T$20-$T$18))*(T19-$T$18))</f>
        <v>20</v>
      </c>
      <c r="W19" s="106">
        <f t="shared" si="5"/>
        <v>1.2</v>
      </c>
      <c r="X19" s="140"/>
      <c r="Y19" s="194">
        <v>35</v>
      </c>
      <c r="Z19" s="212">
        <f t="shared" si="6"/>
        <v>632.45000000000005</v>
      </c>
      <c r="AA19" s="168">
        <f t="shared" si="17"/>
        <v>-1.0000000000000009E-2</v>
      </c>
      <c r="AB19" s="218">
        <f>$AB$18-((($AB$18-$AB$20)/($T$20-$T$18))*(T19-$T$18))</f>
        <v>3.5</v>
      </c>
      <c r="AC19" s="169">
        <f t="shared" si="9"/>
        <v>632.41499999999996</v>
      </c>
      <c r="AD19" s="186"/>
      <c r="AE19" s="234"/>
      <c r="AF19" s="142"/>
      <c r="AN19" s="112" t="s">
        <v>50</v>
      </c>
      <c r="AO19" s="111">
        <v>200</v>
      </c>
      <c r="AS19" s="100"/>
      <c r="AT19" s="100"/>
    </row>
    <row r="20" spans="1:46" ht="14.1" customHeight="1" x14ac:dyDescent="0.2">
      <c r="A20" s="129">
        <f t="shared" si="3"/>
        <v>630.697</v>
      </c>
      <c r="B20" s="218">
        <v>6</v>
      </c>
      <c r="C20" s="108">
        <f t="shared" si="22"/>
        <v>-0.06</v>
      </c>
      <c r="D20" s="195">
        <f t="shared" ref="D20" si="24">ROUND(J20+(H20*I20),2)</f>
        <v>632.02</v>
      </c>
      <c r="E20" s="194">
        <v>35</v>
      </c>
      <c r="F20" s="155"/>
      <c r="G20" s="140">
        <f t="shared" ref="G20" si="25">H20*I20</f>
        <v>0.96</v>
      </c>
      <c r="H20" s="162">
        <v>16</v>
      </c>
      <c r="I20" s="199">
        <v>0.06</v>
      </c>
      <c r="J20" s="157">
        <f>IF(AND(PET!$T20&lt;=('VERTICAL ALIGNMENT'!$C$10-('VERTICAL ALIGNMENT'!$E$10/2)),(PET!$T20&gt;='VERTICAL ALIGNMENT'!$C$8)),'VERTICAL ALIGNMENT'!$D$8+'VERTICAL ALIGNMENT'!$F$9*(PET!$T20-'VERTICAL ALIGNMENT'!$C$8),IF(AND(PET!$T20&lt;=('VERTICAL ALIGNMENT'!$C$10+('VERTICAL ALIGNMENT'!$E$10/2)),(PET!$T20&gt;=('VERTICAL ALIGNMENT'!$C$10-('VERTICAL ALIGNMENT'!$E$10/2)))),'VERTICAL ALIGNMENT'!$K$10+'VERTICAL ALIGNMENT'!$F$9*(PET!$T20-'VERTICAL ALIGNMENT'!$J$10)+('VERTICAL ALIGNMENT'!$I$10/2)*(PET!$T20-'VERTICAL ALIGNMENT'!$J$10)^2,IF(AND(PET!$T20&lt;=('VERTICAL ALIGNMENT'!$C$12-('VERTICAL ALIGNMENT'!$E$12/2)),(PET!$T20&gt;='VERTICAL ALIGNMENT'!$C$10+'VERTICAL ALIGNMENT'!$E$10/2)),'VERTICAL ALIGNMENT'!$D$10+'VERTICAL ALIGNMENT'!$F$11*(PET!$T20-'VERTICAL ALIGNMENT'!$C$10),IF(AND(PET!$T20&lt;=('VERTICAL ALIGNMENT'!$C$12+('VERTICAL ALIGNMENT'!$E$12/2)),(PET!$T20&gt;=('VERTICAL ALIGNMENT'!$C$12-('VERTICAL ALIGNMENT'!$E$12/2)))),'VERTICAL ALIGNMENT'!$K$12+'VERTICAL ALIGNMENT'!$F$11*(PET!$T20-'VERTICAL ALIGNMENT'!$J$12)+('VERTICAL ALIGNMENT'!$I$12/2)*(PET!$T20-'VERTICAL ALIGNMENT'!$J$12)^2,IF(AND(PET!$T20&lt;=('VERTICAL ALIGNMENT'!$C$14-('VERTICAL ALIGNMENT'!$E$14/2)),(PET!$T20&gt;='VERTICAL ALIGNMENT'!$C$12+'VERTICAL ALIGNMENT'!$E$12/2)),'VERTICAL ALIGNMENT'!$D$12+'VERTICAL ALIGNMENT'!$F$13*(PET!$T20-'VERTICAL ALIGNMENT'!$C$12),IF(AND(PET!$T20&lt;=('VERTICAL ALIGNMENT'!$C$14+('VERTICAL ALIGNMENT'!$E$14/2)),(PET!$T20&gt;=('VERTICAL ALIGNMENT'!$C$14-('VERTICAL ALIGNMENT'!$E$14/2)))),'VERTICAL ALIGNMENT'!$K$14+'VERTICAL ALIGNMENT'!$F$13*(PET!$T20-'VERTICAL ALIGNMENT'!$J$14)+('VERTICAL ALIGNMENT'!$I$14/2)*(PET!$T20-'VERTICAL ALIGNMENT'!$J$14)^2,$K20))))))</f>
        <v>631.05700000000002</v>
      </c>
      <c r="K20" s="158">
        <f>IF(AND(PET!$T20&lt;=('VERTICAL ALIGNMENT'!$C$16-('VERTICAL ALIGNMENT'!$E$16/2)),(PET!$T20&gt;='VERTICAL ALIGNMENT'!$C$14+'VERTICAL ALIGNMENT'!$E$14/2)),'VERTICAL ALIGNMENT'!$D$14+'VERTICAL ALIGNMENT'!$F$15*(PET!$T20-'VERTICAL ALIGNMENT'!$C$14),IF(AND(PET!$T20&lt;=('VERTICAL ALIGNMENT'!$C$16+('VERTICAL ALIGNMENT'!$E$16/2)),(PET!$T20&gt;=('VERTICAL ALIGNMENT'!$C$16-('VERTICAL ALIGNMENT'!$E$16/2)))),'VERTICAL ALIGNMENT'!$K$16+'VERTICAL ALIGNMENT'!$F$15*(PET!$T20-'VERTICAL ALIGNMENT'!$J$16)+('VERTICAL ALIGNMENT'!$I$16/2)*(PET!$T20-'VERTICAL ALIGNMENT'!$J$16)^2,IF(AND(PET!$T20&lt;=('VERTICAL ALIGNMENT'!$C$18-('VERTICAL ALIGNMENT'!$E$18/2)),(PET!$T20&gt;='VERTICAL ALIGNMENT'!$C$16+'VERTICAL ALIGNMENT'!$E$16/2)),'VERTICAL ALIGNMENT'!$D$16+'VERTICAL ALIGNMENT'!$F$17*(PET!$T20-'VERTICAL ALIGNMENT'!$C$16),IF(AND(PET!$T20&lt;=('VERTICAL ALIGNMENT'!$C$18+('VERTICAL ALIGNMENT'!$E$18/2)),(PET!$T20&gt;=('VERTICAL ALIGNMENT'!$C$18-('VERTICAL ALIGNMENT'!$E$18/2)))),'VERTICAL ALIGNMENT'!$K$18+'VERTICAL ALIGNMENT'!$F$17*(PET!$T20-'VERTICAL ALIGNMENT'!$J$18)+('VERTICAL ALIGNMENT'!$I$18/2)*(PET!$T20-'VERTICAL ALIGNMENT'!$J$18)^2,IF(AND(PET!$T20&lt;=('VERTICAL ALIGNMENT'!$C$20-('VERTICAL ALIGNMENT'!$E$20/2)),(PET!$T20&gt;='VERTICAL ALIGNMENT'!$C$18+'VERTICAL ALIGNMENT'!$E$18/2)),'VERTICAL ALIGNMENT'!$D$18+'VERTICAL ALIGNMENT'!$F$19*(PET!$T20-'VERTICAL ALIGNMENT'!$C$18),IF(AND(PET!$T20&lt;=('VERTICAL ALIGNMENT'!$C$20+('VERTICAL ALIGNMENT'!$E$20/2)),(PET!$T20&gt;=('VERTICAL ALIGNMENT'!$C$20-('VERTICAL ALIGNMENT'!$E$20/2)))),'VERTICAL ALIGNMENT'!$K$20+'VERTICAL ALIGNMENT'!$F$19*(PET!$T20-'VERTICAL ALIGNMENT'!$J$20)+('VERTICAL ALIGNMENT'!$I$20/2)*(PET!$T20-'VERTICAL ALIGNMENT'!$J$20)^2,$L20))))))</f>
        <v>631.05700000000002</v>
      </c>
      <c r="L20" s="158" t="str">
        <f>IF(AND(PET!$T20&lt;=('VERTICAL ALIGNMENT'!$C$22-('VERTICAL ALIGNMENT'!$E$22/2)),(PET!$T20&gt;='VERTICAL ALIGNMENT'!$C$20+'VERTICAL ALIGNMENT'!$E$20/2)),'VERTICAL ALIGNMENT'!$D$20+'VERTICAL ALIGNMENT'!$F$21*(PET!$T20-'VERTICAL ALIGNMENT'!$C$20),IF(AND(PET!$T20&lt;=('VERTICAL ALIGNMENT'!$C$22+('VERTICAL ALIGNMENT'!$E$22/2)),(PET!$T20&gt;=('VERTICAL ALIGNMENT'!$C$22-('VERTICAL ALIGNMENT'!$E$22/2)))),'VERTICAL ALIGNMENT'!$K$22+'VERTICAL ALIGNMENT'!$F$21*(PET!$T20-'VERTICAL ALIGNMENT'!$J$22)+('VERTICAL ALIGNMENT'!$I$22/2)*(PET!$T20-'VERTICAL ALIGNMENT'!$J$22)^2,IF(AND(PET!$T20&lt;=('VERTICAL ALIGNMENT'!$C$24-('VERTICAL ALIGNMENT'!$E$24/2)),(PET!$T20&gt;='VERTICAL ALIGNMENT'!$C$22+'VERTICAL ALIGNMENT'!$E$22/2)),'VERTICAL ALIGNMENT'!$D$22+'VERTICAL ALIGNMENT'!$F$23*(PET!$T20-'VERTICAL ALIGNMENT'!$C$22),IF(AND(PET!$T20&lt;=('VERTICAL ALIGNMENT'!$C$24+('VERTICAL ALIGNMENT'!$E$24/2)),(PET!$T20&gt;=('VERTICAL ALIGNMENT'!$C$24-('VERTICAL ALIGNMENT'!$E$24/2)))),'VERTICAL ALIGNMENT'!$K$24+'VERTICAL ALIGNMENT'!$F$23*(PET!$T20-'VERTICAL ALIGNMENT'!$J$24)+('VERTICAL ALIGNMENT'!$I$24/2)*(PET!$T20-'VERTICAL ALIGNMENT'!$J$24)^2,IF(AND(PET!$T20&lt;=('VERTICAL ALIGNMENT'!$C$26-('VERTICAL ALIGNMENT'!$E$26/2)),(PET!$T20&gt;='VERTICAL ALIGNMENT'!$C$24+'VERTICAL ALIGNMENT'!$E$24/2)),'VERTICAL ALIGNMENT'!$D$24+'VERTICAL ALIGNMENT'!$F$25*(PET!$T20-'VERTICAL ALIGNMENT'!$C$24),IF(AND(PET!$T20&lt;=('VERTICAL ALIGNMENT'!$C$26+('VERTICAL ALIGNMENT'!$E$26/2)),(PET!$T20&gt;=('VERTICAL ALIGNMENT'!$C$26-('VERTICAL ALIGNMENT'!$E$26/2)))),'VERTICAL ALIGNMENT'!$K$26+'VERTICAL ALIGNMENT'!$F$25*(PET!$T20-'VERTICAL ALIGNMENT'!$J$26)+('VERTICAL ALIGNMENT'!$I$26/2)*(PET!$T20-'VERTICAL ALIGNMENT'!$J$26)^2,$M20))))))</f>
        <v>O. B.</v>
      </c>
      <c r="M20" s="158" t="str">
        <f>IF(AND(PET!$T20&lt;=('VERTICAL ALIGNMENT'!$C$28-('VERTICAL ALIGNMENT'!$E$28/2)),(PET!$T20&gt;='VERTICAL ALIGNMENT'!$C$26+'VERTICAL ALIGNMENT'!$E$26/2)),'VERTICAL ALIGNMENT'!$D$26+'VERTICAL ALIGNMENT'!$F$27*(PET!$T20-'VERTICAL ALIGNMENT'!$C$26),IF(AND(PET!$T20&lt;=('VERTICAL ALIGNMENT'!$C$28+('VERTICAL ALIGNMENT'!$E$28/2)),(PET!$T20&gt;=('VERTICAL ALIGNMENT'!$C$28-('VERTICAL ALIGNMENT'!$E$28/2)))),'VERTICAL ALIGNMENT'!$K$28+'VERTICAL ALIGNMENT'!$F$27*(PET!$T20-'VERTICAL ALIGNMENT'!$J$28)+('VERTICAL ALIGNMENT'!$I$28/2)*(PET!$T20-'VERTICAL ALIGNMENT'!$J$28)^2,IF(AND(PET!$T20&lt;=('VERTICAL ALIGNMENT'!$C$30-('VERTICAL ALIGNMENT'!$E$30/2)),(PET!$T20&gt;='VERTICAL ALIGNMENT'!$C$28+'VERTICAL ALIGNMENT'!$E$28/2)),'VERTICAL ALIGNMENT'!$D$28+'VERTICAL ALIGNMENT'!$F$29*(PET!$T20-'VERTICAL ALIGNMENT'!$C$28),IF(AND(PET!$T20&lt;=('VERTICAL ALIGNMENT'!$C$30+('VERTICAL ALIGNMENT'!$E$30/2)),(PET!$T20&gt;=('VERTICAL ALIGNMENT'!$C$30-('VERTICAL ALIGNMENT'!$E$30/2)))),'VERTICAL ALIGNMENT'!$K$30+'VERTICAL ALIGNMENT'!$F$29*(PET!$T20-'VERTICAL ALIGNMENT'!$J$30)+('VERTICAL ALIGNMENT'!$I$30/2)*(PET!$T20-'VERTICAL ALIGNMENT'!$J$30)^2,IF(AND(PET!$T20&lt;=('VERTICAL ALIGNMENT'!$C$32-('VERTICAL ALIGNMENT'!$E$32/2)),(PET!$T20&gt;='VERTICAL ALIGNMENT'!$C$30+'VERTICAL ALIGNMENT'!$E$30/2)),'VERTICAL ALIGNMENT'!$D$30+'VERTICAL ALIGNMENT'!$F$31*(PET!$T20-'VERTICAL ALIGNMENT'!$C$30),IF(AND(PET!$T20&lt;=('VERTICAL ALIGNMENT'!$C$32+('VERTICAL ALIGNMENT'!$E$32/2)),(PET!$T20&gt;=('VERTICAL ALIGNMENT'!$C$32-('VERTICAL ALIGNMENT'!$E$32/2)))),'VERTICAL ALIGNMENT'!$K$32+'VERTICAL ALIGNMENT'!$F$31*(PET!$T20-'VERTICAL ALIGNMENT'!$J$32)+('VERTICAL ALIGNMENT'!$I$32/2)*(PET!$T20-'VERTICAL ALIGNMENT'!$J$32)^2,$N20))))))</f>
        <v>O. B.</v>
      </c>
      <c r="N20" s="158" t="str">
        <f>IF(AND(PET!$T20&lt;=('VERTICAL ALIGNMENT'!$C$34-('VERTICAL ALIGNMENT'!$E$34/2)),(PET!$T20&gt;='VERTICAL ALIGNMENT'!$C$32+'VERTICAL ALIGNMENT'!$E$32/2)),'VERTICAL ALIGNMENT'!$D$32+'VERTICAL ALIGNMENT'!$F$33*(PET!$T20-'VERTICAL ALIGNMENT'!$C$32),IF(AND(PET!$T20&lt;=('VERTICAL ALIGNMENT'!$C$34+('VERTICAL ALIGNMENT'!$E$34/2)),(PET!$T20&gt;=('VERTICAL ALIGNMENT'!$C$34-('VERTICAL ALIGNMENT'!$E$34/2)))),'VERTICAL ALIGNMENT'!$K$34+'VERTICAL ALIGNMENT'!$F$33*(PET!$T20-'VERTICAL ALIGNMENT'!$J$34)+('VERTICAL ALIGNMENT'!$I$34/2)*(PET!$T20-'VERTICAL ALIGNMENT'!$J$34)^2,IF(AND(PET!$T20&lt;=('VERTICAL ALIGNMENT'!$C$36-('VERTICAL ALIGNMENT'!$E$36/2)),(PET!$T20&gt;='VERTICAL ALIGNMENT'!$C$34+'VERTICAL ALIGNMENT'!$E$34/2)),'VERTICAL ALIGNMENT'!$D$34+'VERTICAL ALIGNMENT'!$F$35*(PET!$T20-'VERTICAL ALIGNMENT'!$C$34),IF(AND(PET!$T20&lt;=('VERTICAL ALIGNMENT'!$C$36+('VERTICAL ALIGNMENT'!$E$36/2)),(PET!$T20&gt;=('VERTICAL ALIGNMENT'!$C$36-('VERTICAL ALIGNMENT'!$E$36/2)))),'VERTICAL ALIGNMENT'!$K$36+'VERTICAL ALIGNMENT'!$F$35*(PET!$T20-'VERTICAL ALIGNMENT'!$J$36)+('VERTICAL ALIGNMENT'!$I$36/2)*(PET!$T20-'VERTICAL ALIGNMENT'!$J$36)^2,IF(AND(PET!$T20&lt;=('VERTICAL ALIGNMENT'!$C$38-('VERTICAL ALIGNMENT'!$E$38/2)),(PET!$T20&gt;='VERTICAL ALIGNMENT'!$C$36+'VERTICAL ALIGNMENT'!$E$36/2)),'VERTICAL ALIGNMENT'!$D$36+'VERTICAL ALIGNMENT'!$F$37*(PET!$T20-'VERTICAL ALIGNMENT'!$C$36),IF(AND(PET!$T20&lt;=('VERTICAL ALIGNMENT'!$C$38+('VERTICAL ALIGNMENT'!$E$38/2)),(PET!$T20&gt;=('VERTICAL ALIGNMENT'!$C$38-('VERTICAL ALIGNMENT'!$E$38/2)))),'VERTICAL ALIGNMENT'!$K$38+'VERTICAL ALIGNMENT'!$F$37*(PET!$T20-'VERTICAL ALIGNMENT'!$J$38)+('VERTICAL ALIGNMENT'!$I$38/2)*(PET!$T20-'VERTICAL ALIGNMENT'!$J$38)^2,$O20))))))</f>
        <v>O. B.</v>
      </c>
      <c r="O20" s="158" t="str">
        <f>IF(AND(PET!$T20&lt;=('VERTICAL ALIGNMENT'!$C$40-('VERTICAL ALIGNMENT'!$E$40/2)),(PET!$T20&gt;='VERTICAL ALIGNMENT'!$C$38+'VERTICAL ALIGNMENT'!$E$38/2)),'VERTICAL ALIGNMENT'!$D$38+'VERTICAL ALIGNMENT'!$F$39*(PET!$T20-'VERTICAL ALIGNMENT'!$C$38),IF(AND(PET!$T20&lt;=('VERTICAL ALIGNMENT'!$C$40+('VERTICAL ALIGNMENT'!$E$40/2)),(PET!$T20&gt;=('VERTICAL ALIGNMENT'!$C$40-('VERTICAL ALIGNMENT'!$E$40/2)))),'VERTICAL ALIGNMENT'!$K$40+'VERTICAL ALIGNMENT'!$F$39*(PET!$T20-'VERTICAL ALIGNMENT'!$J$40)+('VERTICAL ALIGNMENT'!$I$40/2)*(PET!$T20-'VERTICAL ALIGNMENT'!$J$40)^2,IF(AND(PET!$T20&lt;=('VERTICAL ALIGNMENT'!$C$42-('VERTICAL ALIGNMENT'!$E$42/2)),(PET!$T20&gt;='VERTICAL ALIGNMENT'!$C$40+'VERTICAL ALIGNMENT'!$E$40/2)),'VERTICAL ALIGNMENT'!$D$40+'VERTICAL ALIGNMENT'!$F$41*(PET!$T20-'VERTICAL ALIGNMENT'!$C$40),IF(AND(PET!$T20&lt;=('VERTICAL ALIGNMENT'!$C$42+('VERTICAL ALIGNMENT'!$E$42/2)),(PET!$T20&gt;=('VERTICAL ALIGNMENT'!$C$42-('VERTICAL ALIGNMENT'!$E$42/2)))),'VERTICAL ALIGNMENT'!$K$42+'VERTICAL ALIGNMENT'!$F$41*(PET!$T20-'VERTICAL ALIGNMENT'!$J$42)+('VERTICAL ALIGNMENT'!$I$42/2)*(PET!$T20-'VERTICAL ALIGNMENT'!$J$42)^2,IF(AND(PET!$T20&lt;=('VERTICAL ALIGNMENT'!$C$44-('VERTICAL ALIGNMENT'!$E$44/2)),(PET!$T20&gt;='VERTICAL ALIGNMENT'!$C$42+'VERTICAL ALIGNMENT'!$E$42/2)),'VERTICAL ALIGNMENT'!$D$42+'VERTICAL ALIGNMENT'!$F$43*(PET!$T20-'VERTICAL ALIGNMENT'!$C$42),IF(AND(PET!$T20&lt;=('VERTICAL ALIGNMENT'!$C$44+('VERTICAL ALIGNMENT'!$E$44/2)),(PET!$T20&gt;=('VERTICAL ALIGNMENT'!$C$44-('VERTICAL ALIGNMENT'!$E$44/2)))),'VERTICAL ALIGNMENT'!$K$44+'VERTICAL ALIGNMENT'!$F$43*(PET!$T20-'VERTICAL ALIGNMENT'!$J$44)+('VERTICAL ALIGNMENT'!$I$44/2)*(PET!$T20-'VERTICAL ALIGNMENT'!$J$44)^2,$P20))))))</f>
        <v>O. B.</v>
      </c>
      <c r="P20" s="158" t="str">
        <f>IF(AND(PET!$T20&lt;=('VERTICAL ALIGNMENT'!$C$46-('VERTICAL ALIGNMENT'!$E$46/2)),(PET!$T20&gt;='VERTICAL ALIGNMENT'!$C$44+'VERTICAL ALIGNMENT'!$E$44/2)),'VERTICAL ALIGNMENT'!$D$44+'VERTICAL ALIGNMENT'!$F$45*(PET!$T20-'VERTICAL ALIGNMENT'!$C$44),IF(AND(PET!$T20&lt;=('VERTICAL ALIGNMENT'!$C$46+('VERTICAL ALIGNMENT'!$E$46/2)),(PET!$T20&gt;=('VERTICAL ALIGNMENT'!$C$46-('VERTICAL ALIGNMENT'!$E$46/2)))),'VERTICAL ALIGNMENT'!$K$46+'VERTICAL ALIGNMENT'!$F$45*(PET!$T20-'VERTICAL ALIGNMENT'!$J$46)+('VERTICAL ALIGNMENT'!$I$46/2)*(PET!$T20-'VERTICAL ALIGNMENT'!$J$46)^2,IF(AND(PET!$T20&lt;=('VERTICAL ALIGNMENT'!$C$48-('VERTICAL ALIGNMENT'!$E$48/2)),(PET!$T20&gt;='VERTICAL ALIGNMENT'!$C$46+'VERTICAL ALIGNMENT'!$E$46/2)),'VERTICAL ALIGNMENT'!$D$46+'VERTICAL ALIGNMENT'!$F$47*(PET!$T20-'VERTICAL ALIGNMENT'!$C$46),IF(AND(PET!$T20&lt;=('VERTICAL ALIGNMENT'!$C$48+('VERTICAL ALIGNMENT'!$E$48/2)),(PET!$T20&gt;=('VERTICAL ALIGNMENT'!$C$48-('VERTICAL ALIGNMENT'!$E$48/2)))),'VERTICAL ALIGNMENT'!$K$48+'VERTICAL ALIGNMENT'!$F$47*(PET!$T20-'VERTICAL ALIGNMENT'!$J$48)+('VERTICAL ALIGNMENT'!$I$48/2)*(PET!$T20-'VERTICAL ALIGNMENT'!$J$48)^2,IF(AND(PET!$T20&lt;=('VERTICAL ALIGNMENT'!$C$50-('VERTICAL ALIGNMENT'!$E$50/2)),(PET!$T20&gt;='VERTICAL ALIGNMENT'!$C$48+'VERTICAL ALIGNMENT'!$E$48/2)),'VERTICAL ALIGNMENT'!$D$48+'VERTICAL ALIGNMENT'!$F$49*(PET!$T20-'VERTICAL ALIGNMENT'!$C$48),IF(AND(PET!$T20&lt;=('VERTICAL ALIGNMENT'!$C$50+('VERTICAL ALIGNMENT'!$E$50/2)),(PET!$T20&gt;=('VERTICAL ALIGNMENT'!$C$50-('VERTICAL ALIGNMENT'!$E$50/2)))),'VERTICAL ALIGNMENT'!$K$50+'VERTICAL ALIGNMENT'!$F$49*(PET!$T20-'VERTICAL ALIGNMENT'!$J$50)+('VERTICAL ALIGNMENT'!$I$50/2)*(PET!$T20-'VERTICAL ALIGNMENT'!$J$50)^2,$Q20))))))</f>
        <v>O. B.</v>
      </c>
      <c r="Q20" s="158" t="str">
        <f>IF(AND(PET!$T20&lt;=('VERTICAL ALIGNMENT'!$C$52-('VERTICAL ALIGNMENT'!$E$52/2)),(PET!$T20&gt;='VERTICAL ALIGNMENT'!$C$50+'VERTICAL ALIGNMENT'!$E$50/2)),'VERTICAL ALIGNMENT'!$D$50+'VERTICAL ALIGNMENT'!$F$51*(PET!$T20-'VERTICAL ALIGNMENT'!$C$50),IF(AND(PET!$T20&lt;=('VERTICAL ALIGNMENT'!$C$52+('VERTICAL ALIGNMENT'!$E$52/2)),(PET!$T20&gt;=('VERTICAL ALIGNMENT'!$C$52-('VERTICAL ALIGNMENT'!$E$52/2)))),'VERTICAL ALIGNMENT'!$K$52+'VERTICAL ALIGNMENT'!$F$51*(PET!$T20-'VERTICAL ALIGNMENT'!$J$52)+('VERTICAL ALIGNMENT'!$I$52/2)*(PET!$T20-'VERTICAL ALIGNMENT'!$J$52)^2,IF(AND(PET!$T20&lt;=('VERTICAL ALIGNMENT'!$C$54-('VERTICAL ALIGNMENT'!$E$54/2)),(PET!$T20&gt;='VERTICAL ALIGNMENT'!$C$52+'VERTICAL ALIGNMENT'!$E$52/2)),'VERTICAL ALIGNMENT'!$D$52+'VERTICAL ALIGNMENT'!$F$53*(PET!$T20-'VERTICAL ALIGNMENT'!$C$52),IF(AND(PET!$T20&lt;=('VERTICAL ALIGNMENT'!$C$54+('VERTICAL ALIGNMENT'!$E$54/2)),(PET!$T20&gt;=('VERTICAL ALIGNMENT'!$C$54-('VERTICAL ALIGNMENT'!$E$54/2)))),'VERTICAL ALIGNMENT'!$K$54+'VERTICAL ALIGNMENT'!$F$53*(PET!$T20-'VERTICAL ALIGNMENT'!$J$54)+('VERTICAL ALIGNMENT'!$I$54/2)*(PET!$T20-'VERTICAL ALIGNMENT'!$J$54)^2,IF(AND(PET!$T20&lt;=('VERTICAL ALIGNMENT'!$C$56-('VERTICAL ALIGNMENT'!$E$56/2)),(PET!$T20&gt;='VERTICAL ALIGNMENT'!$C$54+'VERTICAL ALIGNMENT'!$E$54/2)),'VERTICAL ALIGNMENT'!$D$54+'VERTICAL ALIGNMENT'!$F$55*(PET!$T20-'VERTICAL ALIGNMENT'!$C$54),IF(AND(PET!$T20&lt;=('VERTICAL ALIGNMENT'!$C$56+('VERTICAL ALIGNMENT'!$E$56/2)),(PET!$T20&gt;=('VERTICAL ALIGNMENT'!$C$56-('VERTICAL ALIGNMENT'!$E$56/2)))),'VERTICAL ALIGNMENT'!$K$56+'VERTICAL ALIGNMENT'!$F$55*(PET!$T20-'VERTICAL ALIGNMENT'!$J$56)+('VERTICAL ALIGNMENT'!$I$56/2)*(PET!$T20-'VERTICAL ALIGNMENT'!$J$56)^2,$R20))))))</f>
        <v>O. B.</v>
      </c>
      <c r="R20" s="158" t="str">
        <f>IF(AND(PET!$T20&lt;=('VERTICAL ALIGNMENT'!$C$58-('VERTICAL ALIGNMENT'!$E$58/2)),(PET!$T20&gt;='VERTICAL ALIGNMENT'!$C$56+'VERTICAL ALIGNMENT'!$E$56/2)),'VERTICAL ALIGNMENT'!$D$56+'VERTICAL ALIGNMENT'!$F$57*(PET!$T20-'VERTICAL ALIGNMENT'!$C$56),IF(AND(PET!$T20&lt;=('VERTICAL ALIGNMENT'!$C$58+('VERTICAL ALIGNMENT'!$E$58/2)),(PET!$T20&gt;=('VERTICAL ALIGNMENT'!$C$58-('VERTICAL ALIGNMENT'!$E$58/2)))),'VERTICAL ALIGNMENT'!$K$58+'VERTICAL ALIGNMENT'!$F$57*(PET!$T20-'VERTICAL ALIGNMENT'!$J$58)+('VERTICAL ALIGNMENT'!$I$58/2)*(PET!$T20-'VERTICAL ALIGNMENT'!$J$58)^2,IF(AND(PET!$T20&lt;=('VERTICAL ALIGNMENT'!$C$60-('VERTICAL ALIGNMENT'!$E$60/2)),(PET!$T20&gt;='VERTICAL ALIGNMENT'!$C$58+'VERTICAL ALIGNMENT'!$E$58/2)),'VERTICAL ALIGNMENT'!$D$58+'VERTICAL ALIGNMENT'!$F$59*(PET!$T20-'VERTICAL ALIGNMENT'!$C$58),IF(AND(PET!$T20&lt;=('VERTICAL ALIGNMENT'!$C$60+('VERTICAL ALIGNMENT'!$E$60/2)),(PET!$T20&gt;=('VERTICAL ALIGNMENT'!$C$60-('VERTICAL ALIGNMENT'!$E$60/2)))),'VERTICAL ALIGNMENT'!$K$60+'VERTICAL ALIGNMENT'!$F$59*(PET!$T20-'VERTICAL ALIGNMENT'!$J$60)+('VERTICAL ALIGNMENT'!$I$60/2)*(PET!$T20-'VERTICAL ALIGNMENT'!$J$60)^2,IF(AND(PET!$T20&lt;=('VERTICAL ALIGNMENT'!$C$62-('VERTICAL ALIGNMENT'!$E$62/2)),(PET!$T20&gt;='VERTICAL ALIGNMENT'!$C$60+'VERTICAL ALIGNMENT'!$E$60/2)),'VERTICAL ALIGNMENT'!$D$60+'VERTICAL ALIGNMENT'!$F$61*(PET!$T20-'VERTICAL ALIGNMENT'!$C$60),IF(AND(PET!$T20&lt;=('VERTICAL ALIGNMENT'!$C$62+('VERTICAL ALIGNMENT'!$E$62/2)),(PET!$T20&gt;=('VERTICAL ALIGNMENT'!$C$62-('VERTICAL ALIGNMENT'!$E$62/2)))),'VERTICAL ALIGNMENT'!$K$62+'VERTICAL ALIGNMENT'!$F$61*(PET!$T20-'VERTICAL ALIGNMENT'!$J$62)+('VERTICAL ALIGNMENT'!$I$62/2)*(PET!$T20-'VERTICAL ALIGNMENT'!$J$62)^2,$S20))))))</f>
        <v>O. B.</v>
      </c>
      <c r="S20" s="158" t="str">
        <f>IF(AND(PET!$T20&gt;'VERTICAL ALIGNMENT'!$C$60+'VERTICAL ALIGNMENT'!$E$60/2,PET!$T20&lt;='VERTICAL ALIGNMENT'!$C$62),'VERTICAL ALIGNMENT'!$D$60+'VERTICAL ALIGNMENT'!$F$61*(PET!$T20-'VERTICAL ALIGNMENT'!$C$60),"O. B.")</f>
        <v>O. B.</v>
      </c>
      <c r="T20" s="159">
        <f t="shared" si="19"/>
        <v>2950</v>
      </c>
      <c r="U20" s="214">
        <v>0.06</v>
      </c>
      <c r="V20" s="218">
        <v>16</v>
      </c>
      <c r="W20" s="106">
        <f t="shared" si="5"/>
        <v>0.96</v>
      </c>
      <c r="X20" s="140"/>
      <c r="Y20" s="194">
        <v>35</v>
      </c>
      <c r="Z20" s="212">
        <f t="shared" si="6"/>
        <v>632.02</v>
      </c>
      <c r="AA20" s="168">
        <f t="shared" si="17"/>
        <v>-1.0000000000000009E-2</v>
      </c>
      <c r="AB20" s="218">
        <v>3</v>
      </c>
      <c r="AC20" s="169">
        <f t="shared" si="9"/>
        <v>631.99</v>
      </c>
      <c r="AD20" s="186"/>
      <c r="AE20" s="234"/>
      <c r="AF20" s="142"/>
      <c r="AH20" s="110">
        <v>35</v>
      </c>
      <c r="AK20" s="112" t="s">
        <v>48</v>
      </c>
      <c r="AN20" s="112" t="s">
        <v>50</v>
      </c>
      <c r="AO20" s="111">
        <v>200</v>
      </c>
      <c r="AS20" s="100"/>
      <c r="AT20" s="100"/>
    </row>
    <row r="21" spans="1:46" ht="14.1" customHeight="1" x14ac:dyDescent="0.2">
      <c r="A21" s="129">
        <f t="shared" si="3"/>
        <v>630.42600000000004</v>
      </c>
      <c r="B21" s="106">
        <v>6</v>
      </c>
      <c r="C21" s="108">
        <f t="shared" si="22"/>
        <v>-0.06</v>
      </c>
      <c r="D21" s="195">
        <f t="shared" si="7"/>
        <v>631.75</v>
      </c>
      <c r="E21" s="194">
        <v>40</v>
      </c>
      <c r="F21" s="155"/>
      <c r="G21" s="140">
        <f t="shared" si="14"/>
        <v>0.96</v>
      </c>
      <c r="H21" s="105">
        <v>16</v>
      </c>
      <c r="I21" s="199">
        <v>0.06</v>
      </c>
      <c r="J21" s="157">
        <f>IF(AND(PET!$T21&lt;=('VERTICAL ALIGNMENT'!$C$10-('VERTICAL ALIGNMENT'!$E$10/2)),(PET!$T21&gt;='VERTICAL ALIGNMENT'!$C$8)),'VERTICAL ALIGNMENT'!$D$8+'VERTICAL ALIGNMENT'!$F$9*(PET!$T21-'VERTICAL ALIGNMENT'!$C$8),IF(AND(PET!$T21&lt;=('VERTICAL ALIGNMENT'!$C$10+('VERTICAL ALIGNMENT'!$E$10/2)),(PET!$T21&gt;=('VERTICAL ALIGNMENT'!$C$10-('VERTICAL ALIGNMENT'!$E$10/2)))),'VERTICAL ALIGNMENT'!$K$10+'VERTICAL ALIGNMENT'!$F$9*(PET!$T21-'VERTICAL ALIGNMENT'!$J$10)+('VERTICAL ALIGNMENT'!$I$10/2)*(PET!$T21-'VERTICAL ALIGNMENT'!$J$10)^2,IF(AND(PET!$T21&lt;=('VERTICAL ALIGNMENT'!$C$12-('VERTICAL ALIGNMENT'!$E$12/2)),(PET!$T21&gt;='VERTICAL ALIGNMENT'!$C$10+'VERTICAL ALIGNMENT'!$E$10/2)),'VERTICAL ALIGNMENT'!$D$10+'VERTICAL ALIGNMENT'!$F$11*(PET!$T21-'VERTICAL ALIGNMENT'!$C$10),IF(AND(PET!$T21&lt;=('VERTICAL ALIGNMENT'!$C$12+('VERTICAL ALIGNMENT'!$E$12/2)),(PET!$T21&gt;=('VERTICAL ALIGNMENT'!$C$12-('VERTICAL ALIGNMENT'!$E$12/2)))),'VERTICAL ALIGNMENT'!$K$12+'VERTICAL ALIGNMENT'!$F$11*(PET!$T21-'VERTICAL ALIGNMENT'!$J$12)+('VERTICAL ALIGNMENT'!$I$12/2)*(PET!$T21-'VERTICAL ALIGNMENT'!$J$12)^2,IF(AND(PET!$T21&lt;=('VERTICAL ALIGNMENT'!$C$14-('VERTICAL ALIGNMENT'!$E$14/2)),(PET!$T21&gt;='VERTICAL ALIGNMENT'!$C$12+'VERTICAL ALIGNMENT'!$E$12/2)),'VERTICAL ALIGNMENT'!$D$12+'VERTICAL ALIGNMENT'!$F$13*(PET!$T21-'VERTICAL ALIGNMENT'!$C$12),IF(AND(PET!$T21&lt;=('VERTICAL ALIGNMENT'!$C$14+('VERTICAL ALIGNMENT'!$E$14/2)),(PET!$T21&gt;=('VERTICAL ALIGNMENT'!$C$14-('VERTICAL ALIGNMENT'!$E$14/2)))),'VERTICAL ALIGNMENT'!$K$14+'VERTICAL ALIGNMENT'!$F$13*(PET!$T21-'VERTICAL ALIGNMENT'!$J$14)+('VERTICAL ALIGNMENT'!$I$14/2)*(PET!$T21-'VERTICAL ALIGNMENT'!$J$14)^2,$K21))))))</f>
        <v>630.78558333333331</v>
      </c>
      <c r="K21" s="158">
        <f>IF(AND(PET!$T21&lt;=('VERTICAL ALIGNMENT'!$C$16-('VERTICAL ALIGNMENT'!$E$16/2)),(PET!$T21&gt;='VERTICAL ALIGNMENT'!$C$14+'VERTICAL ALIGNMENT'!$E$14/2)),'VERTICAL ALIGNMENT'!$D$14+'VERTICAL ALIGNMENT'!$F$15*(PET!$T21-'VERTICAL ALIGNMENT'!$C$14),IF(AND(PET!$T21&lt;=('VERTICAL ALIGNMENT'!$C$16+('VERTICAL ALIGNMENT'!$E$16/2)),(PET!$T21&gt;=('VERTICAL ALIGNMENT'!$C$16-('VERTICAL ALIGNMENT'!$E$16/2)))),'VERTICAL ALIGNMENT'!$K$16+'VERTICAL ALIGNMENT'!$F$15*(PET!$T21-'VERTICAL ALIGNMENT'!$J$16)+('VERTICAL ALIGNMENT'!$I$16/2)*(PET!$T21-'VERTICAL ALIGNMENT'!$J$16)^2,IF(AND(PET!$T21&lt;=('VERTICAL ALIGNMENT'!$C$18-('VERTICAL ALIGNMENT'!$E$18/2)),(PET!$T21&gt;='VERTICAL ALIGNMENT'!$C$16+'VERTICAL ALIGNMENT'!$E$16/2)),'VERTICAL ALIGNMENT'!$D$16+'VERTICAL ALIGNMENT'!$F$17*(PET!$T21-'VERTICAL ALIGNMENT'!$C$16),IF(AND(PET!$T21&lt;=('VERTICAL ALIGNMENT'!$C$18+('VERTICAL ALIGNMENT'!$E$18/2)),(PET!$T21&gt;=('VERTICAL ALIGNMENT'!$C$18-('VERTICAL ALIGNMENT'!$E$18/2)))),'VERTICAL ALIGNMENT'!$K$18+'VERTICAL ALIGNMENT'!$F$17*(PET!$T21-'VERTICAL ALIGNMENT'!$J$18)+('VERTICAL ALIGNMENT'!$I$18/2)*(PET!$T21-'VERTICAL ALIGNMENT'!$J$18)^2,IF(AND(PET!$T21&lt;=('VERTICAL ALIGNMENT'!$C$20-('VERTICAL ALIGNMENT'!$E$20/2)),(PET!$T21&gt;='VERTICAL ALIGNMENT'!$C$18+'VERTICAL ALIGNMENT'!$E$18/2)),'VERTICAL ALIGNMENT'!$D$18+'VERTICAL ALIGNMENT'!$F$19*(PET!$T21-'VERTICAL ALIGNMENT'!$C$18),IF(AND(PET!$T21&lt;=('VERTICAL ALIGNMENT'!$C$20+('VERTICAL ALIGNMENT'!$E$20/2)),(PET!$T21&gt;=('VERTICAL ALIGNMENT'!$C$20-('VERTICAL ALIGNMENT'!$E$20/2)))),'VERTICAL ALIGNMENT'!$K$20+'VERTICAL ALIGNMENT'!$F$19*(PET!$T21-'VERTICAL ALIGNMENT'!$J$20)+('VERTICAL ALIGNMENT'!$I$20/2)*(PET!$T21-'VERTICAL ALIGNMENT'!$J$20)^2,$L21))))))</f>
        <v>630.78558333333331</v>
      </c>
      <c r="L21" s="158" t="str">
        <f>IF(AND(PET!$T21&lt;=('VERTICAL ALIGNMENT'!$C$22-('VERTICAL ALIGNMENT'!$E$22/2)),(PET!$T21&gt;='VERTICAL ALIGNMENT'!$C$20+'VERTICAL ALIGNMENT'!$E$20/2)),'VERTICAL ALIGNMENT'!$D$20+'VERTICAL ALIGNMENT'!$F$21*(PET!$T21-'VERTICAL ALIGNMENT'!$C$20),IF(AND(PET!$T21&lt;=('VERTICAL ALIGNMENT'!$C$22+('VERTICAL ALIGNMENT'!$E$22/2)),(PET!$T21&gt;=('VERTICAL ALIGNMENT'!$C$22-('VERTICAL ALIGNMENT'!$E$22/2)))),'VERTICAL ALIGNMENT'!$K$22+'VERTICAL ALIGNMENT'!$F$21*(PET!$T21-'VERTICAL ALIGNMENT'!$J$22)+('VERTICAL ALIGNMENT'!$I$22/2)*(PET!$T21-'VERTICAL ALIGNMENT'!$J$22)^2,IF(AND(PET!$T21&lt;=('VERTICAL ALIGNMENT'!$C$24-('VERTICAL ALIGNMENT'!$E$24/2)),(PET!$T21&gt;='VERTICAL ALIGNMENT'!$C$22+'VERTICAL ALIGNMENT'!$E$22/2)),'VERTICAL ALIGNMENT'!$D$22+'VERTICAL ALIGNMENT'!$F$23*(PET!$T21-'VERTICAL ALIGNMENT'!$C$22),IF(AND(PET!$T21&lt;=('VERTICAL ALIGNMENT'!$C$24+('VERTICAL ALIGNMENT'!$E$24/2)),(PET!$T21&gt;=('VERTICAL ALIGNMENT'!$C$24-('VERTICAL ALIGNMENT'!$E$24/2)))),'VERTICAL ALIGNMENT'!$K$24+'VERTICAL ALIGNMENT'!$F$23*(PET!$T21-'VERTICAL ALIGNMENT'!$J$24)+('VERTICAL ALIGNMENT'!$I$24/2)*(PET!$T21-'VERTICAL ALIGNMENT'!$J$24)^2,IF(AND(PET!$T21&lt;=('VERTICAL ALIGNMENT'!$C$26-('VERTICAL ALIGNMENT'!$E$26/2)),(PET!$T21&gt;='VERTICAL ALIGNMENT'!$C$24+'VERTICAL ALIGNMENT'!$E$24/2)),'VERTICAL ALIGNMENT'!$D$24+'VERTICAL ALIGNMENT'!$F$25*(PET!$T21-'VERTICAL ALIGNMENT'!$C$24),IF(AND(PET!$T21&lt;=('VERTICAL ALIGNMENT'!$C$26+('VERTICAL ALIGNMENT'!$E$26/2)),(PET!$T21&gt;=('VERTICAL ALIGNMENT'!$C$26-('VERTICAL ALIGNMENT'!$E$26/2)))),'VERTICAL ALIGNMENT'!$K$26+'VERTICAL ALIGNMENT'!$F$25*(PET!$T21-'VERTICAL ALIGNMENT'!$J$26)+('VERTICAL ALIGNMENT'!$I$26/2)*(PET!$T21-'VERTICAL ALIGNMENT'!$J$26)^2,$M21))))))</f>
        <v>O. B.</v>
      </c>
      <c r="M21" s="158" t="str">
        <f>IF(AND(PET!$T21&lt;=('VERTICAL ALIGNMENT'!$C$28-('VERTICAL ALIGNMENT'!$E$28/2)),(PET!$T21&gt;='VERTICAL ALIGNMENT'!$C$26+'VERTICAL ALIGNMENT'!$E$26/2)),'VERTICAL ALIGNMENT'!$D$26+'VERTICAL ALIGNMENT'!$F$27*(PET!$T21-'VERTICAL ALIGNMENT'!$C$26),IF(AND(PET!$T21&lt;=('VERTICAL ALIGNMENT'!$C$28+('VERTICAL ALIGNMENT'!$E$28/2)),(PET!$T21&gt;=('VERTICAL ALIGNMENT'!$C$28-('VERTICAL ALIGNMENT'!$E$28/2)))),'VERTICAL ALIGNMENT'!$K$28+'VERTICAL ALIGNMENT'!$F$27*(PET!$T21-'VERTICAL ALIGNMENT'!$J$28)+('VERTICAL ALIGNMENT'!$I$28/2)*(PET!$T21-'VERTICAL ALIGNMENT'!$J$28)^2,IF(AND(PET!$T21&lt;=('VERTICAL ALIGNMENT'!$C$30-('VERTICAL ALIGNMENT'!$E$30/2)),(PET!$T21&gt;='VERTICAL ALIGNMENT'!$C$28+'VERTICAL ALIGNMENT'!$E$28/2)),'VERTICAL ALIGNMENT'!$D$28+'VERTICAL ALIGNMENT'!$F$29*(PET!$T21-'VERTICAL ALIGNMENT'!$C$28),IF(AND(PET!$T21&lt;=('VERTICAL ALIGNMENT'!$C$30+('VERTICAL ALIGNMENT'!$E$30/2)),(PET!$T21&gt;=('VERTICAL ALIGNMENT'!$C$30-('VERTICAL ALIGNMENT'!$E$30/2)))),'VERTICAL ALIGNMENT'!$K$30+'VERTICAL ALIGNMENT'!$F$29*(PET!$T21-'VERTICAL ALIGNMENT'!$J$30)+('VERTICAL ALIGNMENT'!$I$30/2)*(PET!$T21-'VERTICAL ALIGNMENT'!$J$30)^2,IF(AND(PET!$T21&lt;=('VERTICAL ALIGNMENT'!$C$32-('VERTICAL ALIGNMENT'!$E$32/2)),(PET!$T21&gt;='VERTICAL ALIGNMENT'!$C$30+'VERTICAL ALIGNMENT'!$E$30/2)),'VERTICAL ALIGNMENT'!$D$30+'VERTICAL ALIGNMENT'!$F$31*(PET!$T21-'VERTICAL ALIGNMENT'!$C$30),IF(AND(PET!$T21&lt;=('VERTICAL ALIGNMENT'!$C$32+('VERTICAL ALIGNMENT'!$E$32/2)),(PET!$T21&gt;=('VERTICAL ALIGNMENT'!$C$32-('VERTICAL ALIGNMENT'!$E$32/2)))),'VERTICAL ALIGNMENT'!$K$32+'VERTICAL ALIGNMENT'!$F$31*(PET!$T21-'VERTICAL ALIGNMENT'!$J$32)+('VERTICAL ALIGNMENT'!$I$32/2)*(PET!$T21-'VERTICAL ALIGNMENT'!$J$32)^2,$N21))))))</f>
        <v>O. B.</v>
      </c>
      <c r="N21" s="158" t="str">
        <f>IF(AND(PET!$T21&lt;=('VERTICAL ALIGNMENT'!$C$34-('VERTICAL ALIGNMENT'!$E$34/2)),(PET!$T21&gt;='VERTICAL ALIGNMENT'!$C$32+'VERTICAL ALIGNMENT'!$E$32/2)),'VERTICAL ALIGNMENT'!$D$32+'VERTICAL ALIGNMENT'!$F$33*(PET!$T21-'VERTICAL ALIGNMENT'!$C$32),IF(AND(PET!$T21&lt;=('VERTICAL ALIGNMENT'!$C$34+('VERTICAL ALIGNMENT'!$E$34/2)),(PET!$T21&gt;=('VERTICAL ALIGNMENT'!$C$34-('VERTICAL ALIGNMENT'!$E$34/2)))),'VERTICAL ALIGNMENT'!$K$34+'VERTICAL ALIGNMENT'!$F$33*(PET!$T21-'VERTICAL ALIGNMENT'!$J$34)+('VERTICAL ALIGNMENT'!$I$34/2)*(PET!$T21-'VERTICAL ALIGNMENT'!$J$34)^2,IF(AND(PET!$T21&lt;=('VERTICAL ALIGNMENT'!$C$36-('VERTICAL ALIGNMENT'!$E$36/2)),(PET!$T21&gt;='VERTICAL ALIGNMENT'!$C$34+'VERTICAL ALIGNMENT'!$E$34/2)),'VERTICAL ALIGNMENT'!$D$34+'VERTICAL ALIGNMENT'!$F$35*(PET!$T21-'VERTICAL ALIGNMENT'!$C$34),IF(AND(PET!$T21&lt;=('VERTICAL ALIGNMENT'!$C$36+('VERTICAL ALIGNMENT'!$E$36/2)),(PET!$T21&gt;=('VERTICAL ALIGNMENT'!$C$36-('VERTICAL ALIGNMENT'!$E$36/2)))),'VERTICAL ALIGNMENT'!$K$36+'VERTICAL ALIGNMENT'!$F$35*(PET!$T21-'VERTICAL ALIGNMENT'!$J$36)+('VERTICAL ALIGNMENT'!$I$36/2)*(PET!$T21-'VERTICAL ALIGNMENT'!$J$36)^2,IF(AND(PET!$T21&lt;=('VERTICAL ALIGNMENT'!$C$38-('VERTICAL ALIGNMENT'!$E$38/2)),(PET!$T21&gt;='VERTICAL ALIGNMENT'!$C$36+'VERTICAL ALIGNMENT'!$E$36/2)),'VERTICAL ALIGNMENT'!$D$36+'VERTICAL ALIGNMENT'!$F$37*(PET!$T21-'VERTICAL ALIGNMENT'!$C$36),IF(AND(PET!$T21&lt;=('VERTICAL ALIGNMENT'!$C$38+('VERTICAL ALIGNMENT'!$E$38/2)),(PET!$T21&gt;=('VERTICAL ALIGNMENT'!$C$38-('VERTICAL ALIGNMENT'!$E$38/2)))),'VERTICAL ALIGNMENT'!$K$38+'VERTICAL ALIGNMENT'!$F$37*(PET!$T21-'VERTICAL ALIGNMENT'!$J$38)+('VERTICAL ALIGNMENT'!$I$38/2)*(PET!$T21-'VERTICAL ALIGNMENT'!$J$38)^2,$O21))))))</f>
        <v>O. B.</v>
      </c>
      <c r="O21" s="158" t="str">
        <f>IF(AND(PET!$T21&lt;=('VERTICAL ALIGNMENT'!$C$40-('VERTICAL ALIGNMENT'!$E$40/2)),(PET!$T21&gt;='VERTICAL ALIGNMENT'!$C$38+'VERTICAL ALIGNMENT'!$E$38/2)),'VERTICAL ALIGNMENT'!$D$38+'VERTICAL ALIGNMENT'!$F$39*(PET!$T21-'VERTICAL ALIGNMENT'!$C$38),IF(AND(PET!$T21&lt;=('VERTICAL ALIGNMENT'!$C$40+('VERTICAL ALIGNMENT'!$E$40/2)),(PET!$T21&gt;=('VERTICAL ALIGNMENT'!$C$40-('VERTICAL ALIGNMENT'!$E$40/2)))),'VERTICAL ALIGNMENT'!$K$40+'VERTICAL ALIGNMENT'!$F$39*(PET!$T21-'VERTICAL ALIGNMENT'!$J$40)+('VERTICAL ALIGNMENT'!$I$40/2)*(PET!$T21-'VERTICAL ALIGNMENT'!$J$40)^2,IF(AND(PET!$T21&lt;=('VERTICAL ALIGNMENT'!$C$42-('VERTICAL ALIGNMENT'!$E$42/2)),(PET!$T21&gt;='VERTICAL ALIGNMENT'!$C$40+'VERTICAL ALIGNMENT'!$E$40/2)),'VERTICAL ALIGNMENT'!$D$40+'VERTICAL ALIGNMENT'!$F$41*(PET!$T21-'VERTICAL ALIGNMENT'!$C$40),IF(AND(PET!$T21&lt;=('VERTICAL ALIGNMENT'!$C$42+('VERTICAL ALIGNMENT'!$E$42/2)),(PET!$T21&gt;=('VERTICAL ALIGNMENT'!$C$42-('VERTICAL ALIGNMENT'!$E$42/2)))),'VERTICAL ALIGNMENT'!$K$42+'VERTICAL ALIGNMENT'!$F$41*(PET!$T21-'VERTICAL ALIGNMENT'!$J$42)+('VERTICAL ALIGNMENT'!$I$42/2)*(PET!$T21-'VERTICAL ALIGNMENT'!$J$42)^2,IF(AND(PET!$T21&lt;=('VERTICAL ALIGNMENT'!$C$44-('VERTICAL ALIGNMENT'!$E$44/2)),(PET!$T21&gt;='VERTICAL ALIGNMENT'!$C$42+'VERTICAL ALIGNMENT'!$E$42/2)),'VERTICAL ALIGNMENT'!$D$42+'VERTICAL ALIGNMENT'!$F$43*(PET!$T21-'VERTICAL ALIGNMENT'!$C$42),IF(AND(PET!$T21&lt;=('VERTICAL ALIGNMENT'!$C$44+('VERTICAL ALIGNMENT'!$E$44/2)),(PET!$T21&gt;=('VERTICAL ALIGNMENT'!$C$44-('VERTICAL ALIGNMENT'!$E$44/2)))),'VERTICAL ALIGNMENT'!$K$44+'VERTICAL ALIGNMENT'!$F$43*(PET!$T21-'VERTICAL ALIGNMENT'!$J$44)+('VERTICAL ALIGNMENT'!$I$44/2)*(PET!$T21-'VERTICAL ALIGNMENT'!$J$44)^2,$P21))))))</f>
        <v>O. B.</v>
      </c>
      <c r="P21" s="158" t="str">
        <f>IF(AND(PET!$T21&lt;=('VERTICAL ALIGNMENT'!$C$46-('VERTICAL ALIGNMENT'!$E$46/2)),(PET!$T21&gt;='VERTICAL ALIGNMENT'!$C$44+'VERTICAL ALIGNMENT'!$E$44/2)),'VERTICAL ALIGNMENT'!$D$44+'VERTICAL ALIGNMENT'!$F$45*(PET!$T21-'VERTICAL ALIGNMENT'!$C$44),IF(AND(PET!$T21&lt;=('VERTICAL ALIGNMENT'!$C$46+('VERTICAL ALIGNMENT'!$E$46/2)),(PET!$T21&gt;=('VERTICAL ALIGNMENT'!$C$46-('VERTICAL ALIGNMENT'!$E$46/2)))),'VERTICAL ALIGNMENT'!$K$46+'VERTICAL ALIGNMENT'!$F$45*(PET!$T21-'VERTICAL ALIGNMENT'!$J$46)+('VERTICAL ALIGNMENT'!$I$46/2)*(PET!$T21-'VERTICAL ALIGNMENT'!$J$46)^2,IF(AND(PET!$T21&lt;=('VERTICAL ALIGNMENT'!$C$48-('VERTICAL ALIGNMENT'!$E$48/2)),(PET!$T21&gt;='VERTICAL ALIGNMENT'!$C$46+'VERTICAL ALIGNMENT'!$E$46/2)),'VERTICAL ALIGNMENT'!$D$46+'VERTICAL ALIGNMENT'!$F$47*(PET!$T21-'VERTICAL ALIGNMENT'!$C$46),IF(AND(PET!$T21&lt;=('VERTICAL ALIGNMENT'!$C$48+('VERTICAL ALIGNMENT'!$E$48/2)),(PET!$T21&gt;=('VERTICAL ALIGNMENT'!$C$48-('VERTICAL ALIGNMENT'!$E$48/2)))),'VERTICAL ALIGNMENT'!$K$48+'VERTICAL ALIGNMENT'!$F$47*(PET!$T21-'VERTICAL ALIGNMENT'!$J$48)+('VERTICAL ALIGNMENT'!$I$48/2)*(PET!$T21-'VERTICAL ALIGNMENT'!$J$48)^2,IF(AND(PET!$T21&lt;=('VERTICAL ALIGNMENT'!$C$50-('VERTICAL ALIGNMENT'!$E$50/2)),(PET!$T21&gt;='VERTICAL ALIGNMENT'!$C$48+'VERTICAL ALIGNMENT'!$E$48/2)),'VERTICAL ALIGNMENT'!$D$48+'VERTICAL ALIGNMENT'!$F$49*(PET!$T21-'VERTICAL ALIGNMENT'!$C$48),IF(AND(PET!$T21&lt;=('VERTICAL ALIGNMENT'!$C$50+('VERTICAL ALIGNMENT'!$E$50/2)),(PET!$T21&gt;=('VERTICAL ALIGNMENT'!$C$50-('VERTICAL ALIGNMENT'!$E$50/2)))),'VERTICAL ALIGNMENT'!$K$50+'VERTICAL ALIGNMENT'!$F$49*(PET!$T21-'VERTICAL ALIGNMENT'!$J$50)+('VERTICAL ALIGNMENT'!$I$50/2)*(PET!$T21-'VERTICAL ALIGNMENT'!$J$50)^2,$Q21))))))</f>
        <v>O. B.</v>
      </c>
      <c r="Q21" s="158" t="str">
        <f>IF(AND(PET!$T21&lt;=('VERTICAL ALIGNMENT'!$C$52-('VERTICAL ALIGNMENT'!$E$52/2)),(PET!$T21&gt;='VERTICAL ALIGNMENT'!$C$50+'VERTICAL ALIGNMENT'!$E$50/2)),'VERTICAL ALIGNMENT'!$D$50+'VERTICAL ALIGNMENT'!$F$51*(PET!$T21-'VERTICAL ALIGNMENT'!$C$50),IF(AND(PET!$T21&lt;=('VERTICAL ALIGNMENT'!$C$52+('VERTICAL ALIGNMENT'!$E$52/2)),(PET!$T21&gt;=('VERTICAL ALIGNMENT'!$C$52-('VERTICAL ALIGNMENT'!$E$52/2)))),'VERTICAL ALIGNMENT'!$K$52+'VERTICAL ALIGNMENT'!$F$51*(PET!$T21-'VERTICAL ALIGNMENT'!$J$52)+('VERTICAL ALIGNMENT'!$I$52/2)*(PET!$T21-'VERTICAL ALIGNMENT'!$J$52)^2,IF(AND(PET!$T21&lt;=('VERTICAL ALIGNMENT'!$C$54-('VERTICAL ALIGNMENT'!$E$54/2)),(PET!$T21&gt;='VERTICAL ALIGNMENT'!$C$52+'VERTICAL ALIGNMENT'!$E$52/2)),'VERTICAL ALIGNMENT'!$D$52+'VERTICAL ALIGNMENT'!$F$53*(PET!$T21-'VERTICAL ALIGNMENT'!$C$52),IF(AND(PET!$T21&lt;=('VERTICAL ALIGNMENT'!$C$54+('VERTICAL ALIGNMENT'!$E$54/2)),(PET!$T21&gt;=('VERTICAL ALIGNMENT'!$C$54-('VERTICAL ALIGNMENT'!$E$54/2)))),'VERTICAL ALIGNMENT'!$K$54+'VERTICAL ALIGNMENT'!$F$53*(PET!$T21-'VERTICAL ALIGNMENT'!$J$54)+('VERTICAL ALIGNMENT'!$I$54/2)*(PET!$T21-'VERTICAL ALIGNMENT'!$J$54)^2,IF(AND(PET!$T21&lt;=('VERTICAL ALIGNMENT'!$C$56-('VERTICAL ALIGNMENT'!$E$56/2)),(PET!$T21&gt;='VERTICAL ALIGNMENT'!$C$54+'VERTICAL ALIGNMENT'!$E$54/2)),'VERTICAL ALIGNMENT'!$D$54+'VERTICAL ALIGNMENT'!$F$55*(PET!$T21-'VERTICAL ALIGNMENT'!$C$54),IF(AND(PET!$T21&lt;=('VERTICAL ALIGNMENT'!$C$56+('VERTICAL ALIGNMENT'!$E$56/2)),(PET!$T21&gt;=('VERTICAL ALIGNMENT'!$C$56-('VERTICAL ALIGNMENT'!$E$56/2)))),'VERTICAL ALIGNMENT'!$K$56+'VERTICAL ALIGNMENT'!$F$55*(PET!$T21-'VERTICAL ALIGNMENT'!$J$56)+('VERTICAL ALIGNMENT'!$I$56/2)*(PET!$T21-'VERTICAL ALIGNMENT'!$J$56)^2,$R21))))))</f>
        <v>O. B.</v>
      </c>
      <c r="R21" s="158" t="str">
        <f>IF(AND(PET!$T21&lt;=('VERTICAL ALIGNMENT'!$C$58-('VERTICAL ALIGNMENT'!$E$58/2)),(PET!$T21&gt;='VERTICAL ALIGNMENT'!$C$56+'VERTICAL ALIGNMENT'!$E$56/2)),'VERTICAL ALIGNMENT'!$D$56+'VERTICAL ALIGNMENT'!$F$57*(PET!$T21-'VERTICAL ALIGNMENT'!$C$56),IF(AND(PET!$T21&lt;=('VERTICAL ALIGNMENT'!$C$58+('VERTICAL ALIGNMENT'!$E$58/2)),(PET!$T21&gt;=('VERTICAL ALIGNMENT'!$C$58-('VERTICAL ALIGNMENT'!$E$58/2)))),'VERTICAL ALIGNMENT'!$K$58+'VERTICAL ALIGNMENT'!$F$57*(PET!$T21-'VERTICAL ALIGNMENT'!$J$58)+('VERTICAL ALIGNMENT'!$I$58/2)*(PET!$T21-'VERTICAL ALIGNMENT'!$J$58)^2,IF(AND(PET!$T21&lt;=('VERTICAL ALIGNMENT'!$C$60-('VERTICAL ALIGNMENT'!$E$60/2)),(PET!$T21&gt;='VERTICAL ALIGNMENT'!$C$58+'VERTICAL ALIGNMENT'!$E$58/2)),'VERTICAL ALIGNMENT'!$D$58+'VERTICAL ALIGNMENT'!$F$59*(PET!$T21-'VERTICAL ALIGNMENT'!$C$58),IF(AND(PET!$T21&lt;=('VERTICAL ALIGNMENT'!$C$60+('VERTICAL ALIGNMENT'!$E$60/2)),(PET!$T21&gt;=('VERTICAL ALIGNMENT'!$C$60-('VERTICAL ALIGNMENT'!$E$60/2)))),'VERTICAL ALIGNMENT'!$K$60+'VERTICAL ALIGNMENT'!$F$59*(PET!$T21-'VERTICAL ALIGNMENT'!$J$60)+('VERTICAL ALIGNMENT'!$I$60/2)*(PET!$T21-'VERTICAL ALIGNMENT'!$J$60)^2,IF(AND(PET!$T21&lt;=('VERTICAL ALIGNMENT'!$C$62-('VERTICAL ALIGNMENT'!$E$62/2)),(PET!$T21&gt;='VERTICAL ALIGNMENT'!$C$60+'VERTICAL ALIGNMENT'!$E$60/2)),'VERTICAL ALIGNMENT'!$D$60+'VERTICAL ALIGNMENT'!$F$61*(PET!$T21-'VERTICAL ALIGNMENT'!$C$60),IF(AND(PET!$T21&lt;=('VERTICAL ALIGNMENT'!$C$62+('VERTICAL ALIGNMENT'!$E$62/2)),(PET!$T21&gt;=('VERTICAL ALIGNMENT'!$C$62-('VERTICAL ALIGNMENT'!$E$62/2)))),'VERTICAL ALIGNMENT'!$K$62+'VERTICAL ALIGNMENT'!$F$61*(PET!$T21-'VERTICAL ALIGNMENT'!$J$62)+('VERTICAL ALIGNMENT'!$I$62/2)*(PET!$T21-'VERTICAL ALIGNMENT'!$J$62)^2,$S21))))))</f>
        <v>O. B.</v>
      </c>
      <c r="S21" s="158" t="str">
        <f>IF(AND(PET!$T21&gt;'VERTICAL ALIGNMENT'!$C$60+'VERTICAL ALIGNMENT'!$E$60/2,PET!$T21&lt;='VERTICAL ALIGNMENT'!$C$62),'VERTICAL ALIGNMENT'!$D$60+'VERTICAL ALIGNMENT'!$F$61*(PET!$T21-'VERTICAL ALIGNMENT'!$C$60),"O. B.")</f>
        <v>O. B.</v>
      </c>
      <c r="T21" s="159">
        <f t="shared" si="19"/>
        <v>2975</v>
      </c>
      <c r="U21" s="214">
        <v>0.06</v>
      </c>
      <c r="V21" s="106">
        <v>16</v>
      </c>
      <c r="W21" s="106">
        <f t="shared" si="5"/>
        <v>0.96</v>
      </c>
      <c r="X21" s="140"/>
      <c r="Y21" s="194">
        <v>40</v>
      </c>
      <c r="Z21" s="212">
        <f t="shared" si="6"/>
        <v>631.75</v>
      </c>
      <c r="AA21" s="168">
        <f t="shared" si="17"/>
        <v>-1.0000000000000009E-2</v>
      </c>
      <c r="AB21" s="106">
        <v>4</v>
      </c>
      <c r="AC21" s="169">
        <f t="shared" si="9"/>
        <v>631.71</v>
      </c>
      <c r="AD21" s="186"/>
      <c r="AE21" s="234"/>
      <c r="AJ21" s="110" t="s">
        <v>28</v>
      </c>
      <c r="AK21" s="110" t="s">
        <v>29</v>
      </c>
      <c r="AL21" s="110" t="s">
        <v>30</v>
      </c>
      <c r="AM21" s="110" t="s">
        <v>31</v>
      </c>
      <c r="AN21" s="110" t="s">
        <v>33</v>
      </c>
      <c r="AO21" s="111" t="s">
        <v>32</v>
      </c>
      <c r="AP21" s="111"/>
      <c r="AQ21" s="116">
        <v>0.5</v>
      </c>
      <c r="AR21" s="116">
        <v>0.7</v>
      </c>
    </row>
    <row r="22" spans="1:46" ht="14.1" customHeight="1" x14ac:dyDescent="0.2">
      <c r="A22" s="129">
        <f t="shared" si="3"/>
        <v>630.154</v>
      </c>
      <c r="B22" s="106">
        <v>6</v>
      </c>
      <c r="C22" s="108">
        <f t="shared" si="22"/>
        <v>-0.06</v>
      </c>
      <c r="D22" s="195">
        <f t="shared" ref="D22" si="26">ROUND(J22+(H22*I22),2)</f>
        <v>631.47</v>
      </c>
      <c r="E22" s="194">
        <v>40</v>
      </c>
      <c r="F22" s="155"/>
      <c r="G22" s="140">
        <f t="shared" ref="G22" si="27">H22*I22</f>
        <v>0.96</v>
      </c>
      <c r="H22" s="105">
        <v>16</v>
      </c>
      <c r="I22" s="199">
        <v>0.06</v>
      </c>
      <c r="J22" s="157">
        <f>IF(AND(PET!$T22&lt;=('VERTICAL ALIGNMENT'!$C$10-('VERTICAL ALIGNMENT'!$E$10/2)),(PET!$T22&gt;='VERTICAL ALIGNMENT'!$C$8)),'VERTICAL ALIGNMENT'!$D$8+'VERTICAL ALIGNMENT'!$F$9*(PET!$T22-'VERTICAL ALIGNMENT'!$C$8),IF(AND(PET!$T22&lt;=('VERTICAL ALIGNMENT'!$C$10+('VERTICAL ALIGNMENT'!$E$10/2)),(PET!$T22&gt;=('VERTICAL ALIGNMENT'!$C$10-('VERTICAL ALIGNMENT'!$E$10/2)))),'VERTICAL ALIGNMENT'!$K$10+'VERTICAL ALIGNMENT'!$F$9*(PET!$T22-'VERTICAL ALIGNMENT'!$J$10)+('VERTICAL ALIGNMENT'!$I$10/2)*(PET!$T22-'VERTICAL ALIGNMENT'!$J$10)^2,IF(AND(PET!$T22&lt;=('VERTICAL ALIGNMENT'!$C$12-('VERTICAL ALIGNMENT'!$E$12/2)),(PET!$T22&gt;='VERTICAL ALIGNMENT'!$C$10+'VERTICAL ALIGNMENT'!$E$10/2)),'VERTICAL ALIGNMENT'!$D$10+'VERTICAL ALIGNMENT'!$F$11*(PET!$T22-'VERTICAL ALIGNMENT'!$C$10),IF(AND(PET!$T22&lt;=('VERTICAL ALIGNMENT'!$C$12+('VERTICAL ALIGNMENT'!$E$12/2)),(PET!$T22&gt;=('VERTICAL ALIGNMENT'!$C$12-('VERTICAL ALIGNMENT'!$E$12/2)))),'VERTICAL ALIGNMENT'!$K$12+'VERTICAL ALIGNMENT'!$F$11*(PET!$T22-'VERTICAL ALIGNMENT'!$J$12)+('VERTICAL ALIGNMENT'!$I$12/2)*(PET!$T22-'VERTICAL ALIGNMENT'!$J$12)^2,IF(AND(PET!$T22&lt;=('VERTICAL ALIGNMENT'!$C$14-('VERTICAL ALIGNMENT'!$E$14/2)),(PET!$T22&gt;='VERTICAL ALIGNMENT'!$C$12+'VERTICAL ALIGNMENT'!$E$12/2)),'VERTICAL ALIGNMENT'!$D$12+'VERTICAL ALIGNMENT'!$F$13*(PET!$T22-'VERTICAL ALIGNMENT'!$C$12),IF(AND(PET!$T22&lt;=('VERTICAL ALIGNMENT'!$C$14+('VERTICAL ALIGNMENT'!$E$14/2)),(PET!$T22&gt;=('VERTICAL ALIGNMENT'!$C$14-('VERTICAL ALIGNMENT'!$E$14/2)))),'VERTICAL ALIGNMENT'!$K$14+'VERTICAL ALIGNMENT'!$F$13*(PET!$T22-'VERTICAL ALIGNMENT'!$J$14)+('VERTICAL ALIGNMENT'!$I$14/2)*(PET!$T22-'VERTICAL ALIGNMENT'!$J$14)^2,$K22))))))</f>
        <v>630.51416666666671</v>
      </c>
      <c r="K22" s="158">
        <f>IF(AND(PET!$T22&lt;=('VERTICAL ALIGNMENT'!$C$16-('VERTICAL ALIGNMENT'!$E$16/2)),(PET!$T22&gt;='VERTICAL ALIGNMENT'!$C$14+'VERTICAL ALIGNMENT'!$E$14/2)),'VERTICAL ALIGNMENT'!$D$14+'VERTICAL ALIGNMENT'!$F$15*(PET!$T22-'VERTICAL ALIGNMENT'!$C$14),IF(AND(PET!$T22&lt;=('VERTICAL ALIGNMENT'!$C$16+('VERTICAL ALIGNMENT'!$E$16/2)),(PET!$T22&gt;=('VERTICAL ALIGNMENT'!$C$16-('VERTICAL ALIGNMENT'!$E$16/2)))),'VERTICAL ALIGNMENT'!$K$16+'VERTICAL ALIGNMENT'!$F$15*(PET!$T22-'VERTICAL ALIGNMENT'!$J$16)+('VERTICAL ALIGNMENT'!$I$16/2)*(PET!$T22-'VERTICAL ALIGNMENT'!$J$16)^2,IF(AND(PET!$T22&lt;=('VERTICAL ALIGNMENT'!$C$18-('VERTICAL ALIGNMENT'!$E$18/2)),(PET!$T22&gt;='VERTICAL ALIGNMENT'!$C$16+'VERTICAL ALIGNMENT'!$E$16/2)),'VERTICAL ALIGNMENT'!$D$16+'VERTICAL ALIGNMENT'!$F$17*(PET!$T22-'VERTICAL ALIGNMENT'!$C$16),IF(AND(PET!$T22&lt;=('VERTICAL ALIGNMENT'!$C$18+('VERTICAL ALIGNMENT'!$E$18/2)),(PET!$T22&gt;=('VERTICAL ALIGNMENT'!$C$18-('VERTICAL ALIGNMENT'!$E$18/2)))),'VERTICAL ALIGNMENT'!$K$18+'VERTICAL ALIGNMENT'!$F$17*(PET!$T22-'VERTICAL ALIGNMENT'!$J$18)+('VERTICAL ALIGNMENT'!$I$18/2)*(PET!$T22-'VERTICAL ALIGNMENT'!$J$18)^2,IF(AND(PET!$T22&lt;=('VERTICAL ALIGNMENT'!$C$20-('VERTICAL ALIGNMENT'!$E$20/2)),(PET!$T22&gt;='VERTICAL ALIGNMENT'!$C$18+'VERTICAL ALIGNMENT'!$E$18/2)),'VERTICAL ALIGNMENT'!$D$18+'VERTICAL ALIGNMENT'!$F$19*(PET!$T22-'VERTICAL ALIGNMENT'!$C$18),IF(AND(PET!$T22&lt;=('VERTICAL ALIGNMENT'!$C$20+('VERTICAL ALIGNMENT'!$E$20/2)),(PET!$T22&gt;=('VERTICAL ALIGNMENT'!$C$20-('VERTICAL ALIGNMENT'!$E$20/2)))),'VERTICAL ALIGNMENT'!$K$20+'VERTICAL ALIGNMENT'!$F$19*(PET!$T22-'VERTICAL ALIGNMENT'!$J$20)+('VERTICAL ALIGNMENT'!$I$20/2)*(PET!$T22-'VERTICAL ALIGNMENT'!$J$20)^2,$L22))))))</f>
        <v>630.51416666666671</v>
      </c>
      <c r="L22" s="158" t="str">
        <f>IF(AND(PET!$T22&lt;=('VERTICAL ALIGNMENT'!$C$22-('VERTICAL ALIGNMENT'!$E$22/2)),(PET!$T22&gt;='VERTICAL ALIGNMENT'!$C$20+'VERTICAL ALIGNMENT'!$E$20/2)),'VERTICAL ALIGNMENT'!$D$20+'VERTICAL ALIGNMENT'!$F$21*(PET!$T22-'VERTICAL ALIGNMENT'!$C$20),IF(AND(PET!$T22&lt;=('VERTICAL ALIGNMENT'!$C$22+('VERTICAL ALIGNMENT'!$E$22/2)),(PET!$T22&gt;=('VERTICAL ALIGNMENT'!$C$22-('VERTICAL ALIGNMENT'!$E$22/2)))),'VERTICAL ALIGNMENT'!$K$22+'VERTICAL ALIGNMENT'!$F$21*(PET!$T22-'VERTICAL ALIGNMENT'!$J$22)+('VERTICAL ALIGNMENT'!$I$22/2)*(PET!$T22-'VERTICAL ALIGNMENT'!$J$22)^2,IF(AND(PET!$T22&lt;=('VERTICAL ALIGNMENT'!$C$24-('VERTICAL ALIGNMENT'!$E$24/2)),(PET!$T22&gt;='VERTICAL ALIGNMENT'!$C$22+'VERTICAL ALIGNMENT'!$E$22/2)),'VERTICAL ALIGNMENT'!$D$22+'VERTICAL ALIGNMENT'!$F$23*(PET!$T22-'VERTICAL ALIGNMENT'!$C$22),IF(AND(PET!$T22&lt;=('VERTICAL ALIGNMENT'!$C$24+('VERTICAL ALIGNMENT'!$E$24/2)),(PET!$T22&gt;=('VERTICAL ALIGNMENT'!$C$24-('VERTICAL ALIGNMENT'!$E$24/2)))),'VERTICAL ALIGNMENT'!$K$24+'VERTICAL ALIGNMENT'!$F$23*(PET!$T22-'VERTICAL ALIGNMENT'!$J$24)+('VERTICAL ALIGNMENT'!$I$24/2)*(PET!$T22-'VERTICAL ALIGNMENT'!$J$24)^2,IF(AND(PET!$T22&lt;=('VERTICAL ALIGNMENT'!$C$26-('VERTICAL ALIGNMENT'!$E$26/2)),(PET!$T22&gt;='VERTICAL ALIGNMENT'!$C$24+'VERTICAL ALIGNMENT'!$E$24/2)),'VERTICAL ALIGNMENT'!$D$24+'VERTICAL ALIGNMENT'!$F$25*(PET!$T22-'VERTICAL ALIGNMENT'!$C$24),IF(AND(PET!$T22&lt;=('VERTICAL ALIGNMENT'!$C$26+('VERTICAL ALIGNMENT'!$E$26/2)),(PET!$T22&gt;=('VERTICAL ALIGNMENT'!$C$26-('VERTICAL ALIGNMENT'!$E$26/2)))),'VERTICAL ALIGNMENT'!$K$26+'VERTICAL ALIGNMENT'!$F$25*(PET!$T22-'VERTICAL ALIGNMENT'!$J$26)+('VERTICAL ALIGNMENT'!$I$26/2)*(PET!$T22-'VERTICAL ALIGNMENT'!$J$26)^2,$M22))))))</f>
        <v>O. B.</v>
      </c>
      <c r="M22" s="158" t="str">
        <f>IF(AND(PET!$T22&lt;=('VERTICAL ALIGNMENT'!$C$28-('VERTICAL ALIGNMENT'!$E$28/2)),(PET!$T22&gt;='VERTICAL ALIGNMENT'!$C$26+'VERTICAL ALIGNMENT'!$E$26/2)),'VERTICAL ALIGNMENT'!$D$26+'VERTICAL ALIGNMENT'!$F$27*(PET!$T22-'VERTICAL ALIGNMENT'!$C$26),IF(AND(PET!$T22&lt;=('VERTICAL ALIGNMENT'!$C$28+('VERTICAL ALIGNMENT'!$E$28/2)),(PET!$T22&gt;=('VERTICAL ALIGNMENT'!$C$28-('VERTICAL ALIGNMENT'!$E$28/2)))),'VERTICAL ALIGNMENT'!$K$28+'VERTICAL ALIGNMENT'!$F$27*(PET!$T22-'VERTICAL ALIGNMENT'!$J$28)+('VERTICAL ALIGNMENT'!$I$28/2)*(PET!$T22-'VERTICAL ALIGNMENT'!$J$28)^2,IF(AND(PET!$T22&lt;=('VERTICAL ALIGNMENT'!$C$30-('VERTICAL ALIGNMENT'!$E$30/2)),(PET!$T22&gt;='VERTICAL ALIGNMENT'!$C$28+'VERTICAL ALIGNMENT'!$E$28/2)),'VERTICAL ALIGNMENT'!$D$28+'VERTICAL ALIGNMENT'!$F$29*(PET!$T22-'VERTICAL ALIGNMENT'!$C$28),IF(AND(PET!$T22&lt;=('VERTICAL ALIGNMENT'!$C$30+('VERTICAL ALIGNMENT'!$E$30/2)),(PET!$T22&gt;=('VERTICAL ALIGNMENT'!$C$30-('VERTICAL ALIGNMENT'!$E$30/2)))),'VERTICAL ALIGNMENT'!$K$30+'VERTICAL ALIGNMENT'!$F$29*(PET!$T22-'VERTICAL ALIGNMENT'!$J$30)+('VERTICAL ALIGNMENT'!$I$30/2)*(PET!$T22-'VERTICAL ALIGNMENT'!$J$30)^2,IF(AND(PET!$T22&lt;=('VERTICAL ALIGNMENT'!$C$32-('VERTICAL ALIGNMENT'!$E$32/2)),(PET!$T22&gt;='VERTICAL ALIGNMENT'!$C$30+'VERTICAL ALIGNMENT'!$E$30/2)),'VERTICAL ALIGNMENT'!$D$30+'VERTICAL ALIGNMENT'!$F$31*(PET!$T22-'VERTICAL ALIGNMENT'!$C$30),IF(AND(PET!$T22&lt;=('VERTICAL ALIGNMENT'!$C$32+('VERTICAL ALIGNMENT'!$E$32/2)),(PET!$T22&gt;=('VERTICAL ALIGNMENT'!$C$32-('VERTICAL ALIGNMENT'!$E$32/2)))),'VERTICAL ALIGNMENT'!$K$32+'VERTICAL ALIGNMENT'!$F$31*(PET!$T22-'VERTICAL ALIGNMENT'!$J$32)+('VERTICAL ALIGNMENT'!$I$32/2)*(PET!$T22-'VERTICAL ALIGNMENT'!$J$32)^2,$N22))))))</f>
        <v>O. B.</v>
      </c>
      <c r="N22" s="158" t="str">
        <f>IF(AND(PET!$T22&lt;=('VERTICAL ALIGNMENT'!$C$34-('VERTICAL ALIGNMENT'!$E$34/2)),(PET!$T22&gt;='VERTICAL ALIGNMENT'!$C$32+'VERTICAL ALIGNMENT'!$E$32/2)),'VERTICAL ALIGNMENT'!$D$32+'VERTICAL ALIGNMENT'!$F$33*(PET!$T22-'VERTICAL ALIGNMENT'!$C$32),IF(AND(PET!$T22&lt;=('VERTICAL ALIGNMENT'!$C$34+('VERTICAL ALIGNMENT'!$E$34/2)),(PET!$T22&gt;=('VERTICAL ALIGNMENT'!$C$34-('VERTICAL ALIGNMENT'!$E$34/2)))),'VERTICAL ALIGNMENT'!$K$34+'VERTICAL ALIGNMENT'!$F$33*(PET!$T22-'VERTICAL ALIGNMENT'!$J$34)+('VERTICAL ALIGNMENT'!$I$34/2)*(PET!$T22-'VERTICAL ALIGNMENT'!$J$34)^2,IF(AND(PET!$T22&lt;=('VERTICAL ALIGNMENT'!$C$36-('VERTICAL ALIGNMENT'!$E$36/2)),(PET!$T22&gt;='VERTICAL ALIGNMENT'!$C$34+'VERTICAL ALIGNMENT'!$E$34/2)),'VERTICAL ALIGNMENT'!$D$34+'VERTICAL ALIGNMENT'!$F$35*(PET!$T22-'VERTICAL ALIGNMENT'!$C$34),IF(AND(PET!$T22&lt;=('VERTICAL ALIGNMENT'!$C$36+('VERTICAL ALIGNMENT'!$E$36/2)),(PET!$T22&gt;=('VERTICAL ALIGNMENT'!$C$36-('VERTICAL ALIGNMENT'!$E$36/2)))),'VERTICAL ALIGNMENT'!$K$36+'VERTICAL ALIGNMENT'!$F$35*(PET!$T22-'VERTICAL ALIGNMENT'!$J$36)+('VERTICAL ALIGNMENT'!$I$36/2)*(PET!$T22-'VERTICAL ALIGNMENT'!$J$36)^2,IF(AND(PET!$T22&lt;=('VERTICAL ALIGNMENT'!$C$38-('VERTICAL ALIGNMENT'!$E$38/2)),(PET!$T22&gt;='VERTICAL ALIGNMENT'!$C$36+'VERTICAL ALIGNMENT'!$E$36/2)),'VERTICAL ALIGNMENT'!$D$36+'VERTICAL ALIGNMENT'!$F$37*(PET!$T22-'VERTICAL ALIGNMENT'!$C$36),IF(AND(PET!$T22&lt;=('VERTICAL ALIGNMENT'!$C$38+('VERTICAL ALIGNMENT'!$E$38/2)),(PET!$T22&gt;=('VERTICAL ALIGNMENT'!$C$38-('VERTICAL ALIGNMENT'!$E$38/2)))),'VERTICAL ALIGNMENT'!$K$38+'VERTICAL ALIGNMENT'!$F$37*(PET!$T22-'VERTICAL ALIGNMENT'!$J$38)+('VERTICAL ALIGNMENT'!$I$38/2)*(PET!$T22-'VERTICAL ALIGNMENT'!$J$38)^2,$O22))))))</f>
        <v>O. B.</v>
      </c>
      <c r="O22" s="158" t="str">
        <f>IF(AND(PET!$T22&lt;=('VERTICAL ALIGNMENT'!$C$40-('VERTICAL ALIGNMENT'!$E$40/2)),(PET!$T22&gt;='VERTICAL ALIGNMENT'!$C$38+'VERTICAL ALIGNMENT'!$E$38/2)),'VERTICAL ALIGNMENT'!$D$38+'VERTICAL ALIGNMENT'!$F$39*(PET!$T22-'VERTICAL ALIGNMENT'!$C$38),IF(AND(PET!$T22&lt;=('VERTICAL ALIGNMENT'!$C$40+('VERTICAL ALIGNMENT'!$E$40/2)),(PET!$T22&gt;=('VERTICAL ALIGNMENT'!$C$40-('VERTICAL ALIGNMENT'!$E$40/2)))),'VERTICAL ALIGNMENT'!$K$40+'VERTICAL ALIGNMENT'!$F$39*(PET!$T22-'VERTICAL ALIGNMENT'!$J$40)+('VERTICAL ALIGNMENT'!$I$40/2)*(PET!$T22-'VERTICAL ALIGNMENT'!$J$40)^2,IF(AND(PET!$T22&lt;=('VERTICAL ALIGNMENT'!$C$42-('VERTICAL ALIGNMENT'!$E$42/2)),(PET!$T22&gt;='VERTICAL ALIGNMENT'!$C$40+'VERTICAL ALIGNMENT'!$E$40/2)),'VERTICAL ALIGNMENT'!$D$40+'VERTICAL ALIGNMENT'!$F$41*(PET!$T22-'VERTICAL ALIGNMENT'!$C$40),IF(AND(PET!$T22&lt;=('VERTICAL ALIGNMENT'!$C$42+('VERTICAL ALIGNMENT'!$E$42/2)),(PET!$T22&gt;=('VERTICAL ALIGNMENT'!$C$42-('VERTICAL ALIGNMENT'!$E$42/2)))),'VERTICAL ALIGNMENT'!$K$42+'VERTICAL ALIGNMENT'!$F$41*(PET!$T22-'VERTICAL ALIGNMENT'!$J$42)+('VERTICAL ALIGNMENT'!$I$42/2)*(PET!$T22-'VERTICAL ALIGNMENT'!$J$42)^2,IF(AND(PET!$T22&lt;=('VERTICAL ALIGNMENT'!$C$44-('VERTICAL ALIGNMENT'!$E$44/2)),(PET!$T22&gt;='VERTICAL ALIGNMENT'!$C$42+'VERTICAL ALIGNMENT'!$E$42/2)),'VERTICAL ALIGNMENT'!$D$42+'VERTICAL ALIGNMENT'!$F$43*(PET!$T22-'VERTICAL ALIGNMENT'!$C$42),IF(AND(PET!$T22&lt;=('VERTICAL ALIGNMENT'!$C$44+('VERTICAL ALIGNMENT'!$E$44/2)),(PET!$T22&gt;=('VERTICAL ALIGNMENT'!$C$44-('VERTICAL ALIGNMENT'!$E$44/2)))),'VERTICAL ALIGNMENT'!$K$44+'VERTICAL ALIGNMENT'!$F$43*(PET!$T22-'VERTICAL ALIGNMENT'!$J$44)+('VERTICAL ALIGNMENT'!$I$44/2)*(PET!$T22-'VERTICAL ALIGNMENT'!$J$44)^2,$P22))))))</f>
        <v>O. B.</v>
      </c>
      <c r="P22" s="158" t="str">
        <f>IF(AND(PET!$T22&lt;=('VERTICAL ALIGNMENT'!$C$46-('VERTICAL ALIGNMENT'!$E$46/2)),(PET!$T22&gt;='VERTICAL ALIGNMENT'!$C$44+'VERTICAL ALIGNMENT'!$E$44/2)),'VERTICAL ALIGNMENT'!$D$44+'VERTICAL ALIGNMENT'!$F$45*(PET!$T22-'VERTICAL ALIGNMENT'!$C$44),IF(AND(PET!$T22&lt;=('VERTICAL ALIGNMENT'!$C$46+('VERTICAL ALIGNMENT'!$E$46/2)),(PET!$T22&gt;=('VERTICAL ALIGNMENT'!$C$46-('VERTICAL ALIGNMENT'!$E$46/2)))),'VERTICAL ALIGNMENT'!$K$46+'VERTICAL ALIGNMENT'!$F$45*(PET!$T22-'VERTICAL ALIGNMENT'!$J$46)+('VERTICAL ALIGNMENT'!$I$46/2)*(PET!$T22-'VERTICAL ALIGNMENT'!$J$46)^2,IF(AND(PET!$T22&lt;=('VERTICAL ALIGNMENT'!$C$48-('VERTICAL ALIGNMENT'!$E$48/2)),(PET!$T22&gt;='VERTICAL ALIGNMENT'!$C$46+'VERTICAL ALIGNMENT'!$E$46/2)),'VERTICAL ALIGNMENT'!$D$46+'VERTICAL ALIGNMENT'!$F$47*(PET!$T22-'VERTICAL ALIGNMENT'!$C$46),IF(AND(PET!$T22&lt;=('VERTICAL ALIGNMENT'!$C$48+('VERTICAL ALIGNMENT'!$E$48/2)),(PET!$T22&gt;=('VERTICAL ALIGNMENT'!$C$48-('VERTICAL ALIGNMENT'!$E$48/2)))),'VERTICAL ALIGNMENT'!$K$48+'VERTICAL ALIGNMENT'!$F$47*(PET!$T22-'VERTICAL ALIGNMENT'!$J$48)+('VERTICAL ALIGNMENT'!$I$48/2)*(PET!$T22-'VERTICAL ALIGNMENT'!$J$48)^2,IF(AND(PET!$T22&lt;=('VERTICAL ALIGNMENT'!$C$50-('VERTICAL ALIGNMENT'!$E$50/2)),(PET!$T22&gt;='VERTICAL ALIGNMENT'!$C$48+'VERTICAL ALIGNMENT'!$E$48/2)),'VERTICAL ALIGNMENT'!$D$48+'VERTICAL ALIGNMENT'!$F$49*(PET!$T22-'VERTICAL ALIGNMENT'!$C$48),IF(AND(PET!$T22&lt;=('VERTICAL ALIGNMENT'!$C$50+('VERTICAL ALIGNMENT'!$E$50/2)),(PET!$T22&gt;=('VERTICAL ALIGNMENT'!$C$50-('VERTICAL ALIGNMENT'!$E$50/2)))),'VERTICAL ALIGNMENT'!$K$50+'VERTICAL ALIGNMENT'!$F$49*(PET!$T22-'VERTICAL ALIGNMENT'!$J$50)+('VERTICAL ALIGNMENT'!$I$50/2)*(PET!$T22-'VERTICAL ALIGNMENT'!$J$50)^2,$Q22))))))</f>
        <v>O. B.</v>
      </c>
      <c r="Q22" s="158" t="str">
        <f>IF(AND(PET!$T22&lt;=('VERTICAL ALIGNMENT'!$C$52-('VERTICAL ALIGNMENT'!$E$52/2)),(PET!$T22&gt;='VERTICAL ALIGNMENT'!$C$50+'VERTICAL ALIGNMENT'!$E$50/2)),'VERTICAL ALIGNMENT'!$D$50+'VERTICAL ALIGNMENT'!$F$51*(PET!$T22-'VERTICAL ALIGNMENT'!$C$50),IF(AND(PET!$T22&lt;=('VERTICAL ALIGNMENT'!$C$52+('VERTICAL ALIGNMENT'!$E$52/2)),(PET!$T22&gt;=('VERTICAL ALIGNMENT'!$C$52-('VERTICAL ALIGNMENT'!$E$52/2)))),'VERTICAL ALIGNMENT'!$K$52+'VERTICAL ALIGNMENT'!$F$51*(PET!$T22-'VERTICAL ALIGNMENT'!$J$52)+('VERTICAL ALIGNMENT'!$I$52/2)*(PET!$T22-'VERTICAL ALIGNMENT'!$J$52)^2,IF(AND(PET!$T22&lt;=('VERTICAL ALIGNMENT'!$C$54-('VERTICAL ALIGNMENT'!$E$54/2)),(PET!$T22&gt;='VERTICAL ALIGNMENT'!$C$52+'VERTICAL ALIGNMENT'!$E$52/2)),'VERTICAL ALIGNMENT'!$D$52+'VERTICAL ALIGNMENT'!$F$53*(PET!$T22-'VERTICAL ALIGNMENT'!$C$52),IF(AND(PET!$T22&lt;=('VERTICAL ALIGNMENT'!$C$54+('VERTICAL ALIGNMENT'!$E$54/2)),(PET!$T22&gt;=('VERTICAL ALIGNMENT'!$C$54-('VERTICAL ALIGNMENT'!$E$54/2)))),'VERTICAL ALIGNMENT'!$K$54+'VERTICAL ALIGNMENT'!$F$53*(PET!$T22-'VERTICAL ALIGNMENT'!$J$54)+('VERTICAL ALIGNMENT'!$I$54/2)*(PET!$T22-'VERTICAL ALIGNMENT'!$J$54)^2,IF(AND(PET!$T22&lt;=('VERTICAL ALIGNMENT'!$C$56-('VERTICAL ALIGNMENT'!$E$56/2)),(PET!$T22&gt;='VERTICAL ALIGNMENT'!$C$54+'VERTICAL ALIGNMENT'!$E$54/2)),'VERTICAL ALIGNMENT'!$D$54+'VERTICAL ALIGNMENT'!$F$55*(PET!$T22-'VERTICAL ALIGNMENT'!$C$54),IF(AND(PET!$T22&lt;=('VERTICAL ALIGNMENT'!$C$56+('VERTICAL ALIGNMENT'!$E$56/2)),(PET!$T22&gt;=('VERTICAL ALIGNMENT'!$C$56-('VERTICAL ALIGNMENT'!$E$56/2)))),'VERTICAL ALIGNMENT'!$K$56+'VERTICAL ALIGNMENT'!$F$55*(PET!$T22-'VERTICAL ALIGNMENT'!$J$56)+('VERTICAL ALIGNMENT'!$I$56/2)*(PET!$T22-'VERTICAL ALIGNMENT'!$J$56)^2,$R22))))))</f>
        <v>O. B.</v>
      </c>
      <c r="R22" s="158" t="str">
        <f>IF(AND(PET!$T22&lt;=('VERTICAL ALIGNMENT'!$C$58-('VERTICAL ALIGNMENT'!$E$58/2)),(PET!$T22&gt;='VERTICAL ALIGNMENT'!$C$56+'VERTICAL ALIGNMENT'!$E$56/2)),'VERTICAL ALIGNMENT'!$D$56+'VERTICAL ALIGNMENT'!$F$57*(PET!$T22-'VERTICAL ALIGNMENT'!$C$56),IF(AND(PET!$T22&lt;=('VERTICAL ALIGNMENT'!$C$58+('VERTICAL ALIGNMENT'!$E$58/2)),(PET!$T22&gt;=('VERTICAL ALIGNMENT'!$C$58-('VERTICAL ALIGNMENT'!$E$58/2)))),'VERTICAL ALIGNMENT'!$K$58+'VERTICAL ALIGNMENT'!$F$57*(PET!$T22-'VERTICAL ALIGNMENT'!$J$58)+('VERTICAL ALIGNMENT'!$I$58/2)*(PET!$T22-'VERTICAL ALIGNMENT'!$J$58)^2,IF(AND(PET!$T22&lt;=('VERTICAL ALIGNMENT'!$C$60-('VERTICAL ALIGNMENT'!$E$60/2)),(PET!$T22&gt;='VERTICAL ALIGNMENT'!$C$58+'VERTICAL ALIGNMENT'!$E$58/2)),'VERTICAL ALIGNMENT'!$D$58+'VERTICAL ALIGNMENT'!$F$59*(PET!$T22-'VERTICAL ALIGNMENT'!$C$58),IF(AND(PET!$T22&lt;=('VERTICAL ALIGNMENT'!$C$60+('VERTICAL ALIGNMENT'!$E$60/2)),(PET!$T22&gt;=('VERTICAL ALIGNMENT'!$C$60-('VERTICAL ALIGNMENT'!$E$60/2)))),'VERTICAL ALIGNMENT'!$K$60+'VERTICAL ALIGNMENT'!$F$59*(PET!$T22-'VERTICAL ALIGNMENT'!$J$60)+('VERTICAL ALIGNMENT'!$I$60/2)*(PET!$T22-'VERTICAL ALIGNMENT'!$J$60)^2,IF(AND(PET!$T22&lt;=('VERTICAL ALIGNMENT'!$C$62-('VERTICAL ALIGNMENT'!$E$62/2)),(PET!$T22&gt;='VERTICAL ALIGNMENT'!$C$60+'VERTICAL ALIGNMENT'!$E$60/2)),'VERTICAL ALIGNMENT'!$D$60+'VERTICAL ALIGNMENT'!$F$61*(PET!$T22-'VERTICAL ALIGNMENT'!$C$60),IF(AND(PET!$T22&lt;=('VERTICAL ALIGNMENT'!$C$62+('VERTICAL ALIGNMENT'!$E$62/2)),(PET!$T22&gt;=('VERTICAL ALIGNMENT'!$C$62-('VERTICAL ALIGNMENT'!$E$62/2)))),'VERTICAL ALIGNMENT'!$K$62+'VERTICAL ALIGNMENT'!$F$61*(PET!$T22-'VERTICAL ALIGNMENT'!$J$62)+('VERTICAL ALIGNMENT'!$I$62/2)*(PET!$T22-'VERTICAL ALIGNMENT'!$J$62)^2,$S22))))))</f>
        <v>O. B.</v>
      </c>
      <c r="S22" s="158" t="str">
        <f>IF(AND(PET!$T22&gt;'VERTICAL ALIGNMENT'!$C$60+'VERTICAL ALIGNMENT'!$E$60/2,PET!$T22&lt;='VERTICAL ALIGNMENT'!$C$62),'VERTICAL ALIGNMENT'!$D$60+'VERTICAL ALIGNMENT'!$F$61*(PET!$T22-'VERTICAL ALIGNMENT'!$C$60),"O. B.")</f>
        <v>O. B.</v>
      </c>
      <c r="T22" s="159">
        <f t="shared" si="19"/>
        <v>3000</v>
      </c>
      <c r="U22" s="214">
        <v>0.06</v>
      </c>
      <c r="V22" s="106">
        <v>16</v>
      </c>
      <c r="W22" s="106">
        <f t="shared" si="5"/>
        <v>0.96</v>
      </c>
      <c r="X22" s="140"/>
      <c r="Y22" s="194">
        <v>40</v>
      </c>
      <c r="Z22" s="212">
        <f t="shared" si="6"/>
        <v>631.47</v>
      </c>
      <c r="AA22" s="168">
        <f t="shared" si="17"/>
        <v>-1.0000000000000009E-2</v>
      </c>
      <c r="AB22" s="106">
        <v>4</v>
      </c>
      <c r="AC22" s="169">
        <f t="shared" si="9"/>
        <v>631.42999999999995</v>
      </c>
      <c r="AD22" s="186"/>
      <c r="AE22" s="234"/>
      <c r="AF22" s="110" t="s">
        <v>59</v>
      </c>
      <c r="AG22" s="110" t="s">
        <v>49</v>
      </c>
      <c r="AH22" s="110" t="s">
        <v>46</v>
      </c>
      <c r="AJ22" s="114">
        <v>16</v>
      </c>
      <c r="AK22" s="115">
        <v>161</v>
      </c>
      <c r="AL22" s="110">
        <v>5.0999999999999997E-2</v>
      </c>
      <c r="AM22" s="110">
        <v>5.8999999999999997E-2</v>
      </c>
      <c r="AN22" s="110">
        <f>AJ22*(AM22-AL22)*AK22</f>
        <v>20.608000000000001</v>
      </c>
      <c r="AO22" s="111">
        <f>ROUNDUP(AN22,0)</f>
        <v>21</v>
      </c>
      <c r="AP22" s="111"/>
      <c r="AQ22" s="110">
        <f>ROUNDUP(AO22*0.5,0)</f>
        <v>11</v>
      </c>
      <c r="AR22" s="110">
        <f>ROUNDDOWN(AO22*0.7,0)</f>
        <v>14</v>
      </c>
    </row>
    <row r="23" spans="1:46" ht="14.1" customHeight="1" x14ac:dyDescent="0.2">
      <c r="A23" s="129">
        <f t="shared" si="3"/>
        <v>629.89599999999996</v>
      </c>
      <c r="B23" s="106">
        <v>6</v>
      </c>
      <c r="C23" s="108">
        <f t="shared" si="22"/>
        <v>-0.06</v>
      </c>
      <c r="D23" s="195">
        <f t="shared" si="7"/>
        <v>631.22</v>
      </c>
      <c r="E23" s="194">
        <v>40</v>
      </c>
      <c r="F23" s="155"/>
      <c r="G23" s="140">
        <f t="shared" si="14"/>
        <v>0.96</v>
      </c>
      <c r="H23" s="105">
        <v>16</v>
      </c>
      <c r="I23" s="199">
        <v>0.06</v>
      </c>
      <c r="J23" s="157">
        <f>IF(AND(PET!$T23&lt;=('VERTICAL ALIGNMENT'!$C$10-('VERTICAL ALIGNMENT'!$E$10/2)),(PET!$T23&gt;='VERTICAL ALIGNMENT'!$C$8)),'VERTICAL ALIGNMENT'!$D$8+'VERTICAL ALIGNMENT'!$F$9*(PET!$T23-'VERTICAL ALIGNMENT'!$C$8),IF(AND(PET!$T23&lt;=('VERTICAL ALIGNMENT'!$C$10+('VERTICAL ALIGNMENT'!$E$10/2)),(PET!$T23&gt;=('VERTICAL ALIGNMENT'!$C$10-('VERTICAL ALIGNMENT'!$E$10/2)))),'VERTICAL ALIGNMENT'!$K$10+'VERTICAL ALIGNMENT'!$F$9*(PET!$T23-'VERTICAL ALIGNMENT'!$J$10)+('VERTICAL ALIGNMENT'!$I$10/2)*(PET!$T23-'VERTICAL ALIGNMENT'!$J$10)^2,IF(AND(PET!$T23&lt;=('VERTICAL ALIGNMENT'!$C$12-('VERTICAL ALIGNMENT'!$E$12/2)),(PET!$T23&gt;='VERTICAL ALIGNMENT'!$C$10+'VERTICAL ALIGNMENT'!$E$10/2)),'VERTICAL ALIGNMENT'!$D$10+'VERTICAL ALIGNMENT'!$F$11*(PET!$T23-'VERTICAL ALIGNMENT'!$C$10),IF(AND(PET!$T23&lt;=('VERTICAL ALIGNMENT'!$C$12+('VERTICAL ALIGNMENT'!$E$12/2)),(PET!$T23&gt;=('VERTICAL ALIGNMENT'!$C$12-('VERTICAL ALIGNMENT'!$E$12/2)))),'VERTICAL ALIGNMENT'!$K$12+'VERTICAL ALIGNMENT'!$F$11*(PET!$T23-'VERTICAL ALIGNMENT'!$J$12)+('VERTICAL ALIGNMENT'!$I$12/2)*(PET!$T23-'VERTICAL ALIGNMENT'!$J$12)^2,IF(AND(PET!$T23&lt;=('VERTICAL ALIGNMENT'!$C$14-('VERTICAL ALIGNMENT'!$E$14/2)),(PET!$T23&gt;='VERTICAL ALIGNMENT'!$C$12+'VERTICAL ALIGNMENT'!$E$12/2)),'VERTICAL ALIGNMENT'!$D$12+'VERTICAL ALIGNMENT'!$F$13*(PET!$T23-'VERTICAL ALIGNMENT'!$C$12),IF(AND(PET!$T23&lt;=('VERTICAL ALIGNMENT'!$C$14+('VERTICAL ALIGNMENT'!$E$14/2)),(PET!$T23&gt;=('VERTICAL ALIGNMENT'!$C$14-('VERTICAL ALIGNMENT'!$E$14/2)))),'VERTICAL ALIGNMENT'!$K$14+'VERTICAL ALIGNMENT'!$F$13*(PET!$T23-'VERTICAL ALIGNMENT'!$J$14)+('VERTICAL ALIGNMENT'!$I$14/2)*(PET!$T23-'VERTICAL ALIGNMENT'!$J$14)^2,$K23))))))</f>
        <v>630.25578541666664</v>
      </c>
      <c r="K23" s="158">
        <f>IF(AND(PET!$T23&lt;=('VERTICAL ALIGNMENT'!$C$16-('VERTICAL ALIGNMENT'!$E$16/2)),(PET!$T23&gt;='VERTICAL ALIGNMENT'!$C$14+'VERTICAL ALIGNMENT'!$E$14/2)),'VERTICAL ALIGNMENT'!$D$14+'VERTICAL ALIGNMENT'!$F$15*(PET!$T23-'VERTICAL ALIGNMENT'!$C$14),IF(AND(PET!$T23&lt;=('VERTICAL ALIGNMENT'!$C$16+('VERTICAL ALIGNMENT'!$E$16/2)),(PET!$T23&gt;=('VERTICAL ALIGNMENT'!$C$16-('VERTICAL ALIGNMENT'!$E$16/2)))),'VERTICAL ALIGNMENT'!$K$16+'VERTICAL ALIGNMENT'!$F$15*(PET!$T23-'VERTICAL ALIGNMENT'!$J$16)+('VERTICAL ALIGNMENT'!$I$16/2)*(PET!$T23-'VERTICAL ALIGNMENT'!$J$16)^2,IF(AND(PET!$T23&lt;=('VERTICAL ALIGNMENT'!$C$18-('VERTICAL ALIGNMENT'!$E$18/2)),(PET!$T23&gt;='VERTICAL ALIGNMENT'!$C$16+'VERTICAL ALIGNMENT'!$E$16/2)),'VERTICAL ALIGNMENT'!$D$16+'VERTICAL ALIGNMENT'!$F$17*(PET!$T23-'VERTICAL ALIGNMENT'!$C$16),IF(AND(PET!$T23&lt;=('VERTICAL ALIGNMENT'!$C$18+('VERTICAL ALIGNMENT'!$E$18/2)),(PET!$T23&gt;=('VERTICAL ALIGNMENT'!$C$18-('VERTICAL ALIGNMENT'!$E$18/2)))),'VERTICAL ALIGNMENT'!$K$18+'VERTICAL ALIGNMENT'!$F$17*(PET!$T23-'VERTICAL ALIGNMENT'!$J$18)+('VERTICAL ALIGNMENT'!$I$18/2)*(PET!$T23-'VERTICAL ALIGNMENT'!$J$18)^2,IF(AND(PET!$T23&lt;=('VERTICAL ALIGNMENT'!$C$20-('VERTICAL ALIGNMENT'!$E$20/2)),(PET!$T23&gt;='VERTICAL ALIGNMENT'!$C$18+'VERTICAL ALIGNMENT'!$E$18/2)),'VERTICAL ALIGNMENT'!$D$18+'VERTICAL ALIGNMENT'!$F$19*(PET!$T23-'VERTICAL ALIGNMENT'!$C$18),IF(AND(PET!$T23&lt;=('VERTICAL ALIGNMENT'!$C$20+('VERTICAL ALIGNMENT'!$E$20/2)),(PET!$T23&gt;=('VERTICAL ALIGNMENT'!$C$20-('VERTICAL ALIGNMENT'!$E$20/2)))),'VERTICAL ALIGNMENT'!$K$20+'VERTICAL ALIGNMENT'!$F$19*(PET!$T23-'VERTICAL ALIGNMENT'!$J$20)+('VERTICAL ALIGNMENT'!$I$20/2)*(PET!$T23-'VERTICAL ALIGNMENT'!$J$20)^2,$L23))))))</f>
        <v>630.25578541666664</v>
      </c>
      <c r="L23" s="158" t="str">
        <f>IF(AND(PET!$T23&lt;=('VERTICAL ALIGNMENT'!$C$22-('VERTICAL ALIGNMENT'!$E$22/2)),(PET!$T23&gt;='VERTICAL ALIGNMENT'!$C$20+'VERTICAL ALIGNMENT'!$E$20/2)),'VERTICAL ALIGNMENT'!$D$20+'VERTICAL ALIGNMENT'!$F$21*(PET!$T23-'VERTICAL ALIGNMENT'!$C$20),IF(AND(PET!$T23&lt;=('VERTICAL ALIGNMENT'!$C$22+('VERTICAL ALIGNMENT'!$E$22/2)),(PET!$T23&gt;=('VERTICAL ALIGNMENT'!$C$22-('VERTICAL ALIGNMENT'!$E$22/2)))),'VERTICAL ALIGNMENT'!$K$22+'VERTICAL ALIGNMENT'!$F$21*(PET!$T23-'VERTICAL ALIGNMENT'!$J$22)+('VERTICAL ALIGNMENT'!$I$22/2)*(PET!$T23-'VERTICAL ALIGNMENT'!$J$22)^2,IF(AND(PET!$T23&lt;=('VERTICAL ALIGNMENT'!$C$24-('VERTICAL ALIGNMENT'!$E$24/2)),(PET!$T23&gt;='VERTICAL ALIGNMENT'!$C$22+'VERTICAL ALIGNMENT'!$E$22/2)),'VERTICAL ALIGNMENT'!$D$22+'VERTICAL ALIGNMENT'!$F$23*(PET!$T23-'VERTICAL ALIGNMENT'!$C$22),IF(AND(PET!$T23&lt;=('VERTICAL ALIGNMENT'!$C$24+('VERTICAL ALIGNMENT'!$E$24/2)),(PET!$T23&gt;=('VERTICAL ALIGNMENT'!$C$24-('VERTICAL ALIGNMENT'!$E$24/2)))),'VERTICAL ALIGNMENT'!$K$24+'VERTICAL ALIGNMENT'!$F$23*(PET!$T23-'VERTICAL ALIGNMENT'!$J$24)+('VERTICAL ALIGNMENT'!$I$24/2)*(PET!$T23-'VERTICAL ALIGNMENT'!$J$24)^2,IF(AND(PET!$T23&lt;=('VERTICAL ALIGNMENT'!$C$26-('VERTICAL ALIGNMENT'!$E$26/2)),(PET!$T23&gt;='VERTICAL ALIGNMENT'!$C$24+'VERTICAL ALIGNMENT'!$E$24/2)),'VERTICAL ALIGNMENT'!$D$24+'VERTICAL ALIGNMENT'!$F$25*(PET!$T23-'VERTICAL ALIGNMENT'!$C$24),IF(AND(PET!$T23&lt;=('VERTICAL ALIGNMENT'!$C$26+('VERTICAL ALIGNMENT'!$E$26/2)),(PET!$T23&gt;=('VERTICAL ALIGNMENT'!$C$26-('VERTICAL ALIGNMENT'!$E$26/2)))),'VERTICAL ALIGNMENT'!$K$26+'VERTICAL ALIGNMENT'!$F$25*(PET!$T23-'VERTICAL ALIGNMENT'!$J$26)+('VERTICAL ALIGNMENT'!$I$26/2)*(PET!$T23-'VERTICAL ALIGNMENT'!$J$26)^2,$M23))))))</f>
        <v>O. B.</v>
      </c>
      <c r="M23" s="158" t="str">
        <f>IF(AND(PET!$T23&lt;=('VERTICAL ALIGNMENT'!$C$28-('VERTICAL ALIGNMENT'!$E$28/2)),(PET!$T23&gt;='VERTICAL ALIGNMENT'!$C$26+'VERTICAL ALIGNMENT'!$E$26/2)),'VERTICAL ALIGNMENT'!$D$26+'VERTICAL ALIGNMENT'!$F$27*(PET!$T23-'VERTICAL ALIGNMENT'!$C$26),IF(AND(PET!$T23&lt;=('VERTICAL ALIGNMENT'!$C$28+('VERTICAL ALIGNMENT'!$E$28/2)),(PET!$T23&gt;=('VERTICAL ALIGNMENT'!$C$28-('VERTICAL ALIGNMENT'!$E$28/2)))),'VERTICAL ALIGNMENT'!$K$28+'VERTICAL ALIGNMENT'!$F$27*(PET!$T23-'VERTICAL ALIGNMENT'!$J$28)+('VERTICAL ALIGNMENT'!$I$28/2)*(PET!$T23-'VERTICAL ALIGNMENT'!$J$28)^2,IF(AND(PET!$T23&lt;=('VERTICAL ALIGNMENT'!$C$30-('VERTICAL ALIGNMENT'!$E$30/2)),(PET!$T23&gt;='VERTICAL ALIGNMENT'!$C$28+'VERTICAL ALIGNMENT'!$E$28/2)),'VERTICAL ALIGNMENT'!$D$28+'VERTICAL ALIGNMENT'!$F$29*(PET!$T23-'VERTICAL ALIGNMENT'!$C$28),IF(AND(PET!$T23&lt;=('VERTICAL ALIGNMENT'!$C$30+('VERTICAL ALIGNMENT'!$E$30/2)),(PET!$T23&gt;=('VERTICAL ALIGNMENT'!$C$30-('VERTICAL ALIGNMENT'!$E$30/2)))),'VERTICAL ALIGNMENT'!$K$30+'VERTICAL ALIGNMENT'!$F$29*(PET!$T23-'VERTICAL ALIGNMENT'!$J$30)+('VERTICAL ALIGNMENT'!$I$30/2)*(PET!$T23-'VERTICAL ALIGNMENT'!$J$30)^2,IF(AND(PET!$T23&lt;=('VERTICAL ALIGNMENT'!$C$32-('VERTICAL ALIGNMENT'!$E$32/2)),(PET!$T23&gt;='VERTICAL ALIGNMENT'!$C$30+'VERTICAL ALIGNMENT'!$E$30/2)),'VERTICAL ALIGNMENT'!$D$30+'VERTICAL ALIGNMENT'!$F$31*(PET!$T23-'VERTICAL ALIGNMENT'!$C$30),IF(AND(PET!$T23&lt;=('VERTICAL ALIGNMENT'!$C$32+('VERTICAL ALIGNMENT'!$E$32/2)),(PET!$T23&gt;=('VERTICAL ALIGNMENT'!$C$32-('VERTICAL ALIGNMENT'!$E$32/2)))),'VERTICAL ALIGNMENT'!$K$32+'VERTICAL ALIGNMENT'!$F$31*(PET!$T23-'VERTICAL ALIGNMENT'!$J$32)+('VERTICAL ALIGNMENT'!$I$32/2)*(PET!$T23-'VERTICAL ALIGNMENT'!$J$32)^2,$N23))))))</f>
        <v>O. B.</v>
      </c>
      <c r="N23" s="158" t="str">
        <f>IF(AND(PET!$T23&lt;=('VERTICAL ALIGNMENT'!$C$34-('VERTICAL ALIGNMENT'!$E$34/2)),(PET!$T23&gt;='VERTICAL ALIGNMENT'!$C$32+'VERTICAL ALIGNMENT'!$E$32/2)),'VERTICAL ALIGNMENT'!$D$32+'VERTICAL ALIGNMENT'!$F$33*(PET!$T23-'VERTICAL ALIGNMENT'!$C$32),IF(AND(PET!$T23&lt;=('VERTICAL ALIGNMENT'!$C$34+('VERTICAL ALIGNMENT'!$E$34/2)),(PET!$T23&gt;=('VERTICAL ALIGNMENT'!$C$34-('VERTICAL ALIGNMENT'!$E$34/2)))),'VERTICAL ALIGNMENT'!$K$34+'VERTICAL ALIGNMENT'!$F$33*(PET!$T23-'VERTICAL ALIGNMENT'!$J$34)+('VERTICAL ALIGNMENT'!$I$34/2)*(PET!$T23-'VERTICAL ALIGNMENT'!$J$34)^2,IF(AND(PET!$T23&lt;=('VERTICAL ALIGNMENT'!$C$36-('VERTICAL ALIGNMENT'!$E$36/2)),(PET!$T23&gt;='VERTICAL ALIGNMENT'!$C$34+'VERTICAL ALIGNMENT'!$E$34/2)),'VERTICAL ALIGNMENT'!$D$34+'VERTICAL ALIGNMENT'!$F$35*(PET!$T23-'VERTICAL ALIGNMENT'!$C$34),IF(AND(PET!$T23&lt;=('VERTICAL ALIGNMENT'!$C$36+('VERTICAL ALIGNMENT'!$E$36/2)),(PET!$T23&gt;=('VERTICAL ALIGNMENT'!$C$36-('VERTICAL ALIGNMENT'!$E$36/2)))),'VERTICAL ALIGNMENT'!$K$36+'VERTICAL ALIGNMENT'!$F$35*(PET!$T23-'VERTICAL ALIGNMENT'!$J$36)+('VERTICAL ALIGNMENT'!$I$36/2)*(PET!$T23-'VERTICAL ALIGNMENT'!$J$36)^2,IF(AND(PET!$T23&lt;=('VERTICAL ALIGNMENT'!$C$38-('VERTICAL ALIGNMENT'!$E$38/2)),(PET!$T23&gt;='VERTICAL ALIGNMENT'!$C$36+'VERTICAL ALIGNMENT'!$E$36/2)),'VERTICAL ALIGNMENT'!$D$36+'VERTICAL ALIGNMENT'!$F$37*(PET!$T23-'VERTICAL ALIGNMENT'!$C$36),IF(AND(PET!$T23&lt;=('VERTICAL ALIGNMENT'!$C$38+('VERTICAL ALIGNMENT'!$E$38/2)),(PET!$T23&gt;=('VERTICAL ALIGNMENT'!$C$38-('VERTICAL ALIGNMENT'!$E$38/2)))),'VERTICAL ALIGNMENT'!$K$38+'VERTICAL ALIGNMENT'!$F$37*(PET!$T23-'VERTICAL ALIGNMENT'!$J$38)+('VERTICAL ALIGNMENT'!$I$38/2)*(PET!$T23-'VERTICAL ALIGNMENT'!$J$38)^2,$O23))))))</f>
        <v>O. B.</v>
      </c>
      <c r="O23" s="158" t="str">
        <f>IF(AND(PET!$T23&lt;=('VERTICAL ALIGNMENT'!$C$40-('VERTICAL ALIGNMENT'!$E$40/2)),(PET!$T23&gt;='VERTICAL ALIGNMENT'!$C$38+'VERTICAL ALIGNMENT'!$E$38/2)),'VERTICAL ALIGNMENT'!$D$38+'VERTICAL ALIGNMENT'!$F$39*(PET!$T23-'VERTICAL ALIGNMENT'!$C$38),IF(AND(PET!$T23&lt;=('VERTICAL ALIGNMENT'!$C$40+('VERTICAL ALIGNMENT'!$E$40/2)),(PET!$T23&gt;=('VERTICAL ALIGNMENT'!$C$40-('VERTICAL ALIGNMENT'!$E$40/2)))),'VERTICAL ALIGNMENT'!$K$40+'VERTICAL ALIGNMENT'!$F$39*(PET!$T23-'VERTICAL ALIGNMENT'!$J$40)+('VERTICAL ALIGNMENT'!$I$40/2)*(PET!$T23-'VERTICAL ALIGNMENT'!$J$40)^2,IF(AND(PET!$T23&lt;=('VERTICAL ALIGNMENT'!$C$42-('VERTICAL ALIGNMENT'!$E$42/2)),(PET!$T23&gt;='VERTICAL ALIGNMENT'!$C$40+'VERTICAL ALIGNMENT'!$E$40/2)),'VERTICAL ALIGNMENT'!$D$40+'VERTICAL ALIGNMENT'!$F$41*(PET!$T23-'VERTICAL ALIGNMENT'!$C$40),IF(AND(PET!$T23&lt;=('VERTICAL ALIGNMENT'!$C$42+('VERTICAL ALIGNMENT'!$E$42/2)),(PET!$T23&gt;=('VERTICAL ALIGNMENT'!$C$42-('VERTICAL ALIGNMENT'!$E$42/2)))),'VERTICAL ALIGNMENT'!$K$42+'VERTICAL ALIGNMENT'!$F$41*(PET!$T23-'VERTICAL ALIGNMENT'!$J$42)+('VERTICAL ALIGNMENT'!$I$42/2)*(PET!$T23-'VERTICAL ALIGNMENT'!$J$42)^2,IF(AND(PET!$T23&lt;=('VERTICAL ALIGNMENT'!$C$44-('VERTICAL ALIGNMENT'!$E$44/2)),(PET!$T23&gt;='VERTICAL ALIGNMENT'!$C$42+'VERTICAL ALIGNMENT'!$E$42/2)),'VERTICAL ALIGNMENT'!$D$42+'VERTICAL ALIGNMENT'!$F$43*(PET!$T23-'VERTICAL ALIGNMENT'!$C$42),IF(AND(PET!$T23&lt;=('VERTICAL ALIGNMENT'!$C$44+('VERTICAL ALIGNMENT'!$E$44/2)),(PET!$T23&gt;=('VERTICAL ALIGNMENT'!$C$44-('VERTICAL ALIGNMENT'!$E$44/2)))),'VERTICAL ALIGNMENT'!$K$44+'VERTICAL ALIGNMENT'!$F$43*(PET!$T23-'VERTICAL ALIGNMENT'!$J$44)+('VERTICAL ALIGNMENT'!$I$44/2)*(PET!$T23-'VERTICAL ALIGNMENT'!$J$44)^2,$P23))))))</f>
        <v>O. B.</v>
      </c>
      <c r="P23" s="158" t="str">
        <f>IF(AND(PET!$T23&lt;=('VERTICAL ALIGNMENT'!$C$46-('VERTICAL ALIGNMENT'!$E$46/2)),(PET!$T23&gt;='VERTICAL ALIGNMENT'!$C$44+'VERTICAL ALIGNMENT'!$E$44/2)),'VERTICAL ALIGNMENT'!$D$44+'VERTICAL ALIGNMENT'!$F$45*(PET!$T23-'VERTICAL ALIGNMENT'!$C$44),IF(AND(PET!$T23&lt;=('VERTICAL ALIGNMENT'!$C$46+('VERTICAL ALIGNMENT'!$E$46/2)),(PET!$T23&gt;=('VERTICAL ALIGNMENT'!$C$46-('VERTICAL ALIGNMENT'!$E$46/2)))),'VERTICAL ALIGNMENT'!$K$46+'VERTICAL ALIGNMENT'!$F$45*(PET!$T23-'VERTICAL ALIGNMENT'!$J$46)+('VERTICAL ALIGNMENT'!$I$46/2)*(PET!$T23-'VERTICAL ALIGNMENT'!$J$46)^2,IF(AND(PET!$T23&lt;=('VERTICAL ALIGNMENT'!$C$48-('VERTICAL ALIGNMENT'!$E$48/2)),(PET!$T23&gt;='VERTICAL ALIGNMENT'!$C$46+'VERTICAL ALIGNMENT'!$E$46/2)),'VERTICAL ALIGNMENT'!$D$46+'VERTICAL ALIGNMENT'!$F$47*(PET!$T23-'VERTICAL ALIGNMENT'!$C$46),IF(AND(PET!$T23&lt;=('VERTICAL ALIGNMENT'!$C$48+('VERTICAL ALIGNMENT'!$E$48/2)),(PET!$T23&gt;=('VERTICAL ALIGNMENT'!$C$48-('VERTICAL ALIGNMENT'!$E$48/2)))),'VERTICAL ALIGNMENT'!$K$48+'VERTICAL ALIGNMENT'!$F$47*(PET!$T23-'VERTICAL ALIGNMENT'!$J$48)+('VERTICAL ALIGNMENT'!$I$48/2)*(PET!$T23-'VERTICAL ALIGNMENT'!$J$48)^2,IF(AND(PET!$T23&lt;=('VERTICAL ALIGNMENT'!$C$50-('VERTICAL ALIGNMENT'!$E$50/2)),(PET!$T23&gt;='VERTICAL ALIGNMENT'!$C$48+'VERTICAL ALIGNMENT'!$E$48/2)),'VERTICAL ALIGNMENT'!$D$48+'VERTICAL ALIGNMENT'!$F$49*(PET!$T23-'VERTICAL ALIGNMENT'!$C$48),IF(AND(PET!$T23&lt;=('VERTICAL ALIGNMENT'!$C$50+('VERTICAL ALIGNMENT'!$E$50/2)),(PET!$T23&gt;=('VERTICAL ALIGNMENT'!$C$50-('VERTICAL ALIGNMENT'!$E$50/2)))),'VERTICAL ALIGNMENT'!$K$50+'VERTICAL ALIGNMENT'!$F$49*(PET!$T23-'VERTICAL ALIGNMENT'!$J$50)+('VERTICAL ALIGNMENT'!$I$50/2)*(PET!$T23-'VERTICAL ALIGNMENT'!$J$50)^2,$Q23))))))</f>
        <v>O. B.</v>
      </c>
      <c r="Q23" s="158" t="str">
        <f>IF(AND(PET!$T23&lt;=('VERTICAL ALIGNMENT'!$C$52-('VERTICAL ALIGNMENT'!$E$52/2)),(PET!$T23&gt;='VERTICAL ALIGNMENT'!$C$50+'VERTICAL ALIGNMENT'!$E$50/2)),'VERTICAL ALIGNMENT'!$D$50+'VERTICAL ALIGNMENT'!$F$51*(PET!$T23-'VERTICAL ALIGNMENT'!$C$50),IF(AND(PET!$T23&lt;=('VERTICAL ALIGNMENT'!$C$52+('VERTICAL ALIGNMENT'!$E$52/2)),(PET!$T23&gt;=('VERTICAL ALIGNMENT'!$C$52-('VERTICAL ALIGNMENT'!$E$52/2)))),'VERTICAL ALIGNMENT'!$K$52+'VERTICAL ALIGNMENT'!$F$51*(PET!$T23-'VERTICAL ALIGNMENT'!$J$52)+('VERTICAL ALIGNMENT'!$I$52/2)*(PET!$T23-'VERTICAL ALIGNMENT'!$J$52)^2,IF(AND(PET!$T23&lt;=('VERTICAL ALIGNMENT'!$C$54-('VERTICAL ALIGNMENT'!$E$54/2)),(PET!$T23&gt;='VERTICAL ALIGNMENT'!$C$52+'VERTICAL ALIGNMENT'!$E$52/2)),'VERTICAL ALIGNMENT'!$D$52+'VERTICAL ALIGNMENT'!$F$53*(PET!$T23-'VERTICAL ALIGNMENT'!$C$52),IF(AND(PET!$T23&lt;=('VERTICAL ALIGNMENT'!$C$54+('VERTICAL ALIGNMENT'!$E$54/2)),(PET!$T23&gt;=('VERTICAL ALIGNMENT'!$C$54-('VERTICAL ALIGNMENT'!$E$54/2)))),'VERTICAL ALIGNMENT'!$K$54+'VERTICAL ALIGNMENT'!$F$53*(PET!$T23-'VERTICAL ALIGNMENT'!$J$54)+('VERTICAL ALIGNMENT'!$I$54/2)*(PET!$T23-'VERTICAL ALIGNMENT'!$J$54)^2,IF(AND(PET!$T23&lt;=('VERTICAL ALIGNMENT'!$C$56-('VERTICAL ALIGNMENT'!$E$56/2)),(PET!$T23&gt;='VERTICAL ALIGNMENT'!$C$54+'VERTICAL ALIGNMENT'!$E$54/2)),'VERTICAL ALIGNMENT'!$D$54+'VERTICAL ALIGNMENT'!$F$55*(PET!$T23-'VERTICAL ALIGNMENT'!$C$54),IF(AND(PET!$T23&lt;=('VERTICAL ALIGNMENT'!$C$56+('VERTICAL ALIGNMENT'!$E$56/2)),(PET!$T23&gt;=('VERTICAL ALIGNMENT'!$C$56-('VERTICAL ALIGNMENT'!$E$56/2)))),'VERTICAL ALIGNMENT'!$K$56+'VERTICAL ALIGNMENT'!$F$55*(PET!$T23-'VERTICAL ALIGNMENT'!$J$56)+('VERTICAL ALIGNMENT'!$I$56/2)*(PET!$T23-'VERTICAL ALIGNMENT'!$J$56)^2,$R23))))))</f>
        <v>O. B.</v>
      </c>
      <c r="R23" s="158" t="str">
        <f>IF(AND(PET!$T23&lt;=('VERTICAL ALIGNMENT'!$C$58-('VERTICAL ALIGNMENT'!$E$58/2)),(PET!$T23&gt;='VERTICAL ALIGNMENT'!$C$56+'VERTICAL ALIGNMENT'!$E$56/2)),'VERTICAL ALIGNMENT'!$D$56+'VERTICAL ALIGNMENT'!$F$57*(PET!$T23-'VERTICAL ALIGNMENT'!$C$56),IF(AND(PET!$T23&lt;=('VERTICAL ALIGNMENT'!$C$58+('VERTICAL ALIGNMENT'!$E$58/2)),(PET!$T23&gt;=('VERTICAL ALIGNMENT'!$C$58-('VERTICAL ALIGNMENT'!$E$58/2)))),'VERTICAL ALIGNMENT'!$K$58+'VERTICAL ALIGNMENT'!$F$57*(PET!$T23-'VERTICAL ALIGNMENT'!$J$58)+('VERTICAL ALIGNMENT'!$I$58/2)*(PET!$T23-'VERTICAL ALIGNMENT'!$J$58)^2,IF(AND(PET!$T23&lt;=('VERTICAL ALIGNMENT'!$C$60-('VERTICAL ALIGNMENT'!$E$60/2)),(PET!$T23&gt;='VERTICAL ALIGNMENT'!$C$58+'VERTICAL ALIGNMENT'!$E$58/2)),'VERTICAL ALIGNMENT'!$D$58+'VERTICAL ALIGNMENT'!$F$59*(PET!$T23-'VERTICAL ALIGNMENT'!$C$58),IF(AND(PET!$T23&lt;=('VERTICAL ALIGNMENT'!$C$60+('VERTICAL ALIGNMENT'!$E$60/2)),(PET!$T23&gt;=('VERTICAL ALIGNMENT'!$C$60-('VERTICAL ALIGNMENT'!$E$60/2)))),'VERTICAL ALIGNMENT'!$K$60+'VERTICAL ALIGNMENT'!$F$59*(PET!$T23-'VERTICAL ALIGNMENT'!$J$60)+('VERTICAL ALIGNMENT'!$I$60/2)*(PET!$T23-'VERTICAL ALIGNMENT'!$J$60)^2,IF(AND(PET!$T23&lt;=('VERTICAL ALIGNMENT'!$C$62-('VERTICAL ALIGNMENT'!$E$62/2)),(PET!$T23&gt;='VERTICAL ALIGNMENT'!$C$60+'VERTICAL ALIGNMENT'!$E$60/2)),'VERTICAL ALIGNMENT'!$D$60+'VERTICAL ALIGNMENT'!$F$61*(PET!$T23-'VERTICAL ALIGNMENT'!$C$60),IF(AND(PET!$T23&lt;=('VERTICAL ALIGNMENT'!$C$62+('VERTICAL ALIGNMENT'!$E$62/2)),(PET!$T23&gt;=('VERTICAL ALIGNMENT'!$C$62-('VERTICAL ALIGNMENT'!$E$62/2)))),'VERTICAL ALIGNMENT'!$K$62+'VERTICAL ALIGNMENT'!$F$61*(PET!$T23-'VERTICAL ALIGNMENT'!$J$62)+('VERTICAL ALIGNMENT'!$I$62/2)*(PET!$T23-'VERTICAL ALIGNMENT'!$J$62)^2,$S23))))))</f>
        <v>O. B.</v>
      </c>
      <c r="S23" s="158" t="str">
        <f>IF(AND(PET!$T23&gt;'VERTICAL ALIGNMENT'!$C$60+'VERTICAL ALIGNMENT'!$E$60/2,PET!$T23&lt;='VERTICAL ALIGNMENT'!$C$62),'VERTICAL ALIGNMENT'!$D$60+'VERTICAL ALIGNMENT'!$F$61*(PET!$T23-'VERTICAL ALIGNMENT'!$C$60),"O. B.")</f>
        <v>O. B.</v>
      </c>
      <c r="T23" s="159">
        <f t="shared" si="19"/>
        <v>3025</v>
      </c>
      <c r="U23" s="214">
        <v>0.06</v>
      </c>
      <c r="V23" s="106">
        <v>16</v>
      </c>
      <c r="W23" s="106">
        <f t="shared" si="5"/>
        <v>0.96</v>
      </c>
      <c r="X23" s="140"/>
      <c r="Y23" s="194">
        <v>40</v>
      </c>
      <c r="Z23" s="212">
        <f t="shared" si="6"/>
        <v>631.22</v>
      </c>
      <c r="AA23" s="168">
        <f t="shared" si="17"/>
        <v>-1.0000000000000009E-2</v>
      </c>
      <c r="AB23" s="106">
        <v>4</v>
      </c>
      <c r="AC23" s="169">
        <f t="shared" si="9"/>
        <v>631.17999999999995</v>
      </c>
      <c r="AD23" s="186"/>
      <c r="AE23" s="234"/>
      <c r="AJ23" s="114">
        <v>16</v>
      </c>
      <c r="AK23" s="115">
        <v>172</v>
      </c>
      <c r="AL23" s="110">
        <v>-1.6E-2</v>
      </c>
      <c r="AM23" s="110">
        <v>5.8999999999999997E-2</v>
      </c>
      <c r="AN23" s="110">
        <f>AJ23*(AM23-AL23)*AK23</f>
        <v>206.4</v>
      </c>
      <c r="AO23" s="111">
        <f>ROUNDUP(AN23,0)</f>
        <v>207</v>
      </c>
      <c r="AQ23" s="110">
        <f>ROUNDUP(AO23*0.5,0)</f>
        <v>104</v>
      </c>
      <c r="AR23" s="110">
        <f>ROUNDDOWN(AO23*0.7,0)</f>
        <v>144</v>
      </c>
    </row>
    <row r="24" spans="1:46" ht="14.1" customHeight="1" x14ac:dyDescent="0.2">
      <c r="A24" s="129">
        <f t="shared" si="3"/>
        <v>629.66300000000001</v>
      </c>
      <c r="B24" s="106">
        <v>6</v>
      </c>
      <c r="C24" s="108">
        <f t="shared" si="22"/>
        <v>-0.06</v>
      </c>
      <c r="D24" s="195">
        <f t="shared" si="7"/>
        <v>630.98</v>
      </c>
      <c r="E24" s="194">
        <v>40</v>
      </c>
      <c r="F24" s="155"/>
      <c r="G24" s="140">
        <f t="shared" si="14"/>
        <v>0.96</v>
      </c>
      <c r="H24" s="105">
        <v>16</v>
      </c>
      <c r="I24" s="199">
        <v>0.06</v>
      </c>
      <c r="J24" s="157">
        <f>IF(AND(PET!$T24&lt;=('VERTICAL ALIGNMENT'!$C$10-('VERTICAL ALIGNMENT'!$E$10/2)),(PET!$T24&gt;='VERTICAL ALIGNMENT'!$C$8)),'VERTICAL ALIGNMENT'!$D$8+'VERTICAL ALIGNMENT'!$F$9*(PET!$T24-'VERTICAL ALIGNMENT'!$C$8),IF(AND(PET!$T24&lt;=('VERTICAL ALIGNMENT'!$C$10+('VERTICAL ALIGNMENT'!$E$10/2)),(PET!$T24&gt;=('VERTICAL ALIGNMENT'!$C$10-('VERTICAL ALIGNMENT'!$E$10/2)))),'VERTICAL ALIGNMENT'!$K$10+'VERTICAL ALIGNMENT'!$F$9*(PET!$T24-'VERTICAL ALIGNMENT'!$J$10)+('VERTICAL ALIGNMENT'!$I$10/2)*(PET!$T24-'VERTICAL ALIGNMENT'!$J$10)^2,IF(AND(PET!$T24&lt;=('VERTICAL ALIGNMENT'!$C$12-('VERTICAL ALIGNMENT'!$E$12/2)),(PET!$T24&gt;='VERTICAL ALIGNMENT'!$C$10+'VERTICAL ALIGNMENT'!$E$10/2)),'VERTICAL ALIGNMENT'!$D$10+'VERTICAL ALIGNMENT'!$F$11*(PET!$T24-'VERTICAL ALIGNMENT'!$C$10),IF(AND(PET!$T24&lt;=('VERTICAL ALIGNMENT'!$C$12+('VERTICAL ALIGNMENT'!$E$12/2)),(PET!$T24&gt;=('VERTICAL ALIGNMENT'!$C$12-('VERTICAL ALIGNMENT'!$E$12/2)))),'VERTICAL ALIGNMENT'!$K$12+'VERTICAL ALIGNMENT'!$F$11*(PET!$T24-'VERTICAL ALIGNMENT'!$J$12)+('VERTICAL ALIGNMENT'!$I$12/2)*(PET!$T24-'VERTICAL ALIGNMENT'!$J$12)^2,IF(AND(PET!$T24&lt;=('VERTICAL ALIGNMENT'!$C$14-('VERTICAL ALIGNMENT'!$E$14/2)),(PET!$T24&gt;='VERTICAL ALIGNMENT'!$C$12+'VERTICAL ALIGNMENT'!$E$12/2)),'VERTICAL ALIGNMENT'!$D$12+'VERTICAL ALIGNMENT'!$F$13*(PET!$T24-'VERTICAL ALIGNMENT'!$C$12),IF(AND(PET!$T24&lt;=('VERTICAL ALIGNMENT'!$C$14+('VERTICAL ALIGNMENT'!$E$14/2)),(PET!$T24&gt;=('VERTICAL ALIGNMENT'!$C$14-('VERTICAL ALIGNMENT'!$E$14/2)))),'VERTICAL ALIGNMENT'!$K$14+'VERTICAL ALIGNMENT'!$F$13*(PET!$T24-'VERTICAL ALIGNMENT'!$J$14)+('VERTICAL ALIGNMENT'!$I$14/2)*(PET!$T24-'VERTICAL ALIGNMENT'!$J$14)^2,$K24))))))</f>
        <v>630.02347500000008</v>
      </c>
      <c r="K24" s="158">
        <f>IF(AND(PET!$T24&lt;=('VERTICAL ALIGNMENT'!$C$16-('VERTICAL ALIGNMENT'!$E$16/2)),(PET!$T24&gt;='VERTICAL ALIGNMENT'!$C$14+'VERTICAL ALIGNMENT'!$E$14/2)),'VERTICAL ALIGNMENT'!$D$14+'VERTICAL ALIGNMENT'!$F$15*(PET!$T24-'VERTICAL ALIGNMENT'!$C$14),IF(AND(PET!$T24&lt;=('VERTICAL ALIGNMENT'!$C$16+('VERTICAL ALIGNMENT'!$E$16/2)),(PET!$T24&gt;=('VERTICAL ALIGNMENT'!$C$16-('VERTICAL ALIGNMENT'!$E$16/2)))),'VERTICAL ALIGNMENT'!$K$16+'VERTICAL ALIGNMENT'!$F$15*(PET!$T24-'VERTICAL ALIGNMENT'!$J$16)+('VERTICAL ALIGNMENT'!$I$16/2)*(PET!$T24-'VERTICAL ALIGNMENT'!$J$16)^2,IF(AND(PET!$T24&lt;=('VERTICAL ALIGNMENT'!$C$18-('VERTICAL ALIGNMENT'!$E$18/2)),(PET!$T24&gt;='VERTICAL ALIGNMENT'!$C$16+'VERTICAL ALIGNMENT'!$E$16/2)),'VERTICAL ALIGNMENT'!$D$16+'VERTICAL ALIGNMENT'!$F$17*(PET!$T24-'VERTICAL ALIGNMENT'!$C$16),IF(AND(PET!$T24&lt;=('VERTICAL ALIGNMENT'!$C$18+('VERTICAL ALIGNMENT'!$E$18/2)),(PET!$T24&gt;=('VERTICAL ALIGNMENT'!$C$18-('VERTICAL ALIGNMENT'!$E$18/2)))),'VERTICAL ALIGNMENT'!$K$18+'VERTICAL ALIGNMENT'!$F$17*(PET!$T24-'VERTICAL ALIGNMENT'!$J$18)+('VERTICAL ALIGNMENT'!$I$18/2)*(PET!$T24-'VERTICAL ALIGNMENT'!$J$18)^2,IF(AND(PET!$T24&lt;=('VERTICAL ALIGNMENT'!$C$20-('VERTICAL ALIGNMENT'!$E$20/2)),(PET!$T24&gt;='VERTICAL ALIGNMENT'!$C$18+'VERTICAL ALIGNMENT'!$E$18/2)),'VERTICAL ALIGNMENT'!$D$18+'VERTICAL ALIGNMENT'!$F$19*(PET!$T24-'VERTICAL ALIGNMENT'!$C$18),IF(AND(PET!$T24&lt;=('VERTICAL ALIGNMENT'!$C$20+('VERTICAL ALIGNMENT'!$E$20/2)),(PET!$T24&gt;=('VERTICAL ALIGNMENT'!$C$20-('VERTICAL ALIGNMENT'!$E$20/2)))),'VERTICAL ALIGNMENT'!$K$20+'VERTICAL ALIGNMENT'!$F$19*(PET!$T24-'VERTICAL ALIGNMENT'!$J$20)+('VERTICAL ALIGNMENT'!$I$20/2)*(PET!$T24-'VERTICAL ALIGNMENT'!$J$20)^2,$L24))))))</f>
        <v>630.02347500000008</v>
      </c>
      <c r="L24" s="158" t="str">
        <f>IF(AND(PET!$T24&lt;=('VERTICAL ALIGNMENT'!$C$22-('VERTICAL ALIGNMENT'!$E$22/2)),(PET!$T24&gt;='VERTICAL ALIGNMENT'!$C$20+'VERTICAL ALIGNMENT'!$E$20/2)),'VERTICAL ALIGNMENT'!$D$20+'VERTICAL ALIGNMENT'!$F$21*(PET!$T24-'VERTICAL ALIGNMENT'!$C$20),IF(AND(PET!$T24&lt;=('VERTICAL ALIGNMENT'!$C$22+('VERTICAL ALIGNMENT'!$E$22/2)),(PET!$T24&gt;=('VERTICAL ALIGNMENT'!$C$22-('VERTICAL ALIGNMENT'!$E$22/2)))),'VERTICAL ALIGNMENT'!$K$22+'VERTICAL ALIGNMENT'!$F$21*(PET!$T24-'VERTICAL ALIGNMENT'!$J$22)+('VERTICAL ALIGNMENT'!$I$22/2)*(PET!$T24-'VERTICAL ALIGNMENT'!$J$22)^2,IF(AND(PET!$T24&lt;=('VERTICAL ALIGNMENT'!$C$24-('VERTICAL ALIGNMENT'!$E$24/2)),(PET!$T24&gt;='VERTICAL ALIGNMENT'!$C$22+'VERTICAL ALIGNMENT'!$E$22/2)),'VERTICAL ALIGNMENT'!$D$22+'VERTICAL ALIGNMENT'!$F$23*(PET!$T24-'VERTICAL ALIGNMENT'!$C$22),IF(AND(PET!$T24&lt;=('VERTICAL ALIGNMENT'!$C$24+('VERTICAL ALIGNMENT'!$E$24/2)),(PET!$T24&gt;=('VERTICAL ALIGNMENT'!$C$24-('VERTICAL ALIGNMENT'!$E$24/2)))),'VERTICAL ALIGNMENT'!$K$24+'VERTICAL ALIGNMENT'!$F$23*(PET!$T24-'VERTICAL ALIGNMENT'!$J$24)+('VERTICAL ALIGNMENT'!$I$24/2)*(PET!$T24-'VERTICAL ALIGNMENT'!$J$24)^2,IF(AND(PET!$T24&lt;=('VERTICAL ALIGNMENT'!$C$26-('VERTICAL ALIGNMENT'!$E$26/2)),(PET!$T24&gt;='VERTICAL ALIGNMENT'!$C$24+'VERTICAL ALIGNMENT'!$E$24/2)),'VERTICAL ALIGNMENT'!$D$24+'VERTICAL ALIGNMENT'!$F$25*(PET!$T24-'VERTICAL ALIGNMENT'!$C$24),IF(AND(PET!$T24&lt;=('VERTICAL ALIGNMENT'!$C$26+('VERTICAL ALIGNMENT'!$E$26/2)),(PET!$T24&gt;=('VERTICAL ALIGNMENT'!$C$26-('VERTICAL ALIGNMENT'!$E$26/2)))),'VERTICAL ALIGNMENT'!$K$26+'VERTICAL ALIGNMENT'!$F$25*(PET!$T24-'VERTICAL ALIGNMENT'!$J$26)+('VERTICAL ALIGNMENT'!$I$26/2)*(PET!$T24-'VERTICAL ALIGNMENT'!$J$26)^2,$M24))))))</f>
        <v>O. B.</v>
      </c>
      <c r="M24" s="158" t="str">
        <f>IF(AND(PET!$T24&lt;=('VERTICAL ALIGNMENT'!$C$28-('VERTICAL ALIGNMENT'!$E$28/2)),(PET!$T24&gt;='VERTICAL ALIGNMENT'!$C$26+'VERTICAL ALIGNMENT'!$E$26/2)),'VERTICAL ALIGNMENT'!$D$26+'VERTICAL ALIGNMENT'!$F$27*(PET!$T24-'VERTICAL ALIGNMENT'!$C$26),IF(AND(PET!$T24&lt;=('VERTICAL ALIGNMENT'!$C$28+('VERTICAL ALIGNMENT'!$E$28/2)),(PET!$T24&gt;=('VERTICAL ALIGNMENT'!$C$28-('VERTICAL ALIGNMENT'!$E$28/2)))),'VERTICAL ALIGNMENT'!$K$28+'VERTICAL ALIGNMENT'!$F$27*(PET!$T24-'VERTICAL ALIGNMENT'!$J$28)+('VERTICAL ALIGNMENT'!$I$28/2)*(PET!$T24-'VERTICAL ALIGNMENT'!$J$28)^2,IF(AND(PET!$T24&lt;=('VERTICAL ALIGNMENT'!$C$30-('VERTICAL ALIGNMENT'!$E$30/2)),(PET!$T24&gt;='VERTICAL ALIGNMENT'!$C$28+'VERTICAL ALIGNMENT'!$E$28/2)),'VERTICAL ALIGNMENT'!$D$28+'VERTICAL ALIGNMENT'!$F$29*(PET!$T24-'VERTICAL ALIGNMENT'!$C$28),IF(AND(PET!$T24&lt;=('VERTICAL ALIGNMENT'!$C$30+('VERTICAL ALIGNMENT'!$E$30/2)),(PET!$T24&gt;=('VERTICAL ALIGNMENT'!$C$30-('VERTICAL ALIGNMENT'!$E$30/2)))),'VERTICAL ALIGNMENT'!$K$30+'VERTICAL ALIGNMENT'!$F$29*(PET!$T24-'VERTICAL ALIGNMENT'!$J$30)+('VERTICAL ALIGNMENT'!$I$30/2)*(PET!$T24-'VERTICAL ALIGNMENT'!$J$30)^2,IF(AND(PET!$T24&lt;=('VERTICAL ALIGNMENT'!$C$32-('VERTICAL ALIGNMENT'!$E$32/2)),(PET!$T24&gt;='VERTICAL ALIGNMENT'!$C$30+'VERTICAL ALIGNMENT'!$E$30/2)),'VERTICAL ALIGNMENT'!$D$30+'VERTICAL ALIGNMENT'!$F$31*(PET!$T24-'VERTICAL ALIGNMENT'!$C$30),IF(AND(PET!$T24&lt;=('VERTICAL ALIGNMENT'!$C$32+('VERTICAL ALIGNMENT'!$E$32/2)),(PET!$T24&gt;=('VERTICAL ALIGNMENT'!$C$32-('VERTICAL ALIGNMENT'!$E$32/2)))),'VERTICAL ALIGNMENT'!$K$32+'VERTICAL ALIGNMENT'!$F$31*(PET!$T24-'VERTICAL ALIGNMENT'!$J$32)+('VERTICAL ALIGNMENT'!$I$32/2)*(PET!$T24-'VERTICAL ALIGNMENT'!$J$32)^2,$N24))))))</f>
        <v>O. B.</v>
      </c>
      <c r="N24" s="158" t="str">
        <f>IF(AND(PET!$T24&lt;=('VERTICAL ALIGNMENT'!$C$34-('VERTICAL ALIGNMENT'!$E$34/2)),(PET!$T24&gt;='VERTICAL ALIGNMENT'!$C$32+'VERTICAL ALIGNMENT'!$E$32/2)),'VERTICAL ALIGNMENT'!$D$32+'VERTICAL ALIGNMENT'!$F$33*(PET!$T24-'VERTICAL ALIGNMENT'!$C$32),IF(AND(PET!$T24&lt;=('VERTICAL ALIGNMENT'!$C$34+('VERTICAL ALIGNMENT'!$E$34/2)),(PET!$T24&gt;=('VERTICAL ALIGNMENT'!$C$34-('VERTICAL ALIGNMENT'!$E$34/2)))),'VERTICAL ALIGNMENT'!$K$34+'VERTICAL ALIGNMENT'!$F$33*(PET!$T24-'VERTICAL ALIGNMENT'!$J$34)+('VERTICAL ALIGNMENT'!$I$34/2)*(PET!$T24-'VERTICAL ALIGNMENT'!$J$34)^2,IF(AND(PET!$T24&lt;=('VERTICAL ALIGNMENT'!$C$36-('VERTICAL ALIGNMENT'!$E$36/2)),(PET!$T24&gt;='VERTICAL ALIGNMENT'!$C$34+'VERTICAL ALIGNMENT'!$E$34/2)),'VERTICAL ALIGNMENT'!$D$34+'VERTICAL ALIGNMENT'!$F$35*(PET!$T24-'VERTICAL ALIGNMENT'!$C$34),IF(AND(PET!$T24&lt;=('VERTICAL ALIGNMENT'!$C$36+('VERTICAL ALIGNMENT'!$E$36/2)),(PET!$T24&gt;=('VERTICAL ALIGNMENT'!$C$36-('VERTICAL ALIGNMENT'!$E$36/2)))),'VERTICAL ALIGNMENT'!$K$36+'VERTICAL ALIGNMENT'!$F$35*(PET!$T24-'VERTICAL ALIGNMENT'!$J$36)+('VERTICAL ALIGNMENT'!$I$36/2)*(PET!$T24-'VERTICAL ALIGNMENT'!$J$36)^2,IF(AND(PET!$T24&lt;=('VERTICAL ALIGNMENT'!$C$38-('VERTICAL ALIGNMENT'!$E$38/2)),(PET!$T24&gt;='VERTICAL ALIGNMENT'!$C$36+'VERTICAL ALIGNMENT'!$E$36/2)),'VERTICAL ALIGNMENT'!$D$36+'VERTICAL ALIGNMENT'!$F$37*(PET!$T24-'VERTICAL ALIGNMENT'!$C$36),IF(AND(PET!$T24&lt;=('VERTICAL ALIGNMENT'!$C$38+('VERTICAL ALIGNMENT'!$E$38/2)),(PET!$T24&gt;=('VERTICAL ALIGNMENT'!$C$38-('VERTICAL ALIGNMENT'!$E$38/2)))),'VERTICAL ALIGNMENT'!$K$38+'VERTICAL ALIGNMENT'!$F$37*(PET!$T24-'VERTICAL ALIGNMENT'!$J$38)+('VERTICAL ALIGNMENT'!$I$38/2)*(PET!$T24-'VERTICAL ALIGNMENT'!$J$38)^2,$O24))))))</f>
        <v>O. B.</v>
      </c>
      <c r="O24" s="158" t="str">
        <f>IF(AND(PET!$T24&lt;=('VERTICAL ALIGNMENT'!$C$40-('VERTICAL ALIGNMENT'!$E$40/2)),(PET!$T24&gt;='VERTICAL ALIGNMENT'!$C$38+'VERTICAL ALIGNMENT'!$E$38/2)),'VERTICAL ALIGNMENT'!$D$38+'VERTICAL ALIGNMENT'!$F$39*(PET!$T24-'VERTICAL ALIGNMENT'!$C$38),IF(AND(PET!$T24&lt;=('VERTICAL ALIGNMENT'!$C$40+('VERTICAL ALIGNMENT'!$E$40/2)),(PET!$T24&gt;=('VERTICAL ALIGNMENT'!$C$40-('VERTICAL ALIGNMENT'!$E$40/2)))),'VERTICAL ALIGNMENT'!$K$40+'VERTICAL ALIGNMENT'!$F$39*(PET!$T24-'VERTICAL ALIGNMENT'!$J$40)+('VERTICAL ALIGNMENT'!$I$40/2)*(PET!$T24-'VERTICAL ALIGNMENT'!$J$40)^2,IF(AND(PET!$T24&lt;=('VERTICAL ALIGNMENT'!$C$42-('VERTICAL ALIGNMENT'!$E$42/2)),(PET!$T24&gt;='VERTICAL ALIGNMENT'!$C$40+'VERTICAL ALIGNMENT'!$E$40/2)),'VERTICAL ALIGNMENT'!$D$40+'VERTICAL ALIGNMENT'!$F$41*(PET!$T24-'VERTICAL ALIGNMENT'!$C$40),IF(AND(PET!$T24&lt;=('VERTICAL ALIGNMENT'!$C$42+('VERTICAL ALIGNMENT'!$E$42/2)),(PET!$T24&gt;=('VERTICAL ALIGNMENT'!$C$42-('VERTICAL ALIGNMENT'!$E$42/2)))),'VERTICAL ALIGNMENT'!$K$42+'VERTICAL ALIGNMENT'!$F$41*(PET!$T24-'VERTICAL ALIGNMENT'!$J$42)+('VERTICAL ALIGNMENT'!$I$42/2)*(PET!$T24-'VERTICAL ALIGNMENT'!$J$42)^2,IF(AND(PET!$T24&lt;=('VERTICAL ALIGNMENT'!$C$44-('VERTICAL ALIGNMENT'!$E$44/2)),(PET!$T24&gt;='VERTICAL ALIGNMENT'!$C$42+'VERTICAL ALIGNMENT'!$E$42/2)),'VERTICAL ALIGNMENT'!$D$42+'VERTICAL ALIGNMENT'!$F$43*(PET!$T24-'VERTICAL ALIGNMENT'!$C$42),IF(AND(PET!$T24&lt;=('VERTICAL ALIGNMENT'!$C$44+('VERTICAL ALIGNMENT'!$E$44/2)),(PET!$T24&gt;=('VERTICAL ALIGNMENT'!$C$44-('VERTICAL ALIGNMENT'!$E$44/2)))),'VERTICAL ALIGNMENT'!$K$44+'VERTICAL ALIGNMENT'!$F$43*(PET!$T24-'VERTICAL ALIGNMENT'!$J$44)+('VERTICAL ALIGNMENT'!$I$44/2)*(PET!$T24-'VERTICAL ALIGNMENT'!$J$44)^2,$P24))))))</f>
        <v>O. B.</v>
      </c>
      <c r="P24" s="158" t="str">
        <f>IF(AND(PET!$T24&lt;=('VERTICAL ALIGNMENT'!$C$46-('VERTICAL ALIGNMENT'!$E$46/2)),(PET!$T24&gt;='VERTICAL ALIGNMENT'!$C$44+'VERTICAL ALIGNMENT'!$E$44/2)),'VERTICAL ALIGNMENT'!$D$44+'VERTICAL ALIGNMENT'!$F$45*(PET!$T24-'VERTICAL ALIGNMENT'!$C$44),IF(AND(PET!$T24&lt;=('VERTICAL ALIGNMENT'!$C$46+('VERTICAL ALIGNMENT'!$E$46/2)),(PET!$T24&gt;=('VERTICAL ALIGNMENT'!$C$46-('VERTICAL ALIGNMENT'!$E$46/2)))),'VERTICAL ALIGNMENT'!$K$46+'VERTICAL ALIGNMENT'!$F$45*(PET!$T24-'VERTICAL ALIGNMENT'!$J$46)+('VERTICAL ALIGNMENT'!$I$46/2)*(PET!$T24-'VERTICAL ALIGNMENT'!$J$46)^2,IF(AND(PET!$T24&lt;=('VERTICAL ALIGNMENT'!$C$48-('VERTICAL ALIGNMENT'!$E$48/2)),(PET!$T24&gt;='VERTICAL ALIGNMENT'!$C$46+'VERTICAL ALIGNMENT'!$E$46/2)),'VERTICAL ALIGNMENT'!$D$46+'VERTICAL ALIGNMENT'!$F$47*(PET!$T24-'VERTICAL ALIGNMENT'!$C$46),IF(AND(PET!$T24&lt;=('VERTICAL ALIGNMENT'!$C$48+('VERTICAL ALIGNMENT'!$E$48/2)),(PET!$T24&gt;=('VERTICAL ALIGNMENT'!$C$48-('VERTICAL ALIGNMENT'!$E$48/2)))),'VERTICAL ALIGNMENT'!$K$48+'VERTICAL ALIGNMENT'!$F$47*(PET!$T24-'VERTICAL ALIGNMENT'!$J$48)+('VERTICAL ALIGNMENT'!$I$48/2)*(PET!$T24-'VERTICAL ALIGNMENT'!$J$48)^2,IF(AND(PET!$T24&lt;=('VERTICAL ALIGNMENT'!$C$50-('VERTICAL ALIGNMENT'!$E$50/2)),(PET!$T24&gt;='VERTICAL ALIGNMENT'!$C$48+'VERTICAL ALIGNMENT'!$E$48/2)),'VERTICAL ALIGNMENT'!$D$48+'VERTICAL ALIGNMENT'!$F$49*(PET!$T24-'VERTICAL ALIGNMENT'!$C$48),IF(AND(PET!$T24&lt;=('VERTICAL ALIGNMENT'!$C$50+('VERTICAL ALIGNMENT'!$E$50/2)),(PET!$T24&gt;=('VERTICAL ALIGNMENT'!$C$50-('VERTICAL ALIGNMENT'!$E$50/2)))),'VERTICAL ALIGNMENT'!$K$50+'VERTICAL ALIGNMENT'!$F$49*(PET!$T24-'VERTICAL ALIGNMENT'!$J$50)+('VERTICAL ALIGNMENT'!$I$50/2)*(PET!$T24-'VERTICAL ALIGNMENT'!$J$50)^2,$Q24))))))</f>
        <v>O. B.</v>
      </c>
      <c r="Q24" s="158" t="str">
        <f>IF(AND(PET!$T24&lt;=('VERTICAL ALIGNMENT'!$C$52-('VERTICAL ALIGNMENT'!$E$52/2)),(PET!$T24&gt;='VERTICAL ALIGNMENT'!$C$50+'VERTICAL ALIGNMENT'!$E$50/2)),'VERTICAL ALIGNMENT'!$D$50+'VERTICAL ALIGNMENT'!$F$51*(PET!$T24-'VERTICAL ALIGNMENT'!$C$50),IF(AND(PET!$T24&lt;=('VERTICAL ALIGNMENT'!$C$52+('VERTICAL ALIGNMENT'!$E$52/2)),(PET!$T24&gt;=('VERTICAL ALIGNMENT'!$C$52-('VERTICAL ALIGNMENT'!$E$52/2)))),'VERTICAL ALIGNMENT'!$K$52+'VERTICAL ALIGNMENT'!$F$51*(PET!$T24-'VERTICAL ALIGNMENT'!$J$52)+('VERTICAL ALIGNMENT'!$I$52/2)*(PET!$T24-'VERTICAL ALIGNMENT'!$J$52)^2,IF(AND(PET!$T24&lt;=('VERTICAL ALIGNMENT'!$C$54-('VERTICAL ALIGNMENT'!$E$54/2)),(PET!$T24&gt;='VERTICAL ALIGNMENT'!$C$52+'VERTICAL ALIGNMENT'!$E$52/2)),'VERTICAL ALIGNMENT'!$D$52+'VERTICAL ALIGNMENT'!$F$53*(PET!$T24-'VERTICAL ALIGNMENT'!$C$52),IF(AND(PET!$T24&lt;=('VERTICAL ALIGNMENT'!$C$54+('VERTICAL ALIGNMENT'!$E$54/2)),(PET!$T24&gt;=('VERTICAL ALIGNMENT'!$C$54-('VERTICAL ALIGNMENT'!$E$54/2)))),'VERTICAL ALIGNMENT'!$K$54+'VERTICAL ALIGNMENT'!$F$53*(PET!$T24-'VERTICAL ALIGNMENT'!$J$54)+('VERTICAL ALIGNMENT'!$I$54/2)*(PET!$T24-'VERTICAL ALIGNMENT'!$J$54)^2,IF(AND(PET!$T24&lt;=('VERTICAL ALIGNMENT'!$C$56-('VERTICAL ALIGNMENT'!$E$56/2)),(PET!$T24&gt;='VERTICAL ALIGNMENT'!$C$54+'VERTICAL ALIGNMENT'!$E$54/2)),'VERTICAL ALIGNMENT'!$D$54+'VERTICAL ALIGNMENT'!$F$55*(PET!$T24-'VERTICAL ALIGNMENT'!$C$54),IF(AND(PET!$T24&lt;=('VERTICAL ALIGNMENT'!$C$56+('VERTICAL ALIGNMENT'!$E$56/2)),(PET!$T24&gt;=('VERTICAL ALIGNMENT'!$C$56-('VERTICAL ALIGNMENT'!$E$56/2)))),'VERTICAL ALIGNMENT'!$K$56+'VERTICAL ALIGNMENT'!$F$55*(PET!$T24-'VERTICAL ALIGNMENT'!$J$56)+('VERTICAL ALIGNMENT'!$I$56/2)*(PET!$T24-'VERTICAL ALIGNMENT'!$J$56)^2,$R24))))))</f>
        <v>O. B.</v>
      </c>
      <c r="R24" s="158" t="str">
        <f>IF(AND(PET!$T24&lt;=('VERTICAL ALIGNMENT'!$C$58-('VERTICAL ALIGNMENT'!$E$58/2)),(PET!$T24&gt;='VERTICAL ALIGNMENT'!$C$56+'VERTICAL ALIGNMENT'!$E$56/2)),'VERTICAL ALIGNMENT'!$D$56+'VERTICAL ALIGNMENT'!$F$57*(PET!$T24-'VERTICAL ALIGNMENT'!$C$56),IF(AND(PET!$T24&lt;=('VERTICAL ALIGNMENT'!$C$58+('VERTICAL ALIGNMENT'!$E$58/2)),(PET!$T24&gt;=('VERTICAL ALIGNMENT'!$C$58-('VERTICAL ALIGNMENT'!$E$58/2)))),'VERTICAL ALIGNMENT'!$K$58+'VERTICAL ALIGNMENT'!$F$57*(PET!$T24-'VERTICAL ALIGNMENT'!$J$58)+('VERTICAL ALIGNMENT'!$I$58/2)*(PET!$T24-'VERTICAL ALIGNMENT'!$J$58)^2,IF(AND(PET!$T24&lt;=('VERTICAL ALIGNMENT'!$C$60-('VERTICAL ALIGNMENT'!$E$60/2)),(PET!$T24&gt;='VERTICAL ALIGNMENT'!$C$58+'VERTICAL ALIGNMENT'!$E$58/2)),'VERTICAL ALIGNMENT'!$D$58+'VERTICAL ALIGNMENT'!$F$59*(PET!$T24-'VERTICAL ALIGNMENT'!$C$58),IF(AND(PET!$T24&lt;=('VERTICAL ALIGNMENT'!$C$60+('VERTICAL ALIGNMENT'!$E$60/2)),(PET!$T24&gt;=('VERTICAL ALIGNMENT'!$C$60-('VERTICAL ALIGNMENT'!$E$60/2)))),'VERTICAL ALIGNMENT'!$K$60+'VERTICAL ALIGNMENT'!$F$59*(PET!$T24-'VERTICAL ALIGNMENT'!$J$60)+('VERTICAL ALIGNMENT'!$I$60/2)*(PET!$T24-'VERTICAL ALIGNMENT'!$J$60)^2,IF(AND(PET!$T24&lt;=('VERTICAL ALIGNMENT'!$C$62-('VERTICAL ALIGNMENT'!$E$62/2)),(PET!$T24&gt;='VERTICAL ALIGNMENT'!$C$60+'VERTICAL ALIGNMENT'!$E$60/2)),'VERTICAL ALIGNMENT'!$D$60+'VERTICAL ALIGNMENT'!$F$61*(PET!$T24-'VERTICAL ALIGNMENT'!$C$60),IF(AND(PET!$T24&lt;=('VERTICAL ALIGNMENT'!$C$62+('VERTICAL ALIGNMENT'!$E$62/2)),(PET!$T24&gt;=('VERTICAL ALIGNMENT'!$C$62-('VERTICAL ALIGNMENT'!$E$62/2)))),'VERTICAL ALIGNMENT'!$K$62+'VERTICAL ALIGNMENT'!$F$61*(PET!$T24-'VERTICAL ALIGNMENT'!$J$62)+('VERTICAL ALIGNMENT'!$I$62/2)*(PET!$T24-'VERTICAL ALIGNMENT'!$J$62)^2,$S24))))))</f>
        <v>O. B.</v>
      </c>
      <c r="S24" s="158" t="str">
        <f>IF(AND(PET!$T24&gt;'VERTICAL ALIGNMENT'!$C$60+'VERTICAL ALIGNMENT'!$E$60/2,PET!$T24&lt;='VERTICAL ALIGNMENT'!$C$62),'VERTICAL ALIGNMENT'!$D$60+'VERTICAL ALIGNMENT'!$F$61*(PET!$T24-'VERTICAL ALIGNMENT'!$C$60),"O. B.")</f>
        <v>O. B.</v>
      </c>
      <c r="T24" s="159">
        <f t="shared" si="19"/>
        <v>3050</v>
      </c>
      <c r="U24" s="214">
        <v>0.06</v>
      </c>
      <c r="V24" s="106">
        <v>16</v>
      </c>
      <c r="W24" s="106">
        <f t="shared" si="5"/>
        <v>0.96</v>
      </c>
      <c r="X24" s="140"/>
      <c r="Y24" s="194">
        <v>40</v>
      </c>
      <c r="Z24" s="212">
        <f t="shared" si="6"/>
        <v>630.98</v>
      </c>
      <c r="AA24" s="168">
        <f t="shared" si="17"/>
        <v>-1.0000000000000009E-2</v>
      </c>
      <c r="AB24" s="106">
        <v>4</v>
      </c>
      <c r="AC24" s="169">
        <f t="shared" si="9"/>
        <v>630.94000000000005</v>
      </c>
      <c r="AD24" s="186"/>
      <c r="AE24" s="234"/>
    </row>
    <row r="25" spans="1:46" ht="14.1" customHeight="1" x14ac:dyDescent="0.2">
      <c r="A25" s="129">
        <f t="shared" si="3"/>
        <v>629.45699999999999</v>
      </c>
      <c r="B25" s="106">
        <v>6</v>
      </c>
      <c r="C25" s="108">
        <f t="shared" si="22"/>
        <v>-0.06</v>
      </c>
      <c r="D25" s="195">
        <f t="shared" ref="D25" si="28">ROUND(J25+(H25*I25),2)</f>
        <v>630.78</v>
      </c>
      <c r="E25" s="194">
        <v>40</v>
      </c>
      <c r="F25" s="155"/>
      <c r="G25" s="140">
        <f t="shared" ref="G25" si="29">H25*I25</f>
        <v>0.96</v>
      </c>
      <c r="H25" s="105">
        <v>16</v>
      </c>
      <c r="I25" s="199">
        <v>0.06</v>
      </c>
      <c r="J25" s="157">
        <f>IF(AND(PET!$T25&lt;=('VERTICAL ALIGNMENT'!$C$10-('VERTICAL ALIGNMENT'!$E$10/2)),(PET!$T25&gt;='VERTICAL ALIGNMENT'!$C$8)),'VERTICAL ALIGNMENT'!$D$8+'VERTICAL ALIGNMENT'!$F$9*(PET!$T25-'VERTICAL ALIGNMENT'!$C$8),IF(AND(PET!$T25&lt;=('VERTICAL ALIGNMENT'!$C$10+('VERTICAL ALIGNMENT'!$E$10/2)),(PET!$T25&gt;=('VERTICAL ALIGNMENT'!$C$10-('VERTICAL ALIGNMENT'!$E$10/2)))),'VERTICAL ALIGNMENT'!$K$10+'VERTICAL ALIGNMENT'!$F$9*(PET!$T25-'VERTICAL ALIGNMENT'!$J$10)+('VERTICAL ALIGNMENT'!$I$10/2)*(PET!$T25-'VERTICAL ALIGNMENT'!$J$10)^2,IF(AND(PET!$T25&lt;=('VERTICAL ALIGNMENT'!$C$12-('VERTICAL ALIGNMENT'!$E$12/2)),(PET!$T25&gt;='VERTICAL ALIGNMENT'!$C$10+'VERTICAL ALIGNMENT'!$E$10/2)),'VERTICAL ALIGNMENT'!$D$10+'VERTICAL ALIGNMENT'!$F$11*(PET!$T25-'VERTICAL ALIGNMENT'!$C$10),IF(AND(PET!$T25&lt;=('VERTICAL ALIGNMENT'!$C$12+('VERTICAL ALIGNMENT'!$E$12/2)),(PET!$T25&gt;=('VERTICAL ALIGNMENT'!$C$12-('VERTICAL ALIGNMENT'!$E$12/2)))),'VERTICAL ALIGNMENT'!$K$12+'VERTICAL ALIGNMENT'!$F$11*(PET!$T25-'VERTICAL ALIGNMENT'!$J$12)+('VERTICAL ALIGNMENT'!$I$12/2)*(PET!$T25-'VERTICAL ALIGNMENT'!$J$12)^2,IF(AND(PET!$T25&lt;=('VERTICAL ALIGNMENT'!$C$14-('VERTICAL ALIGNMENT'!$E$14/2)),(PET!$T25&gt;='VERTICAL ALIGNMENT'!$C$12+'VERTICAL ALIGNMENT'!$E$12/2)),'VERTICAL ALIGNMENT'!$D$12+'VERTICAL ALIGNMENT'!$F$13*(PET!$T25-'VERTICAL ALIGNMENT'!$C$12),IF(AND(PET!$T25&lt;=('VERTICAL ALIGNMENT'!$C$14+('VERTICAL ALIGNMENT'!$E$14/2)),(PET!$T25&gt;=('VERTICAL ALIGNMENT'!$C$14-('VERTICAL ALIGNMENT'!$E$14/2)))),'VERTICAL ALIGNMENT'!$K$14+'VERTICAL ALIGNMENT'!$F$13*(PET!$T25-'VERTICAL ALIGNMENT'!$J$14)+('VERTICAL ALIGNMENT'!$I$14/2)*(PET!$T25-'VERTICAL ALIGNMENT'!$J$14)^2,$K25))))))</f>
        <v>629.81723541666668</v>
      </c>
      <c r="K25" s="158">
        <f>IF(AND(PET!$T25&lt;=('VERTICAL ALIGNMENT'!$C$16-('VERTICAL ALIGNMENT'!$E$16/2)),(PET!$T25&gt;='VERTICAL ALIGNMENT'!$C$14+'VERTICAL ALIGNMENT'!$E$14/2)),'VERTICAL ALIGNMENT'!$D$14+'VERTICAL ALIGNMENT'!$F$15*(PET!$T25-'VERTICAL ALIGNMENT'!$C$14),IF(AND(PET!$T25&lt;=('VERTICAL ALIGNMENT'!$C$16+('VERTICAL ALIGNMENT'!$E$16/2)),(PET!$T25&gt;=('VERTICAL ALIGNMENT'!$C$16-('VERTICAL ALIGNMENT'!$E$16/2)))),'VERTICAL ALIGNMENT'!$K$16+'VERTICAL ALIGNMENT'!$F$15*(PET!$T25-'VERTICAL ALIGNMENT'!$J$16)+('VERTICAL ALIGNMENT'!$I$16/2)*(PET!$T25-'VERTICAL ALIGNMENT'!$J$16)^2,IF(AND(PET!$T25&lt;=('VERTICAL ALIGNMENT'!$C$18-('VERTICAL ALIGNMENT'!$E$18/2)),(PET!$T25&gt;='VERTICAL ALIGNMENT'!$C$16+'VERTICAL ALIGNMENT'!$E$16/2)),'VERTICAL ALIGNMENT'!$D$16+'VERTICAL ALIGNMENT'!$F$17*(PET!$T25-'VERTICAL ALIGNMENT'!$C$16),IF(AND(PET!$T25&lt;=('VERTICAL ALIGNMENT'!$C$18+('VERTICAL ALIGNMENT'!$E$18/2)),(PET!$T25&gt;=('VERTICAL ALIGNMENT'!$C$18-('VERTICAL ALIGNMENT'!$E$18/2)))),'VERTICAL ALIGNMENT'!$K$18+'VERTICAL ALIGNMENT'!$F$17*(PET!$T25-'VERTICAL ALIGNMENT'!$J$18)+('VERTICAL ALIGNMENT'!$I$18/2)*(PET!$T25-'VERTICAL ALIGNMENT'!$J$18)^2,IF(AND(PET!$T25&lt;=('VERTICAL ALIGNMENT'!$C$20-('VERTICAL ALIGNMENT'!$E$20/2)),(PET!$T25&gt;='VERTICAL ALIGNMENT'!$C$18+'VERTICAL ALIGNMENT'!$E$18/2)),'VERTICAL ALIGNMENT'!$D$18+'VERTICAL ALIGNMENT'!$F$19*(PET!$T25-'VERTICAL ALIGNMENT'!$C$18),IF(AND(PET!$T25&lt;=('VERTICAL ALIGNMENT'!$C$20+('VERTICAL ALIGNMENT'!$E$20/2)),(PET!$T25&gt;=('VERTICAL ALIGNMENT'!$C$20-('VERTICAL ALIGNMENT'!$E$20/2)))),'VERTICAL ALIGNMENT'!$K$20+'VERTICAL ALIGNMENT'!$F$19*(PET!$T25-'VERTICAL ALIGNMENT'!$J$20)+('VERTICAL ALIGNMENT'!$I$20/2)*(PET!$T25-'VERTICAL ALIGNMENT'!$J$20)^2,$L25))))))</f>
        <v>629.81723541666668</v>
      </c>
      <c r="L25" s="158" t="str">
        <f>IF(AND(PET!$T25&lt;=('VERTICAL ALIGNMENT'!$C$22-('VERTICAL ALIGNMENT'!$E$22/2)),(PET!$T25&gt;='VERTICAL ALIGNMENT'!$C$20+'VERTICAL ALIGNMENT'!$E$20/2)),'VERTICAL ALIGNMENT'!$D$20+'VERTICAL ALIGNMENT'!$F$21*(PET!$T25-'VERTICAL ALIGNMENT'!$C$20),IF(AND(PET!$T25&lt;=('VERTICAL ALIGNMENT'!$C$22+('VERTICAL ALIGNMENT'!$E$22/2)),(PET!$T25&gt;=('VERTICAL ALIGNMENT'!$C$22-('VERTICAL ALIGNMENT'!$E$22/2)))),'VERTICAL ALIGNMENT'!$K$22+'VERTICAL ALIGNMENT'!$F$21*(PET!$T25-'VERTICAL ALIGNMENT'!$J$22)+('VERTICAL ALIGNMENT'!$I$22/2)*(PET!$T25-'VERTICAL ALIGNMENT'!$J$22)^2,IF(AND(PET!$T25&lt;=('VERTICAL ALIGNMENT'!$C$24-('VERTICAL ALIGNMENT'!$E$24/2)),(PET!$T25&gt;='VERTICAL ALIGNMENT'!$C$22+'VERTICAL ALIGNMENT'!$E$22/2)),'VERTICAL ALIGNMENT'!$D$22+'VERTICAL ALIGNMENT'!$F$23*(PET!$T25-'VERTICAL ALIGNMENT'!$C$22),IF(AND(PET!$T25&lt;=('VERTICAL ALIGNMENT'!$C$24+('VERTICAL ALIGNMENT'!$E$24/2)),(PET!$T25&gt;=('VERTICAL ALIGNMENT'!$C$24-('VERTICAL ALIGNMENT'!$E$24/2)))),'VERTICAL ALIGNMENT'!$K$24+'VERTICAL ALIGNMENT'!$F$23*(PET!$T25-'VERTICAL ALIGNMENT'!$J$24)+('VERTICAL ALIGNMENT'!$I$24/2)*(PET!$T25-'VERTICAL ALIGNMENT'!$J$24)^2,IF(AND(PET!$T25&lt;=('VERTICAL ALIGNMENT'!$C$26-('VERTICAL ALIGNMENT'!$E$26/2)),(PET!$T25&gt;='VERTICAL ALIGNMENT'!$C$24+'VERTICAL ALIGNMENT'!$E$24/2)),'VERTICAL ALIGNMENT'!$D$24+'VERTICAL ALIGNMENT'!$F$25*(PET!$T25-'VERTICAL ALIGNMENT'!$C$24),IF(AND(PET!$T25&lt;=('VERTICAL ALIGNMENT'!$C$26+('VERTICAL ALIGNMENT'!$E$26/2)),(PET!$T25&gt;=('VERTICAL ALIGNMENT'!$C$26-('VERTICAL ALIGNMENT'!$E$26/2)))),'VERTICAL ALIGNMENT'!$K$26+'VERTICAL ALIGNMENT'!$F$25*(PET!$T25-'VERTICAL ALIGNMENT'!$J$26)+('VERTICAL ALIGNMENT'!$I$26/2)*(PET!$T25-'VERTICAL ALIGNMENT'!$J$26)^2,$M25))))))</f>
        <v>O. B.</v>
      </c>
      <c r="M25" s="158" t="str">
        <f>IF(AND(PET!$T25&lt;=('VERTICAL ALIGNMENT'!$C$28-('VERTICAL ALIGNMENT'!$E$28/2)),(PET!$T25&gt;='VERTICAL ALIGNMENT'!$C$26+'VERTICAL ALIGNMENT'!$E$26/2)),'VERTICAL ALIGNMENT'!$D$26+'VERTICAL ALIGNMENT'!$F$27*(PET!$T25-'VERTICAL ALIGNMENT'!$C$26),IF(AND(PET!$T25&lt;=('VERTICAL ALIGNMENT'!$C$28+('VERTICAL ALIGNMENT'!$E$28/2)),(PET!$T25&gt;=('VERTICAL ALIGNMENT'!$C$28-('VERTICAL ALIGNMENT'!$E$28/2)))),'VERTICAL ALIGNMENT'!$K$28+'VERTICAL ALIGNMENT'!$F$27*(PET!$T25-'VERTICAL ALIGNMENT'!$J$28)+('VERTICAL ALIGNMENT'!$I$28/2)*(PET!$T25-'VERTICAL ALIGNMENT'!$J$28)^2,IF(AND(PET!$T25&lt;=('VERTICAL ALIGNMENT'!$C$30-('VERTICAL ALIGNMENT'!$E$30/2)),(PET!$T25&gt;='VERTICAL ALIGNMENT'!$C$28+'VERTICAL ALIGNMENT'!$E$28/2)),'VERTICAL ALIGNMENT'!$D$28+'VERTICAL ALIGNMENT'!$F$29*(PET!$T25-'VERTICAL ALIGNMENT'!$C$28),IF(AND(PET!$T25&lt;=('VERTICAL ALIGNMENT'!$C$30+('VERTICAL ALIGNMENT'!$E$30/2)),(PET!$T25&gt;=('VERTICAL ALIGNMENT'!$C$30-('VERTICAL ALIGNMENT'!$E$30/2)))),'VERTICAL ALIGNMENT'!$K$30+'VERTICAL ALIGNMENT'!$F$29*(PET!$T25-'VERTICAL ALIGNMENT'!$J$30)+('VERTICAL ALIGNMENT'!$I$30/2)*(PET!$T25-'VERTICAL ALIGNMENT'!$J$30)^2,IF(AND(PET!$T25&lt;=('VERTICAL ALIGNMENT'!$C$32-('VERTICAL ALIGNMENT'!$E$32/2)),(PET!$T25&gt;='VERTICAL ALIGNMENT'!$C$30+'VERTICAL ALIGNMENT'!$E$30/2)),'VERTICAL ALIGNMENT'!$D$30+'VERTICAL ALIGNMENT'!$F$31*(PET!$T25-'VERTICAL ALIGNMENT'!$C$30),IF(AND(PET!$T25&lt;=('VERTICAL ALIGNMENT'!$C$32+('VERTICAL ALIGNMENT'!$E$32/2)),(PET!$T25&gt;=('VERTICAL ALIGNMENT'!$C$32-('VERTICAL ALIGNMENT'!$E$32/2)))),'VERTICAL ALIGNMENT'!$K$32+'VERTICAL ALIGNMENT'!$F$31*(PET!$T25-'VERTICAL ALIGNMENT'!$J$32)+('VERTICAL ALIGNMENT'!$I$32/2)*(PET!$T25-'VERTICAL ALIGNMENT'!$J$32)^2,$N25))))))</f>
        <v>O. B.</v>
      </c>
      <c r="N25" s="158" t="str">
        <f>IF(AND(PET!$T25&lt;=('VERTICAL ALIGNMENT'!$C$34-('VERTICAL ALIGNMENT'!$E$34/2)),(PET!$T25&gt;='VERTICAL ALIGNMENT'!$C$32+'VERTICAL ALIGNMENT'!$E$32/2)),'VERTICAL ALIGNMENT'!$D$32+'VERTICAL ALIGNMENT'!$F$33*(PET!$T25-'VERTICAL ALIGNMENT'!$C$32),IF(AND(PET!$T25&lt;=('VERTICAL ALIGNMENT'!$C$34+('VERTICAL ALIGNMENT'!$E$34/2)),(PET!$T25&gt;=('VERTICAL ALIGNMENT'!$C$34-('VERTICAL ALIGNMENT'!$E$34/2)))),'VERTICAL ALIGNMENT'!$K$34+'VERTICAL ALIGNMENT'!$F$33*(PET!$T25-'VERTICAL ALIGNMENT'!$J$34)+('VERTICAL ALIGNMENT'!$I$34/2)*(PET!$T25-'VERTICAL ALIGNMENT'!$J$34)^2,IF(AND(PET!$T25&lt;=('VERTICAL ALIGNMENT'!$C$36-('VERTICAL ALIGNMENT'!$E$36/2)),(PET!$T25&gt;='VERTICAL ALIGNMENT'!$C$34+'VERTICAL ALIGNMENT'!$E$34/2)),'VERTICAL ALIGNMENT'!$D$34+'VERTICAL ALIGNMENT'!$F$35*(PET!$T25-'VERTICAL ALIGNMENT'!$C$34),IF(AND(PET!$T25&lt;=('VERTICAL ALIGNMENT'!$C$36+('VERTICAL ALIGNMENT'!$E$36/2)),(PET!$T25&gt;=('VERTICAL ALIGNMENT'!$C$36-('VERTICAL ALIGNMENT'!$E$36/2)))),'VERTICAL ALIGNMENT'!$K$36+'VERTICAL ALIGNMENT'!$F$35*(PET!$T25-'VERTICAL ALIGNMENT'!$J$36)+('VERTICAL ALIGNMENT'!$I$36/2)*(PET!$T25-'VERTICAL ALIGNMENT'!$J$36)^2,IF(AND(PET!$T25&lt;=('VERTICAL ALIGNMENT'!$C$38-('VERTICAL ALIGNMENT'!$E$38/2)),(PET!$T25&gt;='VERTICAL ALIGNMENT'!$C$36+'VERTICAL ALIGNMENT'!$E$36/2)),'VERTICAL ALIGNMENT'!$D$36+'VERTICAL ALIGNMENT'!$F$37*(PET!$T25-'VERTICAL ALIGNMENT'!$C$36),IF(AND(PET!$T25&lt;=('VERTICAL ALIGNMENT'!$C$38+('VERTICAL ALIGNMENT'!$E$38/2)),(PET!$T25&gt;=('VERTICAL ALIGNMENT'!$C$38-('VERTICAL ALIGNMENT'!$E$38/2)))),'VERTICAL ALIGNMENT'!$K$38+'VERTICAL ALIGNMENT'!$F$37*(PET!$T25-'VERTICAL ALIGNMENT'!$J$38)+('VERTICAL ALIGNMENT'!$I$38/2)*(PET!$T25-'VERTICAL ALIGNMENT'!$J$38)^2,$O25))))))</f>
        <v>O. B.</v>
      </c>
      <c r="O25" s="158" t="str">
        <f>IF(AND(PET!$T25&lt;=('VERTICAL ALIGNMENT'!$C$40-('VERTICAL ALIGNMENT'!$E$40/2)),(PET!$T25&gt;='VERTICAL ALIGNMENT'!$C$38+'VERTICAL ALIGNMENT'!$E$38/2)),'VERTICAL ALIGNMENT'!$D$38+'VERTICAL ALIGNMENT'!$F$39*(PET!$T25-'VERTICAL ALIGNMENT'!$C$38),IF(AND(PET!$T25&lt;=('VERTICAL ALIGNMENT'!$C$40+('VERTICAL ALIGNMENT'!$E$40/2)),(PET!$T25&gt;=('VERTICAL ALIGNMENT'!$C$40-('VERTICAL ALIGNMENT'!$E$40/2)))),'VERTICAL ALIGNMENT'!$K$40+'VERTICAL ALIGNMENT'!$F$39*(PET!$T25-'VERTICAL ALIGNMENT'!$J$40)+('VERTICAL ALIGNMENT'!$I$40/2)*(PET!$T25-'VERTICAL ALIGNMENT'!$J$40)^2,IF(AND(PET!$T25&lt;=('VERTICAL ALIGNMENT'!$C$42-('VERTICAL ALIGNMENT'!$E$42/2)),(PET!$T25&gt;='VERTICAL ALIGNMENT'!$C$40+'VERTICAL ALIGNMENT'!$E$40/2)),'VERTICAL ALIGNMENT'!$D$40+'VERTICAL ALIGNMENT'!$F$41*(PET!$T25-'VERTICAL ALIGNMENT'!$C$40),IF(AND(PET!$T25&lt;=('VERTICAL ALIGNMENT'!$C$42+('VERTICAL ALIGNMENT'!$E$42/2)),(PET!$T25&gt;=('VERTICAL ALIGNMENT'!$C$42-('VERTICAL ALIGNMENT'!$E$42/2)))),'VERTICAL ALIGNMENT'!$K$42+'VERTICAL ALIGNMENT'!$F$41*(PET!$T25-'VERTICAL ALIGNMENT'!$J$42)+('VERTICAL ALIGNMENT'!$I$42/2)*(PET!$T25-'VERTICAL ALIGNMENT'!$J$42)^2,IF(AND(PET!$T25&lt;=('VERTICAL ALIGNMENT'!$C$44-('VERTICAL ALIGNMENT'!$E$44/2)),(PET!$T25&gt;='VERTICAL ALIGNMENT'!$C$42+'VERTICAL ALIGNMENT'!$E$42/2)),'VERTICAL ALIGNMENT'!$D$42+'VERTICAL ALIGNMENT'!$F$43*(PET!$T25-'VERTICAL ALIGNMENT'!$C$42),IF(AND(PET!$T25&lt;=('VERTICAL ALIGNMENT'!$C$44+('VERTICAL ALIGNMENT'!$E$44/2)),(PET!$T25&gt;=('VERTICAL ALIGNMENT'!$C$44-('VERTICAL ALIGNMENT'!$E$44/2)))),'VERTICAL ALIGNMENT'!$K$44+'VERTICAL ALIGNMENT'!$F$43*(PET!$T25-'VERTICAL ALIGNMENT'!$J$44)+('VERTICAL ALIGNMENT'!$I$44/2)*(PET!$T25-'VERTICAL ALIGNMENT'!$J$44)^2,$P25))))))</f>
        <v>O. B.</v>
      </c>
      <c r="P25" s="158" t="str">
        <f>IF(AND(PET!$T25&lt;=('VERTICAL ALIGNMENT'!$C$46-('VERTICAL ALIGNMENT'!$E$46/2)),(PET!$T25&gt;='VERTICAL ALIGNMENT'!$C$44+'VERTICAL ALIGNMENT'!$E$44/2)),'VERTICAL ALIGNMENT'!$D$44+'VERTICAL ALIGNMENT'!$F$45*(PET!$T25-'VERTICAL ALIGNMENT'!$C$44),IF(AND(PET!$T25&lt;=('VERTICAL ALIGNMENT'!$C$46+('VERTICAL ALIGNMENT'!$E$46/2)),(PET!$T25&gt;=('VERTICAL ALIGNMENT'!$C$46-('VERTICAL ALIGNMENT'!$E$46/2)))),'VERTICAL ALIGNMENT'!$K$46+'VERTICAL ALIGNMENT'!$F$45*(PET!$T25-'VERTICAL ALIGNMENT'!$J$46)+('VERTICAL ALIGNMENT'!$I$46/2)*(PET!$T25-'VERTICAL ALIGNMENT'!$J$46)^2,IF(AND(PET!$T25&lt;=('VERTICAL ALIGNMENT'!$C$48-('VERTICAL ALIGNMENT'!$E$48/2)),(PET!$T25&gt;='VERTICAL ALIGNMENT'!$C$46+'VERTICAL ALIGNMENT'!$E$46/2)),'VERTICAL ALIGNMENT'!$D$46+'VERTICAL ALIGNMENT'!$F$47*(PET!$T25-'VERTICAL ALIGNMENT'!$C$46),IF(AND(PET!$T25&lt;=('VERTICAL ALIGNMENT'!$C$48+('VERTICAL ALIGNMENT'!$E$48/2)),(PET!$T25&gt;=('VERTICAL ALIGNMENT'!$C$48-('VERTICAL ALIGNMENT'!$E$48/2)))),'VERTICAL ALIGNMENT'!$K$48+'VERTICAL ALIGNMENT'!$F$47*(PET!$T25-'VERTICAL ALIGNMENT'!$J$48)+('VERTICAL ALIGNMENT'!$I$48/2)*(PET!$T25-'VERTICAL ALIGNMENT'!$J$48)^2,IF(AND(PET!$T25&lt;=('VERTICAL ALIGNMENT'!$C$50-('VERTICAL ALIGNMENT'!$E$50/2)),(PET!$T25&gt;='VERTICAL ALIGNMENT'!$C$48+'VERTICAL ALIGNMENT'!$E$48/2)),'VERTICAL ALIGNMENT'!$D$48+'VERTICAL ALIGNMENT'!$F$49*(PET!$T25-'VERTICAL ALIGNMENT'!$C$48),IF(AND(PET!$T25&lt;=('VERTICAL ALIGNMENT'!$C$50+('VERTICAL ALIGNMENT'!$E$50/2)),(PET!$T25&gt;=('VERTICAL ALIGNMENT'!$C$50-('VERTICAL ALIGNMENT'!$E$50/2)))),'VERTICAL ALIGNMENT'!$K$50+'VERTICAL ALIGNMENT'!$F$49*(PET!$T25-'VERTICAL ALIGNMENT'!$J$50)+('VERTICAL ALIGNMENT'!$I$50/2)*(PET!$T25-'VERTICAL ALIGNMENT'!$J$50)^2,$Q25))))))</f>
        <v>O. B.</v>
      </c>
      <c r="Q25" s="158" t="str">
        <f>IF(AND(PET!$T25&lt;=('VERTICAL ALIGNMENT'!$C$52-('VERTICAL ALIGNMENT'!$E$52/2)),(PET!$T25&gt;='VERTICAL ALIGNMENT'!$C$50+'VERTICAL ALIGNMENT'!$E$50/2)),'VERTICAL ALIGNMENT'!$D$50+'VERTICAL ALIGNMENT'!$F$51*(PET!$T25-'VERTICAL ALIGNMENT'!$C$50),IF(AND(PET!$T25&lt;=('VERTICAL ALIGNMENT'!$C$52+('VERTICAL ALIGNMENT'!$E$52/2)),(PET!$T25&gt;=('VERTICAL ALIGNMENT'!$C$52-('VERTICAL ALIGNMENT'!$E$52/2)))),'VERTICAL ALIGNMENT'!$K$52+'VERTICAL ALIGNMENT'!$F$51*(PET!$T25-'VERTICAL ALIGNMENT'!$J$52)+('VERTICAL ALIGNMENT'!$I$52/2)*(PET!$T25-'VERTICAL ALIGNMENT'!$J$52)^2,IF(AND(PET!$T25&lt;=('VERTICAL ALIGNMENT'!$C$54-('VERTICAL ALIGNMENT'!$E$54/2)),(PET!$T25&gt;='VERTICAL ALIGNMENT'!$C$52+'VERTICAL ALIGNMENT'!$E$52/2)),'VERTICAL ALIGNMENT'!$D$52+'VERTICAL ALIGNMENT'!$F$53*(PET!$T25-'VERTICAL ALIGNMENT'!$C$52),IF(AND(PET!$T25&lt;=('VERTICAL ALIGNMENT'!$C$54+('VERTICAL ALIGNMENT'!$E$54/2)),(PET!$T25&gt;=('VERTICAL ALIGNMENT'!$C$54-('VERTICAL ALIGNMENT'!$E$54/2)))),'VERTICAL ALIGNMENT'!$K$54+'VERTICAL ALIGNMENT'!$F$53*(PET!$T25-'VERTICAL ALIGNMENT'!$J$54)+('VERTICAL ALIGNMENT'!$I$54/2)*(PET!$T25-'VERTICAL ALIGNMENT'!$J$54)^2,IF(AND(PET!$T25&lt;=('VERTICAL ALIGNMENT'!$C$56-('VERTICAL ALIGNMENT'!$E$56/2)),(PET!$T25&gt;='VERTICAL ALIGNMENT'!$C$54+'VERTICAL ALIGNMENT'!$E$54/2)),'VERTICAL ALIGNMENT'!$D$54+'VERTICAL ALIGNMENT'!$F$55*(PET!$T25-'VERTICAL ALIGNMENT'!$C$54),IF(AND(PET!$T25&lt;=('VERTICAL ALIGNMENT'!$C$56+('VERTICAL ALIGNMENT'!$E$56/2)),(PET!$T25&gt;=('VERTICAL ALIGNMENT'!$C$56-('VERTICAL ALIGNMENT'!$E$56/2)))),'VERTICAL ALIGNMENT'!$K$56+'VERTICAL ALIGNMENT'!$F$55*(PET!$T25-'VERTICAL ALIGNMENT'!$J$56)+('VERTICAL ALIGNMENT'!$I$56/2)*(PET!$T25-'VERTICAL ALIGNMENT'!$J$56)^2,$R25))))))</f>
        <v>O. B.</v>
      </c>
      <c r="R25" s="158" t="str">
        <f>IF(AND(PET!$T25&lt;=('VERTICAL ALIGNMENT'!$C$58-('VERTICAL ALIGNMENT'!$E$58/2)),(PET!$T25&gt;='VERTICAL ALIGNMENT'!$C$56+'VERTICAL ALIGNMENT'!$E$56/2)),'VERTICAL ALIGNMENT'!$D$56+'VERTICAL ALIGNMENT'!$F$57*(PET!$T25-'VERTICAL ALIGNMENT'!$C$56),IF(AND(PET!$T25&lt;=('VERTICAL ALIGNMENT'!$C$58+('VERTICAL ALIGNMENT'!$E$58/2)),(PET!$T25&gt;=('VERTICAL ALIGNMENT'!$C$58-('VERTICAL ALIGNMENT'!$E$58/2)))),'VERTICAL ALIGNMENT'!$K$58+'VERTICAL ALIGNMENT'!$F$57*(PET!$T25-'VERTICAL ALIGNMENT'!$J$58)+('VERTICAL ALIGNMENT'!$I$58/2)*(PET!$T25-'VERTICAL ALIGNMENT'!$J$58)^2,IF(AND(PET!$T25&lt;=('VERTICAL ALIGNMENT'!$C$60-('VERTICAL ALIGNMENT'!$E$60/2)),(PET!$T25&gt;='VERTICAL ALIGNMENT'!$C$58+'VERTICAL ALIGNMENT'!$E$58/2)),'VERTICAL ALIGNMENT'!$D$58+'VERTICAL ALIGNMENT'!$F$59*(PET!$T25-'VERTICAL ALIGNMENT'!$C$58),IF(AND(PET!$T25&lt;=('VERTICAL ALIGNMENT'!$C$60+('VERTICAL ALIGNMENT'!$E$60/2)),(PET!$T25&gt;=('VERTICAL ALIGNMENT'!$C$60-('VERTICAL ALIGNMENT'!$E$60/2)))),'VERTICAL ALIGNMENT'!$K$60+'VERTICAL ALIGNMENT'!$F$59*(PET!$T25-'VERTICAL ALIGNMENT'!$J$60)+('VERTICAL ALIGNMENT'!$I$60/2)*(PET!$T25-'VERTICAL ALIGNMENT'!$J$60)^2,IF(AND(PET!$T25&lt;=('VERTICAL ALIGNMENT'!$C$62-('VERTICAL ALIGNMENT'!$E$62/2)),(PET!$T25&gt;='VERTICAL ALIGNMENT'!$C$60+'VERTICAL ALIGNMENT'!$E$60/2)),'VERTICAL ALIGNMENT'!$D$60+'VERTICAL ALIGNMENT'!$F$61*(PET!$T25-'VERTICAL ALIGNMENT'!$C$60),IF(AND(PET!$T25&lt;=('VERTICAL ALIGNMENT'!$C$62+('VERTICAL ALIGNMENT'!$E$62/2)),(PET!$T25&gt;=('VERTICAL ALIGNMENT'!$C$62-('VERTICAL ALIGNMENT'!$E$62/2)))),'VERTICAL ALIGNMENT'!$K$62+'VERTICAL ALIGNMENT'!$F$61*(PET!$T25-'VERTICAL ALIGNMENT'!$J$62)+('VERTICAL ALIGNMENT'!$I$62/2)*(PET!$T25-'VERTICAL ALIGNMENT'!$J$62)^2,$S25))))))</f>
        <v>O. B.</v>
      </c>
      <c r="S25" s="158" t="str">
        <f>IF(AND(PET!$T25&gt;'VERTICAL ALIGNMENT'!$C$60+'VERTICAL ALIGNMENT'!$E$60/2,PET!$T25&lt;='VERTICAL ALIGNMENT'!$C$62),'VERTICAL ALIGNMENT'!$D$60+'VERTICAL ALIGNMENT'!$F$61*(PET!$T25-'VERTICAL ALIGNMENT'!$C$60),"O. B.")</f>
        <v>O. B.</v>
      </c>
      <c r="T25" s="159">
        <f t="shared" si="19"/>
        <v>3075</v>
      </c>
      <c r="U25" s="214">
        <v>0.06</v>
      </c>
      <c r="V25" s="106">
        <v>16</v>
      </c>
      <c r="W25" s="106">
        <f t="shared" si="5"/>
        <v>0.96</v>
      </c>
      <c r="X25" s="140"/>
      <c r="Y25" s="194">
        <v>40</v>
      </c>
      <c r="Z25" s="212">
        <f t="shared" si="6"/>
        <v>630.78</v>
      </c>
      <c r="AA25" s="168">
        <f t="shared" si="17"/>
        <v>-1.0000000000000009E-2</v>
      </c>
      <c r="AB25" s="106">
        <v>4</v>
      </c>
      <c r="AC25" s="169">
        <f t="shared" si="9"/>
        <v>630.74</v>
      </c>
      <c r="AD25" s="186"/>
      <c r="AE25" s="234"/>
    </row>
    <row r="26" spans="1:46" ht="14.1" customHeight="1" x14ac:dyDescent="0.2">
      <c r="A26" s="129">
        <f t="shared" si="3"/>
        <v>629.27700000000004</v>
      </c>
      <c r="B26" s="106">
        <v>6</v>
      </c>
      <c r="C26" s="108">
        <f t="shared" si="22"/>
        <v>-0.06</v>
      </c>
      <c r="D26" s="195">
        <f t="shared" si="7"/>
        <v>630.6</v>
      </c>
      <c r="E26" s="194">
        <v>40</v>
      </c>
      <c r="F26" s="155"/>
      <c r="G26" s="140">
        <f t="shared" si="14"/>
        <v>0.96</v>
      </c>
      <c r="H26" s="105">
        <v>16</v>
      </c>
      <c r="I26" s="199">
        <v>0.06</v>
      </c>
      <c r="J26" s="157">
        <f>IF(AND(PET!$T26&lt;=('VERTICAL ALIGNMENT'!$C$10-('VERTICAL ALIGNMENT'!$E$10/2)),(PET!$T26&gt;='VERTICAL ALIGNMENT'!$C$8)),'VERTICAL ALIGNMENT'!$D$8+'VERTICAL ALIGNMENT'!$F$9*(PET!$T26-'VERTICAL ALIGNMENT'!$C$8),IF(AND(PET!$T26&lt;=('VERTICAL ALIGNMENT'!$C$10+('VERTICAL ALIGNMENT'!$E$10/2)),(PET!$T26&gt;=('VERTICAL ALIGNMENT'!$C$10-('VERTICAL ALIGNMENT'!$E$10/2)))),'VERTICAL ALIGNMENT'!$K$10+'VERTICAL ALIGNMENT'!$F$9*(PET!$T26-'VERTICAL ALIGNMENT'!$J$10)+('VERTICAL ALIGNMENT'!$I$10/2)*(PET!$T26-'VERTICAL ALIGNMENT'!$J$10)^2,IF(AND(PET!$T26&lt;=('VERTICAL ALIGNMENT'!$C$12-('VERTICAL ALIGNMENT'!$E$12/2)),(PET!$T26&gt;='VERTICAL ALIGNMENT'!$C$10+'VERTICAL ALIGNMENT'!$E$10/2)),'VERTICAL ALIGNMENT'!$D$10+'VERTICAL ALIGNMENT'!$F$11*(PET!$T26-'VERTICAL ALIGNMENT'!$C$10),IF(AND(PET!$T26&lt;=('VERTICAL ALIGNMENT'!$C$12+('VERTICAL ALIGNMENT'!$E$12/2)),(PET!$T26&gt;=('VERTICAL ALIGNMENT'!$C$12-('VERTICAL ALIGNMENT'!$E$12/2)))),'VERTICAL ALIGNMENT'!$K$12+'VERTICAL ALIGNMENT'!$F$11*(PET!$T26-'VERTICAL ALIGNMENT'!$J$12)+('VERTICAL ALIGNMENT'!$I$12/2)*(PET!$T26-'VERTICAL ALIGNMENT'!$J$12)^2,IF(AND(PET!$T26&lt;=('VERTICAL ALIGNMENT'!$C$14-('VERTICAL ALIGNMENT'!$E$14/2)),(PET!$T26&gt;='VERTICAL ALIGNMENT'!$C$12+'VERTICAL ALIGNMENT'!$E$12/2)),'VERTICAL ALIGNMENT'!$D$12+'VERTICAL ALIGNMENT'!$F$13*(PET!$T26-'VERTICAL ALIGNMENT'!$C$12),IF(AND(PET!$T26&lt;=('VERTICAL ALIGNMENT'!$C$14+('VERTICAL ALIGNMENT'!$E$14/2)),(PET!$T26&gt;=('VERTICAL ALIGNMENT'!$C$14-('VERTICAL ALIGNMENT'!$E$14/2)))),'VERTICAL ALIGNMENT'!$K$14+'VERTICAL ALIGNMENT'!$F$13*(PET!$T26-'VERTICAL ALIGNMENT'!$J$14)+('VERTICAL ALIGNMENT'!$I$14/2)*(PET!$T26-'VERTICAL ALIGNMENT'!$J$14)^2,$K26))))))</f>
        <v>629.63706666666667</v>
      </c>
      <c r="K26" s="158">
        <f>IF(AND(PET!$T26&lt;=('VERTICAL ALIGNMENT'!$C$16-('VERTICAL ALIGNMENT'!$E$16/2)),(PET!$T26&gt;='VERTICAL ALIGNMENT'!$C$14+'VERTICAL ALIGNMENT'!$E$14/2)),'VERTICAL ALIGNMENT'!$D$14+'VERTICAL ALIGNMENT'!$F$15*(PET!$T26-'VERTICAL ALIGNMENT'!$C$14),IF(AND(PET!$T26&lt;=('VERTICAL ALIGNMENT'!$C$16+('VERTICAL ALIGNMENT'!$E$16/2)),(PET!$T26&gt;=('VERTICAL ALIGNMENT'!$C$16-('VERTICAL ALIGNMENT'!$E$16/2)))),'VERTICAL ALIGNMENT'!$K$16+'VERTICAL ALIGNMENT'!$F$15*(PET!$T26-'VERTICAL ALIGNMENT'!$J$16)+('VERTICAL ALIGNMENT'!$I$16/2)*(PET!$T26-'VERTICAL ALIGNMENT'!$J$16)^2,IF(AND(PET!$T26&lt;=('VERTICAL ALIGNMENT'!$C$18-('VERTICAL ALIGNMENT'!$E$18/2)),(PET!$T26&gt;='VERTICAL ALIGNMENT'!$C$16+'VERTICAL ALIGNMENT'!$E$16/2)),'VERTICAL ALIGNMENT'!$D$16+'VERTICAL ALIGNMENT'!$F$17*(PET!$T26-'VERTICAL ALIGNMENT'!$C$16),IF(AND(PET!$T26&lt;=('VERTICAL ALIGNMENT'!$C$18+('VERTICAL ALIGNMENT'!$E$18/2)),(PET!$T26&gt;=('VERTICAL ALIGNMENT'!$C$18-('VERTICAL ALIGNMENT'!$E$18/2)))),'VERTICAL ALIGNMENT'!$K$18+'VERTICAL ALIGNMENT'!$F$17*(PET!$T26-'VERTICAL ALIGNMENT'!$J$18)+('VERTICAL ALIGNMENT'!$I$18/2)*(PET!$T26-'VERTICAL ALIGNMENT'!$J$18)^2,IF(AND(PET!$T26&lt;=('VERTICAL ALIGNMENT'!$C$20-('VERTICAL ALIGNMENT'!$E$20/2)),(PET!$T26&gt;='VERTICAL ALIGNMENT'!$C$18+'VERTICAL ALIGNMENT'!$E$18/2)),'VERTICAL ALIGNMENT'!$D$18+'VERTICAL ALIGNMENT'!$F$19*(PET!$T26-'VERTICAL ALIGNMENT'!$C$18),IF(AND(PET!$T26&lt;=('VERTICAL ALIGNMENT'!$C$20+('VERTICAL ALIGNMENT'!$E$20/2)),(PET!$T26&gt;=('VERTICAL ALIGNMENT'!$C$20-('VERTICAL ALIGNMENT'!$E$20/2)))),'VERTICAL ALIGNMENT'!$K$20+'VERTICAL ALIGNMENT'!$F$19*(PET!$T26-'VERTICAL ALIGNMENT'!$J$20)+('VERTICAL ALIGNMENT'!$I$20/2)*(PET!$T26-'VERTICAL ALIGNMENT'!$J$20)^2,$L26))))))</f>
        <v>629.63706666666667</v>
      </c>
      <c r="L26" s="158" t="str">
        <f>IF(AND(PET!$T26&lt;=('VERTICAL ALIGNMENT'!$C$22-('VERTICAL ALIGNMENT'!$E$22/2)),(PET!$T26&gt;='VERTICAL ALIGNMENT'!$C$20+'VERTICAL ALIGNMENT'!$E$20/2)),'VERTICAL ALIGNMENT'!$D$20+'VERTICAL ALIGNMENT'!$F$21*(PET!$T26-'VERTICAL ALIGNMENT'!$C$20),IF(AND(PET!$T26&lt;=('VERTICAL ALIGNMENT'!$C$22+('VERTICAL ALIGNMENT'!$E$22/2)),(PET!$T26&gt;=('VERTICAL ALIGNMENT'!$C$22-('VERTICAL ALIGNMENT'!$E$22/2)))),'VERTICAL ALIGNMENT'!$K$22+'VERTICAL ALIGNMENT'!$F$21*(PET!$T26-'VERTICAL ALIGNMENT'!$J$22)+('VERTICAL ALIGNMENT'!$I$22/2)*(PET!$T26-'VERTICAL ALIGNMENT'!$J$22)^2,IF(AND(PET!$T26&lt;=('VERTICAL ALIGNMENT'!$C$24-('VERTICAL ALIGNMENT'!$E$24/2)),(PET!$T26&gt;='VERTICAL ALIGNMENT'!$C$22+'VERTICAL ALIGNMENT'!$E$22/2)),'VERTICAL ALIGNMENT'!$D$22+'VERTICAL ALIGNMENT'!$F$23*(PET!$T26-'VERTICAL ALIGNMENT'!$C$22),IF(AND(PET!$T26&lt;=('VERTICAL ALIGNMENT'!$C$24+('VERTICAL ALIGNMENT'!$E$24/2)),(PET!$T26&gt;=('VERTICAL ALIGNMENT'!$C$24-('VERTICAL ALIGNMENT'!$E$24/2)))),'VERTICAL ALIGNMENT'!$K$24+'VERTICAL ALIGNMENT'!$F$23*(PET!$T26-'VERTICAL ALIGNMENT'!$J$24)+('VERTICAL ALIGNMENT'!$I$24/2)*(PET!$T26-'VERTICAL ALIGNMENT'!$J$24)^2,IF(AND(PET!$T26&lt;=('VERTICAL ALIGNMENT'!$C$26-('VERTICAL ALIGNMENT'!$E$26/2)),(PET!$T26&gt;='VERTICAL ALIGNMENT'!$C$24+'VERTICAL ALIGNMENT'!$E$24/2)),'VERTICAL ALIGNMENT'!$D$24+'VERTICAL ALIGNMENT'!$F$25*(PET!$T26-'VERTICAL ALIGNMENT'!$C$24),IF(AND(PET!$T26&lt;=('VERTICAL ALIGNMENT'!$C$26+('VERTICAL ALIGNMENT'!$E$26/2)),(PET!$T26&gt;=('VERTICAL ALIGNMENT'!$C$26-('VERTICAL ALIGNMENT'!$E$26/2)))),'VERTICAL ALIGNMENT'!$K$26+'VERTICAL ALIGNMENT'!$F$25*(PET!$T26-'VERTICAL ALIGNMENT'!$J$26)+('VERTICAL ALIGNMENT'!$I$26/2)*(PET!$T26-'VERTICAL ALIGNMENT'!$J$26)^2,$M26))))))</f>
        <v>O. B.</v>
      </c>
      <c r="M26" s="158" t="str">
        <f>IF(AND(PET!$T26&lt;=('VERTICAL ALIGNMENT'!$C$28-('VERTICAL ALIGNMENT'!$E$28/2)),(PET!$T26&gt;='VERTICAL ALIGNMENT'!$C$26+'VERTICAL ALIGNMENT'!$E$26/2)),'VERTICAL ALIGNMENT'!$D$26+'VERTICAL ALIGNMENT'!$F$27*(PET!$T26-'VERTICAL ALIGNMENT'!$C$26),IF(AND(PET!$T26&lt;=('VERTICAL ALIGNMENT'!$C$28+('VERTICAL ALIGNMENT'!$E$28/2)),(PET!$T26&gt;=('VERTICAL ALIGNMENT'!$C$28-('VERTICAL ALIGNMENT'!$E$28/2)))),'VERTICAL ALIGNMENT'!$K$28+'VERTICAL ALIGNMENT'!$F$27*(PET!$T26-'VERTICAL ALIGNMENT'!$J$28)+('VERTICAL ALIGNMENT'!$I$28/2)*(PET!$T26-'VERTICAL ALIGNMENT'!$J$28)^2,IF(AND(PET!$T26&lt;=('VERTICAL ALIGNMENT'!$C$30-('VERTICAL ALIGNMENT'!$E$30/2)),(PET!$T26&gt;='VERTICAL ALIGNMENT'!$C$28+'VERTICAL ALIGNMENT'!$E$28/2)),'VERTICAL ALIGNMENT'!$D$28+'VERTICAL ALIGNMENT'!$F$29*(PET!$T26-'VERTICAL ALIGNMENT'!$C$28),IF(AND(PET!$T26&lt;=('VERTICAL ALIGNMENT'!$C$30+('VERTICAL ALIGNMENT'!$E$30/2)),(PET!$T26&gt;=('VERTICAL ALIGNMENT'!$C$30-('VERTICAL ALIGNMENT'!$E$30/2)))),'VERTICAL ALIGNMENT'!$K$30+'VERTICAL ALIGNMENT'!$F$29*(PET!$T26-'VERTICAL ALIGNMENT'!$J$30)+('VERTICAL ALIGNMENT'!$I$30/2)*(PET!$T26-'VERTICAL ALIGNMENT'!$J$30)^2,IF(AND(PET!$T26&lt;=('VERTICAL ALIGNMENT'!$C$32-('VERTICAL ALIGNMENT'!$E$32/2)),(PET!$T26&gt;='VERTICAL ALIGNMENT'!$C$30+'VERTICAL ALIGNMENT'!$E$30/2)),'VERTICAL ALIGNMENT'!$D$30+'VERTICAL ALIGNMENT'!$F$31*(PET!$T26-'VERTICAL ALIGNMENT'!$C$30),IF(AND(PET!$T26&lt;=('VERTICAL ALIGNMENT'!$C$32+('VERTICAL ALIGNMENT'!$E$32/2)),(PET!$T26&gt;=('VERTICAL ALIGNMENT'!$C$32-('VERTICAL ALIGNMENT'!$E$32/2)))),'VERTICAL ALIGNMENT'!$K$32+'VERTICAL ALIGNMENT'!$F$31*(PET!$T26-'VERTICAL ALIGNMENT'!$J$32)+('VERTICAL ALIGNMENT'!$I$32/2)*(PET!$T26-'VERTICAL ALIGNMENT'!$J$32)^2,$N26))))))</f>
        <v>O. B.</v>
      </c>
      <c r="N26" s="158" t="str">
        <f>IF(AND(PET!$T26&lt;=('VERTICAL ALIGNMENT'!$C$34-('VERTICAL ALIGNMENT'!$E$34/2)),(PET!$T26&gt;='VERTICAL ALIGNMENT'!$C$32+'VERTICAL ALIGNMENT'!$E$32/2)),'VERTICAL ALIGNMENT'!$D$32+'VERTICAL ALIGNMENT'!$F$33*(PET!$T26-'VERTICAL ALIGNMENT'!$C$32),IF(AND(PET!$T26&lt;=('VERTICAL ALIGNMENT'!$C$34+('VERTICAL ALIGNMENT'!$E$34/2)),(PET!$T26&gt;=('VERTICAL ALIGNMENT'!$C$34-('VERTICAL ALIGNMENT'!$E$34/2)))),'VERTICAL ALIGNMENT'!$K$34+'VERTICAL ALIGNMENT'!$F$33*(PET!$T26-'VERTICAL ALIGNMENT'!$J$34)+('VERTICAL ALIGNMENT'!$I$34/2)*(PET!$T26-'VERTICAL ALIGNMENT'!$J$34)^2,IF(AND(PET!$T26&lt;=('VERTICAL ALIGNMENT'!$C$36-('VERTICAL ALIGNMENT'!$E$36/2)),(PET!$T26&gt;='VERTICAL ALIGNMENT'!$C$34+'VERTICAL ALIGNMENT'!$E$34/2)),'VERTICAL ALIGNMENT'!$D$34+'VERTICAL ALIGNMENT'!$F$35*(PET!$T26-'VERTICAL ALIGNMENT'!$C$34),IF(AND(PET!$T26&lt;=('VERTICAL ALIGNMENT'!$C$36+('VERTICAL ALIGNMENT'!$E$36/2)),(PET!$T26&gt;=('VERTICAL ALIGNMENT'!$C$36-('VERTICAL ALIGNMENT'!$E$36/2)))),'VERTICAL ALIGNMENT'!$K$36+'VERTICAL ALIGNMENT'!$F$35*(PET!$T26-'VERTICAL ALIGNMENT'!$J$36)+('VERTICAL ALIGNMENT'!$I$36/2)*(PET!$T26-'VERTICAL ALIGNMENT'!$J$36)^2,IF(AND(PET!$T26&lt;=('VERTICAL ALIGNMENT'!$C$38-('VERTICAL ALIGNMENT'!$E$38/2)),(PET!$T26&gt;='VERTICAL ALIGNMENT'!$C$36+'VERTICAL ALIGNMENT'!$E$36/2)),'VERTICAL ALIGNMENT'!$D$36+'VERTICAL ALIGNMENT'!$F$37*(PET!$T26-'VERTICAL ALIGNMENT'!$C$36),IF(AND(PET!$T26&lt;=('VERTICAL ALIGNMENT'!$C$38+('VERTICAL ALIGNMENT'!$E$38/2)),(PET!$T26&gt;=('VERTICAL ALIGNMENT'!$C$38-('VERTICAL ALIGNMENT'!$E$38/2)))),'VERTICAL ALIGNMENT'!$K$38+'VERTICAL ALIGNMENT'!$F$37*(PET!$T26-'VERTICAL ALIGNMENT'!$J$38)+('VERTICAL ALIGNMENT'!$I$38/2)*(PET!$T26-'VERTICAL ALIGNMENT'!$J$38)^2,$O26))))))</f>
        <v>O. B.</v>
      </c>
      <c r="O26" s="158" t="str">
        <f>IF(AND(PET!$T26&lt;=('VERTICAL ALIGNMENT'!$C$40-('VERTICAL ALIGNMENT'!$E$40/2)),(PET!$T26&gt;='VERTICAL ALIGNMENT'!$C$38+'VERTICAL ALIGNMENT'!$E$38/2)),'VERTICAL ALIGNMENT'!$D$38+'VERTICAL ALIGNMENT'!$F$39*(PET!$T26-'VERTICAL ALIGNMENT'!$C$38),IF(AND(PET!$T26&lt;=('VERTICAL ALIGNMENT'!$C$40+('VERTICAL ALIGNMENT'!$E$40/2)),(PET!$T26&gt;=('VERTICAL ALIGNMENT'!$C$40-('VERTICAL ALIGNMENT'!$E$40/2)))),'VERTICAL ALIGNMENT'!$K$40+'VERTICAL ALIGNMENT'!$F$39*(PET!$T26-'VERTICAL ALIGNMENT'!$J$40)+('VERTICAL ALIGNMENT'!$I$40/2)*(PET!$T26-'VERTICAL ALIGNMENT'!$J$40)^2,IF(AND(PET!$T26&lt;=('VERTICAL ALIGNMENT'!$C$42-('VERTICAL ALIGNMENT'!$E$42/2)),(PET!$T26&gt;='VERTICAL ALIGNMENT'!$C$40+'VERTICAL ALIGNMENT'!$E$40/2)),'VERTICAL ALIGNMENT'!$D$40+'VERTICAL ALIGNMENT'!$F$41*(PET!$T26-'VERTICAL ALIGNMENT'!$C$40),IF(AND(PET!$T26&lt;=('VERTICAL ALIGNMENT'!$C$42+('VERTICAL ALIGNMENT'!$E$42/2)),(PET!$T26&gt;=('VERTICAL ALIGNMENT'!$C$42-('VERTICAL ALIGNMENT'!$E$42/2)))),'VERTICAL ALIGNMENT'!$K$42+'VERTICAL ALIGNMENT'!$F$41*(PET!$T26-'VERTICAL ALIGNMENT'!$J$42)+('VERTICAL ALIGNMENT'!$I$42/2)*(PET!$T26-'VERTICAL ALIGNMENT'!$J$42)^2,IF(AND(PET!$T26&lt;=('VERTICAL ALIGNMENT'!$C$44-('VERTICAL ALIGNMENT'!$E$44/2)),(PET!$T26&gt;='VERTICAL ALIGNMENT'!$C$42+'VERTICAL ALIGNMENT'!$E$42/2)),'VERTICAL ALIGNMENT'!$D$42+'VERTICAL ALIGNMENT'!$F$43*(PET!$T26-'VERTICAL ALIGNMENT'!$C$42),IF(AND(PET!$T26&lt;=('VERTICAL ALIGNMENT'!$C$44+('VERTICAL ALIGNMENT'!$E$44/2)),(PET!$T26&gt;=('VERTICAL ALIGNMENT'!$C$44-('VERTICAL ALIGNMENT'!$E$44/2)))),'VERTICAL ALIGNMENT'!$K$44+'VERTICAL ALIGNMENT'!$F$43*(PET!$T26-'VERTICAL ALIGNMENT'!$J$44)+('VERTICAL ALIGNMENT'!$I$44/2)*(PET!$T26-'VERTICAL ALIGNMENT'!$J$44)^2,$P26))))))</f>
        <v>O. B.</v>
      </c>
      <c r="P26" s="158" t="str">
        <f>IF(AND(PET!$T26&lt;=('VERTICAL ALIGNMENT'!$C$46-('VERTICAL ALIGNMENT'!$E$46/2)),(PET!$T26&gt;='VERTICAL ALIGNMENT'!$C$44+'VERTICAL ALIGNMENT'!$E$44/2)),'VERTICAL ALIGNMENT'!$D$44+'VERTICAL ALIGNMENT'!$F$45*(PET!$T26-'VERTICAL ALIGNMENT'!$C$44),IF(AND(PET!$T26&lt;=('VERTICAL ALIGNMENT'!$C$46+('VERTICAL ALIGNMENT'!$E$46/2)),(PET!$T26&gt;=('VERTICAL ALIGNMENT'!$C$46-('VERTICAL ALIGNMENT'!$E$46/2)))),'VERTICAL ALIGNMENT'!$K$46+'VERTICAL ALIGNMENT'!$F$45*(PET!$T26-'VERTICAL ALIGNMENT'!$J$46)+('VERTICAL ALIGNMENT'!$I$46/2)*(PET!$T26-'VERTICAL ALIGNMENT'!$J$46)^2,IF(AND(PET!$T26&lt;=('VERTICAL ALIGNMENT'!$C$48-('VERTICAL ALIGNMENT'!$E$48/2)),(PET!$T26&gt;='VERTICAL ALIGNMENT'!$C$46+'VERTICAL ALIGNMENT'!$E$46/2)),'VERTICAL ALIGNMENT'!$D$46+'VERTICAL ALIGNMENT'!$F$47*(PET!$T26-'VERTICAL ALIGNMENT'!$C$46),IF(AND(PET!$T26&lt;=('VERTICAL ALIGNMENT'!$C$48+('VERTICAL ALIGNMENT'!$E$48/2)),(PET!$T26&gt;=('VERTICAL ALIGNMENT'!$C$48-('VERTICAL ALIGNMENT'!$E$48/2)))),'VERTICAL ALIGNMENT'!$K$48+'VERTICAL ALIGNMENT'!$F$47*(PET!$T26-'VERTICAL ALIGNMENT'!$J$48)+('VERTICAL ALIGNMENT'!$I$48/2)*(PET!$T26-'VERTICAL ALIGNMENT'!$J$48)^2,IF(AND(PET!$T26&lt;=('VERTICAL ALIGNMENT'!$C$50-('VERTICAL ALIGNMENT'!$E$50/2)),(PET!$T26&gt;='VERTICAL ALIGNMENT'!$C$48+'VERTICAL ALIGNMENT'!$E$48/2)),'VERTICAL ALIGNMENT'!$D$48+'VERTICAL ALIGNMENT'!$F$49*(PET!$T26-'VERTICAL ALIGNMENT'!$C$48),IF(AND(PET!$T26&lt;=('VERTICAL ALIGNMENT'!$C$50+('VERTICAL ALIGNMENT'!$E$50/2)),(PET!$T26&gt;=('VERTICAL ALIGNMENT'!$C$50-('VERTICAL ALIGNMENT'!$E$50/2)))),'VERTICAL ALIGNMENT'!$K$50+'VERTICAL ALIGNMENT'!$F$49*(PET!$T26-'VERTICAL ALIGNMENT'!$J$50)+('VERTICAL ALIGNMENT'!$I$50/2)*(PET!$T26-'VERTICAL ALIGNMENT'!$J$50)^2,$Q26))))))</f>
        <v>O. B.</v>
      </c>
      <c r="Q26" s="158" t="str">
        <f>IF(AND(PET!$T26&lt;=('VERTICAL ALIGNMENT'!$C$52-('VERTICAL ALIGNMENT'!$E$52/2)),(PET!$T26&gt;='VERTICAL ALIGNMENT'!$C$50+'VERTICAL ALIGNMENT'!$E$50/2)),'VERTICAL ALIGNMENT'!$D$50+'VERTICAL ALIGNMENT'!$F$51*(PET!$T26-'VERTICAL ALIGNMENT'!$C$50),IF(AND(PET!$T26&lt;=('VERTICAL ALIGNMENT'!$C$52+('VERTICAL ALIGNMENT'!$E$52/2)),(PET!$T26&gt;=('VERTICAL ALIGNMENT'!$C$52-('VERTICAL ALIGNMENT'!$E$52/2)))),'VERTICAL ALIGNMENT'!$K$52+'VERTICAL ALIGNMENT'!$F$51*(PET!$T26-'VERTICAL ALIGNMENT'!$J$52)+('VERTICAL ALIGNMENT'!$I$52/2)*(PET!$T26-'VERTICAL ALIGNMENT'!$J$52)^2,IF(AND(PET!$T26&lt;=('VERTICAL ALIGNMENT'!$C$54-('VERTICAL ALIGNMENT'!$E$54/2)),(PET!$T26&gt;='VERTICAL ALIGNMENT'!$C$52+'VERTICAL ALIGNMENT'!$E$52/2)),'VERTICAL ALIGNMENT'!$D$52+'VERTICAL ALIGNMENT'!$F$53*(PET!$T26-'VERTICAL ALIGNMENT'!$C$52),IF(AND(PET!$T26&lt;=('VERTICAL ALIGNMENT'!$C$54+('VERTICAL ALIGNMENT'!$E$54/2)),(PET!$T26&gt;=('VERTICAL ALIGNMENT'!$C$54-('VERTICAL ALIGNMENT'!$E$54/2)))),'VERTICAL ALIGNMENT'!$K$54+'VERTICAL ALIGNMENT'!$F$53*(PET!$T26-'VERTICAL ALIGNMENT'!$J$54)+('VERTICAL ALIGNMENT'!$I$54/2)*(PET!$T26-'VERTICAL ALIGNMENT'!$J$54)^2,IF(AND(PET!$T26&lt;=('VERTICAL ALIGNMENT'!$C$56-('VERTICAL ALIGNMENT'!$E$56/2)),(PET!$T26&gt;='VERTICAL ALIGNMENT'!$C$54+'VERTICAL ALIGNMENT'!$E$54/2)),'VERTICAL ALIGNMENT'!$D$54+'VERTICAL ALIGNMENT'!$F$55*(PET!$T26-'VERTICAL ALIGNMENT'!$C$54),IF(AND(PET!$T26&lt;=('VERTICAL ALIGNMENT'!$C$56+('VERTICAL ALIGNMENT'!$E$56/2)),(PET!$T26&gt;=('VERTICAL ALIGNMENT'!$C$56-('VERTICAL ALIGNMENT'!$E$56/2)))),'VERTICAL ALIGNMENT'!$K$56+'VERTICAL ALIGNMENT'!$F$55*(PET!$T26-'VERTICAL ALIGNMENT'!$J$56)+('VERTICAL ALIGNMENT'!$I$56/2)*(PET!$T26-'VERTICAL ALIGNMENT'!$J$56)^2,$R26))))))</f>
        <v>O. B.</v>
      </c>
      <c r="R26" s="158" t="str">
        <f>IF(AND(PET!$T26&lt;=('VERTICAL ALIGNMENT'!$C$58-('VERTICAL ALIGNMENT'!$E$58/2)),(PET!$T26&gt;='VERTICAL ALIGNMENT'!$C$56+'VERTICAL ALIGNMENT'!$E$56/2)),'VERTICAL ALIGNMENT'!$D$56+'VERTICAL ALIGNMENT'!$F$57*(PET!$T26-'VERTICAL ALIGNMENT'!$C$56),IF(AND(PET!$T26&lt;=('VERTICAL ALIGNMENT'!$C$58+('VERTICAL ALIGNMENT'!$E$58/2)),(PET!$T26&gt;=('VERTICAL ALIGNMENT'!$C$58-('VERTICAL ALIGNMENT'!$E$58/2)))),'VERTICAL ALIGNMENT'!$K$58+'VERTICAL ALIGNMENT'!$F$57*(PET!$T26-'VERTICAL ALIGNMENT'!$J$58)+('VERTICAL ALIGNMENT'!$I$58/2)*(PET!$T26-'VERTICAL ALIGNMENT'!$J$58)^2,IF(AND(PET!$T26&lt;=('VERTICAL ALIGNMENT'!$C$60-('VERTICAL ALIGNMENT'!$E$60/2)),(PET!$T26&gt;='VERTICAL ALIGNMENT'!$C$58+'VERTICAL ALIGNMENT'!$E$58/2)),'VERTICAL ALIGNMENT'!$D$58+'VERTICAL ALIGNMENT'!$F$59*(PET!$T26-'VERTICAL ALIGNMENT'!$C$58),IF(AND(PET!$T26&lt;=('VERTICAL ALIGNMENT'!$C$60+('VERTICAL ALIGNMENT'!$E$60/2)),(PET!$T26&gt;=('VERTICAL ALIGNMENT'!$C$60-('VERTICAL ALIGNMENT'!$E$60/2)))),'VERTICAL ALIGNMENT'!$K$60+'VERTICAL ALIGNMENT'!$F$59*(PET!$T26-'VERTICAL ALIGNMENT'!$J$60)+('VERTICAL ALIGNMENT'!$I$60/2)*(PET!$T26-'VERTICAL ALIGNMENT'!$J$60)^2,IF(AND(PET!$T26&lt;=('VERTICAL ALIGNMENT'!$C$62-('VERTICAL ALIGNMENT'!$E$62/2)),(PET!$T26&gt;='VERTICAL ALIGNMENT'!$C$60+'VERTICAL ALIGNMENT'!$E$60/2)),'VERTICAL ALIGNMENT'!$D$60+'VERTICAL ALIGNMENT'!$F$61*(PET!$T26-'VERTICAL ALIGNMENT'!$C$60),IF(AND(PET!$T26&lt;=('VERTICAL ALIGNMENT'!$C$62+('VERTICAL ALIGNMENT'!$E$62/2)),(PET!$T26&gt;=('VERTICAL ALIGNMENT'!$C$62-('VERTICAL ALIGNMENT'!$E$62/2)))),'VERTICAL ALIGNMENT'!$K$62+'VERTICAL ALIGNMENT'!$F$61*(PET!$T26-'VERTICAL ALIGNMENT'!$J$62)+('VERTICAL ALIGNMENT'!$I$62/2)*(PET!$T26-'VERTICAL ALIGNMENT'!$J$62)^2,$S26))))))</f>
        <v>O. B.</v>
      </c>
      <c r="S26" s="158" t="str">
        <f>IF(AND(PET!$T26&gt;'VERTICAL ALIGNMENT'!$C$60+'VERTICAL ALIGNMENT'!$E$60/2,PET!$T26&lt;='VERTICAL ALIGNMENT'!$C$62),'VERTICAL ALIGNMENT'!$D$60+'VERTICAL ALIGNMENT'!$F$61*(PET!$T26-'VERTICAL ALIGNMENT'!$C$60),"O. B.")</f>
        <v>O. B.</v>
      </c>
      <c r="T26" s="159">
        <f>T25+25</f>
        <v>3100</v>
      </c>
      <c r="U26" s="214">
        <v>0.06</v>
      </c>
      <c r="V26" s="106">
        <v>16</v>
      </c>
      <c r="W26" s="106">
        <f t="shared" si="5"/>
        <v>0.96</v>
      </c>
      <c r="X26" s="140"/>
      <c r="Y26" s="194">
        <v>40</v>
      </c>
      <c r="Z26" s="212">
        <f t="shared" si="6"/>
        <v>630.6</v>
      </c>
      <c r="AA26" s="168">
        <f t="shared" si="17"/>
        <v>-1.0000000000000009E-2</v>
      </c>
      <c r="AB26" s="106">
        <v>4</v>
      </c>
      <c r="AC26" s="169">
        <f t="shared" si="9"/>
        <v>630.55999999999995</v>
      </c>
      <c r="AD26" s="186"/>
      <c r="AE26" s="234"/>
      <c r="AM26" s="112" t="s">
        <v>51</v>
      </c>
      <c r="AN26" s="112">
        <f>(AL22/AM22)*AN22</f>
        <v>17.813694915254239</v>
      </c>
      <c r="AO26" s="111">
        <f>ROUNDUP(AN26,0)</f>
        <v>18</v>
      </c>
      <c r="AP26" s="112">
        <f>AO22-AO26</f>
        <v>3</v>
      </c>
    </row>
    <row r="27" spans="1:46" ht="14.1" customHeight="1" x14ac:dyDescent="0.2">
      <c r="A27" s="129">
        <f t="shared" si="3"/>
        <v>629.15200000000004</v>
      </c>
      <c r="B27" s="106">
        <v>6</v>
      </c>
      <c r="C27" s="108">
        <f t="shared" si="22"/>
        <v>-0.06</v>
      </c>
      <c r="D27" s="195">
        <f t="shared" si="7"/>
        <v>630.47</v>
      </c>
      <c r="E27" s="194"/>
      <c r="F27" s="155"/>
      <c r="G27" s="140">
        <f t="shared" si="14"/>
        <v>0.96</v>
      </c>
      <c r="H27" s="105">
        <v>16</v>
      </c>
      <c r="I27" s="199">
        <v>0.06</v>
      </c>
      <c r="J27" s="157">
        <f>IF(AND(PET!$T27&lt;=('VERTICAL ALIGNMENT'!$C$10-('VERTICAL ALIGNMENT'!$E$10/2)),(PET!$T27&gt;='VERTICAL ALIGNMENT'!$C$8)),'VERTICAL ALIGNMENT'!$D$8+'VERTICAL ALIGNMENT'!$F$9*(PET!$T27-'VERTICAL ALIGNMENT'!$C$8),IF(AND(PET!$T27&lt;=('VERTICAL ALIGNMENT'!$C$10+('VERTICAL ALIGNMENT'!$E$10/2)),(PET!$T27&gt;=('VERTICAL ALIGNMENT'!$C$10-('VERTICAL ALIGNMENT'!$E$10/2)))),'VERTICAL ALIGNMENT'!$K$10+'VERTICAL ALIGNMENT'!$F$9*(PET!$T27-'VERTICAL ALIGNMENT'!$J$10)+('VERTICAL ALIGNMENT'!$I$10/2)*(PET!$T27-'VERTICAL ALIGNMENT'!$J$10)^2,IF(AND(PET!$T27&lt;=('VERTICAL ALIGNMENT'!$C$12-('VERTICAL ALIGNMENT'!$E$12/2)),(PET!$T27&gt;='VERTICAL ALIGNMENT'!$C$10+'VERTICAL ALIGNMENT'!$E$10/2)),'VERTICAL ALIGNMENT'!$D$10+'VERTICAL ALIGNMENT'!$F$11*(PET!$T27-'VERTICAL ALIGNMENT'!$C$10),IF(AND(PET!$T27&lt;=('VERTICAL ALIGNMENT'!$C$12+('VERTICAL ALIGNMENT'!$E$12/2)),(PET!$T27&gt;=('VERTICAL ALIGNMENT'!$C$12-('VERTICAL ALIGNMENT'!$E$12/2)))),'VERTICAL ALIGNMENT'!$K$12+'VERTICAL ALIGNMENT'!$F$11*(PET!$T27-'VERTICAL ALIGNMENT'!$J$12)+('VERTICAL ALIGNMENT'!$I$12/2)*(PET!$T27-'VERTICAL ALIGNMENT'!$J$12)^2,IF(AND(PET!$T27&lt;=('VERTICAL ALIGNMENT'!$C$14-('VERTICAL ALIGNMENT'!$E$14/2)),(PET!$T27&gt;='VERTICAL ALIGNMENT'!$C$12+'VERTICAL ALIGNMENT'!$E$12/2)),'VERTICAL ALIGNMENT'!$D$12+'VERTICAL ALIGNMENT'!$F$13*(PET!$T27-'VERTICAL ALIGNMENT'!$C$12),IF(AND(PET!$T27&lt;=('VERTICAL ALIGNMENT'!$C$14+('VERTICAL ALIGNMENT'!$E$14/2)),(PET!$T27&gt;=('VERTICAL ALIGNMENT'!$C$14-('VERTICAL ALIGNMENT'!$E$14/2)))),'VERTICAL ALIGNMENT'!$K$14+'VERTICAL ALIGNMENT'!$F$13*(PET!$T27-'VERTICAL ALIGNMENT'!$J$14)+('VERTICAL ALIGNMENT'!$I$14/2)*(PET!$T27-'VERTICAL ALIGNMENT'!$J$14)^2,$K27))))))</f>
        <v>629.51170266666668</v>
      </c>
      <c r="K27" s="158">
        <f>IF(AND(PET!$T27&lt;=('VERTICAL ALIGNMENT'!$C$16-('VERTICAL ALIGNMENT'!$E$16/2)),(PET!$T27&gt;='VERTICAL ALIGNMENT'!$C$14+'VERTICAL ALIGNMENT'!$E$14/2)),'VERTICAL ALIGNMENT'!$D$14+'VERTICAL ALIGNMENT'!$F$15*(PET!$T27-'VERTICAL ALIGNMENT'!$C$14),IF(AND(PET!$T27&lt;=('VERTICAL ALIGNMENT'!$C$16+('VERTICAL ALIGNMENT'!$E$16/2)),(PET!$T27&gt;=('VERTICAL ALIGNMENT'!$C$16-('VERTICAL ALIGNMENT'!$E$16/2)))),'VERTICAL ALIGNMENT'!$K$16+'VERTICAL ALIGNMENT'!$F$15*(PET!$T27-'VERTICAL ALIGNMENT'!$J$16)+('VERTICAL ALIGNMENT'!$I$16/2)*(PET!$T27-'VERTICAL ALIGNMENT'!$J$16)^2,IF(AND(PET!$T27&lt;=('VERTICAL ALIGNMENT'!$C$18-('VERTICAL ALIGNMENT'!$E$18/2)),(PET!$T27&gt;='VERTICAL ALIGNMENT'!$C$16+'VERTICAL ALIGNMENT'!$E$16/2)),'VERTICAL ALIGNMENT'!$D$16+'VERTICAL ALIGNMENT'!$F$17*(PET!$T27-'VERTICAL ALIGNMENT'!$C$16),IF(AND(PET!$T27&lt;=('VERTICAL ALIGNMENT'!$C$18+('VERTICAL ALIGNMENT'!$E$18/2)),(PET!$T27&gt;=('VERTICAL ALIGNMENT'!$C$18-('VERTICAL ALIGNMENT'!$E$18/2)))),'VERTICAL ALIGNMENT'!$K$18+'VERTICAL ALIGNMENT'!$F$17*(PET!$T27-'VERTICAL ALIGNMENT'!$J$18)+('VERTICAL ALIGNMENT'!$I$18/2)*(PET!$T27-'VERTICAL ALIGNMENT'!$J$18)^2,IF(AND(PET!$T27&lt;=('VERTICAL ALIGNMENT'!$C$20-('VERTICAL ALIGNMENT'!$E$20/2)),(PET!$T27&gt;='VERTICAL ALIGNMENT'!$C$18+'VERTICAL ALIGNMENT'!$E$18/2)),'VERTICAL ALIGNMENT'!$D$18+'VERTICAL ALIGNMENT'!$F$19*(PET!$T27-'VERTICAL ALIGNMENT'!$C$18),IF(AND(PET!$T27&lt;=('VERTICAL ALIGNMENT'!$C$20+('VERTICAL ALIGNMENT'!$E$20/2)),(PET!$T27&gt;=('VERTICAL ALIGNMENT'!$C$20-('VERTICAL ALIGNMENT'!$E$20/2)))),'VERTICAL ALIGNMENT'!$K$20+'VERTICAL ALIGNMENT'!$F$19*(PET!$T27-'VERTICAL ALIGNMENT'!$J$20)+('VERTICAL ALIGNMENT'!$I$20/2)*(PET!$T27-'VERTICAL ALIGNMENT'!$J$20)^2,$L27))))))</f>
        <v>629.51170266666668</v>
      </c>
      <c r="L27" s="158" t="str">
        <f>IF(AND(PET!$T27&lt;=('VERTICAL ALIGNMENT'!$C$22-('VERTICAL ALIGNMENT'!$E$22/2)),(PET!$T27&gt;='VERTICAL ALIGNMENT'!$C$20+'VERTICAL ALIGNMENT'!$E$20/2)),'VERTICAL ALIGNMENT'!$D$20+'VERTICAL ALIGNMENT'!$F$21*(PET!$T27-'VERTICAL ALIGNMENT'!$C$20),IF(AND(PET!$T27&lt;=('VERTICAL ALIGNMENT'!$C$22+('VERTICAL ALIGNMENT'!$E$22/2)),(PET!$T27&gt;=('VERTICAL ALIGNMENT'!$C$22-('VERTICAL ALIGNMENT'!$E$22/2)))),'VERTICAL ALIGNMENT'!$K$22+'VERTICAL ALIGNMENT'!$F$21*(PET!$T27-'VERTICAL ALIGNMENT'!$J$22)+('VERTICAL ALIGNMENT'!$I$22/2)*(PET!$T27-'VERTICAL ALIGNMENT'!$J$22)^2,IF(AND(PET!$T27&lt;=('VERTICAL ALIGNMENT'!$C$24-('VERTICAL ALIGNMENT'!$E$24/2)),(PET!$T27&gt;='VERTICAL ALIGNMENT'!$C$22+'VERTICAL ALIGNMENT'!$E$22/2)),'VERTICAL ALIGNMENT'!$D$22+'VERTICAL ALIGNMENT'!$F$23*(PET!$T27-'VERTICAL ALIGNMENT'!$C$22),IF(AND(PET!$T27&lt;=('VERTICAL ALIGNMENT'!$C$24+('VERTICAL ALIGNMENT'!$E$24/2)),(PET!$T27&gt;=('VERTICAL ALIGNMENT'!$C$24-('VERTICAL ALIGNMENT'!$E$24/2)))),'VERTICAL ALIGNMENT'!$K$24+'VERTICAL ALIGNMENT'!$F$23*(PET!$T27-'VERTICAL ALIGNMENT'!$J$24)+('VERTICAL ALIGNMENT'!$I$24/2)*(PET!$T27-'VERTICAL ALIGNMENT'!$J$24)^2,IF(AND(PET!$T27&lt;=('VERTICAL ALIGNMENT'!$C$26-('VERTICAL ALIGNMENT'!$E$26/2)),(PET!$T27&gt;='VERTICAL ALIGNMENT'!$C$24+'VERTICAL ALIGNMENT'!$E$24/2)),'VERTICAL ALIGNMENT'!$D$24+'VERTICAL ALIGNMENT'!$F$25*(PET!$T27-'VERTICAL ALIGNMENT'!$C$24),IF(AND(PET!$T27&lt;=('VERTICAL ALIGNMENT'!$C$26+('VERTICAL ALIGNMENT'!$E$26/2)),(PET!$T27&gt;=('VERTICAL ALIGNMENT'!$C$26-('VERTICAL ALIGNMENT'!$E$26/2)))),'VERTICAL ALIGNMENT'!$K$26+'VERTICAL ALIGNMENT'!$F$25*(PET!$T27-'VERTICAL ALIGNMENT'!$J$26)+('VERTICAL ALIGNMENT'!$I$26/2)*(PET!$T27-'VERTICAL ALIGNMENT'!$J$26)^2,$M27))))))</f>
        <v>O. B.</v>
      </c>
      <c r="M27" s="158" t="str">
        <f>IF(AND(PET!$T27&lt;=('VERTICAL ALIGNMENT'!$C$28-('VERTICAL ALIGNMENT'!$E$28/2)),(PET!$T27&gt;='VERTICAL ALIGNMENT'!$C$26+'VERTICAL ALIGNMENT'!$E$26/2)),'VERTICAL ALIGNMENT'!$D$26+'VERTICAL ALIGNMENT'!$F$27*(PET!$T27-'VERTICAL ALIGNMENT'!$C$26),IF(AND(PET!$T27&lt;=('VERTICAL ALIGNMENT'!$C$28+('VERTICAL ALIGNMENT'!$E$28/2)),(PET!$T27&gt;=('VERTICAL ALIGNMENT'!$C$28-('VERTICAL ALIGNMENT'!$E$28/2)))),'VERTICAL ALIGNMENT'!$K$28+'VERTICAL ALIGNMENT'!$F$27*(PET!$T27-'VERTICAL ALIGNMENT'!$J$28)+('VERTICAL ALIGNMENT'!$I$28/2)*(PET!$T27-'VERTICAL ALIGNMENT'!$J$28)^2,IF(AND(PET!$T27&lt;=('VERTICAL ALIGNMENT'!$C$30-('VERTICAL ALIGNMENT'!$E$30/2)),(PET!$T27&gt;='VERTICAL ALIGNMENT'!$C$28+'VERTICAL ALIGNMENT'!$E$28/2)),'VERTICAL ALIGNMENT'!$D$28+'VERTICAL ALIGNMENT'!$F$29*(PET!$T27-'VERTICAL ALIGNMENT'!$C$28),IF(AND(PET!$T27&lt;=('VERTICAL ALIGNMENT'!$C$30+('VERTICAL ALIGNMENT'!$E$30/2)),(PET!$T27&gt;=('VERTICAL ALIGNMENT'!$C$30-('VERTICAL ALIGNMENT'!$E$30/2)))),'VERTICAL ALIGNMENT'!$K$30+'VERTICAL ALIGNMENT'!$F$29*(PET!$T27-'VERTICAL ALIGNMENT'!$J$30)+('VERTICAL ALIGNMENT'!$I$30/2)*(PET!$T27-'VERTICAL ALIGNMENT'!$J$30)^2,IF(AND(PET!$T27&lt;=('VERTICAL ALIGNMENT'!$C$32-('VERTICAL ALIGNMENT'!$E$32/2)),(PET!$T27&gt;='VERTICAL ALIGNMENT'!$C$30+'VERTICAL ALIGNMENT'!$E$30/2)),'VERTICAL ALIGNMENT'!$D$30+'VERTICAL ALIGNMENT'!$F$31*(PET!$T27-'VERTICAL ALIGNMENT'!$C$30),IF(AND(PET!$T27&lt;=('VERTICAL ALIGNMENT'!$C$32+('VERTICAL ALIGNMENT'!$E$32/2)),(PET!$T27&gt;=('VERTICAL ALIGNMENT'!$C$32-('VERTICAL ALIGNMENT'!$E$32/2)))),'VERTICAL ALIGNMENT'!$K$32+'VERTICAL ALIGNMENT'!$F$31*(PET!$T27-'VERTICAL ALIGNMENT'!$J$32)+('VERTICAL ALIGNMENT'!$I$32/2)*(PET!$T27-'VERTICAL ALIGNMENT'!$J$32)^2,$N27))))))</f>
        <v>O. B.</v>
      </c>
      <c r="N27" s="158" t="str">
        <f>IF(AND(PET!$T27&lt;=('VERTICAL ALIGNMENT'!$C$34-('VERTICAL ALIGNMENT'!$E$34/2)),(PET!$T27&gt;='VERTICAL ALIGNMENT'!$C$32+'VERTICAL ALIGNMENT'!$E$32/2)),'VERTICAL ALIGNMENT'!$D$32+'VERTICAL ALIGNMENT'!$F$33*(PET!$T27-'VERTICAL ALIGNMENT'!$C$32),IF(AND(PET!$T27&lt;=('VERTICAL ALIGNMENT'!$C$34+('VERTICAL ALIGNMENT'!$E$34/2)),(PET!$T27&gt;=('VERTICAL ALIGNMENT'!$C$34-('VERTICAL ALIGNMENT'!$E$34/2)))),'VERTICAL ALIGNMENT'!$K$34+'VERTICAL ALIGNMENT'!$F$33*(PET!$T27-'VERTICAL ALIGNMENT'!$J$34)+('VERTICAL ALIGNMENT'!$I$34/2)*(PET!$T27-'VERTICAL ALIGNMENT'!$J$34)^2,IF(AND(PET!$T27&lt;=('VERTICAL ALIGNMENT'!$C$36-('VERTICAL ALIGNMENT'!$E$36/2)),(PET!$T27&gt;='VERTICAL ALIGNMENT'!$C$34+'VERTICAL ALIGNMENT'!$E$34/2)),'VERTICAL ALIGNMENT'!$D$34+'VERTICAL ALIGNMENT'!$F$35*(PET!$T27-'VERTICAL ALIGNMENT'!$C$34),IF(AND(PET!$T27&lt;=('VERTICAL ALIGNMENT'!$C$36+('VERTICAL ALIGNMENT'!$E$36/2)),(PET!$T27&gt;=('VERTICAL ALIGNMENT'!$C$36-('VERTICAL ALIGNMENT'!$E$36/2)))),'VERTICAL ALIGNMENT'!$K$36+'VERTICAL ALIGNMENT'!$F$35*(PET!$T27-'VERTICAL ALIGNMENT'!$J$36)+('VERTICAL ALIGNMENT'!$I$36/2)*(PET!$T27-'VERTICAL ALIGNMENT'!$J$36)^2,IF(AND(PET!$T27&lt;=('VERTICAL ALIGNMENT'!$C$38-('VERTICAL ALIGNMENT'!$E$38/2)),(PET!$T27&gt;='VERTICAL ALIGNMENT'!$C$36+'VERTICAL ALIGNMENT'!$E$36/2)),'VERTICAL ALIGNMENT'!$D$36+'VERTICAL ALIGNMENT'!$F$37*(PET!$T27-'VERTICAL ALIGNMENT'!$C$36),IF(AND(PET!$T27&lt;=('VERTICAL ALIGNMENT'!$C$38+('VERTICAL ALIGNMENT'!$E$38/2)),(PET!$T27&gt;=('VERTICAL ALIGNMENT'!$C$38-('VERTICAL ALIGNMENT'!$E$38/2)))),'VERTICAL ALIGNMENT'!$K$38+'VERTICAL ALIGNMENT'!$F$37*(PET!$T27-'VERTICAL ALIGNMENT'!$J$38)+('VERTICAL ALIGNMENT'!$I$38/2)*(PET!$T27-'VERTICAL ALIGNMENT'!$J$38)^2,$O27))))))</f>
        <v>O. B.</v>
      </c>
      <c r="O27" s="158" t="str">
        <f>IF(AND(PET!$T27&lt;=('VERTICAL ALIGNMENT'!$C$40-('VERTICAL ALIGNMENT'!$E$40/2)),(PET!$T27&gt;='VERTICAL ALIGNMENT'!$C$38+'VERTICAL ALIGNMENT'!$E$38/2)),'VERTICAL ALIGNMENT'!$D$38+'VERTICAL ALIGNMENT'!$F$39*(PET!$T27-'VERTICAL ALIGNMENT'!$C$38),IF(AND(PET!$T27&lt;=('VERTICAL ALIGNMENT'!$C$40+('VERTICAL ALIGNMENT'!$E$40/2)),(PET!$T27&gt;=('VERTICAL ALIGNMENT'!$C$40-('VERTICAL ALIGNMENT'!$E$40/2)))),'VERTICAL ALIGNMENT'!$K$40+'VERTICAL ALIGNMENT'!$F$39*(PET!$T27-'VERTICAL ALIGNMENT'!$J$40)+('VERTICAL ALIGNMENT'!$I$40/2)*(PET!$T27-'VERTICAL ALIGNMENT'!$J$40)^2,IF(AND(PET!$T27&lt;=('VERTICAL ALIGNMENT'!$C$42-('VERTICAL ALIGNMENT'!$E$42/2)),(PET!$T27&gt;='VERTICAL ALIGNMENT'!$C$40+'VERTICAL ALIGNMENT'!$E$40/2)),'VERTICAL ALIGNMENT'!$D$40+'VERTICAL ALIGNMENT'!$F$41*(PET!$T27-'VERTICAL ALIGNMENT'!$C$40),IF(AND(PET!$T27&lt;=('VERTICAL ALIGNMENT'!$C$42+('VERTICAL ALIGNMENT'!$E$42/2)),(PET!$T27&gt;=('VERTICAL ALIGNMENT'!$C$42-('VERTICAL ALIGNMENT'!$E$42/2)))),'VERTICAL ALIGNMENT'!$K$42+'VERTICAL ALIGNMENT'!$F$41*(PET!$T27-'VERTICAL ALIGNMENT'!$J$42)+('VERTICAL ALIGNMENT'!$I$42/2)*(PET!$T27-'VERTICAL ALIGNMENT'!$J$42)^2,IF(AND(PET!$T27&lt;=('VERTICAL ALIGNMENT'!$C$44-('VERTICAL ALIGNMENT'!$E$44/2)),(PET!$T27&gt;='VERTICAL ALIGNMENT'!$C$42+'VERTICAL ALIGNMENT'!$E$42/2)),'VERTICAL ALIGNMENT'!$D$42+'VERTICAL ALIGNMENT'!$F$43*(PET!$T27-'VERTICAL ALIGNMENT'!$C$42),IF(AND(PET!$T27&lt;=('VERTICAL ALIGNMENT'!$C$44+('VERTICAL ALIGNMENT'!$E$44/2)),(PET!$T27&gt;=('VERTICAL ALIGNMENT'!$C$44-('VERTICAL ALIGNMENT'!$E$44/2)))),'VERTICAL ALIGNMENT'!$K$44+'VERTICAL ALIGNMENT'!$F$43*(PET!$T27-'VERTICAL ALIGNMENT'!$J$44)+('VERTICAL ALIGNMENT'!$I$44/2)*(PET!$T27-'VERTICAL ALIGNMENT'!$J$44)^2,$P27))))))</f>
        <v>O. B.</v>
      </c>
      <c r="P27" s="158" t="str">
        <f>IF(AND(PET!$T27&lt;=('VERTICAL ALIGNMENT'!$C$46-('VERTICAL ALIGNMENT'!$E$46/2)),(PET!$T27&gt;='VERTICAL ALIGNMENT'!$C$44+'VERTICAL ALIGNMENT'!$E$44/2)),'VERTICAL ALIGNMENT'!$D$44+'VERTICAL ALIGNMENT'!$F$45*(PET!$T27-'VERTICAL ALIGNMENT'!$C$44),IF(AND(PET!$T27&lt;=('VERTICAL ALIGNMENT'!$C$46+('VERTICAL ALIGNMENT'!$E$46/2)),(PET!$T27&gt;=('VERTICAL ALIGNMENT'!$C$46-('VERTICAL ALIGNMENT'!$E$46/2)))),'VERTICAL ALIGNMENT'!$K$46+'VERTICAL ALIGNMENT'!$F$45*(PET!$T27-'VERTICAL ALIGNMENT'!$J$46)+('VERTICAL ALIGNMENT'!$I$46/2)*(PET!$T27-'VERTICAL ALIGNMENT'!$J$46)^2,IF(AND(PET!$T27&lt;=('VERTICAL ALIGNMENT'!$C$48-('VERTICAL ALIGNMENT'!$E$48/2)),(PET!$T27&gt;='VERTICAL ALIGNMENT'!$C$46+'VERTICAL ALIGNMENT'!$E$46/2)),'VERTICAL ALIGNMENT'!$D$46+'VERTICAL ALIGNMENT'!$F$47*(PET!$T27-'VERTICAL ALIGNMENT'!$C$46),IF(AND(PET!$T27&lt;=('VERTICAL ALIGNMENT'!$C$48+('VERTICAL ALIGNMENT'!$E$48/2)),(PET!$T27&gt;=('VERTICAL ALIGNMENT'!$C$48-('VERTICAL ALIGNMENT'!$E$48/2)))),'VERTICAL ALIGNMENT'!$K$48+'VERTICAL ALIGNMENT'!$F$47*(PET!$T27-'VERTICAL ALIGNMENT'!$J$48)+('VERTICAL ALIGNMENT'!$I$48/2)*(PET!$T27-'VERTICAL ALIGNMENT'!$J$48)^2,IF(AND(PET!$T27&lt;=('VERTICAL ALIGNMENT'!$C$50-('VERTICAL ALIGNMENT'!$E$50/2)),(PET!$T27&gt;='VERTICAL ALIGNMENT'!$C$48+'VERTICAL ALIGNMENT'!$E$48/2)),'VERTICAL ALIGNMENT'!$D$48+'VERTICAL ALIGNMENT'!$F$49*(PET!$T27-'VERTICAL ALIGNMENT'!$C$48),IF(AND(PET!$T27&lt;=('VERTICAL ALIGNMENT'!$C$50+('VERTICAL ALIGNMENT'!$E$50/2)),(PET!$T27&gt;=('VERTICAL ALIGNMENT'!$C$50-('VERTICAL ALIGNMENT'!$E$50/2)))),'VERTICAL ALIGNMENT'!$K$50+'VERTICAL ALIGNMENT'!$F$49*(PET!$T27-'VERTICAL ALIGNMENT'!$J$50)+('VERTICAL ALIGNMENT'!$I$50/2)*(PET!$T27-'VERTICAL ALIGNMENT'!$J$50)^2,$Q27))))))</f>
        <v>O. B.</v>
      </c>
      <c r="Q27" s="158" t="str">
        <f>IF(AND(PET!$T27&lt;=('VERTICAL ALIGNMENT'!$C$52-('VERTICAL ALIGNMENT'!$E$52/2)),(PET!$T27&gt;='VERTICAL ALIGNMENT'!$C$50+'VERTICAL ALIGNMENT'!$E$50/2)),'VERTICAL ALIGNMENT'!$D$50+'VERTICAL ALIGNMENT'!$F$51*(PET!$T27-'VERTICAL ALIGNMENT'!$C$50),IF(AND(PET!$T27&lt;=('VERTICAL ALIGNMENT'!$C$52+('VERTICAL ALIGNMENT'!$E$52/2)),(PET!$T27&gt;=('VERTICAL ALIGNMENT'!$C$52-('VERTICAL ALIGNMENT'!$E$52/2)))),'VERTICAL ALIGNMENT'!$K$52+'VERTICAL ALIGNMENT'!$F$51*(PET!$T27-'VERTICAL ALIGNMENT'!$J$52)+('VERTICAL ALIGNMENT'!$I$52/2)*(PET!$T27-'VERTICAL ALIGNMENT'!$J$52)^2,IF(AND(PET!$T27&lt;=('VERTICAL ALIGNMENT'!$C$54-('VERTICAL ALIGNMENT'!$E$54/2)),(PET!$T27&gt;='VERTICAL ALIGNMENT'!$C$52+'VERTICAL ALIGNMENT'!$E$52/2)),'VERTICAL ALIGNMENT'!$D$52+'VERTICAL ALIGNMENT'!$F$53*(PET!$T27-'VERTICAL ALIGNMENT'!$C$52),IF(AND(PET!$T27&lt;=('VERTICAL ALIGNMENT'!$C$54+('VERTICAL ALIGNMENT'!$E$54/2)),(PET!$T27&gt;=('VERTICAL ALIGNMENT'!$C$54-('VERTICAL ALIGNMENT'!$E$54/2)))),'VERTICAL ALIGNMENT'!$K$54+'VERTICAL ALIGNMENT'!$F$53*(PET!$T27-'VERTICAL ALIGNMENT'!$J$54)+('VERTICAL ALIGNMENT'!$I$54/2)*(PET!$T27-'VERTICAL ALIGNMENT'!$J$54)^2,IF(AND(PET!$T27&lt;=('VERTICAL ALIGNMENT'!$C$56-('VERTICAL ALIGNMENT'!$E$56/2)),(PET!$T27&gt;='VERTICAL ALIGNMENT'!$C$54+'VERTICAL ALIGNMENT'!$E$54/2)),'VERTICAL ALIGNMENT'!$D$54+'VERTICAL ALIGNMENT'!$F$55*(PET!$T27-'VERTICAL ALIGNMENT'!$C$54),IF(AND(PET!$T27&lt;=('VERTICAL ALIGNMENT'!$C$56+('VERTICAL ALIGNMENT'!$E$56/2)),(PET!$T27&gt;=('VERTICAL ALIGNMENT'!$C$56-('VERTICAL ALIGNMENT'!$E$56/2)))),'VERTICAL ALIGNMENT'!$K$56+'VERTICAL ALIGNMENT'!$F$55*(PET!$T27-'VERTICAL ALIGNMENT'!$J$56)+('VERTICAL ALIGNMENT'!$I$56/2)*(PET!$T27-'VERTICAL ALIGNMENT'!$J$56)^2,$R27))))))</f>
        <v>O. B.</v>
      </c>
      <c r="R27" s="158" t="str">
        <f>IF(AND(PET!$T27&lt;=('VERTICAL ALIGNMENT'!$C$58-('VERTICAL ALIGNMENT'!$E$58/2)),(PET!$T27&gt;='VERTICAL ALIGNMENT'!$C$56+'VERTICAL ALIGNMENT'!$E$56/2)),'VERTICAL ALIGNMENT'!$D$56+'VERTICAL ALIGNMENT'!$F$57*(PET!$T27-'VERTICAL ALIGNMENT'!$C$56),IF(AND(PET!$T27&lt;=('VERTICAL ALIGNMENT'!$C$58+('VERTICAL ALIGNMENT'!$E$58/2)),(PET!$T27&gt;=('VERTICAL ALIGNMENT'!$C$58-('VERTICAL ALIGNMENT'!$E$58/2)))),'VERTICAL ALIGNMENT'!$K$58+'VERTICAL ALIGNMENT'!$F$57*(PET!$T27-'VERTICAL ALIGNMENT'!$J$58)+('VERTICAL ALIGNMENT'!$I$58/2)*(PET!$T27-'VERTICAL ALIGNMENT'!$J$58)^2,IF(AND(PET!$T27&lt;=('VERTICAL ALIGNMENT'!$C$60-('VERTICAL ALIGNMENT'!$E$60/2)),(PET!$T27&gt;='VERTICAL ALIGNMENT'!$C$58+'VERTICAL ALIGNMENT'!$E$58/2)),'VERTICAL ALIGNMENT'!$D$58+'VERTICAL ALIGNMENT'!$F$59*(PET!$T27-'VERTICAL ALIGNMENT'!$C$58),IF(AND(PET!$T27&lt;=('VERTICAL ALIGNMENT'!$C$60+('VERTICAL ALIGNMENT'!$E$60/2)),(PET!$T27&gt;=('VERTICAL ALIGNMENT'!$C$60-('VERTICAL ALIGNMENT'!$E$60/2)))),'VERTICAL ALIGNMENT'!$K$60+'VERTICAL ALIGNMENT'!$F$59*(PET!$T27-'VERTICAL ALIGNMENT'!$J$60)+('VERTICAL ALIGNMENT'!$I$60/2)*(PET!$T27-'VERTICAL ALIGNMENT'!$J$60)^2,IF(AND(PET!$T27&lt;=('VERTICAL ALIGNMENT'!$C$62-('VERTICAL ALIGNMENT'!$E$62/2)),(PET!$T27&gt;='VERTICAL ALIGNMENT'!$C$60+'VERTICAL ALIGNMENT'!$E$60/2)),'VERTICAL ALIGNMENT'!$D$60+'VERTICAL ALIGNMENT'!$F$61*(PET!$T27-'VERTICAL ALIGNMENT'!$C$60),IF(AND(PET!$T27&lt;=('VERTICAL ALIGNMENT'!$C$62+('VERTICAL ALIGNMENT'!$E$62/2)),(PET!$T27&gt;=('VERTICAL ALIGNMENT'!$C$62-('VERTICAL ALIGNMENT'!$E$62/2)))),'VERTICAL ALIGNMENT'!$K$62+'VERTICAL ALIGNMENT'!$F$61*(PET!$T27-'VERTICAL ALIGNMENT'!$J$62)+('VERTICAL ALIGNMENT'!$I$62/2)*(PET!$T27-'VERTICAL ALIGNMENT'!$J$62)^2,$S27))))))</f>
        <v>O. B.</v>
      </c>
      <c r="S27" s="158" t="str">
        <f>IF(AND(PET!$T27&gt;'VERTICAL ALIGNMENT'!$C$60+'VERTICAL ALIGNMENT'!$E$60/2,PET!$T27&lt;='VERTICAL ALIGNMENT'!$C$62),'VERTICAL ALIGNMENT'!$D$60+'VERTICAL ALIGNMENT'!$F$61*(PET!$T27-'VERTICAL ALIGNMENT'!$C$60),"O. B.")</f>
        <v>O. B.</v>
      </c>
      <c r="T27" s="161">
        <v>3120</v>
      </c>
      <c r="U27" s="214">
        <v>0.06</v>
      </c>
      <c r="V27" s="106">
        <v>16</v>
      </c>
      <c r="W27" s="106">
        <f t="shared" si="5"/>
        <v>0.96</v>
      </c>
      <c r="X27" s="140"/>
      <c r="Y27" s="194"/>
      <c r="Z27" s="212">
        <f t="shared" si="6"/>
        <v>630.47</v>
      </c>
      <c r="AA27" s="168">
        <f t="shared" si="17"/>
        <v>-1.0000000000000009E-2</v>
      </c>
      <c r="AB27" s="106">
        <v>4</v>
      </c>
      <c r="AC27" s="169">
        <f t="shared" si="9"/>
        <v>630.42999999999995</v>
      </c>
      <c r="AD27" s="188" t="s">
        <v>60</v>
      </c>
      <c r="AE27" s="234"/>
      <c r="AO27" s="111"/>
    </row>
    <row r="28" spans="1:46" ht="14.1" customHeight="1" x14ac:dyDescent="0.2">
      <c r="A28" s="129">
        <f t="shared" si="3"/>
        <v>629.12300000000005</v>
      </c>
      <c r="B28" s="106">
        <v>6</v>
      </c>
      <c r="C28" s="108">
        <f t="shared" si="22"/>
        <v>-0.06</v>
      </c>
      <c r="D28" s="195">
        <f t="shared" si="7"/>
        <v>630.44000000000005</v>
      </c>
      <c r="E28" s="194">
        <v>40</v>
      </c>
      <c r="F28" s="155"/>
      <c r="G28" s="140">
        <f t="shared" si="14"/>
        <v>0.96</v>
      </c>
      <c r="H28" s="105">
        <v>16</v>
      </c>
      <c r="I28" s="199">
        <v>0.06</v>
      </c>
      <c r="J28" s="157">
        <f>IF(AND(PET!$T28&lt;=('VERTICAL ALIGNMENT'!$C$10-('VERTICAL ALIGNMENT'!$E$10/2)),(PET!$T28&gt;='VERTICAL ALIGNMENT'!$C$8)),'VERTICAL ALIGNMENT'!$D$8+'VERTICAL ALIGNMENT'!$F$9*(PET!$T28-'VERTICAL ALIGNMENT'!$C$8),IF(AND(PET!$T28&lt;=('VERTICAL ALIGNMENT'!$C$10+('VERTICAL ALIGNMENT'!$E$10/2)),(PET!$T28&gt;=('VERTICAL ALIGNMENT'!$C$10-('VERTICAL ALIGNMENT'!$E$10/2)))),'VERTICAL ALIGNMENT'!$K$10+'VERTICAL ALIGNMENT'!$F$9*(PET!$T28-'VERTICAL ALIGNMENT'!$J$10)+('VERTICAL ALIGNMENT'!$I$10/2)*(PET!$T28-'VERTICAL ALIGNMENT'!$J$10)^2,IF(AND(PET!$T28&lt;=('VERTICAL ALIGNMENT'!$C$12-('VERTICAL ALIGNMENT'!$E$12/2)),(PET!$T28&gt;='VERTICAL ALIGNMENT'!$C$10+'VERTICAL ALIGNMENT'!$E$10/2)),'VERTICAL ALIGNMENT'!$D$10+'VERTICAL ALIGNMENT'!$F$11*(PET!$T28-'VERTICAL ALIGNMENT'!$C$10),IF(AND(PET!$T28&lt;=('VERTICAL ALIGNMENT'!$C$12+('VERTICAL ALIGNMENT'!$E$12/2)),(PET!$T28&gt;=('VERTICAL ALIGNMENT'!$C$12-('VERTICAL ALIGNMENT'!$E$12/2)))),'VERTICAL ALIGNMENT'!$K$12+'VERTICAL ALIGNMENT'!$F$11*(PET!$T28-'VERTICAL ALIGNMENT'!$J$12)+('VERTICAL ALIGNMENT'!$I$12/2)*(PET!$T28-'VERTICAL ALIGNMENT'!$J$12)^2,IF(AND(PET!$T28&lt;=('VERTICAL ALIGNMENT'!$C$14-('VERTICAL ALIGNMENT'!$E$14/2)),(PET!$T28&gt;='VERTICAL ALIGNMENT'!$C$12+'VERTICAL ALIGNMENT'!$E$12/2)),'VERTICAL ALIGNMENT'!$D$12+'VERTICAL ALIGNMENT'!$F$13*(PET!$T28-'VERTICAL ALIGNMENT'!$C$12),IF(AND(PET!$T28&lt;=('VERTICAL ALIGNMENT'!$C$14+('VERTICAL ALIGNMENT'!$E$14/2)),(PET!$T28&gt;=('VERTICAL ALIGNMENT'!$C$14-('VERTICAL ALIGNMENT'!$E$14/2)))),'VERTICAL ALIGNMENT'!$K$14+'VERTICAL ALIGNMENT'!$F$13*(PET!$T28-'VERTICAL ALIGNMENT'!$J$14)+('VERTICAL ALIGNMENT'!$I$14/2)*(PET!$T28-'VERTICAL ALIGNMENT'!$J$14)^2,$K28))))))</f>
        <v>629.48296875000005</v>
      </c>
      <c r="K28" s="158">
        <f>IF(AND(PET!$T28&lt;=('VERTICAL ALIGNMENT'!$C$16-('VERTICAL ALIGNMENT'!$E$16/2)),(PET!$T28&gt;='VERTICAL ALIGNMENT'!$C$14+'VERTICAL ALIGNMENT'!$E$14/2)),'VERTICAL ALIGNMENT'!$D$14+'VERTICAL ALIGNMENT'!$F$15*(PET!$T28-'VERTICAL ALIGNMENT'!$C$14),IF(AND(PET!$T28&lt;=('VERTICAL ALIGNMENT'!$C$16+('VERTICAL ALIGNMENT'!$E$16/2)),(PET!$T28&gt;=('VERTICAL ALIGNMENT'!$C$16-('VERTICAL ALIGNMENT'!$E$16/2)))),'VERTICAL ALIGNMENT'!$K$16+'VERTICAL ALIGNMENT'!$F$15*(PET!$T28-'VERTICAL ALIGNMENT'!$J$16)+('VERTICAL ALIGNMENT'!$I$16/2)*(PET!$T28-'VERTICAL ALIGNMENT'!$J$16)^2,IF(AND(PET!$T28&lt;=('VERTICAL ALIGNMENT'!$C$18-('VERTICAL ALIGNMENT'!$E$18/2)),(PET!$T28&gt;='VERTICAL ALIGNMENT'!$C$16+'VERTICAL ALIGNMENT'!$E$16/2)),'VERTICAL ALIGNMENT'!$D$16+'VERTICAL ALIGNMENT'!$F$17*(PET!$T28-'VERTICAL ALIGNMENT'!$C$16),IF(AND(PET!$T28&lt;=('VERTICAL ALIGNMENT'!$C$18+('VERTICAL ALIGNMENT'!$E$18/2)),(PET!$T28&gt;=('VERTICAL ALIGNMENT'!$C$18-('VERTICAL ALIGNMENT'!$E$18/2)))),'VERTICAL ALIGNMENT'!$K$18+'VERTICAL ALIGNMENT'!$F$17*(PET!$T28-'VERTICAL ALIGNMENT'!$J$18)+('VERTICAL ALIGNMENT'!$I$18/2)*(PET!$T28-'VERTICAL ALIGNMENT'!$J$18)^2,IF(AND(PET!$T28&lt;=('VERTICAL ALIGNMENT'!$C$20-('VERTICAL ALIGNMENT'!$E$20/2)),(PET!$T28&gt;='VERTICAL ALIGNMENT'!$C$18+'VERTICAL ALIGNMENT'!$E$18/2)),'VERTICAL ALIGNMENT'!$D$18+'VERTICAL ALIGNMENT'!$F$19*(PET!$T28-'VERTICAL ALIGNMENT'!$C$18),IF(AND(PET!$T28&lt;=('VERTICAL ALIGNMENT'!$C$20+('VERTICAL ALIGNMENT'!$E$20/2)),(PET!$T28&gt;=('VERTICAL ALIGNMENT'!$C$20-('VERTICAL ALIGNMENT'!$E$20/2)))),'VERTICAL ALIGNMENT'!$K$20+'VERTICAL ALIGNMENT'!$F$19*(PET!$T28-'VERTICAL ALIGNMENT'!$J$20)+('VERTICAL ALIGNMENT'!$I$20/2)*(PET!$T28-'VERTICAL ALIGNMENT'!$J$20)^2,$L28))))))</f>
        <v>629.48296875000005</v>
      </c>
      <c r="L28" s="158" t="str">
        <f>IF(AND(PET!$T28&lt;=('VERTICAL ALIGNMENT'!$C$22-('VERTICAL ALIGNMENT'!$E$22/2)),(PET!$T28&gt;='VERTICAL ALIGNMENT'!$C$20+'VERTICAL ALIGNMENT'!$E$20/2)),'VERTICAL ALIGNMENT'!$D$20+'VERTICAL ALIGNMENT'!$F$21*(PET!$T28-'VERTICAL ALIGNMENT'!$C$20),IF(AND(PET!$T28&lt;=('VERTICAL ALIGNMENT'!$C$22+('VERTICAL ALIGNMENT'!$E$22/2)),(PET!$T28&gt;=('VERTICAL ALIGNMENT'!$C$22-('VERTICAL ALIGNMENT'!$E$22/2)))),'VERTICAL ALIGNMENT'!$K$22+'VERTICAL ALIGNMENT'!$F$21*(PET!$T28-'VERTICAL ALIGNMENT'!$J$22)+('VERTICAL ALIGNMENT'!$I$22/2)*(PET!$T28-'VERTICAL ALIGNMENT'!$J$22)^2,IF(AND(PET!$T28&lt;=('VERTICAL ALIGNMENT'!$C$24-('VERTICAL ALIGNMENT'!$E$24/2)),(PET!$T28&gt;='VERTICAL ALIGNMENT'!$C$22+'VERTICAL ALIGNMENT'!$E$22/2)),'VERTICAL ALIGNMENT'!$D$22+'VERTICAL ALIGNMENT'!$F$23*(PET!$T28-'VERTICAL ALIGNMENT'!$C$22),IF(AND(PET!$T28&lt;=('VERTICAL ALIGNMENT'!$C$24+('VERTICAL ALIGNMENT'!$E$24/2)),(PET!$T28&gt;=('VERTICAL ALIGNMENT'!$C$24-('VERTICAL ALIGNMENT'!$E$24/2)))),'VERTICAL ALIGNMENT'!$K$24+'VERTICAL ALIGNMENT'!$F$23*(PET!$T28-'VERTICAL ALIGNMENT'!$J$24)+('VERTICAL ALIGNMENT'!$I$24/2)*(PET!$T28-'VERTICAL ALIGNMENT'!$J$24)^2,IF(AND(PET!$T28&lt;=('VERTICAL ALIGNMENT'!$C$26-('VERTICAL ALIGNMENT'!$E$26/2)),(PET!$T28&gt;='VERTICAL ALIGNMENT'!$C$24+'VERTICAL ALIGNMENT'!$E$24/2)),'VERTICAL ALIGNMENT'!$D$24+'VERTICAL ALIGNMENT'!$F$25*(PET!$T28-'VERTICAL ALIGNMENT'!$C$24),IF(AND(PET!$T28&lt;=('VERTICAL ALIGNMENT'!$C$26+('VERTICAL ALIGNMENT'!$E$26/2)),(PET!$T28&gt;=('VERTICAL ALIGNMENT'!$C$26-('VERTICAL ALIGNMENT'!$E$26/2)))),'VERTICAL ALIGNMENT'!$K$26+'VERTICAL ALIGNMENT'!$F$25*(PET!$T28-'VERTICAL ALIGNMENT'!$J$26)+('VERTICAL ALIGNMENT'!$I$26/2)*(PET!$T28-'VERTICAL ALIGNMENT'!$J$26)^2,$M28))))))</f>
        <v>O. B.</v>
      </c>
      <c r="M28" s="158" t="str">
        <f>IF(AND(PET!$T28&lt;=('VERTICAL ALIGNMENT'!$C$28-('VERTICAL ALIGNMENT'!$E$28/2)),(PET!$T28&gt;='VERTICAL ALIGNMENT'!$C$26+'VERTICAL ALIGNMENT'!$E$26/2)),'VERTICAL ALIGNMENT'!$D$26+'VERTICAL ALIGNMENT'!$F$27*(PET!$T28-'VERTICAL ALIGNMENT'!$C$26),IF(AND(PET!$T28&lt;=('VERTICAL ALIGNMENT'!$C$28+('VERTICAL ALIGNMENT'!$E$28/2)),(PET!$T28&gt;=('VERTICAL ALIGNMENT'!$C$28-('VERTICAL ALIGNMENT'!$E$28/2)))),'VERTICAL ALIGNMENT'!$K$28+'VERTICAL ALIGNMENT'!$F$27*(PET!$T28-'VERTICAL ALIGNMENT'!$J$28)+('VERTICAL ALIGNMENT'!$I$28/2)*(PET!$T28-'VERTICAL ALIGNMENT'!$J$28)^2,IF(AND(PET!$T28&lt;=('VERTICAL ALIGNMENT'!$C$30-('VERTICAL ALIGNMENT'!$E$30/2)),(PET!$T28&gt;='VERTICAL ALIGNMENT'!$C$28+'VERTICAL ALIGNMENT'!$E$28/2)),'VERTICAL ALIGNMENT'!$D$28+'VERTICAL ALIGNMENT'!$F$29*(PET!$T28-'VERTICAL ALIGNMENT'!$C$28),IF(AND(PET!$T28&lt;=('VERTICAL ALIGNMENT'!$C$30+('VERTICAL ALIGNMENT'!$E$30/2)),(PET!$T28&gt;=('VERTICAL ALIGNMENT'!$C$30-('VERTICAL ALIGNMENT'!$E$30/2)))),'VERTICAL ALIGNMENT'!$K$30+'VERTICAL ALIGNMENT'!$F$29*(PET!$T28-'VERTICAL ALIGNMENT'!$J$30)+('VERTICAL ALIGNMENT'!$I$30/2)*(PET!$T28-'VERTICAL ALIGNMENT'!$J$30)^2,IF(AND(PET!$T28&lt;=('VERTICAL ALIGNMENT'!$C$32-('VERTICAL ALIGNMENT'!$E$32/2)),(PET!$T28&gt;='VERTICAL ALIGNMENT'!$C$30+'VERTICAL ALIGNMENT'!$E$30/2)),'VERTICAL ALIGNMENT'!$D$30+'VERTICAL ALIGNMENT'!$F$31*(PET!$T28-'VERTICAL ALIGNMENT'!$C$30),IF(AND(PET!$T28&lt;=('VERTICAL ALIGNMENT'!$C$32+('VERTICAL ALIGNMENT'!$E$32/2)),(PET!$T28&gt;=('VERTICAL ALIGNMENT'!$C$32-('VERTICAL ALIGNMENT'!$E$32/2)))),'VERTICAL ALIGNMENT'!$K$32+'VERTICAL ALIGNMENT'!$F$31*(PET!$T28-'VERTICAL ALIGNMENT'!$J$32)+('VERTICAL ALIGNMENT'!$I$32/2)*(PET!$T28-'VERTICAL ALIGNMENT'!$J$32)^2,$N28))))))</f>
        <v>O. B.</v>
      </c>
      <c r="N28" s="158" t="str">
        <f>IF(AND(PET!$T28&lt;=('VERTICAL ALIGNMENT'!$C$34-('VERTICAL ALIGNMENT'!$E$34/2)),(PET!$T28&gt;='VERTICAL ALIGNMENT'!$C$32+'VERTICAL ALIGNMENT'!$E$32/2)),'VERTICAL ALIGNMENT'!$D$32+'VERTICAL ALIGNMENT'!$F$33*(PET!$T28-'VERTICAL ALIGNMENT'!$C$32),IF(AND(PET!$T28&lt;=('VERTICAL ALIGNMENT'!$C$34+('VERTICAL ALIGNMENT'!$E$34/2)),(PET!$T28&gt;=('VERTICAL ALIGNMENT'!$C$34-('VERTICAL ALIGNMENT'!$E$34/2)))),'VERTICAL ALIGNMENT'!$K$34+'VERTICAL ALIGNMENT'!$F$33*(PET!$T28-'VERTICAL ALIGNMENT'!$J$34)+('VERTICAL ALIGNMENT'!$I$34/2)*(PET!$T28-'VERTICAL ALIGNMENT'!$J$34)^2,IF(AND(PET!$T28&lt;=('VERTICAL ALIGNMENT'!$C$36-('VERTICAL ALIGNMENT'!$E$36/2)),(PET!$T28&gt;='VERTICAL ALIGNMENT'!$C$34+'VERTICAL ALIGNMENT'!$E$34/2)),'VERTICAL ALIGNMENT'!$D$34+'VERTICAL ALIGNMENT'!$F$35*(PET!$T28-'VERTICAL ALIGNMENT'!$C$34),IF(AND(PET!$T28&lt;=('VERTICAL ALIGNMENT'!$C$36+('VERTICAL ALIGNMENT'!$E$36/2)),(PET!$T28&gt;=('VERTICAL ALIGNMENT'!$C$36-('VERTICAL ALIGNMENT'!$E$36/2)))),'VERTICAL ALIGNMENT'!$K$36+'VERTICAL ALIGNMENT'!$F$35*(PET!$T28-'VERTICAL ALIGNMENT'!$J$36)+('VERTICAL ALIGNMENT'!$I$36/2)*(PET!$T28-'VERTICAL ALIGNMENT'!$J$36)^2,IF(AND(PET!$T28&lt;=('VERTICAL ALIGNMENT'!$C$38-('VERTICAL ALIGNMENT'!$E$38/2)),(PET!$T28&gt;='VERTICAL ALIGNMENT'!$C$36+'VERTICAL ALIGNMENT'!$E$36/2)),'VERTICAL ALIGNMENT'!$D$36+'VERTICAL ALIGNMENT'!$F$37*(PET!$T28-'VERTICAL ALIGNMENT'!$C$36),IF(AND(PET!$T28&lt;=('VERTICAL ALIGNMENT'!$C$38+('VERTICAL ALIGNMENT'!$E$38/2)),(PET!$T28&gt;=('VERTICAL ALIGNMENT'!$C$38-('VERTICAL ALIGNMENT'!$E$38/2)))),'VERTICAL ALIGNMENT'!$K$38+'VERTICAL ALIGNMENT'!$F$37*(PET!$T28-'VERTICAL ALIGNMENT'!$J$38)+('VERTICAL ALIGNMENT'!$I$38/2)*(PET!$T28-'VERTICAL ALIGNMENT'!$J$38)^2,$O28))))))</f>
        <v>O. B.</v>
      </c>
      <c r="O28" s="158" t="str">
        <f>IF(AND(PET!$T28&lt;=('VERTICAL ALIGNMENT'!$C$40-('VERTICAL ALIGNMENT'!$E$40/2)),(PET!$T28&gt;='VERTICAL ALIGNMENT'!$C$38+'VERTICAL ALIGNMENT'!$E$38/2)),'VERTICAL ALIGNMENT'!$D$38+'VERTICAL ALIGNMENT'!$F$39*(PET!$T28-'VERTICAL ALIGNMENT'!$C$38),IF(AND(PET!$T28&lt;=('VERTICAL ALIGNMENT'!$C$40+('VERTICAL ALIGNMENT'!$E$40/2)),(PET!$T28&gt;=('VERTICAL ALIGNMENT'!$C$40-('VERTICAL ALIGNMENT'!$E$40/2)))),'VERTICAL ALIGNMENT'!$K$40+'VERTICAL ALIGNMENT'!$F$39*(PET!$T28-'VERTICAL ALIGNMENT'!$J$40)+('VERTICAL ALIGNMENT'!$I$40/2)*(PET!$T28-'VERTICAL ALIGNMENT'!$J$40)^2,IF(AND(PET!$T28&lt;=('VERTICAL ALIGNMENT'!$C$42-('VERTICAL ALIGNMENT'!$E$42/2)),(PET!$T28&gt;='VERTICAL ALIGNMENT'!$C$40+'VERTICAL ALIGNMENT'!$E$40/2)),'VERTICAL ALIGNMENT'!$D$40+'VERTICAL ALIGNMENT'!$F$41*(PET!$T28-'VERTICAL ALIGNMENT'!$C$40),IF(AND(PET!$T28&lt;=('VERTICAL ALIGNMENT'!$C$42+('VERTICAL ALIGNMENT'!$E$42/2)),(PET!$T28&gt;=('VERTICAL ALIGNMENT'!$C$42-('VERTICAL ALIGNMENT'!$E$42/2)))),'VERTICAL ALIGNMENT'!$K$42+'VERTICAL ALIGNMENT'!$F$41*(PET!$T28-'VERTICAL ALIGNMENT'!$J$42)+('VERTICAL ALIGNMENT'!$I$42/2)*(PET!$T28-'VERTICAL ALIGNMENT'!$J$42)^2,IF(AND(PET!$T28&lt;=('VERTICAL ALIGNMENT'!$C$44-('VERTICAL ALIGNMENT'!$E$44/2)),(PET!$T28&gt;='VERTICAL ALIGNMENT'!$C$42+'VERTICAL ALIGNMENT'!$E$42/2)),'VERTICAL ALIGNMENT'!$D$42+'VERTICAL ALIGNMENT'!$F$43*(PET!$T28-'VERTICAL ALIGNMENT'!$C$42),IF(AND(PET!$T28&lt;=('VERTICAL ALIGNMENT'!$C$44+('VERTICAL ALIGNMENT'!$E$44/2)),(PET!$T28&gt;=('VERTICAL ALIGNMENT'!$C$44-('VERTICAL ALIGNMENT'!$E$44/2)))),'VERTICAL ALIGNMENT'!$K$44+'VERTICAL ALIGNMENT'!$F$43*(PET!$T28-'VERTICAL ALIGNMENT'!$J$44)+('VERTICAL ALIGNMENT'!$I$44/2)*(PET!$T28-'VERTICAL ALIGNMENT'!$J$44)^2,$P28))))))</f>
        <v>O. B.</v>
      </c>
      <c r="P28" s="158" t="str">
        <f>IF(AND(PET!$T28&lt;=('VERTICAL ALIGNMENT'!$C$46-('VERTICAL ALIGNMENT'!$E$46/2)),(PET!$T28&gt;='VERTICAL ALIGNMENT'!$C$44+'VERTICAL ALIGNMENT'!$E$44/2)),'VERTICAL ALIGNMENT'!$D$44+'VERTICAL ALIGNMENT'!$F$45*(PET!$T28-'VERTICAL ALIGNMENT'!$C$44),IF(AND(PET!$T28&lt;=('VERTICAL ALIGNMENT'!$C$46+('VERTICAL ALIGNMENT'!$E$46/2)),(PET!$T28&gt;=('VERTICAL ALIGNMENT'!$C$46-('VERTICAL ALIGNMENT'!$E$46/2)))),'VERTICAL ALIGNMENT'!$K$46+'VERTICAL ALIGNMENT'!$F$45*(PET!$T28-'VERTICAL ALIGNMENT'!$J$46)+('VERTICAL ALIGNMENT'!$I$46/2)*(PET!$T28-'VERTICAL ALIGNMENT'!$J$46)^2,IF(AND(PET!$T28&lt;=('VERTICAL ALIGNMENT'!$C$48-('VERTICAL ALIGNMENT'!$E$48/2)),(PET!$T28&gt;='VERTICAL ALIGNMENT'!$C$46+'VERTICAL ALIGNMENT'!$E$46/2)),'VERTICAL ALIGNMENT'!$D$46+'VERTICAL ALIGNMENT'!$F$47*(PET!$T28-'VERTICAL ALIGNMENT'!$C$46),IF(AND(PET!$T28&lt;=('VERTICAL ALIGNMENT'!$C$48+('VERTICAL ALIGNMENT'!$E$48/2)),(PET!$T28&gt;=('VERTICAL ALIGNMENT'!$C$48-('VERTICAL ALIGNMENT'!$E$48/2)))),'VERTICAL ALIGNMENT'!$K$48+'VERTICAL ALIGNMENT'!$F$47*(PET!$T28-'VERTICAL ALIGNMENT'!$J$48)+('VERTICAL ALIGNMENT'!$I$48/2)*(PET!$T28-'VERTICAL ALIGNMENT'!$J$48)^2,IF(AND(PET!$T28&lt;=('VERTICAL ALIGNMENT'!$C$50-('VERTICAL ALIGNMENT'!$E$50/2)),(PET!$T28&gt;='VERTICAL ALIGNMENT'!$C$48+'VERTICAL ALIGNMENT'!$E$48/2)),'VERTICAL ALIGNMENT'!$D$48+'VERTICAL ALIGNMENT'!$F$49*(PET!$T28-'VERTICAL ALIGNMENT'!$C$48),IF(AND(PET!$T28&lt;=('VERTICAL ALIGNMENT'!$C$50+('VERTICAL ALIGNMENT'!$E$50/2)),(PET!$T28&gt;=('VERTICAL ALIGNMENT'!$C$50-('VERTICAL ALIGNMENT'!$E$50/2)))),'VERTICAL ALIGNMENT'!$K$50+'VERTICAL ALIGNMENT'!$F$49*(PET!$T28-'VERTICAL ALIGNMENT'!$J$50)+('VERTICAL ALIGNMENT'!$I$50/2)*(PET!$T28-'VERTICAL ALIGNMENT'!$J$50)^2,$Q28))))))</f>
        <v>O. B.</v>
      </c>
      <c r="Q28" s="158" t="str">
        <f>IF(AND(PET!$T28&lt;=('VERTICAL ALIGNMENT'!$C$52-('VERTICAL ALIGNMENT'!$E$52/2)),(PET!$T28&gt;='VERTICAL ALIGNMENT'!$C$50+'VERTICAL ALIGNMENT'!$E$50/2)),'VERTICAL ALIGNMENT'!$D$50+'VERTICAL ALIGNMENT'!$F$51*(PET!$T28-'VERTICAL ALIGNMENT'!$C$50),IF(AND(PET!$T28&lt;=('VERTICAL ALIGNMENT'!$C$52+('VERTICAL ALIGNMENT'!$E$52/2)),(PET!$T28&gt;=('VERTICAL ALIGNMENT'!$C$52-('VERTICAL ALIGNMENT'!$E$52/2)))),'VERTICAL ALIGNMENT'!$K$52+'VERTICAL ALIGNMENT'!$F$51*(PET!$T28-'VERTICAL ALIGNMENT'!$J$52)+('VERTICAL ALIGNMENT'!$I$52/2)*(PET!$T28-'VERTICAL ALIGNMENT'!$J$52)^2,IF(AND(PET!$T28&lt;=('VERTICAL ALIGNMENT'!$C$54-('VERTICAL ALIGNMENT'!$E$54/2)),(PET!$T28&gt;='VERTICAL ALIGNMENT'!$C$52+'VERTICAL ALIGNMENT'!$E$52/2)),'VERTICAL ALIGNMENT'!$D$52+'VERTICAL ALIGNMENT'!$F$53*(PET!$T28-'VERTICAL ALIGNMENT'!$C$52),IF(AND(PET!$T28&lt;=('VERTICAL ALIGNMENT'!$C$54+('VERTICAL ALIGNMENT'!$E$54/2)),(PET!$T28&gt;=('VERTICAL ALIGNMENT'!$C$54-('VERTICAL ALIGNMENT'!$E$54/2)))),'VERTICAL ALIGNMENT'!$K$54+'VERTICAL ALIGNMENT'!$F$53*(PET!$T28-'VERTICAL ALIGNMENT'!$J$54)+('VERTICAL ALIGNMENT'!$I$54/2)*(PET!$T28-'VERTICAL ALIGNMENT'!$J$54)^2,IF(AND(PET!$T28&lt;=('VERTICAL ALIGNMENT'!$C$56-('VERTICAL ALIGNMENT'!$E$56/2)),(PET!$T28&gt;='VERTICAL ALIGNMENT'!$C$54+'VERTICAL ALIGNMENT'!$E$54/2)),'VERTICAL ALIGNMENT'!$D$54+'VERTICAL ALIGNMENT'!$F$55*(PET!$T28-'VERTICAL ALIGNMENT'!$C$54),IF(AND(PET!$T28&lt;=('VERTICAL ALIGNMENT'!$C$56+('VERTICAL ALIGNMENT'!$E$56/2)),(PET!$T28&gt;=('VERTICAL ALIGNMENT'!$C$56-('VERTICAL ALIGNMENT'!$E$56/2)))),'VERTICAL ALIGNMENT'!$K$56+'VERTICAL ALIGNMENT'!$F$55*(PET!$T28-'VERTICAL ALIGNMENT'!$J$56)+('VERTICAL ALIGNMENT'!$I$56/2)*(PET!$T28-'VERTICAL ALIGNMENT'!$J$56)^2,$R28))))))</f>
        <v>O. B.</v>
      </c>
      <c r="R28" s="158" t="str">
        <f>IF(AND(PET!$T28&lt;=('VERTICAL ALIGNMENT'!$C$58-('VERTICAL ALIGNMENT'!$E$58/2)),(PET!$T28&gt;='VERTICAL ALIGNMENT'!$C$56+'VERTICAL ALIGNMENT'!$E$56/2)),'VERTICAL ALIGNMENT'!$D$56+'VERTICAL ALIGNMENT'!$F$57*(PET!$T28-'VERTICAL ALIGNMENT'!$C$56),IF(AND(PET!$T28&lt;=('VERTICAL ALIGNMENT'!$C$58+('VERTICAL ALIGNMENT'!$E$58/2)),(PET!$T28&gt;=('VERTICAL ALIGNMENT'!$C$58-('VERTICAL ALIGNMENT'!$E$58/2)))),'VERTICAL ALIGNMENT'!$K$58+'VERTICAL ALIGNMENT'!$F$57*(PET!$T28-'VERTICAL ALIGNMENT'!$J$58)+('VERTICAL ALIGNMENT'!$I$58/2)*(PET!$T28-'VERTICAL ALIGNMENT'!$J$58)^2,IF(AND(PET!$T28&lt;=('VERTICAL ALIGNMENT'!$C$60-('VERTICAL ALIGNMENT'!$E$60/2)),(PET!$T28&gt;='VERTICAL ALIGNMENT'!$C$58+'VERTICAL ALIGNMENT'!$E$58/2)),'VERTICAL ALIGNMENT'!$D$58+'VERTICAL ALIGNMENT'!$F$59*(PET!$T28-'VERTICAL ALIGNMENT'!$C$58),IF(AND(PET!$T28&lt;=('VERTICAL ALIGNMENT'!$C$60+('VERTICAL ALIGNMENT'!$E$60/2)),(PET!$T28&gt;=('VERTICAL ALIGNMENT'!$C$60-('VERTICAL ALIGNMENT'!$E$60/2)))),'VERTICAL ALIGNMENT'!$K$60+'VERTICAL ALIGNMENT'!$F$59*(PET!$T28-'VERTICAL ALIGNMENT'!$J$60)+('VERTICAL ALIGNMENT'!$I$60/2)*(PET!$T28-'VERTICAL ALIGNMENT'!$J$60)^2,IF(AND(PET!$T28&lt;=('VERTICAL ALIGNMENT'!$C$62-('VERTICAL ALIGNMENT'!$E$62/2)),(PET!$T28&gt;='VERTICAL ALIGNMENT'!$C$60+'VERTICAL ALIGNMENT'!$E$60/2)),'VERTICAL ALIGNMENT'!$D$60+'VERTICAL ALIGNMENT'!$F$61*(PET!$T28-'VERTICAL ALIGNMENT'!$C$60),IF(AND(PET!$T28&lt;=('VERTICAL ALIGNMENT'!$C$62+('VERTICAL ALIGNMENT'!$E$62/2)),(PET!$T28&gt;=('VERTICAL ALIGNMENT'!$C$62-('VERTICAL ALIGNMENT'!$E$62/2)))),'VERTICAL ALIGNMENT'!$K$62+'VERTICAL ALIGNMENT'!$F$61*(PET!$T28-'VERTICAL ALIGNMENT'!$J$62)+('VERTICAL ALIGNMENT'!$I$62/2)*(PET!$T28-'VERTICAL ALIGNMENT'!$J$62)^2,$S28))))))</f>
        <v>O. B.</v>
      </c>
      <c r="S28" s="158" t="str">
        <f>IF(AND(PET!$T28&gt;'VERTICAL ALIGNMENT'!$C$60+'VERTICAL ALIGNMENT'!$E$60/2,PET!$T28&lt;='VERTICAL ALIGNMENT'!$C$62),'VERTICAL ALIGNMENT'!$D$60+'VERTICAL ALIGNMENT'!$F$61*(PET!$T28-'VERTICAL ALIGNMENT'!$C$60),"O. B.")</f>
        <v>O. B.</v>
      </c>
      <c r="T28" s="159">
        <f>T26+25</f>
        <v>3125</v>
      </c>
      <c r="U28" s="214">
        <v>0.06</v>
      </c>
      <c r="V28" s="106">
        <v>16</v>
      </c>
      <c r="W28" s="106">
        <f t="shared" si="5"/>
        <v>0.96</v>
      </c>
      <c r="X28" s="140"/>
      <c r="Y28" s="194">
        <v>40</v>
      </c>
      <c r="Z28" s="212">
        <f t="shared" si="6"/>
        <v>630.44000000000005</v>
      </c>
      <c r="AA28" s="168">
        <f t="shared" si="17"/>
        <v>-1.0000000000000009E-2</v>
      </c>
      <c r="AB28" s="106">
        <v>4</v>
      </c>
      <c r="AC28" s="169">
        <f t="shared" si="9"/>
        <v>630.4</v>
      </c>
      <c r="AD28" s="186"/>
      <c r="AE28" s="234"/>
      <c r="AM28" s="112" t="s">
        <v>53</v>
      </c>
      <c r="AN28" s="112">
        <f>AO20/(AM22*AJ22)</f>
        <v>211.86440677966104</v>
      </c>
    </row>
    <row r="29" spans="1:46" ht="14.1" customHeight="1" x14ac:dyDescent="0.2">
      <c r="A29" s="129">
        <f t="shared" si="3"/>
        <v>629.01499999999999</v>
      </c>
      <c r="B29" s="106">
        <v>6</v>
      </c>
      <c r="C29" s="108">
        <f t="shared" si="22"/>
        <v>-0.06</v>
      </c>
      <c r="D29" s="195">
        <f t="shared" si="7"/>
        <v>630.33000000000004</v>
      </c>
      <c r="E29" s="194"/>
      <c r="F29" s="155"/>
      <c r="G29" s="140">
        <f t="shared" si="14"/>
        <v>0.96</v>
      </c>
      <c r="H29" s="105">
        <v>16</v>
      </c>
      <c r="I29" s="199">
        <v>0.06</v>
      </c>
      <c r="J29" s="157">
        <f>IF(AND(PET!$T29&lt;=('VERTICAL ALIGNMENT'!$C$10-('VERTICAL ALIGNMENT'!$E$10/2)),(PET!$T29&gt;='VERTICAL ALIGNMENT'!$C$8)),'VERTICAL ALIGNMENT'!$D$8+'VERTICAL ALIGNMENT'!$F$9*(PET!$T29-'VERTICAL ALIGNMENT'!$C$8),IF(AND(PET!$T29&lt;=('VERTICAL ALIGNMENT'!$C$10+('VERTICAL ALIGNMENT'!$E$10/2)),(PET!$T29&gt;=('VERTICAL ALIGNMENT'!$C$10-('VERTICAL ALIGNMENT'!$E$10/2)))),'VERTICAL ALIGNMENT'!$K$10+'VERTICAL ALIGNMENT'!$F$9*(PET!$T29-'VERTICAL ALIGNMENT'!$J$10)+('VERTICAL ALIGNMENT'!$I$10/2)*(PET!$T29-'VERTICAL ALIGNMENT'!$J$10)^2,IF(AND(PET!$T29&lt;=('VERTICAL ALIGNMENT'!$C$12-('VERTICAL ALIGNMENT'!$E$12/2)),(PET!$T29&gt;='VERTICAL ALIGNMENT'!$C$10+'VERTICAL ALIGNMENT'!$E$10/2)),'VERTICAL ALIGNMENT'!$D$10+'VERTICAL ALIGNMENT'!$F$11*(PET!$T29-'VERTICAL ALIGNMENT'!$C$10),IF(AND(PET!$T29&lt;=('VERTICAL ALIGNMENT'!$C$12+('VERTICAL ALIGNMENT'!$E$12/2)),(PET!$T29&gt;=('VERTICAL ALIGNMENT'!$C$12-('VERTICAL ALIGNMENT'!$E$12/2)))),'VERTICAL ALIGNMENT'!$K$12+'VERTICAL ALIGNMENT'!$F$11*(PET!$T29-'VERTICAL ALIGNMENT'!$J$12)+('VERTICAL ALIGNMENT'!$I$12/2)*(PET!$T29-'VERTICAL ALIGNMENT'!$J$12)^2,IF(AND(PET!$T29&lt;=('VERTICAL ALIGNMENT'!$C$14-('VERTICAL ALIGNMENT'!$E$14/2)),(PET!$T29&gt;='VERTICAL ALIGNMENT'!$C$12+'VERTICAL ALIGNMENT'!$E$12/2)),'VERTICAL ALIGNMENT'!$D$12+'VERTICAL ALIGNMENT'!$F$13*(PET!$T29-'VERTICAL ALIGNMENT'!$C$12),IF(AND(PET!$T29&lt;=('VERTICAL ALIGNMENT'!$C$14+('VERTICAL ALIGNMENT'!$E$14/2)),(PET!$T29&gt;=('VERTICAL ALIGNMENT'!$C$14-('VERTICAL ALIGNMENT'!$E$14/2)))),'VERTICAL ALIGNMENT'!$K$14+'VERTICAL ALIGNMENT'!$F$13*(PET!$T29-'VERTICAL ALIGNMENT'!$J$14)+('VERTICAL ALIGNMENT'!$I$14/2)*(PET!$T29-'VERTICAL ALIGNMENT'!$J$14)^2,$K29))))))</f>
        <v>629.37486697354166</v>
      </c>
      <c r="K29" s="158">
        <f>IF(AND(PET!$T29&lt;=('VERTICAL ALIGNMENT'!$C$16-('VERTICAL ALIGNMENT'!$E$16/2)),(PET!$T29&gt;='VERTICAL ALIGNMENT'!$C$14+'VERTICAL ALIGNMENT'!$E$14/2)),'VERTICAL ALIGNMENT'!$D$14+'VERTICAL ALIGNMENT'!$F$15*(PET!$T29-'VERTICAL ALIGNMENT'!$C$14),IF(AND(PET!$T29&lt;=('VERTICAL ALIGNMENT'!$C$16+('VERTICAL ALIGNMENT'!$E$16/2)),(PET!$T29&gt;=('VERTICAL ALIGNMENT'!$C$16-('VERTICAL ALIGNMENT'!$E$16/2)))),'VERTICAL ALIGNMENT'!$K$16+'VERTICAL ALIGNMENT'!$F$15*(PET!$T29-'VERTICAL ALIGNMENT'!$J$16)+('VERTICAL ALIGNMENT'!$I$16/2)*(PET!$T29-'VERTICAL ALIGNMENT'!$J$16)^2,IF(AND(PET!$T29&lt;=('VERTICAL ALIGNMENT'!$C$18-('VERTICAL ALIGNMENT'!$E$18/2)),(PET!$T29&gt;='VERTICAL ALIGNMENT'!$C$16+'VERTICAL ALIGNMENT'!$E$16/2)),'VERTICAL ALIGNMENT'!$D$16+'VERTICAL ALIGNMENT'!$F$17*(PET!$T29-'VERTICAL ALIGNMENT'!$C$16),IF(AND(PET!$T29&lt;=('VERTICAL ALIGNMENT'!$C$18+('VERTICAL ALIGNMENT'!$E$18/2)),(PET!$T29&gt;=('VERTICAL ALIGNMENT'!$C$18-('VERTICAL ALIGNMENT'!$E$18/2)))),'VERTICAL ALIGNMENT'!$K$18+'VERTICAL ALIGNMENT'!$F$17*(PET!$T29-'VERTICAL ALIGNMENT'!$J$18)+('VERTICAL ALIGNMENT'!$I$18/2)*(PET!$T29-'VERTICAL ALIGNMENT'!$J$18)^2,IF(AND(PET!$T29&lt;=('VERTICAL ALIGNMENT'!$C$20-('VERTICAL ALIGNMENT'!$E$20/2)),(PET!$T29&gt;='VERTICAL ALIGNMENT'!$C$18+'VERTICAL ALIGNMENT'!$E$18/2)),'VERTICAL ALIGNMENT'!$D$18+'VERTICAL ALIGNMENT'!$F$19*(PET!$T29-'VERTICAL ALIGNMENT'!$C$18),IF(AND(PET!$T29&lt;=('VERTICAL ALIGNMENT'!$C$20+('VERTICAL ALIGNMENT'!$E$20/2)),(PET!$T29&gt;=('VERTICAL ALIGNMENT'!$C$20-('VERTICAL ALIGNMENT'!$E$20/2)))),'VERTICAL ALIGNMENT'!$K$20+'VERTICAL ALIGNMENT'!$F$19*(PET!$T29-'VERTICAL ALIGNMENT'!$J$20)+('VERTICAL ALIGNMENT'!$I$20/2)*(PET!$T29-'VERTICAL ALIGNMENT'!$J$20)^2,$L29))))))</f>
        <v>629.37486697354166</v>
      </c>
      <c r="L29" s="158" t="str">
        <f>IF(AND(PET!$T29&lt;=('VERTICAL ALIGNMENT'!$C$22-('VERTICAL ALIGNMENT'!$E$22/2)),(PET!$T29&gt;='VERTICAL ALIGNMENT'!$C$20+'VERTICAL ALIGNMENT'!$E$20/2)),'VERTICAL ALIGNMENT'!$D$20+'VERTICAL ALIGNMENT'!$F$21*(PET!$T29-'VERTICAL ALIGNMENT'!$C$20),IF(AND(PET!$T29&lt;=('VERTICAL ALIGNMENT'!$C$22+('VERTICAL ALIGNMENT'!$E$22/2)),(PET!$T29&gt;=('VERTICAL ALIGNMENT'!$C$22-('VERTICAL ALIGNMENT'!$E$22/2)))),'VERTICAL ALIGNMENT'!$K$22+'VERTICAL ALIGNMENT'!$F$21*(PET!$T29-'VERTICAL ALIGNMENT'!$J$22)+('VERTICAL ALIGNMENT'!$I$22/2)*(PET!$T29-'VERTICAL ALIGNMENT'!$J$22)^2,IF(AND(PET!$T29&lt;=('VERTICAL ALIGNMENT'!$C$24-('VERTICAL ALIGNMENT'!$E$24/2)),(PET!$T29&gt;='VERTICAL ALIGNMENT'!$C$22+'VERTICAL ALIGNMENT'!$E$22/2)),'VERTICAL ALIGNMENT'!$D$22+'VERTICAL ALIGNMENT'!$F$23*(PET!$T29-'VERTICAL ALIGNMENT'!$C$22),IF(AND(PET!$T29&lt;=('VERTICAL ALIGNMENT'!$C$24+('VERTICAL ALIGNMENT'!$E$24/2)),(PET!$T29&gt;=('VERTICAL ALIGNMENT'!$C$24-('VERTICAL ALIGNMENT'!$E$24/2)))),'VERTICAL ALIGNMENT'!$K$24+'VERTICAL ALIGNMENT'!$F$23*(PET!$T29-'VERTICAL ALIGNMENT'!$J$24)+('VERTICAL ALIGNMENT'!$I$24/2)*(PET!$T29-'VERTICAL ALIGNMENT'!$J$24)^2,IF(AND(PET!$T29&lt;=('VERTICAL ALIGNMENT'!$C$26-('VERTICAL ALIGNMENT'!$E$26/2)),(PET!$T29&gt;='VERTICAL ALIGNMENT'!$C$24+'VERTICAL ALIGNMENT'!$E$24/2)),'VERTICAL ALIGNMENT'!$D$24+'VERTICAL ALIGNMENT'!$F$25*(PET!$T29-'VERTICAL ALIGNMENT'!$C$24),IF(AND(PET!$T29&lt;=('VERTICAL ALIGNMENT'!$C$26+('VERTICAL ALIGNMENT'!$E$26/2)),(PET!$T29&gt;=('VERTICAL ALIGNMENT'!$C$26-('VERTICAL ALIGNMENT'!$E$26/2)))),'VERTICAL ALIGNMENT'!$K$26+'VERTICAL ALIGNMENT'!$F$25*(PET!$T29-'VERTICAL ALIGNMENT'!$J$26)+('VERTICAL ALIGNMENT'!$I$26/2)*(PET!$T29-'VERTICAL ALIGNMENT'!$J$26)^2,$M29))))))</f>
        <v>O. B.</v>
      </c>
      <c r="M29" s="158" t="str">
        <f>IF(AND(PET!$T29&lt;=('VERTICAL ALIGNMENT'!$C$28-('VERTICAL ALIGNMENT'!$E$28/2)),(PET!$T29&gt;='VERTICAL ALIGNMENT'!$C$26+'VERTICAL ALIGNMENT'!$E$26/2)),'VERTICAL ALIGNMENT'!$D$26+'VERTICAL ALIGNMENT'!$F$27*(PET!$T29-'VERTICAL ALIGNMENT'!$C$26),IF(AND(PET!$T29&lt;=('VERTICAL ALIGNMENT'!$C$28+('VERTICAL ALIGNMENT'!$E$28/2)),(PET!$T29&gt;=('VERTICAL ALIGNMENT'!$C$28-('VERTICAL ALIGNMENT'!$E$28/2)))),'VERTICAL ALIGNMENT'!$K$28+'VERTICAL ALIGNMENT'!$F$27*(PET!$T29-'VERTICAL ALIGNMENT'!$J$28)+('VERTICAL ALIGNMENT'!$I$28/2)*(PET!$T29-'VERTICAL ALIGNMENT'!$J$28)^2,IF(AND(PET!$T29&lt;=('VERTICAL ALIGNMENT'!$C$30-('VERTICAL ALIGNMENT'!$E$30/2)),(PET!$T29&gt;='VERTICAL ALIGNMENT'!$C$28+'VERTICAL ALIGNMENT'!$E$28/2)),'VERTICAL ALIGNMENT'!$D$28+'VERTICAL ALIGNMENT'!$F$29*(PET!$T29-'VERTICAL ALIGNMENT'!$C$28),IF(AND(PET!$T29&lt;=('VERTICAL ALIGNMENT'!$C$30+('VERTICAL ALIGNMENT'!$E$30/2)),(PET!$T29&gt;=('VERTICAL ALIGNMENT'!$C$30-('VERTICAL ALIGNMENT'!$E$30/2)))),'VERTICAL ALIGNMENT'!$K$30+'VERTICAL ALIGNMENT'!$F$29*(PET!$T29-'VERTICAL ALIGNMENT'!$J$30)+('VERTICAL ALIGNMENT'!$I$30/2)*(PET!$T29-'VERTICAL ALIGNMENT'!$J$30)^2,IF(AND(PET!$T29&lt;=('VERTICAL ALIGNMENT'!$C$32-('VERTICAL ALIGNMENT'!$E$32/2)),(PET!$T29&gt;='VERTICAL ALIGNMENT'!$C$30+'VERTICAL ALIGNMENT'!$E$30/2)),'VERTICAL ALIGNMENT'!$D$30+'VERTICAL ALIGNMENT'!$F$31*(PET!$T29-'VERTICAL ALIGNMENT'!$C$30),IF(AND(PET!$T29&lt;=('VERTICAL ALIGNMENT'!$C$32+('VERTICAL ALIGNMENT'!$E$32/2)),(PET!$T29&gt;=('VERTICAL ALIGNMENT'!$C$32-('VERTICAL ALIGNMENT'!$E$32/2)))),'VERTICAL ALIGNMENT'!$K$32+'VERTICAL ALIGNMENT'!$F$31*(PET!$T29-'VERTICAL ALIGNMENT'!$J$32)+('VERTICAL ALIGNMENT'!$I$32/2)*(PET!$T29-'VERTICAL ALIGNMENT'!$J$32)^2,$N29))))))</f>
        <v>O. B.</v>
      </c>
      <c r="N29" s="158" t="str">
        <f>IF(AND(PET!$T29&lt;=('VERTICAL ALIGNMENT'!$C$34-('VERTICAL ALIGNMENT'!$E$34/2)),(PET!$T29&gt;='VERTICAL ALIGNMENT'!$C$32+'VERTICAL ALIGNMENT'!$E$32/2)),'VERTICAL ALIGNMENT'!$D$32+'VERTICAL ALIGNMENT'!$F$33*(PET!$T29-'VERTICAL ALIGNMENT'!$C$32),IF(AND(PET!$T29&lt;=('VERTICAL ALIGNMENT'!$C$34+('VERTICAL ALIGNMENT'!$E$34/2)),(PET!$T29&gt;=('VERTICAL ALIGNMENT'!$C$34-('VERTICAL ALIGNMENT'!$E$34/2)))),'VERTICAL ALIGNMENT'!$K$34+'VERTICAL ALIGNMENT'!$F$33*(PET!$T29-'VERTICAL ALIGNMENT'!$J$34)+('VERTICAL ALIGNMENT'!$I$34/2)*(PET!$T29-'VERTICAL ALIGNMENT'!$J$34)^2,IF(AND(PET!$T29&lt;=('VERTICAL ALIGNMENT'!$C$36-('VERTICAL ALIGNMENT'!$E$36/2)),(PET!$T29&gt;='VERTICAL ALIGNMENT'!$C$34+'VERTICAL ALIGNMENT'!$E$34/2)),'VERTICAL ALIGNMENT'!$D$34+'VERTICAL ALIGNMENT'!$F$35*(PET!$T29-'VERTICAL ALIGNMENT'!$C$34),IF(AND(PET!$T29&lt;=('VERTICAL ALIGNMENT'!$C$36+('VERTICAL ALIGNMENT'!$E$36/2)),(PET!$T29&gt;=('VERTICAL ALIGNMENT'!$C$36-('VERTICAL ALIGNMENT'!$E$36/2)))),'VERTICAL ALIGNMENT'!$K$36+'VERTICAL ALIGNMENT'!$F$35*(PET!$T29-'VERTICAL ALIGNMENT'!$J$36)+('VERTICAL ALIGNMENT'!$I$36/2)*(PET!$T29-'VERTICAL ALIGNMENT'!$J$36)^2,IF(AND(PET!$T29&lt;=('VERTICAL ALIGNMENT'!$C$38-('VERTICAL ALIGNMENT'!$E$38/2)),(PET!$T29&gt;='VERTICAL ALIGNMENT'!$C$36+'VERTICAL ALIGNMENT'!$E$36/2)),'VERTICAL ALIGNMENT'!$D$36+'VERTICAL ALIGNMENT'!$F$37*(PET!$T29-'VERTICAL ALIGNMENT'!$C$36),IF(AND(PET!$T29&lt;=('VERTICAL ALIGNMENT'!$C$38+('VERTICAL ALIGNMENT'!$E$38/2)),(PET!$T29&gt;=('VERTICAL ALIGNMENT'!$C$38-('VERTICAL ALIGNMENT'!$E$38/2)))),'VERTICAL ALIGNMENT'!$K$38+'VERTICAL ALIGNMENT'!$F$37*(PET!$T29-'VERTICAL ALIGNMENT'!$J$38)+('VERTICAL ALIGNMENT'!$I$38/2)*(PET!$T29-'VERTICAL ALIGNMENT'!$J$38)^2,$O29))))))</f>
        <v>O. B.</v>
      </c>
      <c r="O29" s="158" t="str">
        <f>IF(AND(PET!$T29&lt;=('VERTICAL ALIGNMENT'!$C$40-('VERTICAL ALIGNMENT'!$E$40/2)),(PET!$T29&gt;='VERTICAL ALIGNMENT'!$C$38+'VERTICAL ALIGNMENT'!$E$38/2)),'VERTICAL ALIGNMENT'!$D$38+'VERTICAL ALIGNMENT'!$F$39*(PET!$T29-'VERTICAL ALIGNMENT'!$C$38),IF(AND(PET!$T29&lt;=('VERTICAL ALIGNMENT'!$C$40+('VERTICAL ALIGNMENT'!$E$40/2)),(PET!$T29&gt;=('VERTICAL ALIGNMENT'!$C$40-('VERTICAL ALIGNMENT'!$E$40/2)))),'VERTICAL ALIGNMENT'!$K$40+'VERTICAL ALIGNMENT'!$F$39*(PET!$T29-'VERTICAL ALIGNMENT'!$J$40)+('VERTICAL ALIGNMENT'!$I$40/2)*(PET!$T29-'VERTICAL ALIGNMENT'!$J$40)^2,IF(AND(PET!$T29&lt;=('VERTICAL ALIGNMENT'!$C$42-('VERTICAL ALIGNMENT'!$E$42/2)),(PET!$T29&gt;='VERTICAL ALIGNMENT'!$C$40+'VERTICAL ALIGNMENT'!$E$40/2)),'VERTICAL ALIGNMENT'!$D$40+'VERTICAL ALIGNMENT'!$F$41*(PET!$T29-'VERTICAL ALIGNMENT'!$C$40),IF(AND(PET!$T29&lt;=('VERTICAL ALIGNMENT'!$C$42+('VERTICAL ALIGNMENT'!$E$42/2)),(PET!$T29&gt;=('VERTICAL ALIGNMENT'!$C$42-('VERTICAL ALIGNMENT'!$E$42/2)))),'VERTICAL ALIGNMENT'!$K$42+'VERTICAL ALIGNMENT'!$F$41*(PET!$T29-'VERTICAL ALIGNMENT'!$J$42)+('VERTICAL ALIGNMENT'!$I$42/2)*(PET!$T29-'VERTICAL ALIGNMENT'!$J$42)^2,IF(AND(PET!$T29&lt;=('VERTICAL ALIGNMENT'!$C$44-('VERTICAL ALIGNMENT'!$E$44/2)),(PET!$T29&gt;='VERTICAL ALIGNMENT'!$C$42+'VERTICAL ALIGNMENT'!$E$42/2)),'VERTICAL ALIGNMENT'!$D$42+'VERTICAL ALIGNMENT'!$F$43*(PET!$T29-'VERTICAL ALIGNMENT'!$C$42),IF(AND(PET!$T29&lt;=('VERTICAL ALIGNMENT'!$C$44+('VERTICAL ALIGNMENT'!$E$44/2)),(PET!$T29&gt;=('VERTICAL ALIGNMENT'!$C$44-('VERTICAL ALIGNMENT'!$E$44/2)))),'VERTICAL ALIGNMENT'!$K$44+'VERTICAL ALIGNMENT'!$F$43*(PET!$T29-'VERTICAL ALIGNMENT'!$J$44)+('VERTICAL ALIGNMENT'!$I$44/2)*(PET!$T29-'VERTICAL ALIGNMENT'!$J$44)^2,$P29))))))</f>
        <v>O. B.</v>
      </c>
      <c r="P29" s="158" t="str">
        <f>IF(AND(PET!$T29&lt;=('VERTICAL ALIGNMENT'!$C$46-('VERTICAL ALIGNMENT'!$E$46/2)),(PET!$T29&gt;='VERTICAL ALIGNMENT'!$C$44+'VERTICAL ALIGNMENT'!$E$44/2)),'VERTICAL ALIGNMENT'!$D$44+'VERTICAL ALIGNMENT'!$F$45*(PET!$T29-'VERTICAL ALIGNMENT'!$C$44),IF(AND(PET!$T29&lt;=('VERTICAL ALIGNMENT'!$C$46+('VERTICAL ALIGNMENT'!$E$46/2)),(PET!$T29&gt;=('VERTICAL ALIGNMENT'!$C$46-('VERTICAL ALIGNMENT'!$E$46/2)))),'VERTICAL ALIGNMENT'!$K$46+'VERTICAL ALIGNMENT'!$F$45*(PET!$T29-'VERTICAL ALIGNMENT'!$J$46)+('VERTICAL ALIGNMENT'!$I$46/2)*(PET!$T29-'VERTICAL ALIGNMENT'!$J$46)^2,IF(AND(PET!$T29&lt;=('VERTICAL ALIGNMENT'!$C$48-('VERTICAL ALIGNMENT'!$E$48/2)),(PET!$T29&gt;='VERTICAL ALIGNMENT'!$C$46+'VERTICAL ALIGNMENT'!$E$46/2)),'VERTICAL ALIGNMENT'!$D$46+'VERTICAL ALIGNMENT'!$F$47*(PET!$T29-'VERTICAL ALIGNMENT'!$C$46),IF(AND(PET!$T29&lt;=('VERTICAL ALIGNMENT'!$C$48+('VERTICAL ALIGNMENT'!$E$48/2)),(PET!$T29&gt;=('VERTICAL ALIGNMENT'!$C$48-('VERTICAL ALIGNMENT'!$E$48/2)))),'VERTICAL ALIGNMENT'!$K$48+'VERTICAL ALIGNMENT'!$F$47*(PET!$T29-'VERTICAL ALIGNMENT'!$J$48)+('VERTICAL ALIGNMENT'!$I$48/2)*(PET!$T29-'VERTICAL ALIGNMENT'!$J$48)^2,IF(AND(PET!$T29&lt;=('VERTICAL ALIGNMENT'!$C$50-('VERTICAL ALIGNMENT'!$E$50/2)),(PET!$T29&gt;='VERTICAL ALIGNMENT'!$C$48+'VERTICAL ALIGNMENT'!$E$48/2)),'VERTICAL ALIGNMENT'!$D$48+'VERTICAL ALIGNMENT'!$F$49*(PET!$T29-'VERTICAL ALIGNMENT'!$C$48),IF(AND(PET!$T29&lt;=('VERTICAL ALIGNMENT'!$C$50+('VERTICAL ALIGNMENT'!$E$50/2)),(PET!$T29&gt;=('VERTICAL ALIGNMENT'!$C$50-('VERTICAL ALIGNMENT'!$E$50/2)))),'VERTICAL ALIGNMENT'!$K$50+'VERTICAL ALIGNMENT'!$F$49*(PET!$T29-'VERTICAL ALIGNMENT'!$J$50)+('VERTICAL ALIGNMENT'!$I$50/2)*(PET!$T29-'VERTICAL ALIGNMENT'!$J$50)^2,$Q29))))))</f>
        <v>O. B.</v>
      </c>
      <c r="Q29" s="158" t="str">
        <f>IF(AND(PET!$T29&lt;=('VERTICAL ALIGNMENT'!$C$52-('VERTICAL ALIGNMENT'!$E$52/2)),(PET!$T29&gt;='VERTICAL ALIGNMENT'!$C$50+'VERTICAL ALIGNMENT'!$E$50/2)),'VERTICAL ALIGNMENT'!$D$50+'VERTICAL ALIGNMENT'!$F$51*(PET!$T29-'VERTICAL ALIGNMENT'!$C$50),IF(AND(PET!$T29&lt;=('VERTICAL ALIGNMENT'!$C$52+('VERTICAL ALIGNMENT'!$E$52/2)),(PET!$T29&gt;=('VERTICAL ALIGNMENT'!$C$52-('VERTICAL ALIGNMENT'!$E$52/2)))),'VERTICAL ALIGNMENT'!$K$52+'VERTICAL ALIGNMENT'!$F$51*(PET!$T29-'VERTICAL ALIGNMENT'!$J$52)+('VERTICAL ALIGNMENT'!$I$52/2)*(PET!$T29-'VERTICAL ALIGNMENT'!$J$52)^2,IF(AND(PET!$T29&lt;=('VERTICAL ALIGNMENT'!$C$54-('VERTICAL ALIGNMENT'!$E$54/2)),(PET!$T29&gt;='VERTICAL ALIGNMENT'!$C$52+'VERTICAL ALIGNMENT'!$E$52/2)),'VERTICAL ALIGNMENT'!$D$52+'VERTICAL ALIGNMENT'!$F$53*(PET!$T29-'VERTICAL ALIGNMENT'!$C$52),IF(AND(PET!$T29&lt;=('VERTICAL ALIGNMENT'!$C$54+('VERTICAL ALIGNMENT'!$E$54/2)),(PET!$T29&gt;=('VERTICAL ALIGNMENT'!$C$54-('VERTICAL ALIGNMENT'!$E$54/2)))),'VERTICAL ALIGNMENT'!$K$54+'VERTICAL ALIGNMENT'!$F$53*(PET!$T29-'VERTICAL ALIGNMENT'!$J$54)+('VERTICAL ALIGNMENT'!$I$54/2)*(PET!$T29-'VERTICAL ALIGNMENT'!$J$54)^2,IF(AND(PET!$T29&lt;=('VERTICAL ALIGNMENT'!$C$56-('VERTICAL ALIGNMENT'!$E$56/2)),(PET!$T29&gt;='VERTICAL ALIGNMENT'!$C$54+'VERTICAL ALIGNMENT'!$E$54/2)),'VERTICAL ALIGNMENT'!$D$54+'VERTICAL ALIGNMENT'!$F$55*(PET!$T29-'VERTICAL ALIGNMENT'!$C$54),IF(AND(PET!$T29&lt;=('VERTICAL ALIGNMENT'!$C$56+('VERTICAL ALIGNMENT'!$E$56/2)),(PET!$T29&gt;=('VERTICAL ALIGNMENT'!$C$56-('VERTICAL ALIGNMENT'!$E$56/2)))),'VERTICAL ALIGNMENT'!$K$56+'VERTICAL ALIGNMENT'!$F$55*(PET!$T29-'VERTICAL ALIGNMENT'!$J$56)+('VERTICAL ALIGNMENT'!$I$56/2)*(PET!$T29-'VERTICAL ALIGNMENT'!$J$56)^2,$R29))))))</f>
        <v>O. B.</v>
      </c>
      <c r="R29" s="158" t="str">
        <f>IF(AND(PET!$T29&lt;=('VERTICAL ALIGNMENT'!$C$58-('VERTICAL ALIGNMENT'!$E$58/2)),(PET!$T29&gt;='VERTICAL ALIGNMENT'!$C$56+'VERTICAL ALIGNMENT'!$E$56/2)),'VERTICAL ALIGNMENT'!$D$56+'VERTICAL ALIGNMENT'!$F$57*(PET!$T29-'VERTICAL ALIGNMENT'!$C$56),IF(AND(PET!$T29&lt;=('VERTICAL ALIGNMENT'!$C$58+('VERTICAL ALIGNMENT'!$E$58/2)),(PET!$T29&gt;=('VERTICAL ALIGNMENT'!$C$58-('VERTICAL ALIGNMENT'!$E$58/2)))),'VERTICAL ALIGNMENT'!$K$58+'VERTICAL ALIGNMENT'!$F$57*(PET!$T29-'VERTICAL ALIGNMENT'!$J$58)+('VERTICAL ALIGNMENT'!$I$58/2)*(PET!$T29-'VERTICAL ALIGNMENT'!$J$58)^2,IF(AND(PET!$T29&lt;=('VERTICAL ALIGNMENT'!$C$60-('VERTICAL ALIGNMENT'!$E$60/2)),(PET!$T29&gt;='VERTICAL ALIGNMENT'!$C$58+'VERTICAL ALIGNMENT'!$E$58/2)),'VERTICAL ALIGNMENT'!$D$58+'VERTICAL ALIGNMENT'!$F$59*(PET!$T29-'VERTICAL ALIGNMENT'!$C$58),IF(AND(PET!$T29&lt;=('VERTICAL ALIGNMENT'!$C$60+('VERTICAL ALIGNMENT'!$E$60/2)),(PET!$T29&gt;=('VERTICAL ALIGNMENT'!$C$60-('VERTICAL ALIGNMENT'!$E$60/2)))),'VERTICAL ALIGNMENT'!$K$60+'VERTICAL ALIGNMENT'!$F$59*(PET!$T29-'VERTICAL ALIGNMENT'!$J$60)+('VERTICAL ALIGNMENT'!$I$60/2)*(PET!$T29-'VERTICAL ALIGNMENT'!$J$60)^2,IF(AND(PET!$T29&lt;=('VERTICAL ALIGNMENT'!$C$62-('VERTICAL ALIGNMENT'!$E$62/2)),(PET!$T29&gt;='VERTICAL ALIGNMENT'!$C$60+'VERTICAL ALIGNMENT'!$E$60/2)),'VERTICAL ALIGNMENT'!$D$60+'VERTICAL ALIGNMENT'!$F$61*(PET!$T29-'VERTICAL ALIGNMENT'!$C$60),IF(AND(PET!$T29&lt;=('VERTICAL ALIGNMENT'!$C$62+('VERTICAL ALIGNMENT'!$E$62/2)),(PET!$T29&gt;=('VERTICAL ALIGNMENT'!$C$62-('VERTICAL ALIGNMENT'!$E$62/2)))),'VERTICAL ALIGNMENT'!$K$62+'VERTICAL ALIGNMENT'!$F$61*(PET!$T29-'VERTICAL ALIGNMENT'!$J$62)+('VERTICAL ALIGNMENT'!$I$62/2)*(PET!$T29-'VERTICAL ALIGNMENT'!$J$62)^2,$S29))))))</f>
        <v>O. B.</v>
      </c>
      <c r="S29" s="158" t="str">
        <f>IF(AND(PET!$T29&gt;'VERTICAL ALIGNMENT'!$C$60+'VERTICAL ALIGNMENT'!$E$60/2,PET!$T29&lt;='VERTICAL ALIGNMENT'!$C$62),'VERTICAL ALIGNMENT'!$D$60+'VERTICAL ALIGNMENT'!$F$61*(PET!$T29-'VERTICAL ALIGNMENT'!$C$60),"O. B.")</f>
        <v>O. B.</v>
      </c>
      <c r="T29" s="161">
        <v>3145.75</v>
      </c>
      <c r="U29" s="214">
        <v>0.06</v>
      </c>
      <c r="V29" s="106">
        <v>16</v>
      </c>
      <c r="W29" s="106">
        <f t="shared" si="5"/>
        <v>0.96</v>
      </c>
      <c r="X29" s="140"/>
      <c r="Y29" s="194"/>
      <c r="Z29" s="212">
        <f t="shared" si="6"/>
        <v>630.33000000000004</v>
      </c>
      <c r="AA29" s="168">
        <f t="shared" si="17"/>
        <v>-1.0000000000000009E-2</v>
      </c>
      <c r="AB29" s="106">
        <v>4</v>
      </c>
      <c r="AC29" s="169">
        <f t="shared" si="9"/>
        <v>630.29</v>
      </c>
      <c r="AD29" s="188" t="s">
        <v>61</v>
      </c>
      <c r="AE29" s="234"/>
    </row>
    <row r="30" spans="1:46" ht="14.1" hidden="1" customHeight="1" x14ac:dyDescent="0.2">
      <c r="A30" s="129">
        <f t="shared" si="3"/>
        <v>628.755</v>
      </c>
      <c r="B30" s="106">
        <v>10</v>
      </c>
      <c r="C30" s="108">
        <f t="shared" si="22"/>
        <v>-0.06</v>
      </c>
      <c r="D30" s="195">
        <f t="shared" si="7"/>
        <v>630.30999999999995</v>
      </c>
      <c r="E30" s="194">
        <v>40</v>
      </c>
      <c r="F30" s="155"/>
      <c r="G30" s="140">
        <f t="shared" si="14"/>
        <v>0.96</v>
      </c>
      <c r="H30" s="105">
        <v>16</v>
      </c>
      <c r="I30" s="199">
        <v>0.06</v>
      </c>
      <c r="J30" s="157">
        <f>IF(AND(PET!$T30&lt;=('VERTICAL ALIGNMENT'!$C$10-('VERTICAL ALIGNMENT'!$E$10/2)),(PET!$T30&gt;='VERTICAL ALIGNMENT'!$C$8)),'VERTICAL ALIGNMENT'!$D$8+'VERTICAL ALIGNMENT'!$F$9*(PET!$T30-'VERTICAL ALIGNMENT'!$C$8),IF(AND(PET!$T30&lt;=('VERTICAL ALIGNMENT'!$C$10+('VERTICAL ALIGNMENT'!$E$10/2)),(PET!$T30&gt;=('VERTICAL ALIGNMENT'!$C$10-('VERTICAL ALIGNMENT'!$E$10/2)))),'VERTICAL ALIGNMENT'!$K$10+'VERTICAL ALIGNMENT'!$F$9*(PET!$T30-'VERTICAL ALIGNMENT'!$J$10)+('VERTICAL ALIGNMENT'!$I$10/2)*(PET!$T30-'VERTICAL ALIGNMENT'!$J$10)^2,IF(AND(PET!$T30&lt;=('VERTICAL ALIGNMENT'!$C$12-('VERTICAL ALIGNMENT'!$E$12/2)),(PET!$T30&gt;='VERTICAL ALIGNMENT'!$C$10+'VERTICAL ALIGNMENT'!$E$10/2)),'VERTICAL ALIGNMENT'!$D$10+'VERTICAL ALIGNMENT'!$F$11*(PET!$T30-'VERTICAL ALIGNMENT'!$C$10),IF(AND(PET!$T30&lt;=('VERTICAL ALIGNMENT'!$C$12+('VERTICAL ALIGNMENT'!$E$12/2)),(PET!$T30&gt;=('VERTICAL ALIGNMENT'!$C$12-('VERTICAL ALIGNMENT'!$E$12/2)))),'VERTICAL ALIGNMENT'!$K$12+'VERTICAL ALIGNMENT'!$F$11*(PET!$T30-'VERTICAL ALIGNMENT'!$J$12)+('VERTICAL ALIGNMENT'!$I$12/2)*(PET!$T30-'VERTICAL ALIGNMENT'!$J$12)^2,IF(AND(PET!$T30&lt;=('VERTICAL ALIGNMENT'!$C$14-('VERTICAL ALIGNMENT'!$E$14/2)),(PET!$T30&gt;='VERTICAL ALIGNMENT'!$C$12+'VERTICAL ALIGNMENT'!$E$12/2)),'VERTICAL ALIGNMENT'!$D$12+'VERTICAL ALIGNMENT'!$F$13*(PET!$T30-'VERTICAL ALIGNMENT'!$C$12),IF(AND(PET!$T30&lt;=('VERTICAL ALIGNMENT'!$C$14+('VERTICAL ALIGNMENT'!$E$14/2)),(PET!$T30&gt;=('VERTICAL ALIGNMENT'!$C$14-('VERTICAL ALIGNMENT'!$E$14/2)))),'VERTICAL ALIGNMENT'!$K$14+'VERTICAL ALIGNMENT'!$F$13*(PET!$T30-'VERTICAL ALIGNMENT'!$J$14)+('VERTICAL ALIGNMENT'!$I$14/2)*(PET!$T30-'VERTICAL ALIGNMENT'!$J$14)^2,$K30))))))</f>
        <v>629.35494166666672</v>
      </c>
      <c r="K30" s="158">
        <f>IF(AND(PET!$T30&lt;=('VERTICAL ALIGNMENT'!$C$16-('VERTICAL ALIGNMENT'!$E$16/2)),(PET!$T30&gt;='VERTICAL ALIGNMENT'!$C$14+'VERTICAL ALIGNMENT'!$E$14/2)),'VERTICAL ALIGNMENT'!$D$14+'VERTICAL ALIGNMENT'!$F$15*(PET!$T30-'VERTICAL ALIGNMENT'!$C$14),IF(AND(PET!$T30&lt;=('VERTICAL ALIGNMENT'!$C$16+('VERTICAL ALIGNMENT'!$E$16/2)),(PET!$T30&gt;=('VERTICAL ALIGNMENT'!$C$16-('VERTICAL ALIGNMENT'!$E$16/2)))),'VERTICAL ALIGNMENT'!$K$16+'VERTICAL ALIGNMENT'!$F$15*(PET!$T30-'VERTICAL ALIGNMENT'!$J$16)+('VERTICAL ALIGNMENT'!$I$16/2)*(PET!$T30-'VERTICAL ALIGNMENT'!$J$16)^2,IF(AND(PET!$T30&lt;=('VERTICAL ALIGNMENT'!$C$18-('VERTICAL ALIGNMENT'!$E$18/2)),(PET!$T30&gt;='VERTICAL ALIGNMENT'!$C$16+'VERTICAL ALIGNMENT'!$E$16/2)),'VERTICAL ALIGNMENT'!$D$16+'VERTICAL ALIGNMENT'!$F$17*(PET!$T30-'VERTICAL ALIGNMENT'!$C$16),IF(AND(PET!$T30&lt;=('VERTICAL ALIGNMENT'!$C$18+('VERTICAL ALIGNMENT'!$E$18/2)),(PET!$T30&gt;=('VERTICAL ALIGNMENT'!$C$18-('VERTICAL ALIGNMENT'!$E$18/2)))),'VERTICAL ALIGNMENT'!$K$18+'VERTICAL ALIGNMENT'!$F$17*(PET!$T30-'VERTICAL ALIGNMENT'!$J$18)+('VERTICAL ALIGNMENT'!$I$18/2)*(PET!$T30-'VERTICAL ALIGNMENT'!$J$18)^2,IF(AND(PET!$T30&lt;=('VERTICAL ALIGNMENT'!$C$20-('VERTICAL ALIGNMENT'!$E$20/2)),(PET!$T30&gt;='VERTICAL ALIGNMENT'!$C$18+'VERTICAL ALIGNMENT'!$E$18/2)),'VERTICAL ALIGNMENT'!$D$18+'VERTICAL ALIGNMENT'!$F$19*(PET!$T30-'VERTICAL ALIGNMENT'!$C$18),IF(AND(PET!$T30&lt;=('VERTICAL ALIGNMENT'!$C$20+('VERTICAL ALIGNMENT'!$E$20/2)),(PET!$T30&gt;=('VERTICAL ALIGNMENT'!$C$20-('VERTICAL ALIGNMENT'!$E$20/2)))),'VERTICAL ALIGNMENT'!$K$20+'VERTICAL ALIGNMENT'!$F$19*(PET!$T30-'VERTICAL ALIGNMENT'!$J$20)+('VERTICAL ALIGNMENT'!$I$20/2)*(PET!$T30-'VERTICAL ALIGNMENT'!$J$20)^2,$L30))))))</f>
        <v>629.35494166666672</v>
      </c>
      <c r="L30" s="158" t="str">
        <f>IF(AND(PET!$T30&lt;=('VERTICAL ALIGNMENT'!$C$22-('VERTICAL ALIGNMENT'!$E$22/2)),(PET!$T30&gt;='VERTICAL ALIGNMENT'!$C$20+'VERTICAL ALIGNMENT'!$E$20/2)),'VERTICAL ALIGNMENT'!$D$20+'VERTICAL ALIGNMENT'!$F$21*(PET!$T30-'VERTICAL ALIGNMENT'!$C$20),IF(AND(PET!$T30&lt;=('VERTICAL ALIGNMENT'!$C$22+('VERTICAL ALIGNMENT'!$E$22/2)),(PET!$T30&gt;=('VERTICAL ALIGNMENT'!$C$22-('VERTICAL ALIGNMENT'!$E$22/2)))),'VERTICAL ALIGNMENT'!$K$22+'VERTICAL ALIGNMENT'!$F$21*(PET!$T30-'VERTICAL ALIGNMENT'!$J$22)+('VERTICAL ALIGNMENT'!$I$22/2)*(PET!$T30-'VERTICAL ALIGNMENT'!$J$22)^2,IF(AND(PET!$T30&lt;=('VERTICAL ALIGNMENT'!$C$24-('VERTICAL ALIGNMENT'!$E$24/2)),(PET!$T30&gt;='VERTICAL ALIGNMENT'!$C$22+'VERTICAL ALIGNMENT'!$E$22/2)),'VERTICAL ALIGNMENT'!$D$22+'VERTICAL ALIGNMENT'!$F$23*(PET!$T30-'VERTICAL ALIGNMENT'!$C$22),IF(AND(PET!$T30&lt;=('VERTICAL ALIGNMENT'!$C$24+('VERTICAL ALIGNMENT'!$E$24/2)),(PET!$T30&gt;=('VERTICAL ALIGNMENT'!$C$24-('VERTICAL ALIGNMENT'!$E$24/2)))),'VERTICAL ALIGNMENT'!$K$24+'VERTICAL ALIGNMENT'!$F$23*(PET!$T30-'VERTICAL ALIGNMENT'!$J$24)+('VERTICAL ALIGNMENT'!$I$24/2)*(PET!$T30-'VERTICAL ALIGNMENT'!$J$24)^2,IF(AND(PET!$T30&lt;=('VERTICAL ALIGNMENT'!$C$26-('VERTICAL ALIGNMENT'!$E$26/2)),(PET!$T30&gt;='VERTICAL ALIGNMENT'!$C$24+'VERTICAL ALIGNMENT'!$E$24/2)),'VERTICAL ALIGNMENT'!$D$24+'VERTICAL ALIGNMENT'!$F$25*(PET!$T30-'VERTICAL ALIGNMENT'!$C$24),IF(AND(PET!$T30&lt;=('VERTICAL ALIGNMENT'!$C$26+('VERTICAL ALIGNMENT'!$E$26/2)),(PET!$T30&gt;=('VERTICAL ALIGNMENT'!$C$26-('VERTICAL ALIGNMENT'!$E$26/2)))),'VERTICAL ALIGNMENT'!$K$26+'VERTICAL ALIGNMENT'!$F$25*(PET!$T30-'VERTICAL ALIGNMENT'!$J$26)+('VERTICAL ALIGNMENT'!$I$26/2)*(PET!$T30-'VERTICAL ALIGNMENT'!$J$26)^2,$M30))))))</f>
        <v>O. B.</v>
      </c>
      <c r="M30" s="158" t="str">
        <f>IF(AND(PET!$T30&lt;=('VERTICAL ALIGNMENT'!$C$28-('VERTICAL ALIGNMENT'!$E$28/2)),(PET!$T30&gt;='VERTICAL ALIGNMENT'!$C$26+'VERTICAL ALIGNMENT'!$E$26/2)),'VERTICAL ALIGNMENT'!$D$26+'VERTICAL ALIGNMENT'!$F$27*(PET!$T30-'VERTICAL ALIGNMENT'!$C$26),IF(AND(PET!$T30&lt;=('VERTICAL ALIGNMENT'!$C$28+('VERTICAL ALIGNMENT'!$E$28/2)),(PET!$T30&gt;=('VERTICAL ALIGNMENT'!$C$28-('VERTICAL ALIGNMENT'!$E$28/2)))),'VERTICAL ALIGNMENT'!$K$28+'VERTICAL ALIGNMENT'!$F$27*(PET!$T30-'VERTICAL ALIGNMENT'!$J$28)+('VERTICAL ALIGNMENT'!$I$28/2)*(PET!$T30-'VERTICAL ALIGNMENT'!$J$28)^2,IF(AND(PET!$T30&lt;=('VERTICAL ALIGNMENT'!$C$30-('VERTICAL ALIGNMENT'!$E$30/2)),(PET!$T30&gt;='VERTICAL ALIGNMENT'!$C$28+'VERTICAL ALIGNMENT'!$E$28/2)),'VERTICAL ALIGNMENT'!$D$28+'VERTICAL ALIGNMENT'!$F$29*(PET!$T30-'VERTICAL ALIGNMENT'!$C$28),IF(AND(PET!$T30&lt;=('VERTICAL ALIGNMENT'!$C$30+('VERTICAL ALIGNMENT'!$E$30/2)),(PET!$T30&gt;=('VERTICAL ALIGNMENT'!$C$30-('VERTICAL ALIGNMENT'!$E$30/2)))),'VERTICAL ALIGNMENT'!$K$30+'VERTICAL ALIGNMENT'!$F$29*(PET!$T30-'VERTICAL ALIGNMENT'!$J$30)+('VERTICAL ALIGNMENT'!$I$30/2)*(PET!$T30-'VERTICAL ALIGNMENT'!$J$30)^2,IF(AND(PET!$T30&lt;=('VERTICAL ALIGNMENT'!$C$32-('VERTICAL ALIGNMENT'!$E$32/2)),(PET!$T30&gt;='VERTICAL ALIGNMENT'!$C$30+'VERTICAL ALIGNMENT'!$E$30/2)),'VERTICAL ALIGNMENT'!$D$30+'VERTICAL ALIGNMENT'!$F$31*(PET!$T30-'VERTICAL ALIGNMENT'!$C$30),IF(AND(PET!$T30&lt;=('VERTICAL ALIGNMENT'!$C$32+('VERTICAL ALIGNMENT'!$E$32/2)),(PET!$T30&gt;=('VERTICAL ALIGNMENT'!$C$32-('VERTICAL ALIGNMENT'!$E$32/2)))),'VERTICAL ALIGNMENT'!$K$32+'VERTICAL ALIGNMENT'!$F$31*(PET!$T30-'VERTICAL ALIGNMENT'!$J$32)+('VERTICAL ALIGNMENT'!$I$32/2)*(PET!$T30-'VERTICAL ALIGNMENT'!$J$32)^2,$N30))))))</f>
        <v>O. B.</v>
      </c>
      <c r="N30" s="158" t="str">
        <f>IF(AND(PET!$T30&lt;=('VERTICAL ALIGNMENT'!$C$34-('VERTICAL ALIGNMENT'!$E$34/2)),(PET!$T30&gt;='VERTICAL ALIGNMENT'!$C$32+'VERTICAL ALIGNMENT'!$E$32/2)),'VERTICAL ALIGNMENT'!$D$32+'VERTICAL ALIGNMENT'!$F$33*(PET!$T30-'VERTICAL ALIGNMENT'!$C$32),IF(AND(PET!$T30&lt;=('VERTICAL ALIGNMENT'!$C$34+('VERTICAL ALIGNMENT'!$E$34/2)),(PET!$T30&gt;=('VERTICAL ALIGNMENT'!$C$34-('VERTICAL ALIGNMENT'!$E$34/2)))),'VERTICAL ALIGNMENT'!$K$34+'VERTICAL ALIGNMENT'!$F$33*(PET!$T30-'VERTICAL ALIGNMENT'!$J$34)+('VERTICAL ALIGNMENT'!$I$34/2)*(PET!$T30-'VERTICAL ALIGNMENT'!$J$34)^2,IF(AND(PET!$T30&lt;=('VERTICAL ALIGNMENT'!$C$36-('VERTICAL ALIGNMENT'!$E$36/2)),(PET!$T30&gt;='VERTICAL ALIGNMENT'!$C$34+'VERTICAL ALIGNMENT'!$E$34/2)),'VERTICAL ALIGNMENT'!$D$34+'VERTICAL ALIGNMENT'!$F$35*(PET!$T30-'VERTICAL ALIGNMENT'!$C$34),IF(AND(PET!$T30&lt;=('VERTICAL ALIGNMENT'!$C$36+('VERTICAL ALIGNMENT'!$E$36/2)),(PET!$T30&gt;=('VERTICAL ALIGNMENT'!$C$36-('VERTICAL ALIGNMENT'!$E$36/2)))),'VERTICAL ALIGNMENT'!$K$36+'VERTICAL ALIGNMENT'!$F$35*(PET!$T30-'VERTICAL ALIGNMENT'!$J$36)+('VERTICAL ALIGNMENT'!$I$36/2)*(PET!$T30-'VERTICAL ALIGNMENT'!$J$36)^2,IF(AND(PET!$T30&lt;=('VERTICAL ALIGNMENT'!$C$38-('VERTICAL ALIGNMENT'!$E$38/2)),(PET!$T30&gt;='VERTICAL ALIGNMENT'!$C$36+'VERTICAL ALIGNMENT'!$E$36/2)),'VERTICAL ALIGNMENT'!$D$36+'VERTICAL ALIGNMENT'!$F$37*(PET!$T30-'VERTICAL ALIGNMENT'!$C$36),IF(AND(PET!$T30&lt;=('VERTICAL ALIGNMENT'!$C$38+('VERTICAL ALIGNMENT'!$E$38/2)),(PET!$T30&gt;=('VERTICAL ALIGNMENT'!$C$38-('VERTICAL ALIGNMENT'!$E$38/2)))),'VERTICAL ALIGNMENT'!$K$38+'VERTICAL ALIGNMENT'!$F$37*(PET!$T30-'VERTICAL ALIGNMENT'!$J$38)+('VERTICAL ALIGNMENT'!$I$38/2)*(PET!$T30-'VERTICAL ALIGNMENT'!$J$38)^2,$O30))))))</f>
        <v>O. B.</v>
      </c>
      <c r="O30" s="158" t="str">
        <f>IF(AND(PET!$T30&lt;=('VERTICAL ALIGNMENT'!$C$40-('VERTICAL ALIGNMENT'!$E$40/2)),(PET!$T30&gt;='VERTICAL ALIGNMENT'!$C$38+'VERTICAL ALIGNMENT'!$E$38/2)),'VERTICAL ALIGNMENT'!$D$38+'VERTICAL ALIGNMENT'!$F$39*(PET!$T30-'VERTICAL ALIGNMENT'!$C$38),IF(AND(PET!$T30&lt;=('VERTICAL ALIGNMENT'!$C$40+('VERTICAL ALIGNMENT'!$E$40/2)),(PET!$T30&gt;=('VERTICAL ALIGNMENT'!$C$40-('VERTICAL ALIGNMENT'!$E$40/2)))),'VERTICAL ALIGNMENT'!$K$40+'VERTICAL ALIGNMENT'!$F$39*(PET!$T30-'VERTICAL ALIGNMENT'!$J$40)+('VERTICAL ALIGNMENT'!$I$40/2)*(PET!$T30-'VERTICAL ALIGNMENT'!$J$40)^2,IF(AND(PET!$T30&lt;=('VERTICAL ALIGNMENT'!$C$42-('VERTICAL ALIGNMENT'!$E$42/2)),(PET!$T30&gt;='VERTICAL ALIGNMENT'!$C$40+'VERTICAL ALIGNMENT'!$E$40/2)),'VERTICAL ALIGNMENT'!$D$40+'VERTICAL ALIGNMENT'!$F$41*(PET!$T30-'VERTICAL ALIGNMENT'!$C$40),IF(AND(PET!$T30&lt;=('VERTICAL ALIGNMENT'!$C$42+('VERTICAL ALIGNMENT'!$E$42/2)),(PET!$T30&gt;=('VERTICAL ALIGNMENT'!$C$42-('VERTICAL ALIGNMENT'!$E$42/2)))),'VERTICAL ALIGNMENT'!$K$42+'VERTICAL ALIGNMENT'!$F$41*(PET!$T30-'VERTICAL ALIGNMENT'!$J$42)+('VERTICAL ALIGNMENT'!$I$42/2)*(PET!$T30-'VERTICAL ALIGNMENT'!$J$42)^2,IF(AND(PET!$T30&lt;=('VERTICAL ALIGNMENT'!$C$44-('VERTICAL ALIGNMENT'!$E$44/2)),(PET!$T30&gt;='VERTICAL ALIGNMENT'!$C$42+'VERTICAL ALIGNMENT'!$E$42/2)),'VERTICAL ALIGNMENT'!$D$42+'VERTICAL ALIGNMENT'!$F$43*(PET!$T30-'VERTICAL ALIGNMENT'!$C$42),IF(AND(PET!$T30&lt;=('VERTICAL ALIGNMENT'!$C$44+('VERTICAL ALIGNMENT'!$E$44/2)),(PET!$T30&gt;=('VERTICAL ALIGNMENT'!$C$44-('VERTICAL ALIGNMENT'!$E$44/2)))),'VERTICAL ALIGNMENT'!$K$44+'VERTICAL ALIGNMENT'!$F$43*(PET!$T30-'VERTICAL ALIGNMENT'!$J$44)+('VERTICAL ALIGNMENT'!$I$44/2)*(PET!$T30-'VERTICAL ALIGNMENT'!$J$44)^2,$P30))))))</f>
        <v>O. B.</v>
      </c>
      <c r="P30" s="158" t="str">
        <f>IF(AND(PET!$T30&lt;=('VERTICAL ALIGNMENT'!$C$46-('VERTICAL ALIGNMENT'!$E$46/2)),(PET!$T30&gt;='VERTICAL ALIGNMENT'!$C$44+'VERTICAL ALIGNMENT'!$E$44/2)),'VERTICAL ALIGNMENT'!$D$44+'VERTICAL ALIGNMENT'!$F$45*(PET!$T30-'VERTICAL ALIGNMENT'!$C$44),IF(AND(PET!$T30&lt;=('VERTICAL ALIGNMENT'!$C$46+('VERTICAL ALIGNMENT'!$E$46/2)),(PET!$T30&gt;=('VERTICAL ALIGNMENT'!$C$46-('VERTICAL ALIGNMENT'!$E$46/2)))),'VERTICAL ALIGNMENT'!$K$46+'VERTICAL ALIGNMENT'!$F$45*(PET!$T30-'VERTICAL ALIGNMENT'!$J$46)+('VERTICAL ALIGNMENT'!$I$46/2)*(PET!$T30-'VERTICAL ALIGNMENT'!$J$46)^2,IF(AND(PET!$T30&lt;=('VERTICAL ALIGNMENT'!$C$48-('VERTICAL ALIGNMENT'!$E$48/2)),(PET!$T30&gt;='VERTICAL ALIGNMENT'!$C$46+'VERTICAL ALIGNMENT'!$E$46/2)),'VERTICAL ALIGNMENT'!$D$46+'VERTICAL ALIGNMENT'!$F$47*(PET!$T30-'VERTICAL ALIGNMENT'!$C$46),IF(AND(PET!$T30&lt;=('VERTICAL ALIGNMENT'!$C$48+('VERTICAL ALIGNMENT'!$E$48/2)),(PET!$T30&gt;=('VERTICAL ALIGNMENT'!$C$48-('VERTICAL ALIGNMENT'!$E$48/2)))),'VERTICAL ALIGNMENT'!$K$48+'VERTICAL ALIGNMENT'!$F$47*(PET!$T30-'VERTICAL ALIGNMENT'!$J$48)+('VERTICAL ALIGNMENT'!$I$48/2)*(PET!$T30-'VERTICAL ALIGNMENT'!$J$48)^2,IF(AND(PET!$T30&lt;=('VERTICAL ALIGNMENT'!$C$50-('VERTICAL ALIGNMENT'!$E$50/2)),(PET!$T30&gt;='VERTICAL ALIGNMENT'!$C$48+'VERTICAL ALIGNMENT'!$E$48/2)),'VERTICAL ALIGNMENT'!$D$48+'VERTICAL ALIGNMENT'!$F$49*(PET!$T30-'VERTICAL ALIGNMENT'!$C$48),IF(AND(PET!$T30&lt;=('VERTICAL ALIGNMENT'!$C$50+('VERTICAL ALIGNMENT'!$E$50/2)),(PET!$T30&gt;=('VERTICAL ALIGNMENT'!$C$50-('VERTICAL ALIGNMENT'!$E$50/2)))),'VERTICAL ALIGNMENT'!$K$50+'VERTICAL ALIGNMENT'!$F$49*(PET!$T30-'VERTICAL ALIGNMENT'!$J$50)+('VERTICAL ALIGNMENT'!$I$50/2)*(PET!$T30-'VERTICAL ALIGNMENT'!$J$50)^2,$Q30))))))</f>
        <v>O. B.</v>
      </c>
      <c r="Q30" s="158" t="str">
        <f>IF(AND(PET!$T30&lt;=('VERTICAL ALIGNMENT'!$C$52-('VERTICAL ALIGNMENT'!$E$52/2)),(PET!$T30&gt;='VERTICAL ALIGNMENT'!$C$50+'VERTICAL ALIGNMENT'!$E$50/2)),'VERTICAL ALIGNMENT'!$D$50+'VERTICAL ALIGNMENT'!$F$51*(PET!$T30-'VERTICAL ALIGNMENT'!$C$50),IF(AND(PET!$T30&lt;=('VERTICAL ALIGNMENT'!$C$52+('VERTICAL ALIGNMENT'!$E$52/2)),(PET!$T30&gt;=('VERTICAL ALIGNMENT'!$C$52-('VERTICAL ALIGNMENT'!$E$52/2)))),'VERTICAL ALIGNMENT'!$K$52+'VERTICAL ALIGNMENT'!$F$51*(PET!$T30-'VERTICAL ALIGNMENT'!$J$52)+('VERTICAL ALIGNMENT'!$I$52/2)*(PET!$T30-'VERTICAL ALIGNMENT'!$J$52)^2,IF(AND(PET!$T30&lt;=('VERTICAL ALIGNMENT'!$C$54-('VERTICAL ALIGNMENT'!$E$54/2)),(PET!$T30&gt;='VERTICAL ALIGNMENT'!$C$52+'VERTICAL ALIGNMENT'!$E$52/2)),'VERTICAL ALIGNMENT'!$D$52+'VERTICAL ALIGNMENT'!$F$53*(PET!$T30-'VERTICAL ALIGNMENT'!$C$52),IF(AND(PET!$T30&lt;=('VERTICAL ALIGNMENT'!$C$54+('VERTICAL ALIGNMENT'!$E$54/2)),(PET!$T30&gt;=('VERTICAL ALIGNMENT'!$C$54-('VERTICAL ALIGNMENT'!$E$54/2)))),'VERTICAL ALIGNMENT'!$K$54+'VERTICAL ALIGNMENT'!$F$53*(PET!$T30-'VERTICAL ALIGNMENT'!$J$54)+('VERTICAL ALIGNMENT'!$I$54/2)*(PET!$T30-'VERTICAL ALIGNMENT'!$J$54)^2,IF(AND(PET!$T30&lt;=('VERTICAL ALIGNMENT'!$C$56-('VERTICAL ALIGNMENT'!$E$56/2)),(PET!$T30&gt;='VERTICAL ALIGNMENT'!$C$54+'VERTICAL ALIGNMENT'!$E$54/2)),'VERTICAL ALIGNMENT'!$D$54+'VERTICAL ALIGNMENT'!$F$55*(PET!$T30-'VERTICAL ALIGNMENT'!$C$54),IF(AND(PET!$T30&lt;=('VERTICAL ALIGNMENT'!$C$56+('VERTICAL ALIGNMENT'!$E$56/2)),(PET!$T30&gt;=('VERTICAL ALIGNMENT'!$C$56-('VERTICAL ALIGNMENT'!$E$56/2)))),'VERTICAL ALIGNMENT'!$K$56+'VERTICAL ALIGNMENT'!$F$55*(PET!$T30-'VERTICAL ALIGNMENT'!$J$56)+('VERTICAL ALIGNMENT'!$I$56/2)*(PET!$T30-'VERTICAL ALIGNMENT'!$J$56)^2,$R30))))))</f>
        <v>O. B.</v>
      </c>
      <c r="R30" s="158" t="str">
        <f>IF(AND(PET!$T30&lt;=('VERTICAL ALIGNMENT'!$C$58-('VERTICAL ALIGNMENT'!$E$58/2)),(PET!$T30&gt;='VERTICAL ALIGNMENT'!$C$56+'VERTICAL ALIGNMENT'!$E$56/2)),'VERTICAL ALIGNMENT'!$D$56+'VERTICAL ALIGNMENT'!$F$57*(PET!$T30-'VERTICAL ALIGNMENT'!$C$56),IF(AND(PET!$T30&lt;=('VERTICAL ALIGNMENT'!$C$58+('VERTICAL ALIGNMENT'!$E$58/2)),(PET!$T30&gt;=('VERTICAL ALIGNMENT'!$C$58-('VERTICAL ALIGNMENT'!$E$58/2)))),'VERTICAL ALIGNMENT'!$K$58+'VERTICAL ALIGNMENT'!$F$57*(PET!$T30-'VERTICAL ALIGNMENT'!$J$58)+('VERTICAL ALIGNMENT'!$I$58/2)*(PET!$T30-'VERTICAL ALIGNMENT'!$J$58)^2,IF(AND(PET!$T30&lt;=('VERTICAL ALIGNMENT'!$C$60-('VERTICAL ALIGNMENT'!$E$60/2)),(PET!$T30&gt;='VERTICAL ALIGNMENT'!$C$58+'VERTICAL ALIGNMENT'!$E$58/2)),'VERTICAL ALIGNMENT'!$D$58+'VERTICAL ALIGNMENT'!$F$59*(PET!$T30-'VERTICAL ALIGNMENT'!$C$58),IF(AND(PET!$T30&lt;=('VERTICAL ALIGNMENT'!$C$60+('VERTICAL ALIGNMENT'!$E$60/2)),(PET!$T30&gt;=('VERTICAL ALIGNMENT'!$C$60-('VERTICAL ALIGNMENT'!$E$60/2)))),'VERTICAL ALIGNMENT'!$K$60+'VERTICAL ALIGNMENT'!$F$59*(PET!$T30-'VERTICAL ALIGNMENT'!$J$60)+('VERTICAL ALIGNMENT'!$I$60/2)*(PET!$T30-'VERTICAL ALIGNMENT'!$J$60)^2,IF(AND(PET!$T30&lt;=('VERTICAL ALIGNMENT'!$C$62-('VERTICAL ALIGNMENT'!$E$62/2)),(PET!$T30&gt;='VERTICAL ALIGNMENT'!$C$60+'VERTICAL ALIGNMENT'!$E$60/2)),'VERTICAL ALIGNMENT'!$D$60+'VERTICAL ALIGNMENT'!$F$61*(PET!$T30-'VERTICAL ALIGNMENT'!$C$60),IF(AND(PET!$T30&lt;=('VERTICAL ALIGNMENT'!$C$62+('VERTICAL ALIGNMENT'!$E$62/2)),(PET!$T30&gt;=('VERTICAL ALIGNMENT'!$C$62-('VERTICAL ALIGNMENT'!$E$62/2)))),'VERTICAL ALIGNMENT'!$K$62+'VERTICAL ALIGNMENT'!$F$61*(PET!$T30-'VERTICAL ALIGNMENT'!$J$62)+('VERTICAL ALIGNMENT'!$I$62/2)*(PET!$T30-'VERTICAL ALIGNMENT'!$J$62)^2,$S30))))))</f>
        <v>O. B.</v>
      </c>
      <c r="S30" s="158" t="str">
        <f>IF(AND(PET!$T30&gt;'VERTICAL ALIGNMENT'!$C$60+'VERTICAL ALIGNMENT'!$E$60/2,PET!$T30&lt;='VERTICAL ALIGNMENT'!$C$62),'VERTICAL ALIGNMENT'!$D$60+'VERTICAL ALIGNMENT'!$F$61*(PET!$T30-'VERTICAL ALIGNMENT'!$C$60),"O. B.")</f>
        <v>O. B.</v>
      </c>
      <c r="T30" s="180">
        <f>T28+25</f>
        <v>3150</v>
      </c>
      <c r="U30" s="214">
        <v>0.06</v>
      </c>
      <c r="V30" s="106">
        <v>16</v>
      </c>
      <c r="W30" s="106">
        <f t="shared" si="5"/>
        <v>0.96</v>
      </c>
      <c r="X30" s="140"/>
      <c r="Y30" s="194">
        <v>40</v>
      </c>
      <c r="Z30" s="212">
        <f t="shared" si="6"/>
        <v>630.30999999999995</v>
      </c>
      <c r="AA30" s="168">
        <f t="shared" si="17"/>
        <v>-1.0000000000000009E-2</v>
      </c>
      <c r="AB30" s="106">
        <v>4</v>
      </c>
      <c r="AC30" s="169">
        <f t="shared" si="9"/>
        <v>630.27</v>
      </c>
      <c r="AD30" s="186"/>
      <c r="AE30" s="234"/>
    </row>
    <row r="31" spans="1:46" ht="14.1" hidden="1" customHeight="1" x14ac:dyDescent="0.2">
      <c r="A31" s="129">
        <f t="shared" si="3"/>
        <v>628.65300000000002</v>
      </c>
      <c r="B31" s="106">
        <v>10</v>
      </c>
      <c r="C31" s="108">
        <f t="shared" si="22"/>
        <v>-0.06</v>
      </c>
      <c r="D31" s="195">
        <f t="shared" ref="D31:D32" si="30">ROUND(J31+(H31*I31),2)</f>
        <v>630.21</v>
      </c>
      <c r="E31" s="194">
        <v>40</v>
      </c>
      <c r="F31" s="155"/>
      <c r="G31" s="140">
        <f t="shared" ref="G31:G32" si="31">H31*I31</f>
        <v>0.96</v>
      </c>
      <c r="H31" s="105">
        <v>16</v>
      </c>
      <c r="I31" s="199">
        <v>0.06</v>
      </c>
      <c r="J31" s="157">
        <f>IF(AND(PET!$T31&lt;=('VERTICAL ALIGNMENT'!$C$10-('VERTICAL ALIGNMENT'!$E$10/2)),(PET!$T31&gt;='VERTICAL ALIGNMENT'!$C$8)),'VERTICAL ALIGNMENT'!$D$8+'VERTICAL ALIGNMENT'!$F$9*(PET!$T31-'VERTICAL ALIGNMENT'!$C$8),IF(AND(PET!$T31&lt;=('VERTICAL ALIGNMENT'!$C$10+('VERTICAL ALIGNMENT'!$E$10/2)),(PET!$T31&gt;=('VERTICAL ALIGNMENT'!$C$10-('VERTICAL ALIGNMENT'!$E$10/2)))),'VERTICAL ALIGNMENT'!$K$10+'VERTICAL ALIGNMENT'!$F$9*(PET!$T31-'VERTICAL ALIGNMENT'!$J$10)+('VERTICAL ALIGNMENT'!$I$10/2)*(PET!$T31-'VERTICAL ALIGNMENT'!$J$10)^2,IF(AND(PET!$T31&lt;=('VERTICAL ALIGNMENT'!$C$12-('VERTICAL ALIGNMENT'!$E$12/2)),(PET!$T31&gt;='VERTICAL ALIGNMENT'!$C$10+'VERTICAL ALIGNMENT'!$E$10/2)),'VERTICAL ALIGNMENT'!$D$10+'VERTICAL ALIGNMENT'!$F$11*(PET!$T31-'VERTICAL ALIGNMENT'!$C$10),IF(AND(PET!$T31&lt;=('VERTICAL ALIGNMENT'!$C$12+('VERTICAL ALIGNMENT'!$E$12/2)),(PET!$T31&gt;=('VERTICAL ALIGNMENT'!$C$12-('VERTICAL ALIGNMENT'!$E$12/2)))),'VERTICAL ALIGNMENT'!$K$12+'VERTICAL ALIGNMENT'!$F$11*(PET!$T31-'VERTICAL ALIGNMENT'!$J$12)+('VERTICAL ALIGNMENT'!$I$12/2)*(PET!$T31-'VERTICAL ALIGNMENT'!$J$12)^2,IF(AND(PET!$T31&lt;=('VERTICAL ALIGNMENT'!$C$14-('VERTICAL ALIGNMENT'!$E$14/2)),(PET!$T31&gt;='VERTICAL ALIGNMENT'!$C$12+'VERTICAL ALIGNMENT'!$E$12/2)),'VERTICAL ALIGNMENT'!$D$12+'VERTICAL ALIGNMENT'!$F$13*(PET!$T31-'VERTICAL ALIGNMENT'!$C$12),IF(AND(PET!$T31&lt;=('VERTICAL ALIGNMENT'!$C$14+('VERTICAL ALIGNMENT'!$E$14/2)),(PET!$T31&gt;=('VERTICAL ALIGNMENT'!$C$14-('VERTICAL ALIGNMENT'!$E$14/2)))),'VERTICAL ALIGNMENT'!$K$14+'VERTICAL ALIGNMENT'!$F$13*(PET!$T31-'VERTICAL ALIGNMENT'!$J$14)+('VERTICAL ALIGNMENT'!$I$14/2)*(PET!$T31-'VERTICAL ALIGNMENT'!$J$14)^2,$K31))))))</f>
        <v>629.25298541666666</v>
      </c>
      <c r="K31" s="158">
        <f>IF(AND(PET!$T31&lt;=('VERTICAL ALIGNMENT'!$C$16-('VERTICAL ALIGNMENT'!$E$16/2)),(PET!$T31&gt;='VERTICAL ALIGNMENT'!$C$14+'VERTICAL ALIGNMENT'!$E$14/2)),'VERTICAL ALIGNMENT'!$D$14+'VERTICAL ALIGNMENT'!$F$15*(PET!$T31-'VERTICAL ALIGNMENT'!$C$14),IF(AND(PET!$T31&lt;=('VERTICAL ALIGNMENT'!$C$16+('VERTICAL ALIGNMENT'!$E$16/2)),(PET!$T31&gt;=('VERTICAL ALIGNMENT'!$C$16-('VERTICAL ALIGNMENT'!$E$16/2)))),'VERTICAL ALIGNMENT'!$K$16+'VERTICAL ALIGNMENT'!$F$15*(PET!$T31-'VERTICAL ALIGNMENT'!$J$16)+('VERTICAL ALIGNMENT'!$I$16/2)*(PET!$T31-'VERTICAL ALIGNMENT'!$J$16)^2,IF(AND(PET!$T31&lt;=('VERTICAL ALIGNMENT'!$C$18-('VERTICAL ALIGNMENT'!$E$18/2)),(PET!$T31&gt;='VERTICAL ALIGNMENT'!$C$16+'VERTICAL ALIGNMENT'!$E$16/2)),'VERTICAL ALIGNMENT'!$D$16+'VERTICAL ALIGNMENT'!$F$17*(PET!$T31-'VERTICAL ALIGNMENT'!$C$16),IF(AND(PET!$T31&lt;=('VERTICAL ALIGNMENT'!$C$18+('VERTICAL ALIGNMENT'!$E$18/2)),(PET!$T31&gt;=('VERTICAL ALIGNMENT'!$C$18-('VERTICAL ALIGNMENT'!$E$18/2)))),'VERTICAL ALIGNMENT'!$K$18+'VERTICAL ALIGNMENT'!$F$17*(PET!$T31-'VERTICAL ALIGNMENT'!$J$18)+('VERTICAL ALIGNMENT'!$I$18/2)*(PET!$T31-'VERTICAL ALIGNMENT'!$J$18)^2,IF(AND(PET!$T31&lt;=('VERTICAL ALIGNMENT'!$C$20-('VERTICAL ALIGNMENT'!$E$20/2)),(PET!$T31&gt;='VERTICAL ALIGNMENT'!$C$18+'VERTICAL ALIGNMENT'!$E$18/2)),'VERTICAL ALIGNMENT'!$D$18+'VERTICAL ALIGNMENT'!$F$19*(PET!$T31-'VERTICAL ALIGNMENT'!$C$18),IF(AND(PET!$T31&lt;=('VERTICAL ALIGNMENT'!$C$20+('VERTICAL ALIGNMENT'!$E$20/2)),(PET!$T31&gt;=('VERTICAL ALIGNMENT'!$C$20-('VERTICAL ALIGNMENT'!$E$20/2)))),'VERTICAL ALIGNMENT'!$K$20+'VERTICAL ALIGNMENT'!$F$19*(PET!$T31-'VERTICAL ALIGNMENT'!$J$20)+('VERTICAL ALIGNMENT'!$I$20/2)*(PET!$T31-'VERTICAL ALIGNMENT'!$J$20)^2,$L31))))))</f>
        <v>629.25298541666666</v>
      </c>
      <c r="L31" s="158" t="str">
        <f>IF(AND(PET!$T31&lt;=('VERTICAL ALIGNMENT'!$C$22-('VERTICAL ALIGNMENT'!$E$22/2)),(PET!$T31&gt;='VERTICAL ALIGNMENT'!$C$20+'VERTICAL ALIGNMENT'!$E$20/2)),'VERTICAL ALIGNMENT'!$D$20+'VERTICAL ALIGNMENT'!$F$21*(PET!$T31-'VERTICAL ALIGNMENT'!$C$20),IF(AND(PET!$T31&lt;=('VERTICAL ALIGNMENT'!$C$22+('VERTICAL ALIGNMENT'!$E$22/2)),(PET!$T31&gt;=('VERTICAL ALIGNMENT'!$C$22-('VERTICAL ALIGNMENT'!$E$22/2)))),'VERTICAL ALIGNMENT'!$K$22+'VERTICAL ALIGNMENT'!$F$21*(PET!$T31-'VERTICAL ALIGNMENT'!$J$22)+('VERTICAL ALIGNMENT'!$I$22/2)*(PET!$T31-'VERTICAL ALIGNMENT'!$J$22)^2,IF(AND(PET!$T31&lt;=('VERTICAL ALIGNMENT'!$C$24-('VERTICAL ALIGNMENT'!$E$24/2)),(PET!$T31&gt;='VERTICAL ALIGNMENT'!$C$22+'VERTICAL ALIGNMENT'!$E$22/2)),'VERTICAL ALIGNMENT'!$D$22+'VERTICAL ALIGNMENT'!$F$23*(PET!$T31-'VERTICAL ALIGNMENT'!$C$22),IF(AND(PET!$T31&lt;=('VERTICAL ALIGNMENT'!$C$24+('VERTICAL ALIGNMENT'!$E$24/2)),(PET!$T31&gt;=('VERTICAL ALIGNMENT'!$C$24-('VERTICAL ALIGNMENT'!$E$24/2)))),'VERTICAL ALIGNMENT'!$K$24+'VERTICAL ALIGNMENT'!$F$23*(PET!$T31-'VERTICAL ALIGNMENT'!$J$24)+('VERTICAL ALIGNMENT'!$I$24/2)*(PET!$T31-'VERTICAL ALIGNMENT'!$J$24)^2,IF(AND(PET!$T31&lt;=('VERTICAL ALIGNMENT'!$C$26-('VERTICAL ALIGNMENT'!$E$26/2)),(PET!$T31&gt;='VERTICAL ALIGNMENT'!$C$24+'VERTICAL ALIGNMENT'!$E$24/2)),'VERTICAL ALIGNMENT'!$D$24+'VERTICAL ALIGNMENT'!$F$25*(PET!$T31-'VERTICAL ALIGNMENT'!$C$24),IF(AND(PET!$T31&lt;=('VERTICAL ALIGNMENT'!$C$26+('VERTICAL ALIGNMENT'!$E$26/2)),(PET!$T31&gt;=('VERTICAL ALIGNMENT'!$C$26-('VERTICAL ALIGNMENT'!$E$26/2)))),'VERTICAL ALIGNMENT'!$K$26+'VERTICAL ALIGNMENT'!$F$25*(PET!$T31-'VERTICAL ALIGNMENT'!$J$26)+('VERTICAL ALIGNMENT'!$I$26/2)*(PET!$T31-'VERTICAL ALIGNMENT'!$J$26)^2,$M31))))))</f>
        <v>O. B.</v>
      </c>
      <c r="M31" s="158" t="str">
        <f>IF(AND(PET!$T31&lt;=('VERTICAL ALIGNMENT'!$C$28-('VERTICAL ALIGNMENT'!$E$28/2)),(PET!$T31&gt;='VERTICAL ALIGNMENT'!$C$26+'VERTICAL ALIGNMENT'!$E$26/2)),'VERTICAL ALIGNMENT'!$D$26+'VERTICAL ALIGNMENT'!$F$27*(PET!$T31-'VERTICAL ALIGNMENT'!$C$26),IF(AND(PET!$T31&lt;=('VERTICAL ALIGNMENT'!$C$28+('VERTICAL ALIGNMENT'!$E$28/2)),(PET!$T31&gt;=('VERTICAL ALIGNMENT'!$C$28-('VERTICAL ALIGNMENT'!$E$28/2)))),'VERTICAL ALIGNMENT'!$K$28+'VERTICAL ALIGNMENT'!$F$27*(PET!$T31-'VERTICAL ALIGNMENT'!$J$28)+('VERTICAL ALIGNMENT'!$I$28/2)*(PET!$T31-'VERTICAL ALIGNMENT'!$J$28)^2,IF(AND(PET!$T31&lt;=('VERTICAL ALIGNMENT'!$C$30-('VERTICAL ALIGNMENT'!$E$30/2)),(PET!$T31&gt;='VERTICAL ALIGNMENT'!$C$28+'VERTICAL ALIGNMENT'!$E$28/2)),'VERTICAL ALIGNMENT'!$D$28+'VERTICAL ALIGNMENT'!$F$29*(PET!$T31-'VERTICAL ALIGNMENT'!$C$28),IF(AND(PET!$T31&lt;=('VERTICAL ALIGNMENT'!$C$30+('VERTICAL ALIGNMENT'!$E$30/2)),(PET!$T31&gt;=('VERTICAL ALIGNMENT'!$C$30-('VERTICAL ALIGNMENT'!$E$30/2)))),'VERTICAL ALIGNMENT'!$K$30+'VERTICAL ALIGNMENT'!$F$29*(PET!$T31-'VERTICAL ALIGNMENT'!$J$30)+('VERTICAL ALIGNMENT'!$I$30/2)*(PET!$T31-'VERTICAL ALIGNMENT'!$J$30)^2,IF(AND(PET!$T31&lt;=('VERTICAL ALIGNMENT'!$C$32-('VERTICAL ALIGNMENT'!$E$32/2)),(PET!$T31&gt;='VERTICAL ALIGNMENT'!$C$30+'VERTICAL ALIGNMENT'!$E$30/2)),'VERTICAL ALIGNMENT'!$D$30+'VERTICAL ALIGNMENT'!$F$31*(PET!$T31-'VERTICAL ALIGNMENT'!$C$30),IF(AND(PET!$T31&lt;=('VERTICAL ALIGNMENT'!$C$32+('VERTICAL ALIGNMENT'!$E$32/2)),(PET!$T31&gt;=('VERTICAL ALIGNMENT'!$C$32-('VERTICAL ALIGNMENT'!$E$32/2)))),'VERTICAL ALIGNMENT'!$K$32+'VERTICAL ALIGNMENT'!$F$31*(PET!$T31-'VERTICAL ALIGNMENT'!$J$32)+('VERTICAL ALIGNMENT'!$I$32/2)*(PET!$T31-'VERTICAL ALIGNMENT'!$J$32)^2,$N31))))))</f>
        <v>O. B.</v>
      </c>
      <c r="N31" s="158" t="str">
        <f>IF(AND(PET!$T31&lt;=('VERTICAL ALIGNMENT'!$C$34-('VERTICAL ALIGNMENT'!$E$34/2)),(PET!$T31&gt;='VERTICAL ALIGNMENT'!$C$32+'VERTICAL ALIGNMENT'!$E$32/2)),'VERTICAL ALIGNMENT'!$D$32+'VERTICAL ALIGNMENT'!$F$33*(PET!$T31-'VERTICAL ALIGNMENT'!$C$32),IF(AND(PET!$T31&lt;=('VERTICAL ALIGNMENT'!$C$34+('VERTICAL ALIGNMENT'!$E$34/2)),(PET!$T31&gt;=('VERTICAL ALIGNMENT'!$C$34-('VERTICAL ALIGNMENT'!$E$34/2)))),'VERTICAL ALIGNMENT'!$K$34+'VERTICAL ALIGNMENT'!$F$33*(PET!$T31-'VERTICAL ALIGNMENT'!$J$34)+('VERTICAL ALIGNMENT'!$I$34/2)*(PET!$T31-'VERTICAL ALIGNMENT'!$J$34)^2,IF(AND(PET!$T31&lt;=('VERTICAL ALIGNMENT'!$C$36-('VERTICAL ALIGNMENT'!$E$36/2)),(PET!$T31&gt;='VERTICAL ALIGNMENT'!$C$34+'VERTICAL ALIGNMENT'!$E$34/2)),'VERTICAL ALIGNMENT'!$D$34+'VERTICAL ALIGNMENT'!$F$35*(PET!$T31-'VERTICAL ALIGNMENT'!$C$34),IF(AND(PET!$T31&lt;=('VERTICAL ALIGNMENT'!$C$36+('VERTICAL ALIGNMENT'!$E$36/2)),(PET!$T31&gt;=('VERTICAL ALIGNMENT'!$C$36-('VERTICAL ALIGNMENT'!$E$36/2)))),'VERTICAL ALIGNMENT'!$K$36+'VERTICAL ALIGNMENT'!$F$35*(PET!$T31-'VERTICAL ALIGNMENT'!$J$36)+('VERTICAL ALIGNMENT'!$I$36/2)*(PET!$T31-'VERTICAL ALIGNMENT'!$J$36)^2,IF(AND(PET!$T31&lt;=('VERTICAL ALIGNMENT'!$C$38-('VERTICAL ALIGNMENT'!$E$38/2)),(PET!$T31&gt;='VERTICAL ALIGNMENT'!$C$36+'VERTICAL ALIGNMENT'!$E$36/2)),'VERTICAL ALIGNMENT'!$D$36+'VERTICAL ALIGNMENT'!$F$37*(PET!$T31-'VERTICAL ALIGNMENT'!$C$36),IF(AND(PET!$T31&lt;=('VERTICAL ALIGNMENT'!$C$38+('VERTICAL ALIGNMENT'!$E$38/2)),(PET!$T31&gt;=('VERTICAL ALIGNMENT'!$C$38-('VERTICAL ALIGNMENT'!$E$38/2)))),'VERTICAL ALIGNMENT'!$K$38+'VERTICAL ALIGNMENT'!$F$37*(PET!$T31-'VERTICAL ALIGNMENT'!$J$38)+('VERTICAL ALIGNMENT'!$I$38/2)*(PET!$T31-'VERTICAL ALIGNMENT'!$J$38)^2,$O31))))))</f>
        <v>O. B.</v>
      </c>
      <c r="O31" s="158" t="str">
        <f>IF(AND(PET!$T31&lt;=('VERTICAL ALIGNMENT'!$C$40-('VERTICAL ALIGNMENT'!$E$40/2)),(PET!$T31&gt;='VERTICAL ALIGNMENT'!$C$38+'VERTICAL ALIGNMENT'!$E$38/2)),'VERTICAL ALIGNMENT'!$D$38+'VERTICAL ALIGNMENT'!$F$39*(PET!$T31-'VERTICAL ALIGNMENT'!$C$38),IF(AND(PET!$T31&lt;=('VERTICAL ALIGNMENT'!$C$40+('VERTICAL ALIGNMENT'!$E$40/2)),(PET!$T31&gt;=('VERTICAL ALIGNMENT'!$C$40-('VERTICAL ALIGNMENT'!$E$40/2)))),'VERTICAL ALIGNMENT'!$K$40+'VERTICAL ALIGNMENT'!$F$39*(PET!$T31-'VERTICAL ALIGNMENT'!$J$40)+('VERTICAL ALIGNMENT'!$I$40/2)*(PET!$T31-'VERTICAL ALIGNMENT'!$J$40)^2,IF(AND(PET!$T31&lt;=('VERTICAL ALIGNMENT'!$C$42-('VERTICAL ALIGNMENT'!$E$42/2)),(PET!$T31&gt;='VERTICAL ALIGNMENT'!$C$40+'VERTICAL ALIGNMENT'!$E$40/2)),'VERTICAL ALIGNMENT'!$D$40+'VERTICAL ALIGNMENT'!$F$41*(PET!$T31-'VERTICAL ALIGNMENT'!$C$40),IF(AND(PET!$T31&lt;=('VERTICAL ALIGNMENT'!$C$42+('VERTICAL ALIGNMENT'!$E$42/2)),(PET!$T31&gt;=('VERTICAL ALIGNMENT'!$C$42-('VERTICAL ALIGNMENT'!$E$42/2)))),'VERTICAL ALIGNMENT'!$K$42+'VERTICAL ALIGNMENT'!$F$41*(PET!$T31-'VERTICAL ALIGNMENT'!$J$42)+('VERTICAL ALIGNMENT'!$I$42/2)*(PET!$T31-'VERTICAL ALIGNMENT'!$J$42)^2,IF(AND(PET!$T31&lt;=('VERTICAL ALIGNMENT'!$C$44-('VERTICAL ALIGNMENT'!$E$44/2)),(PET!$T31&gt;='VERTICAL ALIGNMENT'!$C$42+'VERTICAL ALIGNMENT'!$E$42/2)),'VERTICAL ALIGNMENT'!$D$42+'VERTICAL ALIGNMENT'!$F$43*(PET!$T31-'VERTICAL ALIGNMENT'!$C$42),IF(AND(PET!$T31&lt;=('VERTICAL ALIGNMENT'!$C$44+('VERTICAL ALIGNMENT'!$E$44/2)),(PET!$T31&gt;=('VERTICAL ALIGNMENT'!$C$44-('VERTICAL ALIGNMENT'!$E$44/2)))),'VERTICAL ALIGNMENT'!$K$44+'VERTICAL ALIGNMENT'!$F$43*(PET!$T31-'VERTICAL ALIGNMENT'!$J$44)+('VERTICAL ALIGNMENT'!$I$44/2)*(PET!$T31-'VERTICAL ALIGNMENT'!$J$44)^2,$P31))))))</f>
        <v>O. B.</v>
      </c>
      <c r="P31" s="158" t="str">
        <f>IF(AND(PET!$T31&lt;=('VERTICAL ALIGNMENT'!$C$46-('VERTICAL ALIGNMENT'!$E$46/2)),(PET!$T31&gt;='VERTICAL ALIGNMENT'!$C$44+'VERTICAL ALIGNMENT'!$E$44/2)),'VERTICAL ALIGNMENT'!$D$44+'VERTICAL ALIGNMENT'!$F$45*(PET!$T31-'VERTICAL ALIGNMENT'!$C$44),IF(AND(PET!$T31&lt;=('VERTICAL ALIGNMENT'!$C$46+('VERTICAL ALIGNMENT'!$E$46/2)),(PET!$T31&gt;=('VERTICAL ALIGNMENT'!$C$46-('VERTICAL ALIGNMENT'!$E$46/2)))),'VERTICAL ALIGNMENT'!$K$46+'VERTICAL ALIGNMENT'!$F$45*(PET!$T31-'VERTICAL ALIGNMENT'!$J$46)+('VERTICAL ALIGNMENT'!$I$46/2)*(PET!$T31-'VERTICAL ALIGNMENT'!$J$46)^2,IF(AND(PET!$T31&lt;=('VERTICAL ALIGNMENT'!$C$48-('VERTICAL ALIGNMENT'!$E$48/2)),(PET!$T31&gt;='VERTICAL ALIGNMENT'!$C$46+'VERTICAL ALIGNMENT'!$E$46/2)),'VERTICAL ALIGNMENT'!$D$46+'VERTICAL ALIGNMENT'!$F$47*(PET!$T31-'VERTICAL ALIGNMENT'!$C$46),IF(AND(PET!$T31&lt;=('VERTICAL ALIGNMENT'!$C$48+('VERTICAL ALIGNMENT'!$E$48/2)),(PET!$T31&gt;=('VERTICAL ALIGNMENT'!$C$48-('VERTICAL ALIGNMENT'!$E$48/2)))),'VERTICAL ALIGNMENT'!$K$48+'VERTICAL ALIGNMENT'!$F$47*(PET!$T31-'VERTICAL ALIGNMENT'!$J$48)+('VERTICAL ALIGNMENT'!$I$48/2)*(PET!$T31-'VERTICAL ALIGNMENT'!$J$48)^2,IF(AND(PET!$T31&lt;=('VERTICAL ALIGNMENT'!$C$50-('VERTICAL ALIGNMENT'!$E$50/2)),(PET!$T31&gt;='VERTICAL ALIGNMENT'!$C$48+'VERTICAL ALIGNMENT'!$E$48/2)),'VERTICAL ALIGNMENT'!$D$48+'VERTICAL ALIGNMENT'!$F$49*(PET!$T31-'VERTICAL ALIGNMENT'!$C$48),IF(AND(PET!$T31&lt;=('VERTICAL ALIGNMENT'!$C$50+('VERTICAL ALIGNMENT'!$E$50/2)),(PET!$T31&gt;=('VERTICAL ALIGNMENT'!$C$50-('VERTICAL ALIGNMENT'!$E$50/2)))),'VERTICAL ALIGNMENT'!$K$50+'VERTICAL ALIGNMENT'!$F$49*(PET!$T31-'VERTICAL ALIGNMENT'!$J$50)+('VERTICAL ALIGNMENT'!$I$50/2)*(PET!$T31-'VERTICAL ALIGNMENT'!$J$50)^2,$Q31))))))</f>
        <v>O. B.</v>
      </c>
      <c r="Q31" s="158" t="str">
        <f>IF(AND(PET!$T31&lt;=('VERTICAL ALIGNMENT'!$C$52-('VERTICAL ALIGNMENT'!$E$52/2)),(PET!$T31&gt;='VERTICAL ALIGNMENT'!$C$50+'VERTICAL ALIGNMENT'!$E$50/2)),'VERTICAL ALIGNMENT'!$D$50+'VERTICAL ALIGNMENT'!$F$51*(PET!$T31-'VERTICAL ALIGNMENT'!$C$50),IF(AND(PET!$T31&lt;=('VERTICAL ALIGNMENT'!$C$52+('VERTICAL ALIGNMENT'!$E$52/2)),(PET!$T31&gt;=('VERTICAL ALIGNMENT'!$C$52-('VERTICAL ALIGNMENT'!$E$52/2)))),'VERTICAL ALIGNMENT'!$K$52+'VERTICAL ALIGNMENT'!$F$51*(PET!$T31-'VERTICAL ALIGNMENT'!$J$52)+('VERTICAL ALIGNMENT'!$I$52/2)*(PET!$T31-'VERTICAL ALIGNMENT'!$J$52)^2,IF(AND(PET!$T31&lt;=('VERTICAL ALIGNMENT'!$C$54-('VERTICAL ALIGNMENT'!$E$54/2)),(PET!$T31&gt;='VERTICAL ALIGNMENT'!$C$52+'VERTICAL ALIGNMENT'!$E$52/2)),'VERTICAL ALIGNMENT'!$D$52+'VERTICAL ALIGNMENT'!$F$53*(PET!$T31-'VERTICAL ALIGNMENT'!$C$52),IF(AND(PET!$T31&lt;=('VERTICAL ALIGNMENT'!$C$54+('VERTICAL ALIGNMENT'!$E$54/2)),(PET!$T31&gt;=('VERTICAL ALIGNMENT'!$C$54-('VERTICAL ALIGNMENT'!$E$54/2)))),'VERTICAL ALIGNMENT'!$K$54+'VERTICAL ALIGNMENT'!$F$53*(PET!$T31-'VERTICAL ALIGNMENT'!$J$54)+('VERTICAL ALIGNMENT'!$I$54/2)*(PET!$T31-'VERTICAL ALIGNMENT'!$J$54)^2,IF(AND(PET!$T31&lt;=('VERTICAL ALIGNMENT'!$C$56-('VERTICAL ALIGNMENT'!$E$56/2)),(PET!$T31&gt;='VERTICAL ALIGNMENT'!$C$54+'VERTICAL ALIGNMENT'!$E$54/2)),'VERTICAL ALIGNMENT'!$D$54+'VERTICAL ALIGNMENT'!$F$55*(PET!$T31-'VERTICAL ALIGNMENT'!$C$54),IF(AND(PET!$T31&lt;=('VERTICAL ALIGNMENT'!$C$56+('VERTICAL ALIGNMENT'!$E$56/2)),(PET!$T31&gt;=('VERTICAL ALIGNMENT'!$C$56-('VERTICAL ALIGNMENT'!$E$56/2)))),'VERTICAL ALIGNMENT'!$K$56+'VERTICAL ALIGNMENT'!$F$55*(PET!$T31-'VERTICAL ALIGNMENT'!$J$56)+('VERTICAL ALIGNMENT'!$I$56/2)*(PET!$T31-'VERTICAL ALIGNMENT'!$J$56)^2,$R31))))))</f>
        <v>O. B.</v>
      </c>
      <c r="R31" s="158" t="str">
        <f>IF(AND(PET!$T31&lt;=('VERTICAL ALIGNMENT'!$C$58-('VERTICAL ALIGNMENT'!$E$58/2)),(PET!$T31&gt;='VERTICAL ALIGNMENT'!$C$56+'VERTICAL ALIGNMENT'!$E$56/2)),'VERTICAL ALIGNMENT'!$D$56+'VERTICAL ALIGNMENT'!$F$57*(PET!$T31-'VERTICAL ALIGNMENT'!$C$56),IF(AND(PET!$T31&lt;=('VERTICAL ALIGNMENT'!$C$58+('VERTICAL ALIGNMENT'!$E$58/2)),(PET!$T31&gt;=('VERTICAL ALIGNMENT'!$C$58-('VERTICAL ALIGNMENT'!$E$58/2)))),'VERTICAL ALIGNMENT'!$K$58+'VERTICAL ALIGNMENT'!$F$57*(PET!$T31-'VERTICAL ALIGNMENT'!$J$58)+('VERTICAL ALIGNMENT'!$I$58/2)*(PET!$T31-'VERTICAL ALIGNMENT'!$J$58)^2,IF(AND(PET!$T31&lt;=('VERTICAL ALIGNMENT'!$C$60-('VERTICAL ALIGNMENT'!$E$60/2)),(PET!$T31&gt;='VERTICAL ALIGNMENT'!$C$58+'VERTICAL ALIGNMENT'!$E$58/2)),'VERTICAL ALIGNMENT'!$D$58+'VERTICAL ALIGNMENT'!$F$59*(PET!$T31-'VERTICAL ALIGNMENT'!$C$58),IF(AND(PET!$T31&lt;=('VERTICAL ALIGNMENT'!$C$60+('VERTICAL ALIGNMENT'!$E$60/2)),(PET!$T31&gt;=('VERTICAL ALIGNMENT'!$C$60-('VERTICAL ALIGNMENT'!$E$60/2)))),'VERTICAL ALIGNMENT'!$K$60+'VERTICAL ALIGNMENT'!$F$59*(PET!$T31-'VERTICAL ALIGNMENT'!$J$60)+('VERTICAL ALIGNMENT'!$I$60/2)*(PET!$T31-'VERTICAL ALIGNMENT'!$J$60)^2,IF(AND(PET!$T31&lt;=('VERTICAL ALIGNMENT'!$C$62-('VERTICAL ALIGNMENT'!$E$62/2)),(PET!$T31&gt;='VERTICAL ALIGNMENT'!$C$60+'VERTICAL ALIGNMENT'!$E$60/2)),'VERTICAL ALIGNMENT'!$D$60+'VERTICAL ALIGNMENT'!$F$61*(PET!$T31-'VERTICAL ALIGNMENT'!$C$60),IF(AND(PET!$T31&lt;=('VERTICAL ALIGNMENT'!$C$62+('VERTICAL ALIGNMENT'!$E$62/2)),(PET!$T31&gt;=('VERTICAL ALIGNMENT'!$C$62-('VERTICAL ALIGNMENT'!$E$62/2)))),'VERTICAL ALIGNMENT'!$K$62+'VERTICAL ALIGNMENT'!$F$61*(PET!$T31-'VERTICAL ALIGNMENT'!$J$62)+('VERTICAL ALIGNMENT'!$I$62/2)*(PET!$T31-'VERTICAL ALIGNMENT'!$J$62)^2,$S31))))))</f>
        <v>O. B.</v>
      </c>
      <c r="S31" s="158" t="str">
        <f>IF(AND(PET!$T31&gt;'VERTICAL ALIGNMENT'!$C$60+'VERTICAL ALIGNMENT'!$E$60/2,PET!$T31&lt;='VERTICAL ALIGNMENT'!$C$62),'VERTICAL ALIGNMENT'!$D$60+'VERTICAL ALIGNMENT'!$F$61*(PET!$T31-'VERTICAL ALIGNMENT'!$C$60),"O. B.")</f>
        <v>O. B.</v>
      </c>
      <c r="T31" s="180">
        <f t="shared" si="19"/>
        <v>3175</v>
      </c>
      <c r="U31" s="214">
        <v>0.06</v>
      </c>
      <c r="V31" s="106">
        <v>16</v>
      </c>
      <c r="W31" s="106">
        <f t="shared" si="5"/>
        <v>0.96</v>
      </c>
      <c r="X31" s="140"/>
      <c r="Y31" s="194">
        <v>40</v>
      </c>
      <c r="Z31" s="212">
        <f t="shared" si="6"/>
        <v>630.21</v>
      </c>
      <c r="AA31" s="168">
        <f t="shared" si="17"/>
        <v>-1.0000000000000009E-2</v>
      </c>
      <c r="AB31" s="106">
        <v>4</v>
      </c>
      <c r="AC31" s="169">
        <f t="shared" si="9"/>
        <v>630.16999999999996</v>
      </c>
      <c r="AD31" s="186"/>
      <c r="AE31" s="234"/>
    </row>
    <row r="32" spans="1:46" ht="14.1" hidden="1" customHeight="1" x14ac:dyDescent="0.2">
      <c r="A32" s="129">
        <f t="shared" si="3"/>
        <v>628.577</v>
      </c>
      <c r="B32" s="106">
        <v>10</v>
      </c>
      <c r="C32" s="108">
        <f t="shared" si="22"/>
        <v>-0.06</v>
      </c>
      <c r="D32" s="195">
        <f t="shared" si="30"/>
        <v>630.14</v>
      </c>
      <c r="E32" s="194">
        <v>40</v>
      </c>
      <c r="F32" s="155"/>
      <c r="G32" s="140">
        <f t="shared" si="31"/>
        <v>0.96</v>
      </c>
      <c r="H32" s="105">
        <v>16</v>
      </c>
      <c r="I32" s="199">
        <v>0.06</v>
      </c>
      <c r="J32" s="157">
        <f>IF(AND(PET!$T32&lt;=('VERTICAL ALIGNMENT'!$C$10-('VERTICAL ALIGNMENT'!$E$10/2)),(PET!$T32&gt;='VERTICAL ALIGNMENT'!$C$8)),'VERTICAL ALIGNMENT'!$D$8+'VERTICAL ALIGNMENT'!$F$9*(PET!$T32-'VERTICAL ALIGNMENT'!$C$8),IF(AND(PET!$T32&lt;=('VERTICAL ALIGNMENT'!$C$10+('VERTICAL ALIGNMENT'!$E$10/2)),(PET!$T32&gt;=('VERTICAL ALIGNMENT'!$C$10-('VERTICAL ALIGNMENT'!$E$10/2)))),'VERTICAL ALIGNMENT'!$K$10+'VERTICAL ALIGNMENT'!$F$9*(PET!$T32-'VERTICAL ALIGNMENT'!$J$10)+('VERTICAL ALIGNMENT'!$I$10/2)*(PET!$T32-'VERTICAL ALIGNMENT'!$J$10)^2,IF(AND(PET!$T32&lt;=('VERTICAL ALIGNMENT'!$C$12-('VERTICAL ALIGNMENT'!$E$12/2)),(PET!$T32&gt;='VERTICAL ALIGNMENT'!$C$10+'VERTICAL ALIGNMENT'!$E$10/2)),'VERTICAL ALIGNMENT'!$D$10+'VERTICAL ALIGNMENT'!$F$11*(PET!$T32-'VERTICAL ALIGNMENT'!$C$10),IF(AND(PET!$T32&lt;=('VERTICAL ALIGNMENT'!$C$12+('VERTICAL ALIGNMENT'!$E$12/2)),(PET!$T32&gt;=('VERTICAL ALIGNMENT'!$C$12-('VERTICAL ALIGNMENT'!$E$12/2)))),'VERTICAL ALIGNMENT'!$K$12+'VERTICAL ALIGNMENT'!$F$11*(PET!$T32-'VERTICAL ALIGNMENT'!$J$12)+('VERTICAL ALIGNMENT'!$I$12/2)*(PET!$T32-'VERTICAL ALIGNMENT'!$J$12)^2,IF(AND(PET!$T32&lt;=('VERTICAL ALIGNMENT'!$C$14-('VERTICAL ALIGNMENT'!$E$14/2)),(PET!$T32&gt;='VERTICAL ALIGNMENT'!$C$12+'VERTICAL ALIGNMENT'!$E$12/2)),'VERTICAL ALIGNMENT'!$D$12+'VERTICAL ALIGNMENT'!$F$13*(PET!$T32-'VERTICAL ALIGNMENT'!$C$12),IF(AND(PET!$T32&lt;=('VERTICAL ALIGNMENT'!$C$14+('VERTICAL ALIGNMENT'!$E$14/2)),(PET!$T32&gt;=('VERTICAL ALIGNMENT'!$C$14-('VERTICAL ALIGNMENT'!$E$14/2)))),'VERTICAL ALIGNMENT'!$K$14+'VERTICAL ALIGNMENT'!$F$13*(PET!$T32-'VERTICAL ALIGNMENT'!$J$14)+('VERTICAL ALIGNMENT'!$I$14/2)*(PET!$T32-'VERTICAL ALIGNMENT'!$J$14)^2,$K32))))))</f>
        <v>629.1771</v>
      </c>
      <c r="K32" s="158">
        <f>IF(AND(PET!$T32&lt;=('VERTICAL ALIGNMENT'!$C$16-('VERTICAL ALIGNMENT'!$E$16/2)),(PET!$T32&gt;='VERTICAL ALIGNMENT'!$C$14+'VERTICAL ALIGNMENT'!$E$14/2)),'VERTICAL ALIGNMENT'!$D$14+'VERTICAL ALIGNMENT'!$F$15*(PET!$T32-'VERTICAL ALIGNMENT'!$C$14),IF(AND(PET!$T32&lt;=('VERTICAL ALIGNMENT'!$C$16+('VERTICAL ALIGNMENT'!$E$16/2)),(PET!$T32&gt;=('VERTICAL ALIGNMENT'!$C$16-('VERTICAL ALIGNMENT'!$E$16/2)))),'VERTICAL ALIGNMENT'!$K$16+'VERTICAL ALIGNMENT'!$F$15*(PET!$T32-'VERTICAL ALIGNMENT'!$J$16)+('VERTICAL ALIGNMENT'!$I$16/2)*(PET!$T32-'VERTICAL ALIGNMENT'!$J$16)^2,IF(AND(PET!$T32&lt;=('VERTICAL ALIGNMENT'!$C$18-('VERTICAL ALIGNMENT'!$E$18/2)),(PET!$T32&gt;='VERTICAL ALIGNMENT'!$C$16+'VERTICAL ALIGNMENT'!$E$16/2)),'VERTICAL ALIGNMENT'!$D$16+'VERTICAL ALIGNMENT'!$F$17*(PET!$T32-'VERTICAL ALIGNMENT'!$C$16),IF(AND(PET!$T32&lt;=('VERTICAL ALIGNMENT'!$C$18+('VERTICAL ALIGNMENT'!$E$18/2)),(PET!$T32&gt;=('VERTICAL ALIGNMENT'!$C$18-('VERTICAL ALIGNMENT'!$E$18/2)))),'VERTICAL ALIGNMENT'!$K$18+'VERTICAL ALIGNMENT'!$F$17*(PET!$T32-'VERTICAL ALIGNMENT'!$J$18)+('VERTICAL ALIGNMENT'!$I$18/2)*(PET!$T32-'VERTICAL ALIGNMENT'!$J$18)^2,IF(AND(PET!$T32&lt;=('VERTICAL ALIGNMENT'!$C$20-('VERTICAL ALIGNMENT'!$E$20/2)),(PET!$T32&gt;='VERTICAL ALIGNMENT'!$C$18+'VERTICAL ALIGNMENT'!$E$18/2)),'VERTICAL ALIGNMENT'!$D$18+'VERTICAL ALIGNMENT'!$F$19*(PET!$T32-'VERTICAL ALIGNMENT'!$C$18),IF(AND(PET!$T32&lt;=('VERTICAL ALIGNMENT'!$C$20+('VERTICAL ALIGNMENT'!$E$20/2)),(PET!$T32&gt;=('VERTICAL ALIGNMENT'!$C$20-('VERTICAL ALIGNMENT'!$E$20/2)))),'VERTICAL ALIGNMENT'!$K$20+'VERTICAL ALIGNMENT'!$F$19*(PET!$T32-'VERTICAL ALIGNMENT'!$J$20)+('VERTICAL ALIGNMENT'!$I$20/2)*(PET!$T32-'VERTICAL ALIGNMENT'!$J$20)^2,$L32))))))</f>
        <v>629.1771</v>
      </c>
      <c r="L32" s="158" t="str">
        <f>IF(AND(PET!$T32&lt;=('VERTICAL ALIGNMENT'!$C$22-('VERTICAL ALIGNMENT'!$E$22/2)),(PET!$T32&gt;='VERTICAL ALIGNMENT'!$C$20+'VERTICAL ALIGNMENT'!$E$20/2)),'VERTICAL ALIGNMENT'!$D$20+'VERTICAL ALIGNMENT'!$F$21*(PET!$T32-'VERTICAL ALIGNMENT'!$C$20),IF(AND(PET!$T32&lt;=('VERTICAL ALIGNMENT'!$C$22+('VERTICAL ALIGNMENT'!$E$22/2)),(PET!$T32&gt;=('VERTICAL ALIGNMENT'!$C$22-('VERTICAL ALIGNMENT'!$E$22/2)))),'VERTICAL ALIGNMENT'!$K$22+'VERTICAL ALIGNMENT'!$F$21*(PET!$T32-'VERTICAL ALIGNMENT'!$J$22)+('VERTICAL ALIGNMENT'!$I$22/2)*(PET!$T32-'VERTICAL ALIGNMENT'!$J$22)^2,IF(AND(PET!$T32&lt;=('VERTICAL ALIGNMENT'!$C$24-('VERTICAL ALIGNMENT'!$E$24/2)),(PET!$T32&gt;='VERTICAL ALIGNMENT'!$C$22+'VERTICAL ALIGNMENT'!$E$22/2)),'VERTICAL ALIGNMENT'!$D$22+'VERTICAL ALIGNMENT'!$F$23*(PET!$T32-'VERTICAL ALIGNMENT'!$C$22),IF(AND(PET!$T32&lt;=('VERTICAL ALIGNMENT'!$C$24+('VERTICAL ALIGNMENT'!$E$24/2)),(PET!$T32&gt;=('VERTICAL ALIGNMENT'!$C$24-('VERTICAL ALIGNMENT'!$E$24/2)))),'VERTICAL ALIGNMENT'!$K$24+'VERTICAL ALIGNMENT'!$F$23*(PET!$T32-'VERTICAL ALIGNMENT'!$J$24)+('VERTICAL ALIGNMENT'!$I$24/2)*(PET!$T32-'VERTICAL ALIGNMENT'!$J$24)^2,IF(AND(PET!$T32&lt;=('VERTICAL ALIGNMENT'!$C$26-('VERTICAL ALIGNMENT'!$E$26/2)),(PET!$T32&gt;='VERTICAL ALIGNMENT'!$C$24+'VERTICAL ALIGNMENT'!$E$24/2)),'VERTICAL ALIGNMENT'!$D$24+'VERTICAL ALIGNMENT'!$F$25*(PET!$T32-'VERTICAL ALIGNMENT'!$C$24),IF(AND(PET!$T32&lt;=('VERTICAL ALIGNMENT'!$C$26+('VERTICAL ALIGNMENT'!$E$26/2)),(PET!$T32&gt;=('VERTICAL ALIGNMENT'!$C$26-('VERTICAL ALIGNMENT'!$E$26/2)))),'VERTICAL ALIGNMENT'!$K$26+'VERTICAL ALIGNMENT'!$F$25*(PET!$T32-'VERTICAL ALIGNMENT'!$J$26)+('VERTICAL ALIGNMENT'!$I$26/2)*(PET!$T32-'VERTICAL ALIGNMENT'!$J$26)^2,$M32))))))</f>
        <v>O. B.</v>
      </c>
      <c r="M32" s="158" t="str">
        <f>IF(AND(PET!$T32&lt;=('VERTICAL ALIGNMENT'!$C$28-('VERTICAL ALIGNMENT'!$E$28/2)),(PET!$T32&gt;='VERTICAL ALIGNMENT'!$C$26+'VERTICAL ALIGNMENT'!$E$26/2)),'VERTICAL ALIGNMENT'!$D$26+'VERTICAL ALIGNMENT'!$F$27*(PET!$T32-'VERTICAL ALIGNMENT'!$C$26),IF(AND(PET!$T32&lt;=('VERTICAL ALIGNMENT'!$C$28+('VERTICAL ALIGNMENT'!$E$28/2)),(PET!$T32&gt;=('VERTICAL ALIGNMENT'!$C$28-('VERTICAL ALIGNMENT'!$E$28/2)))),'VERTICAL ALIGNMENT'!$K$28+'VERTICAL ALIGNMENT'!$F$27*(PET!$T32-'VERTICAL ALIGNMENT'!$J$28)+('VERTICAL ALIGNMENT'!$I$28/2)*(PET!$T32-'VERTICAL ALIGNMENT'!$J$28)^2,IF(AND(PET!$T32&lt;=('VERTICAL ALIGNMENT'!$C$30-('VERTICAL ALIGNMENT'!$E$30/2)),(PET!$T32&gt;='VERTICAL ALIGNMENT'!$C$28+'VERTICAL ALIGNMENT'!$E$28/2)),'VERTICAL ALIGNMENT'!$D$28+'VERTICAL ALIGNMENT'!$F$29*(PET!$T32-'VERTICAL ALIGNMENT'!$C$28),IF(AND(PET!$T32&lt;=('VERTICAL ALIGNMENT'!$C$30+('VERTICAL ALIGNMENT'!$E$30/2)),(PET!$T32&gt;=('VERTICAL ALIGNMENT'!$C$30-('VERTICAL ALIGNMENT'!$E$30/2)))),'VERTICAL ALIGNMENT'!$K$30+'VERTICAL ALIGNMENT'!$F$29*(PET!$T32-'VERTICAL ALIGNMENT'!$J$30)+('VERTICAL ALIGNMENT'!$I$30/2)*(PET!$T32-'VERTICAL ALIGNMENT'!$J$30)^2,IF(AND(PET!$T32&lt;=('VERTICAL ALIGNMENT'!$C$32-('VERTICAL ALIGNMENT'!$E$32/2)),(PET!$T32&gt;='VERTICAL ALIGNMENT'!$C$30+'VERTICAL ALIGNMENT'!$E$30/2)),'VERTICAL ALIGNMENT'!$D$30+'VERTICAL ALIGNMENT'!$F$31*(PET!$T32-'VERTICAL ALIGNMENT'!$C$30),IF(AND(PET!$T32&lt;=('VERTICAL ALIGNMENT'!$C$32+('VERTICAL ALIGNMENT'!$E$32/2)),(PET!$T32&gt;=('VERTICAL ALIGNMENT'!$C$32-('VERTICAL ALIGNMENT'!$E$32/2)))),'VERTICAL ALIGNMENT'!$K$32+'VERTICAL ALIGNMENT'!$F$31*(PET!$T32-'VERTICAL ALIGNMENT'!$J$32)+('VERTICAL ALIGNMENT'!$I$32/2)*(PET!$T32-'VERTICAL ALIGNMENT'!$J$32)^2,$N32))))))</f>
        <v>O. B.</v>
      </c>
      <c r="N32" s="158" t="str">
        <f>IF(AND(PET!$T32&lt;=('VERTICAL ALIGNMENT'!$C$34-('VERTICAL ALIGNMENT'!$E$34/2)),(PET!$T32&gt;='VERTICAL ALIGNMENT'!$C$32+'VERTICAL ALIGNMENT'!$E$32/2)),'VERTICAL ALIGNMENT'!$D$32+'VERTICAL ALIGNMENT'!$F$33*(PET!$T32-'VERTICAL ALIGNMENT'!$C$32),IF(AND(PET!$T32&lt;=('VERTICAL ALIGNMENT'!$C$34+('VERTICAL ALIGNMENT'!$E$34/2)),(PET!$T32&gt;=('VERTICAL ALIGNMENT'!$C$34-('VERTICAL ALIGNMENT'!$E$34/2)))),'VERTICAL ALIGNMENT'!$K$34+'VERTICAL ALIGNMENT'!$F$33*(PET!$T32-'VERTICAL ALIGNMENT'!$J$34)+('VERTICAL ALIGNMENT'!$I$34/2)*(PET!$T32-'VERTICAL ALIGNMENT'!$J$34)^2,IF(AND(PET!$T32&lt;=('VERTICAL ALIGNMENT'!$C$36-('VERTICAL ALIGNMENT'!$E$36/2)),(PET!$T32&gt;='VERTICAL ALIGNMENT'!$C$34+'VERTICAL ALIGNMENT'!$E$34/2)),'VERTICAL ALIGNMENT'!$D$34+'VERTICAL ALIGNMENT'!$F$35*(PET!$T32-'VERTICAL ALIGNMENT'!$C$34),IF(AND(PET!$T32&lt;=('VERTICAL ALIGNMENT'!$C$36+('VERTICAL ALIGNMENT'!$E$36/2)),(PET!$T32&gt;=('VERTICAL ALIGNMENT'!$C$36-('VERTICAL ALIGNMENT'!$E$36/2)))),'VERTICAL ALIGNMENT'!$K$36+'VERTICAL ALIGNMENT'!$F$35*(PET!$T32-'VERTICAL ALIGNMENT'!$J$36)+('VERTICAL ALIGNMENT'!$I$36/2)*(PET!$T32-'VERTICAL ALIGNMENT'!$J$36)^2,IF(AND(PET!$T32&lt;=('VERTICAL ALIGNMENT'!$C$38-('VERTICAL ALIGNMENT'!$E$38/2)),(PET!$T32&gt;='VERTICAL ALIGNMENT'!$C$36+'VERTICAL ALIGNMENT'!$E$36/2)),'VERTICAL ALIGNMENT'!$D$36+'VERTICAL ALIGNMENT'!$F$37*(PET!$T32-'VERTICAL ALIGNMENT'!$C$36),IF(AND(PET!$T32&lt;=('VERTICAL ALIGNMENT'!$C$38+('VERTICAL ALIGNMENT'!$E$38/2)),(PET!$T32&gt;=('VERTICAL ALIGNMENT'!$C$38-('VERTICAL ALIGNMENT'!$E$38/2)))),'VERTICAL ALIGNMENT'!$K$38+'VERTICAL ALIGNMENT'!$F$37*(PET!$T32-'VERTICAL ALIGNMENT'!$J$38)+('VERTICAL ALIGNMENT'!$I$38/2)*(PET!$T32-'VERTICAL ALIGNMENT'!$J$38)^2,$O32))))))</f>
        <v>O. B.</v>
      </c>
      <c r="O32" s="158" t="str">
        <f>IF(AND(PET!$T32&lt;=('VERTICAL ALIGNMENT'!$C$40-('VERTICAL ALIGNMENT'!$E$40/2)),(PET!$T32&gt;='VERTICAL ALIGNMENT'!$C$38+'VERTICAL ALIGNMENT'!$E$38/2)),'VERTICAL ALIGNMENT'!$D$38+'VERTICAL ALIGNMENT'!$F$39*(PET!$T32-'VERTICAL ALIGNMENT'!$C$38),IF(AND(PET!$T32&lt;=('VERTICAL ALIGNMENT'!$C$40+('VERTICAL ALIGNMENT'!$E$40/2)),(PET!$T32&gt;=('VERTICAL ALIGNMENT'!$C$40-('VERTICAL ALIGNMENT'!$E$40/2)))),'VERTICAL ALIGNMENT'!$K$40+'VERTICAL ALIGNMENT'!$F$39*(PET!$T32-'VERTICAL ALIGNMENT'!$J$40)+('VERTICAL ALIGNMENT'!$I$40/2)*(PET!$T32-'VERTICAL ALIGNMENT'!$J$40)^2,IF(AND(PET!$T32&lt;=('VERTICAL ALIGNMENT'!$C$42-('VERTICAL ALIGNMENT'!$E$42/2)),(PET!$T32&gt;='VERTICAL ALIGNMENT'!$C$40+'VERTICAL ALIGNMENT'!$E$40/2)),'VERTICAL ALIGNMENT'!$D$40+'VERTICAL ALIGNMENT'!$F$41*(PET!$T32-'VERTICAL ALIGNMENT'!$C$40),IF(AND(PET!$T32&lt;=('VERTICAL ALIGNMENT'!$C$42+('VERTICAL ALIGNMENT'!$E$42/2)),(PET!$T32&gt;=('VERTICAL ALIGNMENT'!$C$42-('VERTICAL ALIGNMENT'!$E$42/2)))),'VERTICAL ALIGNMENT'!$K$42+'VERTICAL ALIGNMENT'!$F$41*(PET!$T32-'VERTICAL ALIGNMENT'!$J$42)+('VERTICAL ALIGNMENT'!$I$42/2)*(PET!$T32-'VERTICAL ALIGNMENT'!$J$42)^2,IF(AND(PET!$T32&lt;=('VERTICAL ALIGNMENT'!$C$44-('VERTICAL ALIGNMENT'!$E$44/2)),(PET!$T32&gt;='VERTICAL ALIGNMENT'!$C$42+'VERTICAL ALIGNMENT'!$E$42/2)),'VERTICAL ALIGNMENT'!$D$42+'VERTICAL ALIGNMENT'!$F$43*(PET!$T32-'VERTICAL ALIGNMENT'!$C$42),IF(AND(PET!$T32&lt;=('VERTICAL ALIGNMENT'!$C$44+('VERTICAL ALIGNMENT'!$E$44/2)),(PET!$T32&gt;=('VERTICAL ALIGNMENT'!$C$44-('VERTICAL ALIGNMENT'!$E$44/2)))),'VERTICAL ALIGNMENT'!$K$44+'VERTICAL ALIGNMENT'!$F$43*(PET!$T32-'VERTICAL ALIGNMENT'!$J$44)+('VERTICAL ALIGNMENT'!$I$44/2)*(PET!$T32-'VERTICAL ALIGNMENT'!$J$44)^2,$P32))))))</f>
        <v>O. B.</v>
      </c>
      <c r="P32" s="158" t="str">
        <f>IF(AND(PET!$T32&lt;=('VERTICAL ALIGNMENT'!$C$46-('VERTICAL ALIGNMENT'!$E$46/2)),(PET!$T32&gt;='VERTICAL ALIGNMENT'!$C$44+'VERTICAL ALIGNMENT'!$E$44/2)),'VERTICAL ALIGNMENT'!$D$44+'VERTICAL ALIGNMENT'!$F$45*(PET!$T32-'VERTICAL ALIGNMENT'!$C$44),IF(AND(PET!$T32&lt;=('VERTICAL ALIGNMENT'!$C$46+('VERTICAL ALIGNMENT'!$E$46/2)),(PET!$T32&gt;=('VERTICAL ALIGNMENT'!$C$46-('VERTICAL ALIGNMENT'!$E$46/2)))),'VERTICAL ALIGNMENT'!$K$46+'VERTICAL ALIGNMENT'!$F$45*(PET!$T32-'VERTICAL ALIGNMENT'!$J$46)+('VERTICAL ALIGNMENT'!$I$46/2)*(PET!$T32-'VERTICAL ALIGNMENT'!$J$46)^2,IF(AND(PET!$T32&lt;=('VERTICAL ALIGNMENT'!$C$48-('VERTICAL ALIGNMENT'!$E$48/2)),(PET!$T32&gt;='VERTICAL ALIGNMENT'!$C$46+'VERTICAL ALIGNMENT'!$E$46/2)),'VERTICAL ALIGNMENT'!$D$46+'VERTICAL ALIGNMENT'!$F$47*(PET!$T32-'VERTICAL ALIGNMENT'!$C$46),IF(AND(PET!$T32&lt;=('VERTICAL ALIGNMENT'!$C$48+('VERTICAL ALIGNMENT'!$E$48/2)),(PET!$T32&gt;=('VERTICAL ALIGNMENT'!$C$48-('VERTICAL ALIGNMENT'!$E$48/2)))),'VERTICAL ALIGNMENT'!$K$48+'VERTICAL ALIGNMENT'!$F$47*(PET!$T32-'VERTICAL ALIGNMENT'!$J$48)+('VERTICAL ALIGNMENT'!$I$48/2)*(PET!$T32-'VERTICAL ALIGNMENT'!$J$48)^2,IF(AND(PET!$T32&lt;=('VERTICAL ALIGNMENT'!$C$50-('VERTICAL ALIGNMENT'!$E$50/2)),(PET!$T32&gt;='VERTICAL ALIGNMENT'!$C$48+'VERTICAL ALIGNMENT'!$E$48/2)),'VERTICAL ALIGNMENT'!$D$48+'VERTICAL ALIGNMENT'!$F$49*(PET!$T32-'VERTICAL ALIGNMENT'!$C$48),IF(AND(PET!$T32&lt;=('VERTICAL ALIGNMENT'!$C$50+('VERTICAL ALIGNMENT'!$E$50/2)),(PET!$T32&gt;=('VERTICAL ALIGNMENT'!$C$50-('VERTICAL ALIGNMENT'!$E$50/2)))),'VERTICAL ALIGNMENT'!$K$50+'VERTICAL ALIGNMENT'!$F$49*(PET!$T32-'VERTICAL ALIGNMENT'!$J$50)+('VERTICAL ALIGNMENT'!$I$50/2)*(PET!$T32-'VERTICAL ALIGNMENT'!$J$50)^2,$Q32))))))</f>
        <v>O. B.</v>
      </c>
      <c r="Q32" s="158" t="str">
        <f>IF(AND(PET!$T32&lt;=('VERTICAL ALIGNMENT'!$C$52-('VERTICAL ALIGNMENT'!$E$52/2)),(PET!$T32&gt;='VERTICAL ALIGNMENT'!$C$50+'VERTICAL ALIGNMENT'!$E$50/2)),'VERTICAL ALIGNMENT'!$D$50+'VERTICAL ALIGNMENT'!$F$51*(PET!$T32-'VERTICAL ALIGNMENT'!$C$50),IF(AND(PET!$T32&lt;=('VERTICAL ALIGNMENT'!$C$52+('VERTICAL ALIGNMENT'!$E$52/2)),(PET!$T32&gt;=('VERTICAL ALIGNMENT'!$C$52-('VERTICAL ALIGNMENT'!$E$52/2)))),'VERTICAL ALIGNMENT'!$K$52+'VERTICAL ALIGNMENT'!$F$51*(PET!$T32-'VERTICAL ALIGNMENT'!$J$52)+('VERTICAL ALIGNMENT'!$I$52/2)*(PET!$T32-'VERTICAL ALIGNMENT'!$J$52)^2,IF(AND(PET!$T32&lt;=('VERTICAL ALIGNMENT'!$C$54-('VERTICAL ALIGNMENT'!$E$54/2)),(PET!$T32&gt;='VERTICAL ALIGNMENT'!$C$52+'VERTICAL ALIGNMENT'!$E$52/2)),'VERTICAL ALIGNMENT'!$D$52+'VERTICAL ALIGNMENT'!$F$53*(PET!$T32-'VERTICAL ALIGNMENT'!$C$52),IF(AND(PET!$T32&lt;=('VERTICAL ALIGNMENT'!$C$54+('VERTICAL ALIGNMENT'!$E$54/2)),(PET!$T32&gt;=('VERTICAL ALIGNMENT'!$C$54-('VERTICAL ALIGNMENT'!$E$54/2)))),'VERTICAL ALIGNMENT'!$K$54+'VERTICAL ALIGNMENT'!$F$53*(PET!$T32-'VERTICAL ALIGNMENT'!$J$54)+('VERTICAL ALIGNMENT'!$I$54/2)*(PET!$T32-'VERTICAL ALIGNMENT'!$J$54)^2,IF(AND(PET!$T32&lt;=('VERTICAL ALIGNMENT'!$C$56-('VERTICAL ALIGNMENT'!$E$56/2)),(PET!$T32&gt;='VERTICAL ALIGNMENT'!$C$54+'VERTICAL ALIGNMENT'!$E$54/2)),'VERTICAL ALIGNMENT'!$D$54+'VERTICAL ALIGNMENT'!$F$55*(PET!$T32-'VERTICAL ALIGNMENT'!$C$54),IF(AND(PET!$T32&lt;=('VERTICAL ALIGNMENT'!$C$56+('VERTICAL ALIGNMENT'!$E$56/2)),(PET!$T32&gt;=('VERTICAL ALIGNMENT'!$C$56-('VERTICAL ALIGNMENT'!$E$56/2)))),'VERTICAL ALIGNMENT'!$K$56+'VERTICAL ALIGNMENT'!$F$55*(PET!$T32-'VERTICAL ALIGNMENT'!$J$56)+('VERTICAL ALIGNMENT'!$I$56/2)*(PET!$T32-'VERTICAL ALIGNMENT'!$J$56)^2,$R32))))))</f>
        <v>O. B.</v>
      </c>
      <c r="R32" s="158" t="str">
        <f>IF(AND(PET!$T32&lt;=('VERTICAL ALIGNMENT'!$C$58-('VERTICAL ALIGNMENT'!$E$58/2)),(PET!$T32&gt;='VERTICAL ALIGNMENT'!$C$56+'VERTICAL ALIGNMENT'!$E$56/2)),'VERTICAL ALIGNMENT'!$D$56+'VERTICAL ALIGNMENT'!$F$57*(PET!$T32-'VERTICAL ALIGNMENT'!$C$56),IF(AND(PET!$T32&lt;=('VERTICAL ALIGNMENT'!$C$58+('VERTICAL ALIGNMENT'!$E$58/2)),(PET!$T32&gt;=('VERTICAL ALIGNMENT'!$C$58-('VERTICAL ALIGNMENT'!$E$58/2)))),'VERTICAL ALIGNMENT'!$K$58+'VERTICAL ALIGNMENT'!$F$57*(PET!$T32-'VERTICAL ALIGNMENT'!$J$58)+('VERTICAL ALIGNMENT'!$I$58/2)*(PET!$T32-'VERTICAL ALIGNMENT'!$J$58)^2,IF(AND(PET!$T32&lt;=('VERTICAL ALIGNMENT'!$C$60-('VERTICAL ALIGNMENT'!$E$60/2)),(PET!$T32&gt;='VERTICAL ALIGNMENT'!$C$58+'VERTICAL ALIGNMENT'!$E$58/2)),'VERTICAL ALIGNMENT'!$D$58+'VERTICAL ALIGNMENT'!$F$59*(PET!$T32-'VERTICAL ALIGNMENT'!$C$58),IF(AND(PET!$T32&lt;=('VERTICAL ALIGNMENT'!$C$60+('VERTICAL ALIGNMENT'!$E$60/2)),(PET!$T32&gt;=('VERTICAL ALIGNMENT'!$C$60-('VERTICAL ALIGNMENT'!$E$60/2)))),'VERTICAL ALIGNMENT'!$K$60+'VERTICAL ALIGNMENT'!$F$59*(PET!$T32-'VERTICAL ALIGNMENT'!$J$60)+('VERTICAL ALIGNMENT'!$I$60/2)*(PET!$T32-'VERTICAL ALIGNMENT'!$J$60)^2,IF(AND(PET!$T32&lt;=('VERTICAL ALIGNMENT'!$C$62-('VERTICAL ALIGNMENT'!$E$62/2)),(PET!$T32&gt;='VERTICAL ALIGNMENT'!$C$60+'VERTICAL ALIGNMENT'!$E$60/2)),'VERTICAL ALIGNMENT'!$D$60+'VERTICAL ALIGNMENT'!$F$61*(PET!$T32-'VERTICAL ALIGNMENT'!$C$60),IF(AND(PET!$T32&lt;=('VERTICAL ALIGNMENT'!$C$62+('VERTICAL ALIGNMENT'!$E$62/2)),(PET!$T32&gt;=('VERTICAL ALIGNMENT'!$C$62-('VERTICAL ALIGNMENT'!$E$62/2)))),'VERTICAL ALIGNMENT'!$K$62+'VERTICAL ALIGNMENT'!$F$61*(PET!$T32-'VERTICAL ALIGNMENT'!$J$62)+('VERTICAL ALIGNMENT'!$I$62/2)*(PET!$T32-'VERTICAL ALIGNMENT'!$J$62)^2,$S32))))))</f>
        <v>O. B.</v>
      </c>
      <c r="S32" s="158" t="str">
        <f>IF(AND(PET!$T32&gt;'VERTICAL ALIGNMENT'!$C$60+'VERTICAL ALIGNMENT'!$E$60/2,PET!$T32&lt;='VERTICAL ALIGNMENT'!$C$62),'VERTICAL ALIGNMENT'!$D$60+'VERTICAL ALIGNMENT'!$F$61*(PET!$T32-'VERTICAL ALIGNMENT'!$C$60),"O. B.")</f>
        <v>O. B.</v>
      </c>
      <c r="T32" s="180">
        <f t="shared" si="19"/>
        <v>3200</v>
      </c>
      <c r="U32" s="214">
        <v>0.06</v>
      </c>
      <c r="V32" s="106">
        <v>16</v>
      </c>
      <c r="W32" s="106">
        <f t="shared" si="5"/>
        <v>0.96</v>
      </c>
      <c r="X32" s="140"/>
      <c r="Y32" s="194">
        <v>40</v>
      </c>
      <c r="Z32" s="212">
        <f t="shared" si="6"/>
        <v>630.14</v>
      </c>
      <c r="AA32" s="168">
        <f t="shared" si="17"/>
        <v>-1.0000000000000009E-2</v>
      </c>
      <c r="AB32" s="106">
        <v>4</v>
      </c>
      <c r="AC32" s="169">
        <f t="shared" si="9"/>
        <v>630.1</v>
      </c>
      <c r="AD32" s="186"/>
      <c r="AE32" s="234"/>
    </row>
    <row r="33" spans="1:44" ht="14.1" hidden="1" customHeight="1" x14ac:dyDescent="0.2">
      <c r="A33" s="129">
        <f t="shared" si="3"/>
        <v>628.52700000000004</v>
      </c>
      <c r="B33" s="106">
        <v>10</v>
      </c>
      <c r="C33" s="108">
        <f t="shared" si="22"/>
        <v>-0.06</v>
      </c>
      <c r="D33" s="195">
        <f t="shared" si="7"/>
        <v>630.09</v>
      </c>
      <c r="E33" s="194">
        <v>40</v>
      </c>
      <c r="F33" s="155"/>
      <c r="G33" s="140">
        <f t="shared" si="14"/>
        <v>0.96</v>
      </c>
      <c r="H33" s="105">
        <v>16</v>
      </c>
      <c r="I33" s="199">
        <v>0.06</v>
      </c>
      <c r="J33" s="157">
        <f>IF(AND(PET!$T33&lt;=('VERTICAL ALIGNMENT'!$C$10-('VERTICAL ALIGNMENT'!$E$10/2)),(PET!$T33&gt;='VERTICAL ALIGNMENT'!$C$8)),'VERTICAL ALIGNMENT'!$D$8+'VERTICAL ALIGNMENT'!$F$9*(PET!$T33-'VERTICAL ALIGNMENT'!$C$8),IF(AND(PET!$T33&lt;=('VERTICAL ALIGNMENT'!$C$10+('VERTICAL ALIGNMENT'!$E$10/2)),(PET!$T33&gt;=('VERTICAL ALIGNMENT'!$C$10-('VERTICAL ALIGNMENT'!$E$10/2)))),'VERTICAL ALIGNMENT'!$K$10+'VERTICAL ALIGNMENT'!$F$9*(PET!$T33-'VERTICAL ALIGNMENT'!$J$10)+('VERTICAL ALIGNMENT'!$I$10/2)*(PET!$T33-'VERTICAL ALIGNMENT'!$J$10)^2,IF(AND(PET!$T33&lt;=('VERTICAL ALIGNMENT'!$C$12-('VERTICAL ALIGNMENT'!$E$12/2)),(PET!$T33&gt;='VERTICAL ALIGNMENT'!$C$10+'VERTICAL ALIGNMENT'!$E$10/2)),'VERTICAL ALIGNMENT'!$D$10+'VERTICAL ALIGNMENT'!$F$11*(PET!$T33-'VERTICAL ALIGNMENT'!$C$10),IF(AND(PET!$T33&lt;=('VERTICAL ALIGNMENT'!$C$12+('VERTICAL ALIGNMENT'!$E$12/2)),(PET!$T33&gt;=('VERTICAL ALIGNMENT'!$C$12-('VERTICAL ALIGNMENT'!$E$12/2)))),'VERTICAL ALIGNMENT'!$K$12+'VERTICAL ALIGNMENT'!$F$11*(PET!$T33-'VERTICAL ALIGNMENT'!$J$12)+('VERTICAL ALIGNMENT'!$I$12/2)*(PET!$T33-'VERTICAL ALIGNMENT'!$J$12)^2,IF(AND(PET!$T33&lt;=('VERTICAL ALIGNMENT'!$C$14-('VERTICAL ALIGNMENT'!$E$14/2)),(PET!$T33&gt;='VERTICAL ALIGNMENT'!$C$12+'VERTICAL ALIGNMENT'!$E$12/2)),'VERTICAL ALIGNMENT'!$D$12+'VERTICAL ALIGNMENT'!$F$13*(PET!$T33-'VERTICAL ALIGNMENT'!$C$12),IF(AND(PET!$T33&lt;=('VERTICAL ALIGNMENT'!$C$14+('VERTICAL ALIGNMENT'!$E$14/2)),(PET!$T33&gt;=('VERTICAL ALIGNMENT'!$C$14-('VERTICAL ALIGNMENT'!$E$14/2)))),'VERTICAL ALIGNMENT'!$K$14+'VERTICAL ALIGNMENT'!$F$13*(PET!$T33-'VERTICAL ALIGNMENT'!$J$14)+('VERTICAL ALIGNMENT'!$I$14/2)*(PET!$T33-'VERTICAL ALIGNMENT'!$J$14)^2,$K33))))))</f>
        <v>629.12728541666672</v>
      </c>
      <c r="K33" s="158">
        <f>IF(AND(PET!$T33&lt;=('VERTICAL ALIGNMENT'!$C$16-('VERTICAL ALIGNMENT'!$E$16/2)),(PET!$T33&gt;='VERTICAL ALIGNMENT'!$C$14+'VERTICAL ALIGNMENT'!$E$14/2)),'VERTICAL ALIGNMENT'!$D$14+'VERTICAL ALIGNMENT'!$F$15*(PET!$T33-'VERTICAL ALIGNMENT'!$C$14),IF(AND(PET!$T33&lt;=('VERTICAL ALIGNMENT'!$C$16+('VERTICAL ALIGNMENT'!$E$16/2)),(PET!$T33&gt;=('VERTICAL ALIGNMENT'!$C$16-('VERTICAL ALIGNMENT'!$E$16/2)))),'VERTICAL ALIGNMENT'!$K$16+'VERTICAL ALIGNMENT'!$F$15*(PET!$T33-'VERTICAL ALIGNMENT'!$J$16)+('VERTICAL ALIGNMENT'!$I$16/2)*(PET!$T33-'VERTICAL ALIGNMENT'!$J$16)^2,IF(AND(PET!$T33&lt;=('VERTICAL ALIGNMENT'!$C$18-('VERTICAL ALIGNMENT'!$E$18/2)),(PET!$T33&gt;='VERTICAL ALIGNMENT'!$C$16+'VERTICAL ALIGNMENT'!$E$16/2)),'VERTICAL ALIGNMENT'!$D$16+'VERTICAL ALIGNMENT'!$F$17*(PET!$T33-'VERTICAL ALIGNMENT'!$C$16),IF(AND(PET!$T33&lt;=('VERTICAL ALIGNMENT'!$C$18+('VERTICAL ALIGNMENT'!$E$18/2)),(PET!$T33&gt;=('VERTICAL ALIGNMENT'!$C$18-('VERTICAL ALIGNMENT'!$E$18/2)))),'VERTICAL ALIGNMENT'!$K$18+'VERTICAL ALIGNMENT'!$F$17*(PET!$T33-'VERTICAL ALIGNMENT'!$J$18)+('VERTICAL ALIGNMENT'!$I$18/2)*(PET!$T33-'VERTICAL ALIGNMENT'!$J$18)^2,IF(AND(PET!$T33&lt;=('VERTICAL ALIGNMENT'!$C$20-('VERTICAL ALIGNMENT'!$E$20/2)),(PET!$T33&gt;='VERTICAL ALIGNMENT'!$C$18+'VERTICAL ALIGNMENT'!$E$18/2)),'VERTICAL ALIGNMENT'!$D$18+'VERTICAL ALIGNMENT'!$F$19*(PET!$T33-'VERTICAL ALIGNMENT'!$C$18),IF(AND(PET!$T33&lt;=('VERTICAL ALIGNMENT'!$C$20+('VERTICAL ALIGNMENT'!$E$20/2)),(PET!$T33&gt;=('VERTICAL ALIGNMENT'!$C$20-('VERTICAL ALIGNMENT'!$E$20/2)))),'VERTICAL ALIGNMENT'!$K$20+'VERTICAL ALIGNMENT'!$F$19*(PET!$T33-'VERTICAL ALIGNMENT'!$J$20)+('VERTICAL ALIGNMENT'!$I$20/2)*(PET!$T33-'VERTICAL ALIGNMENT'!$J$20)^2,$L33))))))</f>
        <v>629.12728541666672</v>
      </c>
      <c r="L33" s="158" t="str">
        <f>IF(AND(PET!$T33&lt;=('VERTICAL ALIGNMENT'!$C$22-('VERTICAL ALIGNMENT'!$E$22/2)),(PET!$T33&gt;='VERTICAL ALIGNMENT'!$C$20+'VERTICAL ALIGNMENT'!$E$20/2)),'VERTICAL ALIGNMENT'!$D$20+'VERTICAL ALIGNMENT'!$F$21*(PET!$T33-'VERTICAL ALIGNMENT'!$C$20),IF(AND(PET!$T33&lt;=('VERTICAL ALIGNMENT'!$C$22+('VERTICAL ALIGNMENT'!$E$22/2)),(PET!$T33&gt;=('VERTICAL ALIGNMENT'!$C$22-('VERTICAL ALIGNMENT'!$E$22/2)))),'VERTICAL ALIGNMENT'!$K$22+'VERTICAL ALIGNMENT'!$F$21*(PET!$T33-'VERTICAL ALIGNMENT'!$J$22)+('VERTICAL ALIGNMENT'!$I$22/2)*(PET!$T33-'VERTICAL ALIGNMENT'!$J$22)^2,IF(AND(PET!$T33&lt;=('VERTICAL ALIGNMENT'!$C$24-('VERTICAL ALIGNMENT'!$E$24/2)),(PET!$T33&gt;='VERTICAL ALIGNMENT'!$C$22+'VERTICAL ALIGNMENT'!$E$22/2)),'VERTICAL ALIGNMENT'!$D$22+'VERTICAL ALIGNMENT'!$F$23*(PET!$T33-'VERTICAL ALIGNMENT'!$C$22),IF(AND(PET!$T33&lt;=('VERTICAL ALIGNMENT'!$C$24+('VERTICAL ALIGNMENT'!$E$24/2)),(PET!$T33&gt;=('VERTICAL ALIGNMENT'!$C$24-('VERTICAL ALIGNMENT'!$E$24/2)))),'VERTICAL ALIGNMENT'!$K$24+'VERTICAL ALIGNMENT'!$F$23*(PET!$T33-'VERTICAL ALIGNMENT'!$J$24)+('VERTICAL ALIGNMENT'!$I$24/2)*(PET!$T33-'VERTICAL ALIGNMENT'!$J$24)^2,IF(AND(PET!$T33&lt;=('VERTICAL ALIGNMENT'!$C$26-('VERTICAL ALIGNMENT'!$E$26/2)),(PET!$T33&gt;='VERTICAL ALIGNMENT'!$C$24+'VERTICAL ALIGNMENT'!$E$24/2)),'VERTICAL ALIGNMENT'!$D$24+'VERTICAL ALIGNMENT'!$F$25*(PET!$T33-'VERTICAL ALIGNMENT'!$C$24),IF(AND(PET!$T33&lt;=('VERTICAL ALIGNMENT'!$C$26+('VERTICAL ALIGNMENT'!$E$26/2)),(PET!$T33&gt;=('VERTICAL ALIGNMENT'!$C$26-('VERTICAL ALIGNMENT'!$E$26/2)))),'VERTICAL ALIGNMENT'!$K$26+'VERTICAL ALIGNMENT'!$F$25*(PET!$T33-'VERTICAL ALIGNMENT'!$J$26)+('VERTICAL ALIGNMENT'!$I$26/2)*(PET!$T33-'VERTICAL ALIGNMENT'!$J$26)^2,$M33))))))</f>
        <v>O. B.</v>
      </c>
      <c r="M33" s="158" t="str">
        <f>IF(AND(PET!$T33&lt;=('VERTICAL ALIGNMENT'!$C$28-('VERTICAL ALIGNMENT'!$E$28/2)),(PET!$T33&gt;='VERTICAL ALIGNMENT'!$C$26+'VERTICAL ALIGNMENT'!$E$26/2)),'VERTICAL ALIGNMENT'!$D$26+'VERTICAL ALIGNMENT'!$F$27*(PET!$T33-'VERTICAL ALIGNMENT'!$C$26),IF(AND(PET!$T33&lt;=('VERTICAL ALIGNMENT'!$C$28+('VERTICAL ALIGNMENT'!$E$28/2)),(PET!$T33&gt;=('VERTICAL ALIGNMENT'!$C$28-('VERTICAL ALIGNMENT'!$E$28/2)))),'VERTICAL ALIGNMENT'!$K$28+'VERTICAL ALIGNMENT'!$F$27*(PET!$T33-'VERTICAL ALIGNMENT'!$J$28)+('VERTICAL ALIGNMENT'!$I$28/2)*(PET!$T33-'VERTICAL ALIGNMENT'!$J$28)^2,IF(AND(PET!$T33&lt;=('VERTICAL ALIGNMENT'!$C$30-('VERTICAL ALIGNMENT'!$E$30/2)),(PET!$T33&gt;='VERTICAL ALIGNMENT'!$C$28+'VERTICAL ALIGNMENT'!$E$28/2)),'VERTICAL ALIGNMENT'!$D$28+'VERTICAL ALIGNMENT'!$F$29*(PET!$T33-'VERTICAL ALIGNMENT'!$C$28),IF(AND(PET!$T33&lt;=('VERTICAL ALIGNMENT'!$C$30+('VERTICAL ALIGNMENT'!$E$30/2)),(PET!$T33&gt;=('VERTICAL ALIGNMENT'!$C$30-('VERTICAL ALIGNMENT'!$E$30/2)))),'VERTICAL ALIGNMENT'!$K$30+'VERTICAL ALIGNMENT'!$F$29*(PET!$T33-'VERTICAL ALIGNMENT'!$J$30)+('VERTICAL ALIGNMENT'!$I$30/2)*(PET!$T33-'VERTICAL ALIGNMENT'!$J$30)^2,IF(AND(PET!$T33&lt;=('VERTICAL ALIGNMENT'!$C$32-('VERTICAL ALIGNMENT'!$E$32/2)),(PET!$T33&gt;='VERTICAL ALIGNMENT'!$C$30+'VERTICAL ALIGNMENT'!$E$30/2)),'VERTICAL ALIGNMENT'!$D$30+'VERTICAL ALIGNMENT'!$F$31*(PET!$T33-'VERTICAL ALIGNMENT'!$C$30),IF(AND(PET!$T33&lt;=('VERTICAL ALIGNMENT'!$C$32+('VERTICAL ALIGNMENT'!$E$32/2)),(PET!$T33&gt;=('VERTICAL ALIGNMENT'!$C$32-('VERTICAL ALIGNMENT'!$E$32/2)))),'VERTICAL ALIGNMENT'!$K$32+'VERTICAL ALIGNMENT'!$F$31*(PET!$T33-'VERTICAL ALIGNMENT'!$J$32)+('VERTICAL ALIGNMENT'!$I$32/2)*(PET!$T33-'VERTICAL ALIGNMENT'!$J$32)^2,$N33))))))</f>
        <v>O. B.</v>
      </c>
      <c r="N33" s="158" t="str">
        <f>IF(AND(PET!$T33&lt;=('VERTICAL ALIGNMENT'!$C$34-('VERTICAL ALIGNMENT'!$E$34/2)),(PET!$T33&gt;='VERTICAL ALIGNMENT'!$C$32+'VERTICAL ALIGNMENT'!$E$32/2)),'VERTICAL ALIGNMENT'!$D$32+'VERTICAL ALIGNMENT'!$F$33*(PET!$T33-'VERTICAL ALIGNMENT'!$C$32),IF(AND(PET!$T33&lt;=('VERTICAL ALIGNMENT'!$C$34+('VERTICAL ALIGNMENT'!$E$34/2)),(PET!$T33&gt;=('VERTICAL ALIGNMENT'!$C$34-('VERTICAL ALIGNMENT'!$E$34/2)))),'VERTICAL ALIGNMENT'!$K$34+'VERTICAL ALIGNMENT'!$F$33*(PET!$T33-'VERTICAL ALIGNMENT'!$J$34)+('VERTICAL ALIGNMENT'!$I$34/2)*(PET!$T33-'VERTICAL ALIGNMENT'!$J$34)^2,IF(AND(PET!$T33&lt;=('VERTICAL ALIGNMENT'!$C$36-('VERTICAL ALIGNMENT'!$E$36/2)),(PET!$T33&gt;='VERTICAL ALIGNMENT'!$C$34+'VERTICAL ALIGNMENT'!$E$34/2)),'VERTICAL ALIGNMENT'!$D$34+'VERTICAL ALIGNMENT'!$F$35*(PET!$T33-'VERTICAL ALIGNMENT'!$C$34),IF(AND(PET!$T33&lt;=('VERTICAL ALIGNMENT'!$C$36+('VERTICAL ALIGNMENT'!$E$36/2)),(PET!$T33&gt;=('VERTICAL ALIGNMENT'!$C$36-('VERTICAL ALIGNMENT'!$E$36/2)))),'VERTICAL ALIGNMENT'!$K$36+'VERTICAL ALIGNMENT'!$F$35*(PET!$T33-'VERTICAL ALIGNMENT'!$J$36)+('VERTICAL ALIGNMENT'!$I$36/2)*(PET!$T33-'VERTICAL ALIGNMENT'!$J$36)^2,IF(AND(PET!$T33&lt;=('VERTICAL ALIGNMENT'!$C$38-('VERTICAL ALIGNMENT'!$E$38/2)),(PET!$T33&gt;='VERTICAL ALIGNMENT'!$C$36+'VERTICAL ALIGNMENT'!$E$36/2)),'VERTICAL ALIGNMENT'!$D$36+'VERTICAL ALIGNMENT'!$F$37*(PET!$T33-'VERTICAL ALIGNMENT'!$C$36),IF(AND(PET!$T33&lt;=('VERTICAL ALIGNMENT'!$C$38+('VERTICAL ALIGNMENT'!$E$38/2)),(PET!$T33&gt;=('VERTICAL ALIGNMENT'!$C$38-('VERTICAL ALIGNMENT'!$E$38/2)))),'VERTICAL ALIGNMENT'!$K$38+'VERTICAL ALIGNMENT'!$F$37*(PET!$T33-'VERTICAL ALIGNMENT'!$J$38)+('VERTICAL ALIGNMENT'!$I$38/2)*(PET!$T33-'VERTICAL ALIGNMENT'!$J$38)^2,$O33))))))</f>
        <v>O. B.</v>
      </c>
      <c r="O33" s="158" t="str">
        <f>IF(AND(PET!$T33&lt;=('VERTICAL ALIGNMENT'!$C$40-('VERTICAL ALIGNMENT'!$E$40/2)),(PET!$T33&gt;='VERTICAL ALIGNMENT'!$C$38+'VERTICAL ALIGNMENT'!$E$38/2)),'VERTICAL ALIGNMENT'!$D$38+'VERTICAL ALIGNMENT'!$F$39*(PET!$T33-'VERTICAL ALIGNMENT'!$C$38),IF(AND(PET!$T33&lt;=('VERTICAL ALIGNMENT'!$C$40+('VERTICAL ALIGNMENT'!$E$40/2)),(PET!$T33&gt;=('VERTICAL ALIGNMENT'!$C$40-('VERTICAL ALIGNMENT'!$E$40/2)))),'VERTICAL ALIGNMENT'!$K$40+'VERTICAL ALIGNMENT'!$F$39*(PET!$T33-'VERTICAL ALIGNMENT'!$J$40)+('VERTICAL ALIGNMENT'!$I$40/2)*(PET!$T33-'VERTICAL ALIGNMENT'!$J$40)^2,IF(AND(PET!$T33&lt;=('VERTICAL ALIGNMENT'!$C$42-('VERTICAL ALIGNMENT'!$E$42/2)),(PET!$T33&gt;='VERTICAL ALIGNMENT'!$C$40+'VERTICAL ALIGNMENT'!$E$40/2)),'VERTICAL ALIGNMENT'!$D$40+'VERTICAL ALIGNMENT'!$F$41*(PET!$T33-'VERTICAL ALIGNMENT'!$C$40),IF(AND(PET!$T33&lt;=('VERTICAL ALIGNMENT'!$C$42+('VERTICAL ALIGNMENT'!$E$42/2)),(PET!$T33&gt;=('VERTICAL ALIGNMENT'!$C$42-('VERTICAL ALIGNMENT'!$E$42/2)))),'VERTICAL ALIGNMENT'!$K$42+'VERTICAL ALIGNMENT'!$F$41*(PET!$T33-'VERTICAL ALIGNMENT'!$J$42)+('VERTICAL ALIGNMENT'!$I$42/2)*(PET!$T33-'VERTICAL ALIGNMENT'!$J$42)^2,IF(AND(PET!$T33&lt;=('VERTICAL ALIGNMENT'!$C$44-('VERTICAL ALIGNMENT'!$E$44/2)),(PET!$T33&gt;='VERTICAL ALIGNMENT'!$C$42+'VERTICAL ALIGNMENT'!$E$42/2)),'VERTICAL ALIGNMENT'!$D$42+'VERTICAL ALIGNMENT'!$F$43*(PET!$T33-'VERTICAL ALIGNMENT'!$C$42),IF(AND(PET!$T33&lt;=('VERTICAL ALIGNMENT'!$C$44+('VERTICAL ALIGNMENT'!$E$44/2)),(PET!$T33&gt;=('VERTICAL ALIGNMENT'!$C$44-('VERTICAL ALIGNMENT'!$E$44/2)))),'VERTICAL ALIGNMENT'!$K$44+'VERTICAL ALIGNMENT'!$F$43*(PET!$T33-'VERTICAL ALIGNMENT'!$J$44)+('VERTICAL ALIGNMENT'!$I$44/2)*(PET!$T33-'VERTICAL ALIGNMENT'!$J$44)^2,$P33))))))</f>
        <v>O. B.</v>
      </c>
      <c r="P33" s="158" t="str">
        <f>IF(AND(PET!$T33&lt;=('VERTICAL ALIGNMENT'!$C$46-('VERTICAL ALIGNMENT'!$E$46/2)),(PET!$T33&gt;='VERTICAL ALIGNMENT'!$C$44+'VERTICAL ALIGNMENT'!$E$44/2)),'VERTICAL ALIGNMENT'!$D$44+'VERTICAL ALIGNMENT'!$F$45*(PET!$T33-'VERTICAL ALIGNMENT'!$C$44),IF(AND(PET!$T33&lt;=('VERTICAL ALIGNMENT'!$C$46+('VERTICAL ALIGNMENT'!$E$46/2)),(PET!$T33&gt;=('VERTICAL ALIGNMENT'!$C$46-('VERTICAL ALIGNMENT'!$E$46/2)))),'VERTICAL ALIGNMENT'!$K$46+'VERTICAL ALIGNMENT'!$F$45*(PET!$T33-'VERTICAL ALIGNMENT'!$J$46)+('VERTICAL ALIGNMENT'!$I$46/2)*(PET!$T33-'VERTICAL ALIGNMENT'!$J$46)^2,IF(AND(PET!$T33&lt;=('VERTICAL ALIGNMENT'!$C$48-('VERTICAL ALIGNMENT'!$E$48/2)),(PET!$T33&gt;='VERTICAL ALIGNMENT'!$C$46+'VERTICAL ALIGNMENT'!$E$46/2)),'VERTICAL ALIGNMENT'!$D$46+'VERTICAL ALIGNMENT'!$F$47*(PET!$T33-'VERTICAL ALIGNMENT'!$C$46),IF(AND(PET!$T33&lt;=('VERTICAL ALIGNMENT'!$C$48+('VERTICAL ALIGNMENT'!$E$48/2)),(PET!$T33&gt;=('VERTICAL ALIGNMENT'!$C$48-('VERTICAL ALIGNMENT'!$E$48/2)))),'VERTICAL ALIGNMENT'!$K$48+'VERTICAL ALIGNMENT'!$F$47*(PET!$T33-'VERTICAL ALIGNMENT'!$J$48)+('VERTICAL ALIGNMENT'!$I$48/2)*(PET!$T33-'VERTICAL ALIGNMENT'!$J$48)^2,IF(AND(PET!$T33&lt;=('VERTICAL ALIGNMENT'!$C$50-('VERTICAL ALIGNMENT'!$E$50/2)),(PET!$T33&gt;='VERTICAL ALIGNMENT'!$C$48+'VERTICAL ALIGNMENT'!$E$48/2)),'VERTICAL ALIGNMENT'!$D$48+'VERTICAL ALIGNMENT'!$F$49*(PET!$T33-'VERTICAL ALIGNMENT'!$C$48),IF(AND(PET!$T33&lt;=('VERTICAL ALIGNMENT'!$C$50+('VERTICAL ALIGNMENT'!$E$50/2)),(PET!$T33&gt;=('VERTICAL ALIGNMENT'!$C$50-('VERTICAL ALIGNMENT'!$E$50/2)))),'VERTICAL ALIGNMENT'!$K$50+'VERTICAL ALIGNMENT'!$F$49*(PET!$T33-'VERTICAL ALIGNMENT'!$J$50)+('VERTICAL ALIGNMENT'!$I$50/2)*(PET!$T33-'VERTICAL ALIGNMENT'!$J$50)^2,$Q33))))))</f>
        <v>O. B.</v>
      </c>
      <c r="Q33" s="158" t="str">
        <f>IF(AND(PET!$T33&lt;=('VERTICAL ALIGNMENT'!$C$52-('VERTICAL ALIGNMENT'!$E$52/2)),(PET!$T33&gt;='VERTICAL ALIGNMENT'!$C$50+'VERTICAL ALIGNMENT'!$E$50/2)),'VERTICAL ALIGNMENT'!$D$50+'VERTICAL ALIGNMENT'!$F$51*(PET!$T33-'VERTICAL ALIGNMENT'!$C$50),IF(AND(PET!$T33&lt;=('VERTICAL ALIGNMENT'!$C$52+('VERTICAL ALIGNMENT'!$E$52/2)),(PET!$T33&gt;=('VERTICAL ALIGNMENT'!$C$52-('VERTICAL ALIGNMENT'!$E$52/2)))),'VERTICAL ALIGNMENT'!$K$52+'VERTICAL ALIGNMENT'!$F$51*(PET!$T33-'VERTICAL ALIGNMENT'!$J$52)+('VERTICAL ALIGNMENT'!$I$52/2)*(PET!$T33-'VERTICAL ALIGNMENT'!$J$52)^2,IF(AND(PET!$T33&lt;=('VERTICAL ALIGNMENT'!$C$54-('VERTICAL ALIGNMENT'!$E$54/2)),(PET!$T33&gt;='VERTICAL ALIGNMENT'!$C$52+'VERTICAL ALIGNMENT'!$E$52/2)),'VERTICAL ALIGNMENT'!$D$52+'VERTICAL ALIGNMENT'!$F$53*(PET!$T33-'VERTICAL ALIGNMENT'!$C$52),IF(AND(PET!$T33&lt;=('VERTICAL ALIGNMENT'!$C$54+('VERTICAL ALIGNMENT'!$E$54/2)),(PET!$T33&gt;=('VERTICAL ALIGNMENT'!$C$54-('VERTICAL ALIGNMENT'!$E$54/2)))),'VERTICAL ALIGNMENT'!$K$54+'VERTICAL ALIGNMENT'!$F$53*(PET!$T33-'VERTICAL ALIGNMENT'!$J$54)+('VERTICAL ALIGNMENT'!$I$54/2)*(PET!$T33-'VERTICAL ALIGNMENT'!$J$54)^2,IF(AND(PET!$T33&lt;=('VERTICAL ALIGNMENT'!$C$56-('VERTICAL ALIGNMENT'!$E$56/2)),(PET!$T33&gt;='VERTICAL ALIGNMENT'!$C$54+'VERTICAL ALIGNMENT'!$E$54/2)),'VERTICAL ALIGNMENT'!$D$54+'VERTICAL ALIGNMENT'!$F$55*(PET!$T33-'VERTICAL ALIGNMENT'!$C$54),IF(AND(PET!$T33&lt;=('VERTICAL ALIGNMENT'!$C$56+('VERTICAL ALIGNMENT'!$E$56/2)),(PET!$T33&gt;=('VERTICAL ALIGNMENT'!$C$56-('VERTICAL ALIGNMENT'!$E$56/2)))),'VERTICAL ALIGNMENT'!$K$56+'VERTICAL ALIGNMENT'!$F$55*(PET!$T33-'VERTICAL ALIGNMENT'!$J$56)+('VERTICAL ALIGNMENT'!$I$56/2)*(PET!$T33-'VERTICAL ALIGNMENT'!$J$56)^2,$R33))))))</f>
        <v>O. B.</v>
      </c>
      <c r="R33" s="158" t="str">
        <f>IF(AND(PET!$T33&lt;=('VERTICAL ALIGNMENT'!$C$58-('VERTICAL ALIGNMENT'!$E$58/2)),(PET!$T33&gt;='VERTICAL ALIGNMENT'!$C$56+'VERTICAL ALIGNMENT'!$E$56/2)),'VERTICAL ALIGNMENT'!$D$56+'VERTICAL ALIGNMENT'!$F$57*(PET!$T33-'VERTICAL ALIGNMENT'!$C$56),IF(AND(PET!$T33&lt;=('VERTICAL ALIGNMENT'!$C$58+('VERTICAL ALIGNMENT'!$E$58/2)),(PET!$T33&gt;=('VERTICAL ALIGNMENT'!$C$58-('VERTICAL ALIGNMENT'!$E$58/2)))),'VERTICAL ALIGNMENT'!$K$58+'VERTICAL ALIGNMENT'!$F$57*(PET!$T33-'VERTICAL ALIGNMENT'!$J$58)+('VERTICAL ALIGNMENT'!$I$58/2)*(PET!$T33-'VERTICAL ALIGNMENT'!$J$58)^2,IF(AND(PET!$T33&lt;=('VERTICAL ALIGNMENT'!$C$60-('VERTICAL ALIGNMENT'!$E$60/2)),(PET!$T33&gt;='VERTICAL ALIGNMENT'!$C$58+'VERTICAL ALIGNMENT'!$E$58/2)),'VERTICAL ALIGNMENT'!$D$58+'VERTICAL ALIGNMENT'!$F$59*(PET!$T33-'VERTICAL ALIGNMENT'!$C$58),IF(AND(PET!$T33&lt;=('VERTICAL ALIGNMENT'!$C$60+('VERTICAL ALIGNMENT'!$E$60/2)),(PET!$T33&gt;=('VERTICAL ALIGNMENT'!$C$60-('VERTICAL ALIGNMENT'!$E$60/2)))),'VERTICAL ALIGNMENT'!$K$60+'VERTICAL ALIGNMENT'!$F$59*(PET!$T33-'VERTICAL ALIGNMENT'!$J$60)+('VERTICAL ALIGNMENT'!$I$60/2)*(PET!$T33-'VERTICAL ALIGNMENT'!$J$60)^2,IF(AND(PET!$T33&lt;=('VERTICAL ALIGNMENT'!$C$62-('VERTICAL ALIGNMENT'!$E$62/2)),(PET!$T33&gt;='VERTICAL ALIGNMENT'!$C$60+'VERTICAL ALIGNMENT'!$E$60/2)),'VERTICAL ALIGNMENT'!$D$60+'VERTICAL ALIGNMENT'!$F$61*(PET!$T33-'VERTICAL ALIGNMENT'!$C$60),IF(AND(PET!$T33&lt;=('VERTICAL ALIGNMENT'!$C$62+('VERTICAL ALIGNMENT'!$E$62/2)),(PET!$T33&gt;=('VERTICAL ALIGNMENT'!$C$62-('VERTICAL ALIGNMENT'!$E$62/2)))),'VERTICAL ALIGNMENT'!$K$62+'VERTICAL ALIGNMENT'!$F$61*(PET!$T33-'VERTICAL ALIGNMENT'!$J$62)+('VERTICAL ALIGNMENT'!$I$62/2)*(PET!$T33-'VERTICAL ALIGNMENT'!$J$62)^2,$S33))))))</f>
        <v>O. B.</v>
      </c>
      <c r="S33" s="158" t="str">
        <f>IF(AND(PET!$T33&gt;'VERTICAL ALIGNMENT'!$C$60+'VERTICAL ALIGNMENT'!$E$60/2,PET!$T33&lt;='VERTICAL ALIGNMENT'!$C$62),'VERTICAL ALIGNMENT'!$D$60+'VERTICAL ALIGNMENT'!$F$61*(PET!$T33-'VERTICAL ALIGNMENT'!$C$60),"O. B.")</f>
        <v>O. B.</v>
      </c>
      <c r="T33" s="180">
        <f t="shared" si="19"/>
        <v>3225</v>
      </c>
      <c r="U33" s="214">
        <v>0.06</v>
      </c>
      <c r="V33" s="106">
        <v>16</v>
      </c>
      <c r="W33" s="106">
        <f t="shared" si="5"/>
        <v>0.96</v>
      </c>
      <c r="X33" s="140"/>
      <c r="Y33" s="194">
        <v>40</v>
      </c>
      <c r="Z33" s="212">
        <f t="shared" si="6"/>
        <v>630.09</v>
      </c>
      <c r="AA33" s="168">
        <f t="shared" si="17"/>
        <v>-1.0000000000000009E-2</v>
      </c>
      <c r="AB33" s="106">
        <v>4</v>
      </c>
      <c r="AC33" s="169">
        <f t="shared" si="9"/>
        <v>630.04999999999995</v>
      </c>
      <c r="AD33" s="186"/>
      <c r="AE33" s="234"/>
    </row>
    <row r="34" spans="1:44" ht="14.1" hidden="1" customHeight="1" x14ac:dyDescent="0.2">
      <c r="A34" s="129">
        <f t="shared" si="3"/>
        <v>628.50400000000002</v>
      </c>
      <c r="B34" s="106">
        <v>10</v>
      </c>
      <c r="C34" s="108">
        <f t="shared" si="22"/>
        <v>-0.06</v>
      </c>
      <c r="D34" s="195">
        <f t="shared" si="7"/>
        <v>630.05999999999995</v>
      </c>
      <c r="E34" s="194">
        <v>40</v>
      </c>
      <c r="F34" s="155"/>
      <c r="G34" s="140">
        <f t="shared" si="14"/>
        <v>0.96</v>
      </c>
      <c r="H34" s="105">
        <v>16</v>
      </c>
      <c r="I34" s="199">
        <v>0.06</v>
      </c>
      <c r="J34" s="157">
        <f>IF(AND(PET!$T34&lt;=('VERTICAL ALIGNMENT'!$C$10-('VERTICAL ALIGNMENT'!$E$10/2)),(PET!$T34&gt;='VERTICAL ALIGNMENT'!$C$8)),'VERTICAL ALIGNMENT'!$D$8+'VERTICAL ALIGNMENT'!$F$9*(PET!$T34-'VERTICAL ALIGNMENT'!$C$8),IF(AND(PET!$T34&lt;=('VERTICAL ALIGNMENT'!$C$10+('VERTICAL ALIGNMENT'!$E$10/2)),(PET!$T34&gt;=('VERTICAL ALIGNMENT'!$C$10-('VERTICAL ALIGNMENT'!$E$10/2)))),'VERTICAL ALIGNMENT'!$K$10+'VERTICAL ALIGNMENT'!$F$9*(PET!$T34-'VERTICAL ALIGNMENT'!$J$10)+('VERTICAL ALIGNMENT'!$I$10/2)*(PET!$T34-'VERTICAL ALIGNMENT'!$J$10)^2,IF(AND(PET!$T34&lt;=('VERTICAL ALIGNMENT'!$C$12-('VERTICAL ALIGNMENT'!$E$12/2)),(PET!$T34&gt;='VERTICAL ALIGNMENT'!$C$10+'VERTICAL ALIGNMENT'!$E$10/2)),'VERTICAL ALIGNMENT'!$D$10+'VERTICAL ALIGNMENT'!$F$11*(PET!$T34-'VERTICAL ALIGNMENT'!$C$10),IF(AND(PET!$T34&lt;=('VERTICAL ALIGNMENT'!$C$12+('VERTICAL ALIGNMENT'!$E$12/2)),(PET!$T34&gt;=('VERTICAL ALIGNMENT'!$C$12-('VERTICAL ALIGNMENT'!$E$12/2)))),'VERTICAL ALIGNMENT'!$K$12+'VERTICAL ALIGNMENT'!$F$11*(PET!$T34-'VERTICAL ALIGNMENT'!$J$12)+('VERTICAL ALIGNMENT'!$I$12/2)*(PET!$T34-'VERTICAL ALIGNMENT'!$J$12)^2,IF(AND(PET!$T34&lt;=('VERTICAL ALIGNMENT'!$C$14-('VERTICAL ALIGNMENT'!$E$14/2)),(PET!$T34&gt;='VERTICAL ALIGNMENT'!$C$12+'VERTICAL ALIGNMENT'!$E$12/2)),'VERTICAL ALIGNMENT'!$D$12+'VERTICAL ALIGNMENT'!$F$13*(PET!$T34-'VERTICAL ALIGNMENT'!$C$12),IF(AND(PET!$T34&lt;=('VERTICAL ALIGNMENT'!$C$14+('VERTICAL ALIGNMENT'!$E$14/2)),(PET!$T34&gt;=('VERTICAL ALIGNMENT'!$C$14-('VERTICAL ALIGNMENT'!$E$14/2)))),'VERTICAL ALIGNMENT'!$K$14+'VERTICAL ALIGNMENT'!$F$13*(PET!$T34-'VERTICAL ALIGNMENT'!$J$14)+('VERTICAL ALIGNMENT'!$I$14/2)*(PET!$T34-'VERTICAL ALIGNMENT'!$J$14)^2,$K34))))))</f>
        <v>629.10354166666662</v>
      </c>
      <c r="K34" s="158">
        <f>IF(AND(PET!$T34&lt;=('VERTICAL ALIGNMENT'!$C$16-('VERTICAL ALIGNMENT'!$E$16/2)),(PET!$T34&gt;='VERTICAL ALIGNMENT'!$C$14+'VERTICAL ALIGNMENT'!$E$14/2)),'VERTICAL ALIGNMENT'!$D$14+'VERTICAL ALIGNMENT'!$F$15*(PET!$T34-'VERTICAL ALIGNMENT'!$C$14),IF(AND(PET!$T34&lt;=('VERTICAL ALIGNMENT'!$C$16+('VERTICAL ALIGNMENT'!$E$16/2)),(PET!$T34&gt;=('VERTICAL ALIGNMENT'!$C$16-('VERTICAL ALIGNMENT'!$E$16/2)))),'VERTICAL ALIGNMENT'!$K$16+'VERTICAL ALIGNMENT'!$F$15*(PET!$T34-'VERTICAL ALIGNMENT'!$J$16)+('VERTICAL ALIGNMENT'!$I$16/2)*(PET!$T34-'VERTICAL ALIGNMENT'!$J$16)^2,IF(AND(PET!$T34&lt;=('VERTICAL ALIGNMENT'!$C$18-('VERTICAL ALIGNMENT'!$E$18/2)),(PET!$T34&gt;='VERTICAL ALIGNMENT'!$C$16+'VERTICAL ALIGNMENT'!$E$16/2)),'VERTICAL ALIGNMENT'!$D$16+'VERTICAL ALIGNMENT'!$F$17*(PET!$T34-'VERTICAL ALIGNMENT'!$C$16),IF(AND(PET!$T34&lt;=('VERTICAL ALIGNMENT'!$C$18+('VERTICAL ALIGNMENT'!$E$18/2)),(PET!$T34&gt;=('VERTICAL ALIGNMENT'!$C$18-('VERTICAL ALIGNMENT'!$E$18/2)))),'VERTICAL ALIGNMENT'!$K$18+'VERTICAL ALIGNMENT'!$F$17*(PET!$T34-'VERTICAL ALIGNMENT'!$J$18)+('VERTICAL ALIGNMENT'!$I$18/2)*(PET!$T34-'VERTICAL ALIGNMENT'!$J$18)^2,IF(AND(PET!$T34&lt;=('VERTICAL ALIGNMENT'!$C$20-('VERTICAL ALIGNMENT'!$E$20/2)),(PET!$T34&gt;='VERTICAL ALIGNMENT'!$C$18+'VERTICAL ALIGNMENT'!$E$18/2)),'VERTICAL ALIGNMENT'!$D$18+'VERTICAL ALIGNMENT'!$F$19*(PET!$T34-'VERTICAL ALIGNMENT'!$C$18),IF(AND(PET!$T34&lt;=('VERTICAL ALIGNMENT'!$C$20+('VERTICAL ALIGNMENT'!$E$20/2)),(PET!$T34&gt;=('VERTICAL ALIGNMENT'!$C$20-('VERTICAL ALIGNMENT'!$E$20/2)))),'VERTICAL ALIGNMENT'!$K$20+'VERTICAL ALIGNMENT'!$F$19*(PET!$T34-'VERTICAL ALIGNMENT'!$J$20)+('VERTICAL ALIGNMENT'!$I$20/2)*(PET!$T34-'VERTICAL ALIGNMENT'!$J$20)^2,$L34))))))</f>
        <v>629.10354166666662</v>
      </c>
      <c r="L34" s="158" t="str">
        <f>IF(AND(PET!$T34&lt;=('VERTICAL ALIGNMENT'!$C$22-('VERTICAL ALIGNMENT'!$E$22/2)),(PET!$T34&gt;='VERTICAL ALIGNMENT'!$C$20+'VERTICAL ALIGNMENT'!$E$20/2)),'VERTICAL ALIGNMENT'!$D$20+'VERTICAL ALIGNMENT'!$F$21*(PET!$T34-'VERTICAL ALIGNMENT'!$C$20),IF(AND(PET!$T34&lt;=('VERTICAL ALIGNMENT'!$C$22+('VERTICAL ALIGNMENT'!$E$22/2)),(PET!$T34&gt;=('VERTICAL ALIGNMENT'!$C$22-('VERTICAL ALIGNMENT'!$E$22/2)))),'VERTICAL ALIGNMENT'!$K$22+'VERTICAL ALIGNMENT'!$F$21*(PET!$T34-'VERTICAL ALIGNMENT'!$J$22)+('VERTICAL ALIGNMENT'!$I$22/2)*(PET!$T34-'VERTICAL ALIGNMENT'!$J$22)^2,IF(AND(PET!$T34&lt;=('VERTICAL ALIGNMENT'!$C$24-('VERTICAL ALIGNMENT'!$E$24/2)),(PET!$T34&gt;='VERTICAL ALIGNMENT'!$C$22+'VERTICAL ALIGNMENT'!$E$22/2)),'VERTICAL ALIGNMENT'!$D$22+'VERTICAL ALIGNMENT'!$F$23*(PET!$T34-'VERTICAL ALIGNMENT'!$C$22),IF(AND(PET!$T34&lt;=('VERTICAL ALIGNMENT'!$C$24+('VERTICAL ALIGNMENT'!$E$24/2)),(PET!$T34&gt;=('VERTICAL ALIGNMENT'!$C$24-('VERTICAL ALIGNMENT'!$E$24/2)))),'VERTICAL ALIGNMENT'!$K$24+'VERTICAL ALIGNMENT'!$F$23*(PET!$T34-'VERTICAL ALIGNMENT'!$J$24)+('VERTICAL ALIGNMENT'!$I$24/2)*(PET!$T34-'VERTICAL ALIGNMENT'!$J$24)^2,IF(AND(PET!$T34&lt;=('VERTICAL ALIGNMENT'!$C$26-('VERTICAL ALIGNMENT'!$E$26/2)),(PET!$T34&gt;='VERTICAL ALIGNMENT'!$C$24+'VERTICAL ALIGNMENT'!$E$24/2)),'VERTICAL ALIGNMENT'!$D$24+'VERTICAL ALIGNMENT'!$F$25*(PET!$T34-'VERTICAL ALIGNMENT'!$C$24),IF(AND(PET!$T34&lt;=('VERTICAL ALIGNMENT'!$C$26+('VERTICAL ALIGNMENT'!$E$26/2)),(PET!$T34&gt;=('VERTICAL ALIGNMENT'!$C$26-('VERTICAL ALIGNMENT'!$E$26/2)))),'VERTICAL ALIGNMENT'!$K$26+'VERTICAL ALIGNMENT'!$F$25*(PET!$T34-'VERTICAL ALIGNMENT'!$J$26)+('VERTICAL ALIGNMENT'!$I$26/2)*(PET!$T34-'VERTICAL ALIGNMENT'!$J$26)^2,$M34))))))</f>
        <v>O. B.</v>
      </c>
      <c r="M34" s="158" t="str">
        <f>IF(AND(PET!$T34&lt;=('VERTICAL ALIGNMENT'!$C$28-('VERTICAL ALIGNMENT'!$E$28/2)),(PET!$T34&gt;='VERTICAL ALIGNMENT'!$C$26+'VERTICAL ALIGNMENT'!$E$26/2)),'VERTICAL ALIGNMENT'!$D$26+'VERTICAL ALIGNMENT'!$F$27*(PET!$T34-'VERTICAL ALIGNMENT'!$C$26),IF(AND(PET!$T34&lt;=('VERTICAL ALIGNMENT'!$C$28+('VERTICAL ALIGNMENT'!$E$28/2)),(PET!$T34&gt;=('VERTICAL ALIGNMENT'!$C$28-('VERTICAL ALIGNMENT'!$E$28/2)))),'VERTICAL ALIGNMENT'!$K$28+'VERTICAL ALIGNMENT'!$F$27*(PET!$T34-'VERTICAL ALIGNMENT'!$J$28)+('VERTICAL ALIGNMENT'!$I$28/2)*(PET!$T34-'VERTICAL ALIGNMENT'!$J$28)^2,IF(AND(PET!$T34&lt;=('VERTICAL ALIGNMENT'!$C$30-('VERTICAL ALIGNMENT'!$E$30/2)),(PET!$T34&gt;='VERTICAL ALIGNMENT'!$C$28+'VERTICAL ALIGNMENT'!$E$28/2)),'VERTICAL ALIGNMENT'!$D$28+'VERTICAL ALIGNMENT'!$F$29*(PET!$T34-'VERTICAL ALIGNMENT'!$C$28),IF(AND(PET!$T34&lt;=('VERTICAL ALIGNMENT'!$C$30+('VERTICAL ALIGNMENT'!$E$30/2)),(PET!$T34&gt;=('VERTICAL ALIGNMENT'!$C$30-('VERTICAL ALIGNMENT'!$E$30/2)))),'VERTICAL ALIGNMENT'!$K$30+'VERTICAL ALIGNMENT'!$F$29*(PET!$T34-'VERTICAL ALIGNMENT'!$J$30)+('VERTICAL ALIGNMENT'!$I$30/2)*(PET!$T34-'VERTICAL ALIGNMENT'!$J$30)^2,IF(AND(PET!$T34&lt;=('VERTICAL ALIGNMENT'!$C$32-('VERTICAL ALIGNMENT'!$E$32/2)),(PET!$T34&gt;='VERTICAL ALIGNMENT'!$C$30+'VERTICAL ALIGNMENT'!$E$30/2)),'VERTICAL ALIGNMENT'!$D$30+'VERTICAL ALIGNMENT'!$F$31*(PET!$T34-'VERTICAL ALIGNMENT'!$C$30),IF(AND(PET!$T34&lt;=('VERTICAL ALIGNMENT'!$C$32+('VERTICAL ALIGNMENT'!$E$32/2)),(PET!$T34&gt;=('VERTICAL ALIGNMENT'!$C$32-('VERTICAL ALIGNMENT'!$E$32/2)))),'VERTICAL ALIGNMENT'!$K$32+'VERTICAL ALIGNMENT'!$F$31*(PET!$T34-'VERTICAL ALIGNMENT'!$J$32)+('VERTICAL ALIGNMENT'!$I$32/2)*(PET!$T34-'VERTICAL ALIGNMENT'!$J$32)^2,$N34))))))</f>
        <v>O. B.</v>
      </c>
      <c r="N34" s="158" t="str">
        <f>IF(AND(PET!$T34&lt;=('VERTICAL ALIGNMENT'!$C$34-('VERTICAL ALIGNMENT'!$E$34/2)),(PET!$T34&gt;='VERTICAL ALIGNMENT'!$C$32+'VERTICAL ALIGNMENT'!$E$32/2)),'VERTICAL ALIGNMENT'!$D$32+'VERTICAL ALIGNMENT'!$F$33*(PET!$T34-'VERTICAL ALIGNMENT'!$C$32),IF(AND(PET!$T34&lt;=('VERTICAL ALIGNMENT'!$C$34+('VERTICAL ALIGNMENT'!$E$34/2)),(PET!$T34&gt;=('VERTICAL ALIGNMENT'!$C$34-('VERTICAL ALIGNMENT'!$E$34/2)))),'VERTICAL ALIGNMENT'!$K$34+'VERTICAL ALIGNMENT'!$F$33*(PET!$T34-'VERTICAL ALIGNMENT'!$J$34)+('VERTICAL ALIGNMENT'!$I$34/2)*(PET!$T34-'VERTICAL ALIGNMENT'!$J$34)^2,IF(AND(PET!$T34&lt;=('VERTICAL ALIGNMENT'!$C$36-('VERTICAL ALIGNMENT'!$E$36/2)),(PET!$T34&gt;='VERTICAL ALIGNMENT'!$C$34+'VERTICAL ALIGNMENT'!$E$34/2)),'VERTICAL ALIGNMENT'!$D$34+'VERTICAL ALIGNMENT'!$F$35*(PET!$T34-'VERTICAL ALIGNMENT'!$C$34),IF(AND(PET!$T34&lt;=('VERTICAL ALIGNMENT'!$C$36+('VERTICAL ALIGNMENT'!$E$36/2)),(PET!$T34&gt;=('VERTICAL ALIGNMENT'!$C$36-('VERTICAL ALIGNMENT'!$E$36/2)))),'VERTICAL ALIGNMENT'!$K$36+'VERTICAL ALIGNMENT'!$F$35*(PET!$T34-'VERTICAL ALIGNMENT'!$J$36)+('VERTICAL ALIGNMENT'!$I$36/2)*(PET!$T34-'VERTICAL ALIGNMENT'!$J$36)^2,IF(AND(PET!$T34&lt;=('VERTICAL ALIGNMENT'!$C$38-('VERTICAL ALIGNMENT'!$E$38/2)),(PET!$T34&gt;='VERTICAL ALIGNMENT'!$C$36+'VERTICAL ALIGNMENT'!$E$36/2)),'VERTICAL ALIGNMENT'!$D$36+'VERTICAL ALIGNMENT'!$F$37*(PET!$T34-'VERTICAL ALIGNMENT'!$C$36),IF(AND(PET!$T34&lt;=('VERTICAL ALIGNMENT'!$C$38+('VERTICAL ALIGNMENT'!$E$38/2)),(PET!$T34&gt;=('VERTICAL ALIGNMENT'!$C$38-('VERTICAL ALIGNMENT'!$E$38/2)))),'VERTICAL ALIGNMENT'!$K$38+'VERTICAL ALIGNMENT'!$F$37*(PET!$T34-'VERTICAL ALIGNMENT'!$J$38)+('VERTICAL ALIGNMENT'!$I$38/2)*(PET!$T34-'VERTICAL ALIGNMENT'!$J$38)^2,$O34))))))</f>
        <v>O. B.</v>
      </c>
      <c r="O34" s="158" t="str">
        <f>IF(AND(PET!$T34&lt;=('VERTICAL ALIGNMENT'!$C$40-('VERTICAL ALIGNMENT'!$E$40/2)),(PET!$T34&gt;='VERTICAL ALIGNMENT'!$C$38+'VERTICAL ALIGNMENT'!$E$38/2)),'VERTICAL ALIGNMENT'!$D$38+'VERTICAL ALIGNMENT'!$F$39*(PET!$T34-'VERTICAL ALIGNMENT'!$C$38),IF(AND(PET!$T34&lt;=('VERTICAL ALIGNMENT'!$C$40+('VERTICAL ALIGNMENT'!$E$40/2)),(PET!$T34&gt;=('VERTICAL ALIGNMENT'!$C$40-('VERTICAL ALIGNMENT'!$E$40/2)))),'VERTICAL ALIGNMENT'!$K$40+'VERTICAL ALIGNMENT'!$F$39*(PET!$T34-'VERTICAL ALIGNMENT'!$J$40)+('VERTICAL ALIGNMENT'!$I$40/2)*(PET!$T34-'VERTICAL ALIGNMENT'!$J$40)^2,IF(AND(PET!$T34&lt;=('VERTICAL ALIGNMENT'!$C$42-('VERTICAL ALIGNMENT'!$E$42/2)),(PET!$T34&gt;='VERTICAL ALIGNMENT'!$C$40+'VERTICAL ALIGNMENT'!$E$40/2)),'VERTICAL ALIGNMENT'!$D$40+'VERTICAL ALIGNMENT'!$F$41*(PET!$T34-'VERTICAL ALIGNMENT'!$C$40),IF(AND(PET!$T34&lt;=('VERTICAL ALIGNMENT'!$C$42+('VERTICAL ALIGNMENT'!$E$42/2)),(PET!$T34&gt;=('VERTICAL ALIGNMENT'!$C$42-('VERTICAL ALIGNMENT'!$E$42/2)))),'VERTICAL ALIGNMENT'!$K$42+'VERTICAL ALIGNMENT'!$F$41*(PET!$T34-'VERTICAL ALIGNMENT'!$J$42)+('VERTICAL ALIGNMENT'!$I$42/2)*(PET!$T34-'VERTICAL ALIGNMENT'!$J$42)^2,IF(AND(PET!$T34&lt;=('VERTICAL ALIGNMENT'!$C$44-('VERTICAL ALIGNMENT'!$E$44/2)),(PET!$T34&gt;='VERTICAL ALIGNMENT'!$C$42+'VERTICAL ALIGNMENT'!$E$42/2)),'VERTICAL ALIGNMENT'!$D$42+'VERTICAL ALIGNMENT'!$F$43*(PET!$T34-'VERTICAL ALIGNMENT'!$C$42),IF(AND(PET!$T34&lt;=('VERTICAL ALIGNMENT'!$C$44+('VERTICAL ALIGNMENT'!$E$44/2)),(PET!$T34&gt;=('VERTICAL ALIGNMENT'!$C$44-('VERTICAL ALIGNMENT'!$E$44/2)))),'VERTICAL ALIGNMENT'!$K$44+'VERTICAL ALIGNMENT'!$F$43*(PET!$T34-'VERTICAL ALIGNMENT'!$J$44)+('VERTICAL ALIGNMENT'!$I$44/2)*(PET!$T34-'VERTICAL ALIGNMENT'!$J$44)^2,$P34))))))</f>
        <v>O. B.</v>
      </c>
      <c r="P34" s="158" t="str">
        <f>IF(AND(PET!$T34&lt;=('VERTICAL ALIGNMENT'!$C$46-('VERTICAL ALIGNMENT'!$E$46/2)),(PET!$T34&gt;='VERTICAL ALIGNMENT'!$C$44+'VERTICAL ALIGNMENT'!$E$44/2)),'VERTICAL ALIGNMENT'!$D$44+'VERTICAL ALIGNMENT'!$F$45*(PET!$T34-'VERTICAL ALIGNMENT'!$C$44),IF(AND(PET!$T34&lt;=('VERTICAL ALIGNMENT'!$C$46+('VERTICAL ALIGNMENT'!$E$46/2)),(PET!$T34&gt;=('VERTICAL ALIGNMENT'!$C$46-('VERTICAL ALIGNMENT'!$E$46/2)))),'VERTICAL ALIGNMENT'!$K$46+'VERTICAL ALIGNMENT'!$F$45*(PET!$T34-'VERTICAL ALIGNMENT'!$J$46)+('VERTICAL ALIGNMENT'!$I$46/2)*(PET!$T34-'VERTICAL ALIGNMENT'!$J$46)^2,IF(AND(PET!$T34&lt;=('VERTICAL ALIGNMENT'!$C$48-('VERTICAL ALIGNMENT'!$E$48/2)),(PET!$T34&gt;='VERTICAL ALIGNMENT'!$C$46+'VERTICAL ALIGNMENT'!$E$46/2)),'VERTICAL ALIGNMENT'!$D$46+'VERTICAL ALIGNMENT'!$F$47*(PET!$T34-'VERTICAL ALIGNMENT'!$C$46),IF(AND(PET!$T34&lt;=('VERTICAL ALIGNMENT'!$C$48+('VERTICAL ALIGNMENT'!$E$48/2)),(PET!$T34&gt;=('VERTICAL ALIGNMENT'!$C$48-('VERTICAL ALIGNMENT'!$E$48/2)))),'VERTICAL ALIGNMENT'!$K$48+'VERTICAL ALIGNMENT'!$F$47*(PET!$T34-'VERTICAL ALIGNMENT'!$J$48)+('VERTICAL ALIGNMENT'!$I$48/2)*(PET!$T34-'VERTICAL ALIGNMENT'!$J$48)^2,IF(AND(PET!$T34&lt;=('VERTICAL ALIGNMENT'!$C$50-('VERTICAL ALIGNMENT'!$E$50/2)),(PET!$T34&gt;='VERTICAL ALIGNMENT'!$C$48+'VERTICAL ALIGNMENT'!$E$48/2)),'VERTICAL ALIGNMENT'!$D$48+'VERTICAL ALIGNMENT'!$F$49*(PET!$T34-'VERTICAL ALIGNMENT'!$C$48),IF(AND(PET!$T34&lt;=('VERTICAL ALIGNMENT'!$C$50+('VERTICAL ALIGNMENT'!$E$50/2)),(PET!$T34&gt;=('VERTICAL ALIGNMENT'!$C$50-('VERTICAL ALIGNMENT'!$E$50/2)))),'VERTICAL ALIGNMENT'!$K$50+'VERTICAL ALIGNMENT'!$F$49*(PET!$T34-'VERTICAL ALIGNMENT'!$J$50)+('VERTICAL ALIGNMENT'!$I$50/2)*(PET!$T34-'VERTICAL ALIGNMENT'!$J$50)^2,$Q34))))))</f>
        <v>O. B.</v>
      </c>
      <c r="Q34" s="158" t="str">
        <f>IF(AND(PET!$T34&lt;=('VERTICAL ALIGNMENT'!$C$52-('VERTICAL ALIGNMENT'!$E$52/2)),(PET!$T34&gt;='VERTICAL ALIGNMENT'!$C$50+'VERTICAL ALIGNMENT'!$E$50/2)),'VERTICAL ALIGNMENT'!$D$50+'VERTICAL ALIGNMENT'!$F$51*(PET!$T34-'VERTICAL ALIGNMENT'!$C$50),IF(AND(PET!$T34&lt;=('VERTICAL ALIGNMENT'!$C$52+('VERTICAL ALIGNMENT'!$E$52/2)),(PET!$T34&gt;=('VERTICAL ALIGNMENT'!$C$52-('VERTICAL ALIGNMENT'!$E$52/2)))),'VERTICAL ALIGNMENT'!$K$52+'VERTICAL ALIGNMENT'!$F$51*(PET!$T34-'VERTICAL ALIGNMENT'!$J$52)+('VERTICAL ALIGNMENT'!$I$52/2)*(PET!$T34-'VERTICAL ALIGNMENT'!$J$52)^2,IF(AND(PET!$T34&lt;=('VERTICAL ALIGNMENT'!$C$54-('VERTICAL ALIGNMENT'!$E$54/2)),(PET!$T34&gt;='VERTICAL ALIGNMENT'!$C$52+'VERTICAL ALIGNMENT'!$E$52/2)),'VERTICAL ALIGNMENT'!$D$52+'VERTICAL ALIGNMENT'!$F$53*(PET!$T34-'VERTICAL ALIGNMENT'!$C$52),IF(AND(PET!$T34&lt;=('VERTICAL ALIGNMENT'!$C$54+('VERTICAL ALIGNMENT'!$E$54/2)),(PET!$T34&gt;=('VERTICAL ALIGNMENT'!$C$54-('VERTICAL ALIGNMENT'!$E$54/2)))),'VERTICAL ALIGNMENT'!$K$54+'VERTICAL ALIGNMENT'!$F$53*(PET!$T34-'VERTICAL ALIGNMENT'!$J$54)+('VERTICAL ALIGNMENT'!$I$54/2)*(PET!$T34-'VERTICAL ALIGNMENT'!$J$54)^2,IF(AND(PET!$T34&lt;=('VERTICAL ALIGNMENT'!$C$56-('VERTICAL ALIGNMENT'!$E$56/2)),(PET!$T34&gt;='VERTICAL ALIGNMENT'!$C$54+'VERTICAL ALIGNMENT'!$E$54/2)),'VERTICAL ALIGNMENT'!$D$54+'VERTICAL ALIGNMENT'!$F$55*(PET!$T34-'VERTICAL ALIGNMENT'!$C$54),IF(AND(PET!$T34&lt;=('VERTICAL ALIGNMENT'!$C$56+('VERTICAL ALIGNMENT'!$E$56/2)),(PET!$T34&gt;=('VERTICAL ALIGNMENT'!$C$56-('VERTICAL ALIGNMENT'!$E$56/2)))),'VERTICAL ALIGNMENT'!$K$56+'VERTICAL ALIGNMENT'!$F$55*(PET!$T34-'VERTICAL ALIGNMENT'!$J$56)+('VERTICAL ALIGNMENT'!$I$56/2)*(PET!$T34-'VERTICAL ALIGNMENT'!$J$56)^2,$R34))))))</f>
        <v>O. B.</v>
      </c>
      <c r="R34" s="158" t="str">
        <f>IF(AND(PET!$T34&lt;=('VERTICAL ALIGNMENT'!$C$58-('VERTICAL ALIGNMENT'!$E$58/2)),(PET!$T34&gt;='VERTICAL ALIGNMENT'!$C$56+'VERTICAL ALIGNMENT'!$E$56/2)),'VERTICAL ALIGNMENT'!$D$56+'VERTICAL ALIGNMENT'!$F$57*(PET!$T34-'VERTICAL ALIGNMENT'!$C$56),IF(AND(PET!$T34&lt;=('VERTICAL ALIGNMENT'!$C$58+('VERTICAL ALIGNMENT'!$E$58/2)),(PET!$T34&gt;=('VERTICAL ALIGNMENT'!$C$58-('VERTICAL ALIGNMENT'!$E$58/2)))),'VERTICAL ALIGNMENT'!$K$58+'VERTICAL ALIGNMENT'!$F$57*(PET!$T34-'VERTICAL ALIGNMENT'!$J$58)+('VERTICAL ALIGNMENT'!$I$58/2)*(PET!$T34-'VERTICAL ALIGNMENT'!$J$58)^2,IF(AND(PET!$T34&lt;=('VERTICAL ALIGNMENT'!$C$60-('VERTICAL ALIGNMENT'!$E$60/2)),(PET!$T34&gt;='VERTICAL ALIGNMENT'!$C$58+'VERTICAL ALIGNMENT'!$E$58/2)),'VERTICAL ALIGNMENT'!$D$58+'VERTICAL ALIGNMENT'!$F$59*(PET!$T34-'VERTICAL ALIGNMENT'!$C$58),IF(AND(PET!$T34&lt;=('VERTICAL ALIGNMENT'!$C$60+('VERTICAL ALIGNMENT'!$E$60/2)),(PET!$T34&gt;=('VERTICAL ALIGNMENT'!$C$60-('VERTICAL ALIGNMENT'!$E$60/2)))),'VERTICAL ALIGNMENT'!$K$60+'VERTICAL ALIGNMENT'!$F$59*(PET!$T34-'VERTICAL ALIGNMENT'!$J$60)+('VERTICAL ALIGNMENT'!$I$60/2)*(PET!$T34-'VERTICAL ALIGNMENT'!$J$60)^2,IF(AND(PET!$T34&lt;=('VERTICAL ALIGNMENT'!$C$62-('VERTICAL ALIGNMENT'!$E$62/2)),(PET!$T34&gt;='VERTICAL ALIGNMENT'!$C$60+'VERTICAL ALIGNMENT'!$E$60/2)),'VERTICAL ALIGNMENT'!$D$60+'VERTICAL ALIGNMENT'!$F$61*(PET!$T34-'VERTICAL ALIGNMENT'!$C$60),IF(AND(PET!$T34&lt;=('VERTICAL ALIGNMENT'!$C$62+('VERTICAL ALIGNMENT'!$E$62/2)),(PET!$T34&gt;=('VERTICAL ALIGNMENT'!$C$62-('VERTICAL ALIGNMENT'!$E$62/2)))),'VERTICAL ALIGNMENT'!$K$62+'VERTICAL ALIGNMENT'!$F$61*(PET!$T34-'VERTICAL ALIGNMENT'!$J$62)+('VERTICAL ALIGNMENT'!$I$62/2)*(PET!$T34-'VERTICAL ALIGNMENT'!$J$62)^2,$S34))))))</f>
        <v>O. B.</v>
      </c>
      <c r="S34" s="158" t="str">
        <f>IF(AND(PET!$T34&gt;'VERTICAL ALIGNMENT'!$C$60+'VERTICAL ALIGNMENT'!$E$60/2,PET!$T34&lt;='VERTICAL ALIGNMENT'!$C$62),'VERTICAL ALIGNMENT'!$D$60+'VERTICAL ALIGNMENT'!$F$61*(PET!$T34-'VERTICAL ALIGNMENT'!$C$60),"O. B.")</f>
        <v>O. B.</v>
      </c>
      <c r="T34" s="180">
        <f t="shared" si="19"/>
        <v>3250</v>
      </c>
      <c r="U34" s="214">
        <v>0.06</v>
      </c>
      <c r="V34" s="106">
        <v>16</v>
      </c>
      <c r="W34" s="106">
        <f t="shared" si="5"/>
        <v>0.96</v>
      </c>
      <c r="X34" s="140"/>
      <c r="Y34" s="194">
        <v>40</v>
      </c>
      <c r="Z34" s="212">
        <f t="shared" si="6"/>
        <v>630.05999999999995</v>
      </c>
      <c r="AA34" s="168">
        <f t="shared" si="17"/>
        <v>-1.0000000000000009E-2</v>
      </c>
      <c r="AB34" s="106">
        <v>4</v>
      </c>
      <c r="AC34" s="169">
        <f t="shared" si="9"/>
        <v>630.02</v>
      </c>
      <c r="AD34" s="186"/>
      <c r="AE34" s="234"/>
      <c r="AG34" s="110">
        <v>3382.34</v>
      </c>
    </row>
    <row r="35" spans="1:44" ht="14.1" hidden="1" customHeight="1" x14ac:dyDescent="0.2">
      <c r="A35" s="129">
        <f t="shared" si="3"/>
        <v>628.50599999999997</v>
      </c>
      <c r="B35" s="106">
        <v>10</v>
      </c>
      <c r="C35" s="108">
        <f t="shared" si="22"/>
        <v>-0.06</v>
      </c>
      <c r="D35" s="195">
        <f t="shared" ref="D35:D36" si="32">ROUND(J35+(H35*I35),2)</f>
        <v>630.07000000000005</v>
      </c>
      <c r="E35" s="194">
        <v>40</v>
      </c>
      <c r="F35" s="155"/>
      <c r="G35" s="140">
        <f t="shared" ref="G35:G36" si="33">H35*I35</f>
        <v>0.96</v>
      </c>
      <c r="H35" s="105">
        <v>16</v>
      </c>
      <c r="I35" s="199">
        <v>0.06</v>
      </c>
      <c r="J35" s="157">
        <f>IF(AND(PET!$T35&lt;=('VERTICAL ALIGNMENT'!$C$10-('VERTICAL ALIGNMENT'!$E$10/2)),(PET!$T35&gt;='VERTICAL ALIGNMENT'!$C$8)),'VERTICAL ALIGNMENT'!$D$8+'VERTICAL ALIGNMENT'!$F$9*(PET!$T35-'VERTICAL ALIGNMENT'!$C$8),IF(AND(PET!$T35&lt;=('VERTICAL ALIGNMENT'!$C$10+('VERTICAL ALIGNMENT'!$E$10/2)),(PET!$T35&gt;=('VERTICAL ALIGNMENT'!$C$10-('VERTICAL ALIGNMENT'!$E$10/2)))),'VERTICAL ALIGNMENT'!$K$10+'VERTICAL ALIGNMENT'!$F$9*(PET!$T35-'VERTICAL ALIGNMENT'!$J$10)+('VERTICAL ALIGNMENT'!$I$10/2)*(PET!$T35-'VERTICAL ALIGNMENT'!$J$10)^2,IF(AND(PET!$T35&lt;=('VERTICAL ALIGNMENT'!$C$12-('VERTICAL ALIGNMENT'!$E$12/2)),(PET!$T35&gt;='VERTICAL ALIGNMENT'!$C$10+'VERTICAL ALIGNMENT'!$E$10/2)),'VERTICAL ALIGNMENT'!$D$10+'VERTICAL ALIGNMENT'!$F$11*(PET!$T35-'VERTICAL ALIGNMENT'!$C$10),IF(AND(PET!$T35&lt;=('VERTICAL ALIGNMENT'!$C$12+('VERTICAL ALIGNMENT'!$E$12/2)),(PET!$T35&gt;=('VERTICAL ALIGNMENT'!$C$12-('VERTICAL ALIGNMENT'!$E$12/2)))),'VERTICAL ALIGNMENT'!$K$12+'VERTICAL ALIGNMENT'!$F$11*(PET!$T35-'VERTICAL ALIGNMENT'!$J$12)+('VERTICAL ALIGNMENT'!$I$12/2)*(PET!$T35-'VERTICAL ALIGNMENT'!$J$12)^2,IF(AND(PET!$T35&lt;=('VERTICAL ALIGNMENT'!$C$14-('VERTICAL ALIGNMENT'!$E$14/2)),(PET!$T35&gt;='VERTICAL ALIGNMENT'!$C$12+'VERTICAL ALIGNMENT'!$E$12/2)),'VERTICAL ALIGNMENT'!$D$12+'VERTICAL ALIGNMENT'!$F$13*(PET!$T35-'VERTICAL ALIGNMENT'!$C$12),IF(AND(PET!$T35&lt;=('VERTICAL ALIGNMENT'!$C$14+('VERTICAL ALIGNMENT'!$E$14/2)),(PET!$T35&gt;=('VERTICAL ALIGNMENT'!$C$14-('VERTICAL ALIGNMENT'!$E$14/2)))),'VERTICAL ALIGNMENT'!$K$14+'VERTICAL ALIGNMENT'!$F$13*(PET!$T35-'VERTICAL ALIGNMENT'!$J$14)+('VERTICAL ALIGNMENT'!$I$14/2)*(PET!$T35-'VERTICAL ALIGNMENT'!$J$14)^2,$K35))))))</f>
        <v>629.10586875000001</v>
      </c>
      <c r="K35" s="158">
        <f>IF(AND(PET!$T35&lt;=('VERTICAL ALIGNMENT'!$C$16-('VERTICAL ALIGNMENT'!$E$16/2)),(PET!$T35&gt;='VERTICAL ALIGNMENT'!$C$14+'VERTICAL ALIGNMENT'!$E$14/2)),'VERTICAL ALIGNMENT'!$D$14+'VERTICAL ALIGNMENT'!$F$15*(PET!$T35-'VERTICAL ALIGNMENT'!$C$14),IF(AND(PET!$T35&lt;=('VERTICAL ALIGNMENT'!$C$16+('VERTICAL ALIGNMENT'!$E$16/2)),(PET!$T35&gt;=('VERTICAL ALIGNMENT'!$C$16-('VERTICAL ALIGNMENT'!$E$16/2)))),'VERTICAL ALIGNMENT'!$K$16+'VERTICAL ALIGNMENT'!$F$15*(PET!$T35-'VERTICAL ALIGNMENT'!$J$16)+('VERTICAL ALIGNMENT'!$I$16/2)*(PET!$T35-'VERTICAL ALIGNMENT'!$J$16)^2,IF(AND(PET!$T35&lt;=('VERTICAL ALIGNMENT'!$C$18-('VERTICAL ALIGNMENT'!$E$18/2)),(PET!$T35&gt;='VERTICAL ALIGNMENT'!$C$16+'VERTICAL ALIGNMENT'!$E$16/2)),'VERTICAL ALIGNMENT'!$D$16+'VERTICAL ALIGNMENT'!$F$17*(PET!$T35-'VERTICAL ALIGNMENT'!$C$16),IF(AND(PET!$T35&lt;=('VERTICAL ALIGNMENT'!$C$18+('VERTICAL ALIGNMENT'!$E$18/2)),(PET!$T35&gt;=('VERTICAL ALIGNMENT'!$C$18-('VERTICAL ALIGNMENT'!$E$18/2)))),'VERTICAL ALIGNMENT'!$K$18+'VERTICAL ALIGNMENT'!$F$17*(PET!$T35-'VERTICAL ALIGNMENT'!$J$18)+('VERTICAL ALIGNMENT'!$I$18/2)*(PET!$T35-'VERTICAL ALIGNMENT'!$J$18)^2,IF(AND(PET!$T35&lt;=('VERTICAL ALIGNMENT'!$C$20-('VERTICAL ALIGNMENT'!$E$20/2)),(PET!$T35&gt;='VERTICAL ALIGNMENT'!$C$18+'VERTICAL ALIGNMENT'!$E$18/2)),'VERTICAL ALIGNMENT'!$D$18+'VERTICAL ALIGNMENT'!$F$19*(PET!$T35-'VERTICAL ALIGNMENT'!$C$18),IF(AND(PET!$T35&lt;=('VERTICAL ALIGNMENT'!$C$20+('VERTICAL ALIGNMENT'!$E$20/2)),(PET!$T35&gt;=('VERTICAL ALIGNMENT'!$C$20-('VERTICAL ALIGNMENT'!$E$20/2)))),'VERTICAL ALIGNMENT'!$K$20+'VERTICAL ALIGNMENT'!$F$19*(PET!$T35-'VERTICAL ALIGNMENT'!$J$20)+('VERTICAL ALIGNMENT'!$I$20/2)*(PET!$T35-'VERTICAL ALIGNMENT'!$J$20)^2,$L35))))))</f>
        <v>629.10586875000001</v>
      </c>
      <c r="L35" s="158" t="str">
        <f>IF(AND(PET!$T35&lt;=('VERTICAL ALIGNMENT'!$C$22-('VERTICAL ALIGNMENT'!$E$22/2)),(PET!$T35&gt;='VERTICAL ALIGNMENT'!$C$20+'VERTICAL ALIGNMENT'!$E$20/2)),'VERTICAL ALIGNMENT'!$D$20+'VERTICAL ALIGNMENT'!$F$21*(PET!$T35-'VERTICAL ALIGNMENT'!$C$20),IF(AND(PET!$T35&lt;=('VERTICAL ALIGNMENT'!$C$22+('VERTICAL ALIGNMENT'!$E$22/2)),(PET!$T35&gt;=('VERTICAL ALIGNMENT'!$C$22-('VERTICAL ALIGNMENT'!$E$22/2)))),'VERTICAL ALIGNMENT'!$K$22+'VERTICAL ALIGNMENT'!$F$21*(PET!$T35-'VERTICAL ALIGNMENT'!$J$22)+('VERTICAL ALIGNMENT'!$I$22/2)*(PET!$T35-'VERTICAL ALIGNMENT'!$J$22)^2,IF(AND(PET!$T35&lt;=('VERTICAL ALIGNMENT'!$C$24-('VERTICAL ALIGNMENT'!$E$24/2)),(PET!$T35&gt;='VERTICAL ALIGNMENT'!$C$22+'VERTICAL ALIGNMENT'!$E$22/2)),'VERTICAL ALIGNMENT'!$D$22+'VERTICAL ALIGNMENT'!$F$23*(PET!$T35-'VERTICAL ALIGNMENT'!$C$22),IF(AND(PET!$T35&lt;=('VERTICAL ALIGNMENT'!$C$24+('VERTICAL ALIGNMENT'!$E$24/2)),(PET!$T35&gt;=('VERTICAL ALIGNMENT'!$C$24-('VERTICAL ALIGNMENT'!$E$24/2)))),'VERTICAL ALIGNMENT'!$K$24+'VERTICAL ALIGNMENT'!$F$23*(PET!$T35-'VERTICAL ALIGNMENT'!$J$24)+('VERTICAL ALIGNMENT'!$I$24/2)*(PET!$T35-'VERTICAL ALIGNMENT'!$J$24)^2,IF(AND(PET!$T35&lt;=('VERTICAL ALIGNMENT'!$C$26-('VERTICAL ALIGNMENT'!$E$26/2)),(PET!$T35&gt;='VERTICAL ALIGNMENT'!$C$24+'VERTICAL ALIGNMENT'!$E$24/2)),'VERTICAL ALIGNMENT'!$D$24+'VERTICAL ALIGNMENT'!$F$25*(PET!$T35-'VERTICAL ALIGNMENT'!$C$24),IF(AND(PET!$T35&lt;=('VERTICAL ALIGNMENT'!$C$26+('VERTICAL ALIGNMENT'!$E$26/2)),(PET!$T35&gt;=('VERTICAL ALIGNMENT'!$C$26-('VERTICAL ALIGNMENT'!$E$26/2)))),'VERTICAL ALIGNMENT'!$K$26+'VERTICAL ALIGNMENT'!$F$25*(PET!$T35-'VERTICAL ALIGNMENT'!$J$26)+('VERTICAL ALIGNMENT'!$I$26/2)*(PET!$T35-'VERTICAL ALIGNMENT'!$J$26)^2,$M35))))))</f>
        <v>O. B.</v>
      </c>
      <c r="M35" s="158" t="str">
        <f>IF(AND(PET!$T35&lt;=('VERTICAL ALIGNMENT'!$C$28-('VERTICAL ALIGNMENT'!$E$28/2)),(PET!$T35&gt;='VERTICAL ALIGNMENT'!$C$26+'VERTICAL ALIGNMENT'!$E$26/2)),'VERTICAL ALIGNMENT'!$D$26+'VERTICAL ALIGNMENT'!$F$27*(PET!$T35-'VERTICAL ALIGNMENT'!$C$26),IF(AND(PET!$T35&lt;=('VERTICAL ALIGNMENT'!$C$28+('VERTICAL ALIGNMENT'!$E$28/2)),(PET!$T35&gt;=('VERTICAL ALIGNMENT'!$C$28-('VERTICAL ALIGNMENT'!$E$28/2)))),'VERTICAL ALIGNMENT'!$K$28+'VERTICAL ALIGNMENT'!$F$27*(PET!$T35-'VERTICAL ALIGNMENT'!$J$28)+('VERTICAL ALIGNMENT'!$I$28/2)*(PET!$T35-'VERTICAL ALIGNMENT'!$J$28)^2,IF(AND(PET!$T35&lt;=('VERTICAL ALIGNMENT'!$C$30-('VERTICAL ALIGNMENT'!$E$30/2)),(PET!$T35&gt;='VERTICAL ALIGNMENT'!$C$28+'VERTICAL ALIGNMENT'!$E$28/2)),'VERTICAL ALIGNMENT'!$D$28+'VERTICAL ALIGNMENT'!$F$29*(PET!$T35-'VERTICAL ALIGNMENT'!$C$28),IF(AND(PET!$T35&lt;=('VERTICAL ALIGNMENT'!$C$30+('VERTICAL ALIGNMENT'!$E$30/2)),(PET!$T35&gt;=('VERTICAL ALIGNMENT'!$C$30-('VERTICAL ALIGNMENT'!$E$30/2)))),'VERTICAL ALIGNMENT'!$K$30+'VERTICAL ALIGNMENT'!$F$29*(PET!$T35-'VERTICAL ALIGNMENT'!$J$30)+('VERTICAL ALIGNMENT'!$I$30/2)*(PET!$T35-'VERTICAL ALIGNMENT'!$J$30)^2,IF(AND(PET!$T35&lt;=('VERTICAL ALIGNMENT'!$C$32-('VERTICAL ALIGNMENT'!$E$32/2)),(PET!$T35&gt;='VERTICAL ALIGNMENT'!$C$30+'VERTICAL ALIGNMENT'!$E$30/2)),'VERTICAL ALIGNMENT'!$D$30+'VERTICAL ALIGNMENT'!$F$31*(PET!$T35-'VERTICAL ALIGNMENT'!$C$30),IF(AND(PET!$T35&lt;=('VERTICAL ALIGNMENT'!$C$32+('VERTICAL ALIGNMENT'!$E$32/2)),(PET!$T35&gt;=('VERTICAL ALIGNMENT'!$C$32-('VERTICAL ALIGNMENT'!$E$32/2)))),'VERTICAL ALIGNMENT'!$K$32+'VERTICAL ALIGNMENT'!$F$31*(PET!$T35-'VERTICAL ALIGNMENT'!$J$32)+('VERTICAL ALIGNMENT'!$I$32/2)*(PET!$T35-'VERTICAL ALIGNMENT'!$J$32)^2,$N35))))))</f>
        <v>O. B.</v>
      </c>
      <c r="N35" s="158" t="str">
        <f>IF(AND(PET!$T35&lt;=('VERTICAL ALIGNMENT'!$C$34-('VERTICAL ALIGNMENT'!$E$34/2)),(PET!$T35&gt;='VERTICAL ALIGNMENT'!$C$32+'VERTICAL ALIGNMENT'!$E$32/2)),'VERTICAL ALIGNMENT'!$D$32+'VERTICAL ALIGNMENT'!$F$33*(PET!$T35-'VERTICAL ALIGNMENT'!$C$32),IF(AND(PET!$T35&lt;=('VERTICAL ALIGNMENT'!$C$34+('VERTICAL ALIGNMENT'!$E$34/2)),(PET!$T35&gt;=('VERTICAL ALIGNMENT'!$C$34-('VERTICAL ALIGNMENT'!$E$34/2)))),'VERTICAL ALIGNMENT'!$K$34+'VERTICAL ALIGNMENT'!$F$33*(PET!$T35-'VERTICAL ALIGNMENT'!$J$34)+('VERTICAL ALIGNMENT'!$I$34/2)*(PET!$T35-'VERTICAL ALIGNMENT'!$J$34)^2,IF(AND(PET!$T35&lt;=('VERTICAL ALIGNMENT'!$C$36-('VERTICAL ALIGNMENT'!$E$36/2)),(PET!$T35&gt;='VERTICAL ALIGNMENT'!$C$34+'VERTICAL ALIGNMENT'!$E$34/2)),'VERTICAL ALIGNMENT'!$D$34+'VERTICAL ALIGNMENT'!$F$35*(PET!$T35-'VERTICAL ALIGNMENT'!$C$34),IF(AND(PET!$T35&lt;=('VERTICAL ALIGNMENT'!$C$36+('VERTICAL ALIGNMENT'!$E$36/2)),(PET!$T35&gt;=('VERTICAL ALIGNMENT'!$C$36-('VERTICAL ALIGNMENT'!$E$36/2)))),'VERTICAL ALIGNMENT'!$K$36+'VERTICAL ALIGNMENT'!$F$35*(PET!$T35-'VERTICAL ALIGNMENT'!$J$36)+('VERTICAL ALIGNMENT'!$I$36/2)*(PET!$T35-'VERTICAL ALIGNMENT'!$J$36)^2,IF(AND(PET!$T35&lt;=('VERTICAL ALIGNMENT'!$C$38-('VERTICAL ALIGNMENT'!$E$38/2)),(PET!$T35&gt;='VERTICAL ALIGNMENT'!$C$36+'VERTICAL ALIGNMENT'!$E$36/2)),'VERTICAL ALIGNMENT'!$D$36+'VERTICAL ALIGNMENT'!$F$37*(PET!$T35-'VERTICAL ALIGNMENT'!$C$36),IF(AND(PET!$T35&lt;=('VERTICAL ALIGNMENT'!$C$38+('VERTICAL ALIGNMENT'!$E$38/2)),(PET!$T35&gt;=('VERTICAL ALIGNMENT'!$C$38-('VERTICAL ALIGNMENT'!$E$38/2)))),'VERTICAL ALIGNMENT'!$K$38+'VERTICAL ALIGNMENT'!$F$37*(PET!$T35-'VERTICAL ALIGNMENT'!$J$38)+('VERTICAL ALIGNMENT'!$I$38/2)*(PET!$T35-'VERTICAL ALIGNMENT'!$J$38)^2,$O35))))))</f>
        <v>O. B.</v>
      </c>
      <c r="O35" s="158" t="str">
        <f>IF(AND(PET!$T35&lt;=('VERTICAL ALIGNMENT'!$C$40-('VERTICAL ALIGNMENT'!$E$40/2)),(PET!$T35&gt;='VERTICAL ALIGNMENT'!$C$38+'VERTICAL ALIGNMENT'!$E$38/2)),'VERTICAL ALIGNMENT'!$D$38+'VERTICAL ALIGNMENT'!$F$39*(PET!$T35-'VERTICAL ALIGNMENT'!$C$38),IF(AND(PET!$T35&lt;=('VERTICAL ALIGNMENT'!$C$40+('VERTICAL ALIGNMENT'!$E$40/2)),(PET!$T35&gt;=('VERTICAL ALIGNMENT'!$C$40-('VERTICAL ALIGNMENT'!$E$40/2)))),'VERTICAL ALIGNMENT'!$K$40+'VERTICAL ALIGNMENT'!$F$39*(PET!$T35-'VERTICAL ALIGNMENT'!$J$40)+('VERTICAL ALIGNMENT'!$I$40/2)*(PET!$T35-'VERTICAL ALIGNMENT'!$J$40)^2,IF(AND(PET!$T35&lt;=('VERTICAL ALIGNMENT'!$C$42-('VERTICAL ALIGNMENT'!$E$42/2)),(PET!$T35&gt;='VERTICAL ALIGNMENT'!$C$40+'VERTICAL ALIGNMENT'!$E$40/2)),'VERTICAL ALIGNMENT'!$D$40+'VERTICAL ALIGNMENT'!$F$41*(PET!$T35-'VERTICAL ALIGNMENT'!$C$40),IF(AND(PET!$T35&lt;=('VERTICAL ALIGNMENT'!$C$42+('VERTICAL ALIGNMENT'!$E$42/2)),(PET!$T35&gt;=('VERTICAL ALIGNMENT'!$C$42-('VERTICAL ALIGNMENT'!$E$42/2)))),'VERTICAL ALIGNMENT'!$K$42+'VERTICAL ALIGNMENT'!$F$41*(PET!$T35-'VERTICAL ALIGNMENT'!$J$42)+('VERTICAL ALIGNMENT'!$I$42/2)*(PET!$T35-'VERTICAL ALIGNMENT'!$J$42)^2,IF(AND(PET!$T35&lt;=('VERTICAL ALIGNMENT'!$C$44-('VERTICAL ALIGNMENT'!$E$44/2)),(PET!$T35&gt;='VERTICAL ALIGNMENT'!$C$42+'VERTICAL ALIGNMENT'!$E$42/2)),'VERTICAL ALIGNMENT'!$D$42+'VERTICAL ALIGNMENT'!$F$43*(PET!$T35-'VERTICAL ALIGNMENT'!$C$42),IF(AND(PET!$T35&lt;=('VERTICAL ALIGNMENT'!$C$44+('VERTICAL ALIGNMENT'!$E$44/2)),(PET!$T35&gt;=('VERTICAL ALIGNMENT'!$C$44-('VERTICAL ALIGNMENT'!$E$44/2)))),'VERTICAL ALIGNMENT'!$K$44+'VERTICAL ALIGNMENT'!$F$43*(PET!$T35-'VERTICAL ALIGNMENT'!$J$44)+('VERTICAL ALIGNMENT'!$I$44/2)*(PET!$T35-'VERTICAL ALIGNMENT'!$J$44)^2,$P35))))))</f>
        <v>O. B.</v>
      </c>
      <c r="P35" s="158" t="str">
        <f>IF(AND(PET!$T35&lt;=('VERTICAL ALIGNMENT'!$C$46-('VERTICAL ALIGNMENT'!$E$46/2)),(PET!$T35&gt;='VERTICAL ALIGNMENT'!$C$44+'VERTICAL ALIGNMENT'!$E$44/2)),'VERTICAL ALIGNMENT'!$D$44+'VERTICAL ALIGNMENT'!$F$45*(PET!$T35-'VERTICAL ALIGNMENT'!$C$44),IF(AND(PET!$T35&lt;=('VERTICAL ALIGNMENT'!$C$46+('VERTICAL ALIGNMENT'!$E$46/2)),(PET!$T35&gt;=('VERTICAL ALIGNMENT'!$C$46-('VERTICAL ALIGNMENT'!$E$46/2)))),'VERTICAL ALIGNMENT'!$K$46+'VERTICAL ALIGNMENT'!$F$45*(PET!$T35-'VERTICAL ALIGNMENT'!$J$46)+('VERTICAL ALIGNMENT'!$I$46/2)*(PET!$T35-'VERTICAL ALIGNMENT'!$J$46)^2,IF(AND(PET!$T35&lt;=('VERTICAL ALIGNMENT'!$C$48-('VERTICAL ALIGNMENT'!$E$48/2)),(PET!$T35&gt;='VERTICAL ALIGNMENT'!$C$46+'VERTICAL ALIGNMENT'!$E$46/2)),'VERTICAL ALIGNMENT'!$D$46+'VERTICAL ALIGNMENT'!$F$47*(PET!$T35-'VERTICAL ALIGNMENT'!$C$46),IF(AND(PET!$T35&lt;=('VERTICAL ALIGNMENT'!$C$48+('VERTICAL ALIGNMENT'!$E$48/2)),(PET!$T35&gt;=('VERTICAL ALIGNMENT'!$C$48-('VERTICAL ALIGNMENT'!$E$48/2)))),'VERTICAL ALIGNMENT'!$K$48+'VERTICAL ALIGNMENT'!$F$47*(PET!$T35-'VERTICAL ALIGNMENT'!$J$48)+('VERTICAL ALIGNMENT'!$I$48/2)*(PET!$T35-'VERTICAL ALIGNMENT'!$J$48)^2,IF(AND(PET!$T35&lt;=('VERTICAL ALIGNMENT'!$C$50-('VERTICAL ALIGNMENT'!$E$50/2)),(PET!$T35&gt;='VERTICAL ALIGNMENT'!$C$48+'VERTICAL ALIGNMENT'!$E$48/2)),'VERTICAL ALIGNMENT'!$D$48+'VERTICAL ALIGNMENT'!$F$49*(PET!$T35-'VERTICAL ALIGNMENT'!$C$48),IF(AND(PET!$T35&lt;=('VERTICAL ALIGNMENT'!$C$50+('VERTICAL ALIGNMENT'!$E$50/2)),(PET!$T35&gt;=('VERTICAL ALIGNMENT'!$C$50-('VERTICAL ALIGNMENT'!$E$50/2)))),'VERTICAL ALIGNMENT'!$K$50+'VERTICAL ALIGNMENT'!$F$49*(PET!$T35-'VERTICAL ALIGNMENT'!$J$50)+('VERTICAL ALIGNMENT'!$I$50/2)*(PET!$T35-'VERTICAL ALIGNMENT'!$J$50)^2,$Q35))))))</f>
        <v>O. B.</v>
      </c>
      <c r="Q35" s="158" t="str">
        <f>IF(AND(PET!$T35&lt;=('VERTICAL ALIGNMENT'!$C$52-('VERTICAL ALIGNMENT'!$E$52/2)),(PET!$T35&gt;='VERTICAL ALIGNMENT'!$C$50+'VERTICAL ALIGNMENT'!$E$50/2)),'VERTICAL ALIGNMENT'!$D$50+'VERTICAL ALIGNMENT'!$F$51*(PET!$T35-'VERTICAL ALIGNMENT'!$C$50),IF(AND(PET!$T35&lt;=('VERTICAL ALIGNMENT'!$C$52+('VERTICAL ALIGNMENT'!$E$52/2)),(PET!$T35&gt;=('VERTICAL ALIGNMENT'!$C$52-('VERTICAL ALIGNMENT'!$E$52/2)))),'VERTICAL ALIGNMENT'!$K$52+'VERTICAL ALIGNMENT'!$F$51*(PET!$T35-'VERTICAL ALIGNMENT'!$J$52)+('VERTICAL ALIGNMENT'!$I$52/2)*(PET!$T35-'VERTICAL ALIGNMENT'!$J$52)^2,IF(AND(PET!$T35&lt;=('VERTICAL ALIGNMENT'!$C$54-('VERTICAL ALIGNMENT'!$E$54/2)),(PET!$T35&gt;='VERTICAL ALIGNMENT'!$C$52+'VERTICAL ALIGNMENT'!$E$52/2)),'VERTICAL ALIGNMENT'!$D$52+'VERTICAL ALIGNMENT'!$F$53*(PET!$T35-'VERTICAL ALIGNMENT'!$C$52),IF(AND(PET!$T35&lt;=('VERTICAL ALIGNMENT'!$C$54+('VERTICAL ALIGNMENT'!$E$54/2)),(PET!$T35&gt;=('VERTICAL ALIGNMENT'!$C$54-('VERTICAL ALIGNMENT'!$E$54/2)))),'VERTICAL ALIGNMENT'!$K$54+'VERTICAL ALIGNMENT'!$F$53*(PET!$T35-'VERTICAL ALIGNMENT'!$J$54)+('VERTICAL ALIGNMENT'!$I$54/2)*(PET!$T35-'VERTICAL ALIGNMENT'!$J$54)^2,IF(AND(PET!$T35&lt;=('VERTICAL ALIGNMENT'!$C$56-('VERTICAL ALIGNMENT'!$E$56/2)),(PET!$T35&gt;='VERTICAL ALIGNMENT'!$C$54+'VERTICAL ALIGNMENT'!$E$54/2)),'VERTICAL ALIGNMENT'!$D$54+'VERTICAL ALIGNMENT'!$F$55*(PET!$T35-'VERTICAL ALIGNMENT'!$C$54),IF(AND(PET!$T35&lt;=('VERTICAL ALIGNMENT'!$C$56+('VERTICAL ALIGNMENT'!$E$56/2)),(PET!$T35&gt;=('VERTICAL ALIGNMENT'!$C$56-('VERTICAL ALIGNMENT'!$E$56/2)))),'VERTICAL ALIGNMENT'!$K$56+'VERTICAL ALIGNMENT'!$F$55*(PET!$T35-'VERTICAL ALIGNMENT'!$J$56)+('VERTICAL ALIGNMENT'!$I$56/2)*(PET!$T35-'VERTICAL ALIGNMENT'!$J$56)^2,$R35))))))</f>
        <v>O. B.</v>
      </c>
      <c r="R35" s="158" t="str">
        <f>IF(AND(PET!$T35&lt;=('VERTICAL ALIGNMENT'!$C$58-('VERTICAL ALIGNMENT'!$E$58/2)),(PET!$T35&gt;='VERTICAL ALIGNMENT'!$C$56+'VERTICAL ALIGNMENT'!$E$56/2)),'VERTICAL ALIGNMENT'!$D$56+'VERTICAL ALIGNMENT'!$F$57*(PET!$T35-'VERTICAL ALIGNMENT'!$C$56),IF(AND(PET!$T35&lt;=('VERTICAL ALIGNMENT'!$C$58+('VERTICAL ALIGNMENT'!$E$58/2)),(PET!$T35&gt;=('VERTICAL ALIGNMENT'!$C$58-('VERTICAL ALIGNMENT'!$E$58/2)))),'VERTICAL ALIGNMENT'!$K$58+'VERTICAL ALIGNMENT'!$F$57*(PET!$T35-'VERTICAL ALIGNMENT'!$J$58)+('VERTICAL ALIGNMENT'!$I$58/2)*(PET!$T35-'VERTICAL ALIGNMENT'!$J$58)^2,IF(AND(PET!$T35&lt;=('VERTICAL ALIGNMENT'!$C$60-('VERTICAL ALIGNMENT'!$E$60/2)),(PET!$T35&gt;='VERTICAL ALIGNMENT'!$C$58+'VERTICAL ALIGNMENT'!$E$58/2)),'VERTICAL ALIGNMENT'!$D$58+'VERTICAL ALIGNMENT'!$F$59*(PET!$T35-'VERTICAL ALIGNMENT'!$C$58),IF(AND(PET!$T35&lt;=('VERTICAL ALIGNMENT'!$C$60+('VERTICAL ALIGNMENT'!$E$60/2)),(PET!$T35&gt;=('VERTICAL ALIGNMENT'!$C$60-('VERTICAL ALIGNMENT'!$E$60/2)))),'VERTICAL ALIGNMENT'!$K$60+'VERTICAL ALIGNMENT'!$F$59*(PET!$T35-'VERTICAL ALIGNMENT'!$J$60)+('VERTICAL ALIGNMENT'!$I$60/2)*(PET!$T35-'VERTICAL ALIGNMENT'!$J$60)^2,IF(AND(PET!$T35&lt;=('VERTICAL ALIGNMENT'!$C$62-('VERTICAL ALIGNMENT'!$E$62/2)),(PET!$T35&gt;='VERTICAL ALIGNMENT'!$C$60+'VERTICAL ALIGNMENT'!$E$60/2)),'VERTICAL ALIGNMENT'!$D$60+'VERTICAL ALIGNMENT'!$F$61*(PET!$T35-'VERTICAL ALIGNMENT'!$C$60),IF(AND(PET!$T35&lt;=('VERTICAL ALIGNMENT'!$C$62+('VERTICAL ALIGNMENT'!$E$62/2)),(PET!$T35&gt;=('VERTICAL ALIGNMENT'!$C$62-('VERTICAL ALIGNMENT'!$E$62/2)))),'VERTICAL ALIGNMENT'!$K$62+'VERTICAL ALIGNMENT'!$F$61*(PET!$T35-'VERTICAL ALIGNMENT'!$J$62)+('VERTICAL ALIGNMENT'!$I$62/2)*(PET!$T35-'VERTICAL ALIGNMENT'!$J$62)^2,$S35))))))</f>
        <v>O. B.</v>
      </c>
      <c r="S35" s="158" t="str">
        <f>IF(AND(PET!$T35&gt;'VERTICAL ALIGNMENT'!$C$60+'VERTICAL ALIGNMENT'!$E$60/2,PET!$T35&lt;='VERTICAL ALIGNMENT'!$C$62),'VERTICAL ALIGNMENT'!$D$60+'VERTICAL ALIGNMENT'!$F$61*(PET!$T35-'VERTICAL ALIGNMENT'!$C$60),"O. B.")</f>
        <v>O. B.</v>
      </c>
      <c r="T35" s="180">
        <f t="shared" si="19"/>
        <v>3275</v>
      </c>
      <c r="U35" s="214">
        <v>0.06</v>
      </c>
      <c r="V35" s="106">
        <v>16</v>
      </c>
      <c r="W35" s="106">
        <f t="shared" si="5"/>
        <v>0.96</v>
      </c>
      <c r="X35" s="140"/>
      <c r="Y35" s="194">
        <v>40</v>
      </c>
      <c r="Z35" s="212">
        <f t="shared" si="6"/>
        <v>630.07000000000005</v>
      </c>
      <c r="AA35" s="168">
        <f t="shared" si="17"/>
        <v>-1.0000000000000009E-2</v>
      </c>
      <c r="AB35" s="106">
        <v>4</v>
      </c>
      <c r="AC35" s="169">
        <f t="shared" si="9"/>
        <v>630.03</v>
      </c>
      <c r="AD35" s="186"/>
      <c r="AE35" s="234"/>
      <c r="AG35" s="110">
        <v>3538.64</v>
      </c>
    </row>
    <row r="36" spans="1:44" ht="14.1" customHeight="1" x14ac:dyDescent="0.2">
      <c r="A36" s="129">
        <f t="shared" si="3"/>
        <v>628.74599999999998</v>
      </c>
      <c r="B36" s="106">
        <v>6</v>
      </c>
      <c r="C36" s="108">
        <f t="shared" si="22"/>
        <v>-0.06</v>
      </c>
      <c r="D36" s="195">
        <f t="shared" si="32"/>
        <v>630.07000000000005</v>
      </c>
      <c r="E36" s="194"/>
      <c r="F36" s="155"/>
      <c r="G36" s="140">
        <f t="shared" si="33"/>
        <v>0.96</v>
      </c>
      <c r="H36" s="105">
        <v>16</v>
      </c>
      <c r="I36" s="199">
        <v>0.06</v>
      </c>
      <c r="J36" s="157">
        <f>IF(AND(PET!$T36&lt;=('VERTICAL ALIGNMENT'!$C$10-('VERTICAL ALIGNMENT'!$E$10/2)),(PET!$T36&gt;='VERTICAL ALIGNMENT'!$C$8)),'VERTICAL ALIGNMENT'!$D$8+'VERTICAL ALIGNMENT'!$F$9*(PET!$T36-'VERTICAL ALIGNMENT'!$C$8),IF(AND(PET!$T36&lt;=('VERTICAL ALIGNMENT'!$C$10+('VERTICAL ALIGNMENT'!$E$10/2)),(PET!$T36&gt;=('VERTICAL ALIGNMENT'!$C$10-('VERTICAL ALIGNMENT'!$E$10/2)))),'VERTICAL ALIGNMENT'!$K$10+'VERTICAL ALIGNMENT'!$F$9*(PET!$T36-'VERTICAL ALIGNMENT'!$J$10)+('VERTICAL ALIGNMENT'!$I$10/2)*(PET!$T36-'VERTICAL ALIGNMENT'!$J$10)^2,IF(AND(PET!$T36&lt;=('VERTICAL ALIGNMENT'!$C$12-('VERTICAL ALIGNMENT'!$E$12/2)),(PET!$T36&gt;='VERTICAL ALIGNMENT'!$C$10+'VERTICAL ALIGNMENT'!$E$10/2)),'VERTICAL ALIGNMENT'!$D$10+'VERTICAL ALIGNMENT'!$F$11*(PET!$T36-'VERTICAL ALIGNMENT'!$C$10),IF(AND(PET!$T36&lt;=('VERTICAL ALIGNMENT'!$C$12+('VERTICAL ALIGNMENT'!$E$12/2)),(PET!$T36&gt;=('VERTICAL ALIGNMENT'!$C$12-('VERTICAL ALIGNMENT'!$E$12/2)))),'VERTICAL ALIGNMENT'!$K$12+'VERTICAL ALIGNMENT'!$F$11*(PET!$T36-'VERTICAL ALIGNMENT'!$J$12)+('VERTICAL ALIGNMENT'!$I$12/2)*(PET!$T36-'VERTICAL ALIGNMENT'!$J$12)^2,IF(AND(PET!$T36&lt;=('VERTICAL ALIGNMENT'!$C$14-('VERTICAL ALIGNMENT'!$E$14/2)),(PET!$T36&gt;='VERTICAL ALIGNMENT'!$C$12+'VERTICAL ALIGNMENT'!$E$12/2)),'VERTICAL ALIGNMENT'!$D$12+'VERTICAL ALIGNMENT'!$F$13*(PET!$T36-'VERTICAL ALIGNMENT'!$C$12),IF(AND(PET!$T36&lt;=('VERTICAL ALIGNMENT'!$C$14+('VERTICAL ALIGNMENT'!$E$14/2)),(PET!$T36&gt;=('VERTICAL ALIGNMENT'!$C$14-('VERTICAL ALIGNMENT'!$E$14/2)))),'VERTICAL ALIGNMENT'!$K$14+'VERTICAL ALIGNMENT'!$F$13*(PET!$T36-'VERTICAL ALIGNMENT'!$J$14)+('VERTICAL ALIGNMENT'!$I$14/2)*(PET!$T36-'VERTICAL ALIGNMENT'!$J$14)^2,$K36))))))</f>
        <v>629.10638017905899</v>
      </c>
      <c r="K36" s="158">
        <f>IF(AND(PET!$T36&lt;=('VERTICAL ALIGNMENT'!$C$16-('VERTICAL ALIGNMENT'!$E$16/2)),(PET!$T36&gt;='VERTICAL ALIGNMENT'!$C$14+'VERTICAL ALIGNMENT'!$E$14/2)),'VERTICAL ALIGNMENT'!$D$14+'VERTICAL ALIGNMENT'!$F$15*(PET!$T36-'VERTICAL ALIGNMENT'!$C$14),IF(AND(PET!$T36&lt;=('VERTICAL ALIGNMENT'!$C$16+('VERTICAL ALIGNMENT'!$E$16/2)),(PET!$T36&gt;=('VERTICAL ALIGNMENT'!$C$16-('VERTICAL ALIGNMENT'!$E$16/2)))),'VERTICAL ALIGNMENT'!$K$16+'VERTICAL ALIGNMENT'!$F$15*(PET!$T36-'VERTICAL ALIGNMENT'!$J$16)+('VERTICAL ALIGNMENT'!$I$16/2)*(PET!$T36-'VERTICAL ALIGNMENT'!$J$16)^2,IF(AND(PET!$T36&lt;=('VERTICAL ALIGNMENT'!$C$18-('VERTICAL ALIGNMENT'!$E$18/2)),(PET!$T36&gt;='VERTICAL ALIGNMENT'!$C$16+'VERTICAL ALIGNMENT'!$E$16/2)),'VERTICAL ALIGNMENT'!$D$16+'VERTICAL ALIGNMENT'!$F$17*(PET!$T36-'VERTICAL ALIGNMENT'!$C$16),IF(AND(PET!$T36&lt;=('VERTICAL ALIGNMENT'!$C$18+('VERTICAL ALIGNMENT'!$E$18/2)),(PET!$T36&gt;=('VERTICAL ALIGNMENT'!$C$18-('VERTICAL ALIGNMENT'!$E$18/2)))),'VERTICAL ALIGNMENT'!$K$18+'VERTICAL ALIGNMENT'!$F$17*(PET!$T36-'VERTICAL ALIGNMENT'!$J$18)+('VERTICAL ALIGNMENT'!$I$18/2)*(PET!$T36-'VERTICAL ALIGNMENT'!$J$18)^2,IF(AND(PET!$T36&lt;=('VERTICAL ALIGNMENT'!$C$20-('VERTICAL ALIGNMENT'!$E$20/2)),(PET!$T36&gt;='VERTICAL ALIGNMENT'!$C$18+'VERTICAL ALIGNMENT'!$E$18/2)),'VERTICAL ALIGNMENT'!$D$18+'VERTICAL ALIGNMENT'!$F$19*(PET!$T36-'VERTICAL ALIGNMENT'!$C$18),IF(AND(PET!$T36&lt;=('VERTICAL ALIGNMENT'!$C$20+('VERTICAL ALIGNMENT'!$E$20/2)),(PET!$T36&gt;=('VERTICAL ALIGNMENT'!$C$20-('VERTICAL ALIGNMENT'!$E$20/2)))),'VERTICAL ALIGNMENT'!$K$20+'VERTICAL ALIGNMENT'!$F$19*(PET!$T36-'VERTICAL ALIGNMENT'!$J$20)+('VERTICAL ALIGNMENT'!$I$20/2)*(PET!$T36-'VERTICAL ALIGNMENT'!$J$20)^2,$L36))))))</f>
        <v>629.10638017905899</v>
      </c>
      <c r="L36" s="158" t="str">
        <f>IF(AND(PET!$T36&lt;=('VERTICAL ALIGNMENT'!$C$22-('VERTICAL ALIGNMENT'!$E$22/2)),(PET!$T36&gt;='VERTICAL ALIGNMENT'!$C$20+'VERTICAL ALIGNMENT'!$E$20/2)),'VERTICAL ALIGNMENT'!$D$20+'VERTICAL ALIGNMENT'!$F$21*(PET!$T36-'VERTICAL ALIGNMENT'!$C$20),IF(AND(PET!$T36&lt;=('VERTICAL ALIGNMENT'!$C$22+('VERTICAL ALIGNMENT'!$E$22/2)),(PET!$T36&gt;=('VERTICAL ALIGNMENT'!$C$22-('VERTICAL ALIGNMENT'!$E$22/2)))),'VERTICAL ALIGNMENT'!$K$22+'VERTICAL ALIGNMENT'!$F$21*(PET!$T36-'VERTICAL ALIGNMENT'!$J$22)+('VERTICAL ALIGNMENT'!$I$22/2)*(PET!$T36-'VERTICAL ALIGNMENT'!$J$22)^2,IF(AND(PET!$T36&lt;=('VERTICAL ALIGNMENT'!$C$24-('VERTICAL ALIGNMENT'!$E$24/2)),(PET!$T36&gt;='VERTICAL ALIGNMENT'!$C$22+'VERTICAL ALIGNMENT'!$E$22/2)),'VERTICAL ALIGNMENT'!$D$22+'VERTICAL ALIGNMENT'!$F$23*(PET!$T36-'VERTICAL ALIGNMENT'!$C$22),IF(AND(PET!$T36&lt;=('VERTICAL ALIGNMENT'!$C$24+('VERTICAL ALIGNMENT'!$E$24/2)),(PET!$T36&gt;=('VERTICAL ALIGNMENT'!$C$24-('VERTICAL ALIGNMENT'!$E$24/2)))),'VERTICAL ALIGNMENT'!$K$24+'VERTICAL ALIGNMENT'!$F$23*(PET!$T36-'VERTICAL ALIGNMENT'!$J$24)+('VERTICAL ALIGNMENT'!$I$24/2)*(PET!$T36-'VERTICAL ALIGNMENT'!$J$24)^2,IF(AND(PET!$T36&lt;=('VERTICAL ALIGNMENT'!$C$26-('VERTICAL ALIGNMENT'!$E$26/2)),(PET!$T36&gt;='VERTICAL ALIGNMENT'!$C$24+'VERTICAL ALIGNMENT'!$E$24/2)),'VERTICAL ALIGNMENT'!$D$24+'VERTICAL ALIGNMENT'!$F$25*(PET!$T36-'VERTICAL ALIGNMENT'!$C$24),IF(AND(PET!$T36&lt;=('VERTICAL ALIGNMENT'!$C$26+('VERTICAL ALIGNMENT'!$E$26/2)),(PET!$T36&gt;=('VERTICAL ALIGNMENT'!$C$26-('VERTICAL ALIGNMENT'!$E$26/2)))),'VERTICAL ALIGNMENT'!$K$26+'VERTICAL ALIGNMENT'!$F$25*(PET!$T36-'VERTICAL ALIGNMENT'!$J$26)+('VERTICAL ALIGNMENT'!$I$26/2)*(PET!$T36-'VERTICAL ALIGNMENT'!$J$26)^2,$M36))))))</f>
        <v>O. B.</v>
      </c>
      <c r="M36" s="158" t="str">
        <f>IF(AND(PET!$T36&lt;=('VERTICAL ALIGNMENT'!$C$28-('VERTICAL ALIGNMENT'!$E$28/2)),(PET!$T36&gt;='VERTICAL ALIGNMENT'!$C$26+'VERTICAL ALIGNMENT'!$E$26/2)),'VERTICAL ALIGNMENT'!$D$26+'VERTICAL ALIGNMENT'!$F$27*(PET!$T36-'VERTICAL ALIGNMENT'!$C$26),IF(AND(PET!$T36&lt;=('VERTICAL ALIGNMENT'!$C$28+('VERTICAL ALIGNMENT'!$E$28/2)),(PET!$T36&gt;=('VERTICAL ALIGNMENT'!$C$28-('VERTICAL ALIGNMENT'!$E$28/2)))),'VERTICAL ALIGNMENT'!$K$28+'VERTICAL ALIGNMENT'!$F$27*(PET!$T36-'VERTICAL ALIGNMENT'!$J$28)+('VERTICAL ALIGNMENT'!$I$28/2)*(PET!$T36-'VERTICAL ALIGNMENT'!$J$28)^2,IF(AND(PET!$T36&lt;=('VERTICAL ALIGNMENT'!$C$30-('VERTICAL ALIGNMENT'!$E$30/2)),(PET!$T36&gt;='VERTICAL ALIGNMENT'!$C$28+'VERTICAL ALIGNMENT'!$E$28/2)),'VERTICAL ALIGNMENT'!$D$28+'VERTICAL ALIGNMENT'!$F$29*(PET!$T36-'VERTICAL ALIGNMENT'!$C$28),IF(AND(PET!$T36&lt;=('VERTICAL ALIGNMENT'!$C$30+('VERTICAL ALIGNMENT'!$E$30/2)),(PET!$T36&gt;=('VERTICAL ALIGNMENT'!$C$30-('VERTICAL ALIGNMENT'!$E$30/2)))),'VERTICAL ALIGNMENT'!$K$30+'VERTICAL ALIGNMENT'!$F$29*(PET!$T36-'VERTICAL ALIGNMENT'!$J$30)+('VERTICAL ALIGNMENT'!$I$30/2)*(PET!$T36-'VERTICAL ALIGNMENT'!$J$30)^2,IF(AND(PET!$T36&lt;=('VERTICAL ALIGNMENT'!$C$32-('VERTICAL ALIGNMENT'!$E$32/2)),(PET!$T36&gt;='VERTICAL ALIGNMENT'!$C$30+'VERTICAL ALIGNMENT'!$E$30/2)),'VERTICAL ALIGNMENT'!$D$30+'VERTICAL ALIGNMENT'!$F$31*(PET!$T36-'VERTICAL ALIGNMENT'!$C$30),IF(AND(PET!$T36&lt;=('VERTICAL ALIGNMENT'!$C$32+('VERTICAL ALIGNMENT'!$E$32/2)),(PET!$T36&gt;=('VERTICAL ALIGNMENT'!$C$32-('VERTICAL ALIGNMENT'!$E$32/2)))),'VERTICAL ALIGNMENT'!$K$32+'VERTICAL ALIGNMENT'!$F$31*(PET!$T36-'VERTICAL ALIGNMENT'!$J$32)+('VERTICAL ALIGNMENT'!$I$32/2)*(PET!$T36-'VERTICAL ALIGNMENT'!$J$32)^2,$N36))))))</f>
        <v>O. B.</v>
      </c>
      <c r="N36" s="158" t="str">
        <f>IF(AND(PET!$T36&lt;=('VERTICAL ALIGNMENT'!$C$34-('VERTICAL ALIGNMENT'!$E$34/2)),(PET!$T36&gt;='VERTICAL ALIGNMENT'!$C$32+'VERTICAL ALIGNMENT'!$E$32/2)),'VERTICAL ALIGNMENT'!$D$32+'VERTICAL ALIGNMENT'!$F$33*(PET!$T36-'VERTICAL ALIGNMENT'!$C$32),IF(AND(PET!$T36&lt;=('VERTICAL ALIGNMENT'!$C$34+('VERTICAL ALIGNMENT'!$E$34/2)),(PET!$T36&gt;=('VERTICAL ALIGNMENT'!$C$34-('VERTICAL ALIGNMENT'!$E$34/2)))),'VERTICAL ALIGNMENT'!$K$34+'VERTICAL ALIGNMENT'!$F$33*(PET!$T36-'VERTICAL ALIGNMENT'!$J$34)+('VERTICAL ALIGNMENT'!$I$34/2)*(PET!$T36-'VERTICAL ALIGNMENT'!$J$34)^2,IF(AND(PET!$T36&lt;=('VERTICAL ALIGNMENT'!$C$36-('VERTICAL ALIGNMENT'!$E$36/2)),(PET!$T36&gt;='VERTICAL ALIGNMENT'!$C$34+'VERTICAL ALIGNMENT'!$E$34/2)),'VERTICAL ALIGNMENT'!$D$34+'VERTICAL ALIGNMENT'!$F$35*(PET!$T36-'VERTICAL ALIGNMENT'!$C$34),IF(AND(PET!$T36&lt;=('VERTICAL ALIGNMENT'!$C$36+('VERTICAL ALIGNMENT'!$E$36/2)),(PET!$T36&gt;=('VERTICAL ALIGNMENT'!$C$36-('VERTICAL ALIGNMENT'!$E$36/2)))),'VERTICAL ALIGNMENT'!$K$36+'VERTICAL ALIGNMENT'!$F$35*(PET!$T36-'VERTICAL ALIGNMENT'!$J$36)+('VERTICAL ALIGNMENT'!$I$36/2)*(PET!$T36-'VERTICAL ALIGNMENT'!$J$36)^2,IF(AND(PET!$T36&lt;=('VERTICAL ALIGNMENT'!$C$38-('VERTICAL ALIGNMENT'!$E$38/2)),(PET!$T36&gt;='VERTICAL ALIGNMENT'!$C$36+'VERTICAL ALIGNMENT'!$E$36/2)),'VERTICAL ALIGNMENT'!$D$36+'VERTICAL ALIGNMENT'!$F$37*(PET!$T36-'VERTICAL ALIGNMENT'!$C$36),IF(AND(PET!$T36&lt;=('VERTICAL ALIGNMENT'!$C$38+('VERTICAL ALIGNMENT'!$E$38/2)),(PET!$T36&gt;=('VERTICAL ALIGNMENT'!$C$38-('VERTICAL ALIGNMENT'!$E$38/2)))),'VERTICAL ALIGNMENT'!$K$38+'VERTICAL ALIGNMENT'!$F$37*(PET!$T36-'VERTICAL ALIGNMENT'!$J$38)+('VERTICAL ALIGNMENT'!$I$38/2)*(PET!$T36-'VERTICAL ALIGNMENT'!$J$38)^2,$O36))))))</f>
        <v>O. B.</v>
      </c>
      <c r="O36" s="158" t="str">
        <f>IF(AND(PET!$T36&lt;=('VERTICAL ALIGNMENT'!$C$40-('VERTICAL ALIGNMENT'!$E$40/2)),(PET!$T36&gt;='VERTICAL ALIGNMENT'!$C$38+'VERTICAL ALIGNMENT'!$E$38/2)),'VERTICAL ALIGNMENT'!$D$38+'VERTICAL ALIGNMENT'!$F$39*(PET!$T36-'VERTICAL ALIGNMENT'!$C$38),IF(AND(PET!$T36&lt;=('VERTICAL ALIGNMENT'!$C$40+('VERTICAL ALIGNMENT'!$E$40/2)),(PET!$T36&gt;=('VERTICAL ALIGNMENT'!$C$40-('VERTICAL ALIGNMENT'!$E$40/2)))),'VERTICAL ALIGNMENT'!$K$40+'VERTICAL ALIGNMENT'!$F$39*(PET!$T36-'VERTICAL ALIGNMENT'!$J$40)+('VERTICAL ALIGNMENT'!$I$40/2)*(PET!$T36-'VERTICAL ALIGNMENT'!$J$40)^2,IF(AND(PET!$T36&lt;=('VERTICAL ALIGNMENT'!$C$42-('VERTICAL ALIGNMENT'!$E$42/2)),(PET!$T36&gt;='VERTICAL ALIGNMENT'!$C$40+'VERTICAL ALIGNMENT'!$E$40/2)),'VERTICAL ALIGNMENT'!$D$40+'VERTICAL ALIGNMENT'!$F$41*(PET!$T36-'VERTICAL ALIGNMENT'!$C$40),IF(AND(PET!$T36&lt;=('VERTICAL ALIGNMENT'!$C$42+('VERTICAL ALIGNMENT'!$E$42/2)),(PET!$T36&gt;=('VERTICAL ALIGNMENT'!$C$42-('VERTICAL ALIGNMENT'!$E$42/2)))),'VERTICAL ALIGNMENT'!$K$42+'VERTICAL ALIGNMENT'!$F$41*(PET!$T36-'VERTICAL ALIGNMENT'!$J$42)+('VERTICAL ALIGNMENT'!$I$42/2)*(PET!$T36-'VERTICAL ALIGNMENT'!$J$42)^2,IF(AND(PET!$T36&lt;=('VERTICAL ALIGNMENT'!$C$44-('VERTICAL ALIGNMENT'!$E$44/2)),(PET!$T36&gt;='VERTICAL ALIGNMENT'!$C$42+'VERTICAL ALIGNMENT'!$E$42/2)),'VERTICAL ALIGNMENT'!$D$42+'VERTICAL ALIGNMENT'!$F$43*(PET!$T36-'VERTICAL ALIGNMENT'!$C$42),IF(AND(PET!$T36&lt;=('VERTICAL ALIGNMENT'!$C$44+('VERTICAL ALIGNMENT'!$E$44/2)),(PET!$T36&gt;=('VERTICAL ALIGNMENT'!$C$44-('VERTICAL ALIGNMENT'!$E$44/2)))),'VERTICAL ALIGNMENT'!$K$44+'VERTICAL ALIGNMENT'!$F$43*(PET!$T36-'VERTICAL ALIGNMENT'!$J$44)+('VERTICAL ALIGNMENT'!$I$44/2)*(PET!$T36-'VERTICAL ALIGNMENT'!$J$44)^2,$P36))))))</f>
        <v>O. B.</v>
      </c>
      <c r="P36" s="158" t="str">
        <f>IF(AND(PET!$T36&lt;=('VERTICAL ALIGNMENT'!$C$46-('VERTICAL ALIGNMENT'!$E$46/2)),(PET!$T36&gt;='VERTICAL ALIGNMENT'!$C$44+'VERTICAL ALIGNMENT'!$E$44/2)),'VERTICAL ALIGNMENT'!$D$44+'VERTICAL ALIGNMENT'!$F$45*(PET!$T36-'VERTICAL ALIGNMENT'!$C$44),IF(AND(PET!$T36&lt;=('VERTICAL ALIGNMENT'!$C$46+('VERTICAL ALIGNMENT'!$E$46/2)),(PET!$T36&gt;=('VERTICAL ALIGNMENT'!$C$46-('VERTICAL ALIGNMENT'!$E$46/2)))),'VERTICAL ALIGNMENT'!$K$46+'VERTICAL ALIGNMENT'!$F$45*(PET!$T36-'VERTICAL ALIGNMENT'!$J$46)+('VERTICAL ALIGNMENT'!$I$46/2)*(PET!$T36-'VERTICAL ALIGNMENT'!$J$46)^2,IF(AND(PET!$T36&lt;=('VERTICAL ALIGNMENT'!$C$48-('VERTICAL ALIGNMENT'!$E$48/2)),(PET!$T36&gt;='VERTICAL ALIGNMENT'!$C$46+'VERTICAL ALIGNMENT'!$E$46/2)),'VERTICAL ALIGNMENT'!$D$46+'VERTICAL ALIGNMENT'!$F$47*(PET!$T36-'VERTICAL ALIGNMENT'!$C$46),IF(AND(PET!$T36&lt;=('VERTICAL ALIGNMENT'!$C$48+('VERTICAL ALIGNMENT'!$E$48/2)),(PET!$T36&gt;=('VERTICAL ALIGNMENT'!$C$48-('VERTICAL ALIGNMENT'!$E$48/2)))),'VERTICAL ALIGNMENT'!$K$48+'VERTICAL ALIGNMENT'!$F$47*(PET!$T36-'VERTICAL ALIGNMENT'!$J$48)+('VERTICAL ALIGNMENT'!$I$48/2)*(PET!$T36-'VERTICAL ALIGNMENT'!$J$48)^2,IF(AND(PET!$T36&lt;=('VERTICAL ALIGNMENT'!$C$50-('VERTICAL ALIGNMENT'!$E$50/2)),(PET!$T36&gt;='VERTICAL ALIGNMENT'!$C$48+'VERTICAL ALIGNMENT'!$E$48/2)),'VERTICAL ALIGNMENT'!$D$48+'VERTICAL ALIGNMENT'!$F$49*(PET!$T36-'VERTICAL ALIGNMENT'!$C$48),IF(AND(PET!$T36&lt;=('VERTICAL ALIGNMENT'!$C$50+('VERTICAL ALIGNMENT'!$E$50/2)),(PET!$T36&gt;=('VERTICAL ALIGNMENT'!$C$50-('VERTICAL ALIGNMENT'!$E$50/2)))),'VERTICAL ALIGNMENT'!$K$50+'VERTICAL ALIGNMENT'!$F$49*(PET!$T36-'VERTICAL ALIGNMENT'!$J$50)+('VERTICAL ALIGNMENT'!$I$50/2)*(PET!$T36-'VERTICAL ALIGNMENT'!$J$50)^2,$Q36))))))</f>
        <v>O. B.</v>
      </c>
      <c r="Q36" s="158" t="str">
        <f>IF(AND(PET!$T36&lt;=('VERTICAL ALIGNMENT'!$C$52-('VERTICAL ALIGNMENT'!$E$52/2)),(PET!$T36&gt;='VERTICAL ALIGNMENT'!$C$50+'VERTICAL ALIGNMENT'!$E$50/2)),'VERTICAL ALIGNMENT'!$D$50+'VERTICAL ALIGNMENT'!$F$51*(PET!$T36-'VERTICAL ALIGNMENT'!$C$50),IF(AND(PET!$T36&lt;=('VERTICAL ALIGNMENT'!$C$52+('VERTICAL ALIGNMENT'!$E$52/2)),(PET!$T36&gt;=('VERTICAL ALIGNMENT'!$C$52-('VERTICAL ALIGNMENT'!$E$52/2)))),'VERTICAL ALIGNMENT'!$K$52+'VERTICAL ALIGNMENT'!$F$51*(PET!$T36-'VERTICAL ALIGNMENT'!$J$52)+('VERTICAL ALIGNMENT'!$I$52/2)*(PET!$T36-'VERTICAL ALIGNMENT'!$J$52)^2,IF(AND(PET!$T36&lt;=('VERTICAL ALIGNMENT'!$C$54-('VERTICAL ALIGNMENT'!$E$54/2)),(PET!$T36&gt;='VERTICAL ALIGNMENT'!$C$52+'VERTICAL ALIGNMENT'!$E$52/2)),'VERTICAL ALIGNMENT'!$D$52+'VERTICAL ALIGNMENT'!$F$53*(PET!$T36-'VERTICAL ALIGNMENT'!$C$52),IF(AND(PET!$T36&lt;=('VERTICAL ALIGNMENT'!$C$54+('VERTICAL ALIGNMENT'!$E$54/2)),(PET!$T36&gt;=('VERTICAL ALIGNMENT'!$C$54-('VERTICAL ALIGNMENT'!$E$54/2)))),'VERTICAL ALIGNMENT'!$K$54+'VERTICAL ALIGNMENT'!$F$53*(PET!$T36-'VERTICAL ALIGNMENT'!$J$54)+('VERTICAL ALIGNMENT'!$I$54/2)*(PET!$T36-'VERTICAL ALIGNMENT'!$J$54)^2,IF(AND(PET!$T36&lt;=('VERTICAL ALIGNMENT'!$C$56-('VERTICAL ALIGNMENT'!$E$56/2)),(PET!$T36&gt;='VERTICAL ALIGNMENT'!$C$54+'VERTICAL ALIGNMENT'!$E$54/2)),'VERTICAL ALIGNMENT'!$D$54+'VERTICAL ALIGNMENT'!$F$55*(PET!$T36-'VERTICAL ALIGNMENT'!$C$54),IF(AND(PET!$T36&lt;=('VERTICAL ALIGNMENT'!$C$56+('VERTICAL ALIGNMENT'!$E$56/2)),(PET!$T36&gt;=('VERTICAL ALIGNMENT'!$C$56-('VERTICAL ALIGNMENT'!$E$56/2)))),'VERTICAL ALIGNMENT'!$K$56+'VERTICAL ALIGNMENT'!$F$55*(PET!$T36-'VERTICAL ALIGNMENT'!$J$56)+('VERTICAL ALIGNMENT'!$I$56/2)*(PET!$T36-'VERTICAL ALIGNMENT'!$J$56)^2,$R36))))))</f>
        <v>O. B.</v>
      </c>
      <c r="R36" s="158" t="str">
        <f>IF(AND(PET!$T36&lt;=('VERTICAL ALIGNMENT'!$C$58-('VERTICAL ALIGNMENT'!$E$58/2)),(PET!$T36&gt;='VERTICAL ALIGNMENT'!$C$56+'VERTICAL ALIGNMENT'!$E$56/2)),'VERTICAL ALIGNMENT'!$D$56+'VERTICAL ALIGNMENT'!$F$57*(PET!$T36-'VERTICAL ALIGNMENT'!$C$56),IF(AND(PET!$T36&lt;=('VERTICAL ALIGNMENT'!$C$58+('VERTICAL ALIGNMENT'!$E$58/2)),(PET!$T36&gt;=('VERTICAL ALIGNMENT'!$C$58-('VERTICAL ALIGNMENT'!$E$58/2)))),'VERTICAL ALIGNMENT'!$K$58+'VERTICAL ALIGNMENT'!$F$57*(PET!$T36-'VERTICAL ALIGNMENT'!$J$58)+('VERTICAL ALIGNMENT'!$I$58/2)*(PET!$T36-'VERTICAL ALIGNMENT'!$J$58)^2,IF(AND(PET!$T36&lt;=('VERTICAL ALIGNMENT'!$C$60-('VERTICAL ALIGNMENT'!$E$60/2)),(PET!$T36&gt;='VERTICAL ALIGNMENT'!$C$58+'VERTICAL ALIGNMENT'!$E$58/2)),'VERTICAL ALIGNMENT'!$D$58+'VERTICAL ALIGNMENT'!$F$59*(PET!$T36-'VERTICAL ALIGNMENT'!$C$58),IF(AND(PET!$T36&lt;=('VERTICAL ALIGNMENT'!$C$60+('VERTICAL ALIGNMENT'!$E$60/2)),(PET!$T36&gt;=('VERTICAL ALIGNMENT'!$C$60-('VERTICAL ALIGNMENT'!$E$60/2)))),'VERTICAL ALIGNMENT'!$K$60+'VERTICAL ALIGNMENT'!$F$59*(PET!$T36-'VERTICAL ALIGNMENT'!$J$60)+('VERTICAL ALIGNMENT'!$I$60/2)*(PET!$T36-'VERTICAL ALIGNMENT'!$J$60)^2,IF(AND(PET!$T36&lt;=('VERTICAL ALIGNMENT'!$C$62-('VERTICAL ALIGNMENT'!$E$62/2)),(PET!$T36&gt;='VERTICAL ALIGNMENT'!$C$60+'VERTICAL ALIGNMENT'!$E$60/2)),'VERTICAL ALIGNMENT'!$D$60+'VERTICAL ALIGNMENT'!$F$61*(PET!$T36-'VERTICAL ALIGNMENT'!$C$60),IF(AND(PET!$T36&lt;=('VERTICAL ALIGNMENT'!$C$62+('VERTICAL ALIGNMENT'!$E$62/2)),(PET!$T36&gt;=('VERTICAL ALIGNMENT'!$C$62-('VERTICAL ALIGNMENT'!$E$62/2)))),'VERTICAL ALIGNMENT'!$K$62+'VERTICAL ALIGNMENT'!$F$61*(PET!$T36-'VERTICAL ALIGNMENT'!$J$62)+('VERTICAL ALIGNMENT'!$I$62/2)*(PET!$T36-'VERTICAL ALIGNMENT'!$J$62)^2,$S36))))))</f>
        <v>O. B.</v>
      </c>
      <c r="S36" s="158" t="str">
        <f>IF(AND(PET!$T36&gt;'VERTICAL ALIGNMENT'!$C$60+'VERTICAL ALIGNMENT'!$E$60/2,PET!$T36&lt;='VERTICAL ALIGNMENT'!$C$62),'VERTICAL ALIGNMENT'!$D$60+'VERTICAL ALIGNMENT'!$F$61*(PET!$T36-'VERTICAL ALIGNMENT'!$C$60),"O. B.")</f>
        <v>O. B.</v>
      </c>
      <c r="T36" s="161">
        <v>3275.81</v>
      </c>
      <c r="U36" s="214">
        <v>0.06</v>
      </c>
      <c r="V36" s="106">
        <v>16</v>
      </c>
      <c r="W36" s="106">
        <f t="shared" si="5"/>
        <v>0.96</v>
      </c>
      <c r="X36" s="140"/>
      <c r="Y36" s="194"/>
      <c r="Z36" s="212">
        <f t="shared" si="6"/>
        <v>630.07000000000005</v>
      </c>
      <c r="AA36" s="168">
        <f t="shared" si="17"/>
        <v>-1.0000000000000009E-2</v>
      </c>
      <c r="AB36" s="106">
        <v>4</v>
      </c>
      <c r="AC36" s="169">
        <f t="shared" si="9"/>
        <v>630.03</v>
      </c>
      <c r="AD36" s="188" t="s">
        <v>60</v>
      </c>
      <c r="AE36" s="234"/>
    </row>
    <row r="37" spans="1:44" ht="14.1" customHeight="1" x14ac:dyDescent="0.2">
      <c r="A37" s="129">
        <f t="shared" si="3"/>
        <v>628.774</v>
      </c>
      <c r="B37" s="106">
        <v>6</v>
      </c>
      <c r="C37" s="108">
        <f t="shared" si="22"/>
        <v>-0.06</v>
      </c>
      <c r="D37" s="195">
        <f t="shared" si="7"/>
        <v>630.09</v>
      </c>
      <c r="E37" s="194">
        <v>40</v>
      </c>
      <c r="F37" s="155"/>
      <c r="G37" s="140">
        <f t="shared" ref="G37:G50" si="34">H37*I37</f>
        <v>0.96</v>
      </c>
      <c r="H37" s="105">
        <v>16</v>
      </c>
      <c r="I37" s="199">
        <v>0.06</v>
      </c>
      <c r="J37" s="157">
        <f>IF(AND(PET!$T37&lt;=('VERTICAL ALIGNMENT'!$C$10-('VERTICAL ALIGNMENT'!$E$10/2)),(PET!$T37&gt;='VERTICAL ALIGNMENT'!$C$8)),'VERTICAL ALIGNMENT'!$D$8+'VERTICAL ALIGNMENT'!$F$9*(PET!$T37-'VERTICAL ALIGNMENT'!$C$8),IF(AND(PET!$T37&lt;=('VERTICAL ALIGNMENT'!$C$10+('VERTICAL ALIGNMENT'!$E$10/2)),(PET!$T37&gt;=('VERTICAL ALIGNMENT'!$C$10-('VERTICAL ALIGNMENT'!$E$10/2)))),'VERTICAL ALIGNMENT'!$K$10+'VERTICAL ALIGNMENT'!$F$9*(PET!$T37-'VERTICAL ALIGNMENT'!$J$10)+('VERTICAL ALIGNMENT'!$I$10/2)*(PET!$T37-'VERTICAL ALIGNMENT'!$J$10)^2,IF(AND(PET!$T37&lt;=('VERTICAL ALIGNMENT'!$C$12-('VERTICAL ALIGNMENT'!$E$12/2)),(PET!$T37&gt;='VERTICAL ALIGNMENT'!$C$10+'VERTICAL ALIGNMENT'!$E$10/2)),'VERTICAL ALIGNMENT'!$D$10+'VERTICAL ALIGNMENT'!$F$11*(PET!$T37-'VERTICAL ALIGNMENT'!$C$10),IF(AND(PET!$T37&lt;=('VERTICAL ALIGNMENT'!$C$12+('VERTICAL ALIGNMENT'!$E$12/2)),(PET!$T37&gt;=('VERTICAL ALIGNMENT'!$C$12-('VERTICAL ALIGNMENT'!$E$12/2)))),'VERTICAL ALIGNMENT'!$K$12+'VERTICAL ALIGNMENT'!$F$11*(PET!$T37-'VERTICAL ALIGNMENT'!$J$12)+('VERTICAL ALIGNMENT'!$I$12/2)*(PET!$T37-'VERTICAL ALIGNMENT'!$J$12)^2,IF(AND(PET!$T37&lt;=('VERTICAL ALIGNMENT'!$C$14-('VERTICAL ALIGNMENT'!$E$14/2)),(PET!$T37&gt;='VERTICAL ALIGNMENT'!$C$12+'VERTICAL ALIGNMENT'!$E$12/2)),'VERTICAL ALIGNMENT'!$D$12+'VERTICAL ALIGNMENT'!$F$13*(PET!$T37-'VERTICAL ALIGNMENT'!$C$12),IF(AND(PET!$T37&lt;=('VERTICAL ALIGNMENT'!$C$14+('VERTICAL ALIGNMENT'!$E$14/2)),(PET!$T37&gt;=('VERTICAL ALIGNMENT'!$C$14-('VERTICAL ALIGNMENT'!$E$14/2)))),'VERTICAL ALIGNMENT'!$K$14+'VERTICAL ALIGNMENT'!$F$13*(PET!$T37-'VERTICAL ALIGNMENT'!$J$14)+('VERTICAL ALIGNMENT'!$I$14/2)*(PET!$T37-'VERTICAL ALIGNMENT'!$J$14)^2,$K37))))))</f>
        <v>629.13426666666669</v>
      </c>
      <c r="K37" s="158">
        <f>IF(AND(PET!$T37&lt;=('VERTICAL ALIGNMENT'!$C$16-('VERTICAL ALIGNMENT'!$E$16/2)),(PET!$T37&gt;='VERTICAL ALIGNMENT'!$C$14+'VERTICAL ALIGNMENT'!$E$14/2)),'VERTICAL ALIGNMENT'!$D$14+'VERTICAL ALIGNMENT'!$F$15*(PET!$T37-'VERTICAL ALIGNMENT'!$C$14),IF(AND(PET!$T37&lt;=('VERTICAL ALIGNMENT'!$C$16+('VERTICAL ALIGNMENT'!$E$16/2)),(PET!$T37&gt;=('VERTICAL ALIGNMENT'!$C$16-('VERTICAL ALIGNMENT'!$E$16/2)))),'VERTICAL ALIGNMENT'!$K$16+'VERTICAL ALIGNMENT'!$F$15*(PET!$T37-'VERTICAL ALIGNMENT'!$J$16)+('VERTICAL ALIGNMENT'!$I$16/2)*(PET!$T37-'VERTICAL ALIGNMENT'!$J$16)^2,IF(AND(PET!$T37&lt;=('VERTICAL ALIGNMENT'!$C$18-('VERTICAL ALIGNMENT'!$E$18/2)),(PET!$T37&gt;='VERTICAL ALIGNMENT'!$C$16+'VERTICAL ALIGNMENT'!$E$16/2)),'VERTICAL ALIGNMENT'!$D$16+'VERTICAL ALIGNMENT'!$F$17*(PET!$T37-'VERTICAL ALIGNMENT'!$C$16),IF(AND(PET!$T37&lt;=('VERTICAL ALIGNMENT'!$C$18+('VERTICAL ALIGNMENT'!$E$18/2)),(PET!$T37&gt;=('VERTICAL ALIGNMENT'!$C$18-('VERTICAL ALIGNMENT'!$E$18/2)))),'VERTICAL ALIGNMENT'!$K$18+'VERTICAL ALIGNMENT'!$F$17*(PET!$T37-'VERTICAL ALIGNMENT'!$J$18)+('VERTICAL ALIGNMENT'!$I$18/2)*(PET!$T37-'VERTICAL ALIGNMENT'!$J$18)^2,IF(AND(PET!$T37&lt;=('VERTICAL ALIGNMENT'!$C$20-('VERTICAL ALIGNMENT'!$E$20/2)),(PET!$T37&gt;='VERTICAL ALIGNMENT'!$C$18+'VERTICAL ALIGNMENT'!$E$18/2)),'VERTICAL ALIGNMENT'!$D$18+'VERTICAL ALIGNMENT'!$F$19*(PET!$T37-'VERTICAL ALIGNMENT'!$C$18),IF(AND(PET!$T37&lt;=('VERTICAL ALIGNMENT'!$C$20+('VERTICAL ALIGNMENT'!$E$20/2)),(PET!$T37&gt;=('VERTICAL ALIGNMENT'!$C$20-('VERTICAL ALIGNMENT'!$E$20/2)))),'VERTICAL ALIGNMENT'!$K$20+'VERTICAL ALIGNMENT'!$F$19*(PET!$T37-'VERTICAL ALIGNMENT'!$J$20)+('VERTICAL ALIGNMENT'!$I$20/2)*(PET!$T37-'VERTICAL ALIGNMENT'!$J$20)^2,$L37))))))</f>
        <v>629.13426666666669</v>
      </c>
      <c r="L37" s="158" t="str">
        <f>IF(AND(PET!$T37&lt;=('VERTICAL ALIGNMENT'!$C$22-('VERTICAL ALIGNMENT'!$E$22/2)),(PET!$T37&gt;='VERTICAL ALIGNMENT'!$C$20+'VERTICAL ALIGNMENT'!$E$20/2)),'VERTICAL ALIGNMENT'!$D$20+'VERTICAL ALIGNMENT'!$F$21*(PET!$T37-'VERTICAL ALIGNMENT'!$C$20),IF(AND(PET!$T37&lt;=('VERTICAL ALIGNMENT'!$C$22+('VERTICAL ALIGNMENT'!$E$22/2)),(PET!$T37&gt;=('VERTICAL ALIGNMENT'!$C$22-('VERTICAL ALIGNMENT'!$E$22/2)))),'VERTICAL ALIGNMENT'!$K$22+'VERTICAL ALIGNMENT'!$F$21*(PET!$T37-'VERTICAL ALIGNMENT'!$J$22)+('VERTICAL ALIGNMENT'!$I$22/2)*(PET!$T37-'VERTICAL ALIGNMENT'!$J$22)^2,IF(AND(PET!$T37&lt;=('VERTICAL ALIGNMENT'!$C$24-('VERTICAL ALIGNMENT'!$E$24/2)),(PET!$T37&gt;='VERTICAL ALIGNMENT'!$C$22+'VERTICAL ALIGNMENT'!$E$22/2)),'VERTICAL ALIGNMENT'!$D$22+'VERTICAL ALIGNMENT'!$F$23*(PET!$T37-'VERTICAL ALIGNMENT'!$C$22),IF(AND(PET!$T37&lt;=('VERTICAL ALIGNMENT'!$C$24+('VERTICAL ALIGNMENT'!$E$24/2)),(PET!$T37&gt;=('VERTICAL ALIGNMENT'!$C$24-('VERTICAL ALIGNMENT'!$E$24/2)))),'VERTICAL ALIGNMENT'!$K$24+'VERTICAL ALIGNMENT'!$F$23*(PET!$T37-'VERTICAL ALIGNMENT'!$J$24)+('VERTICAL ALIGNMENT'!$I$24/2)*(PET!$T37-'VERTICAL ALIGNMENT'!$J$24)^2,IF(AND(PET!$T37&lt;=('VERTICAL ALIGNMENT'!$C$26-('VERTICAL ALIGNMENT'!$E$26/2)),(PET!$T37&gt;='VERTICAL ALIGNMENT'!$C$24+'VERTICAL ALIGNMENT'!$E$24/2)),'VERTICAL ALIGNMENT'!$D$24+'VERTICAL ALIGNMENT'!$F$25*(PET!$T37-'VERTICAL ALIGNMENT'!$C$24),IF(AND(PET!$T37&lt;=('VERTICAL ALIGNMENT'!$C$26+('VERTICAL ALIGNMENT'!$E$26/2)),(PET!$T37&gt;=('VERTICAL ALIGNMENT'!$C$26-('VERTICAL ALIGNMENT'!$E$26/2)))),'VERTICAL ALIGNMENT'!$K$26+'VERTICAL ALIGNMENT'!$F$25*(PET!$T37-'VERTICAL ALIGNMENT'!$J$26)+('VERTICAL ALIGNMENT'!$I$26/2)*(PET!$T37-'VERTICAL ALIGNMENT'!$J$26)^2,$M37))))))</f>
        <v>O. B.</v>
      </c>
      <c r="M37" s="158" t="str">
        <f>IF(AND(PET!$T37&lt;=('VERTICAL ALIGNMENT'!$C$28-('VERTICAL ALIGNMENT'!$E$28/2)),(PET!$T37&gt;='VERTICAL ALIGNMENT'!$C$26+'VERTICAL ALIGNMENT'!$E$26/2)),'VERTICAL ALIGNMENT'!$D$26+'VERTICAL ALIGNMENT'!$F$27*(PET!$T37-'VERTICAL ALIGNMENT'!$C$26),IF(AND(PET!$T37&lt;=('VERTICAL ALIGNMENT'!$C$28+('VERTICAL ALIGNMENT'!$E$28/2)),(PET!$T37&gt;=('VERTICAL ALIGNMENT'!$C$28-('VERTICAL ALIGNMENT'!$E$28/2)))),'VERTICAL ALIGNMENT'!$K$28+'VERTICAL ALIGNMENT'!$F$27*(PET!$T37-'VERTICAL ALIGNMENT'!$J$28)+('VERTICAL ALIGNMENT'!$I$28/2)*(PET!$T37-'VERTICAL ALIGNMENT'!$J$28)^2,IF(AND(PET!$T37&lt;=('VERTICAL ALIGNMENT'!$C$30-('VERTICAL ALIGNMENT'!$E$30/2)),(PET!$T37&gt;='VERTICAL ALIGNMENT'!$C$28+'VERTICAL ALIGNMENT'!$E$28/2)),'VERTICAL ALIGNMENT'!$D$28+'VERTICAL ALIGNMENT'!$F$29*(PET!$T37-'VERTICAL ALIGNMENT'!$C$28),IF(AND(PET!$T37&lt;=('VERTICAL ALIGNMENT'!$C$30+('VERTICAL ALIGNMENT'!$E$30/2)),(PET!$T37&gt;=('VERTICAL ALIGNMENT'!$C$30-('VERTICAL ALIGNMENT'!$E$30/2)))),'VERTICAL ALIGNMENT'!$K$30+'VERTICAL ALIGNMENT'!$F$29*(PET!$T37-'VERTICAL ALIGNMENT'!$J$30)+('VERTICAL ALIGNMENT'!$I$30/2)*(PET!$T37-'VERTICAL ALIGNMENT'!$J$30)^2,IF(AND(PET!$T37&lt;=('VERTICAL ALIGNMENT'!$C$32-('VERTICAL ALIGNMENT'!$E$32/2)),(PET!$T37&gt;='VERTICAL ALIGNMENT'!$C$30+'VERTICAL ALIGNMENT'!$E$30/2)),'VERTICAL ALIGNMENT'!$D$30+'VERTICAL ALIGNMENT'!$F$31*(PET!$T37-'VERTICAL ALIGNMENT'!$C$30),IF(AND(PET!$T37&lt;=('VERTICAL ALIGNMENT'!$C$32+('VERTICAL ALIGNMENT'!$E$32/2)),(PET!$T37&gt;=('VERTICAL ALIGNMENT'!$C$32-('VERTICAL ALIGNMENT'!$E$32/2)))),'VERTICAL ALIGNMENT'!$K$32+'VERTICAL ALIGNMENT'!$F$31*(PET!$T37-'VERTICAL ALIGNMENT'!$J$32)+('VERTICAL ALIGNMENT'!$I$32/2)*(PET!$T37-'VERTICAL ALIGNMENT'!$J$32)^2,$N37))))))</f>
        <v>O. B.</v>
      </c>
      <c r="N37" s="158" t="str">
        <f>IF(AND(PET!$T37&lt;=('VERTICAL ALIGNMENT'!$C$34-('VERTICAL ALIGNMENT'!$E$34/2)),(PET!$T37&gt;='VERTICAL ALIGNMENT'!$C$32+'VERTICAL ALIGNMENT'!$E$32/2)),'VERTICAL ALIGNMENT'!$D$32+'VERTICAL ALIGNMENT'!$F$33*(PET!$T37-'VERTICAL ALIGNMENT'!$C$32),IF(AND(PET!$T37&lt;=('VERTICAL ALIGNMENT'!$C$34+('VERTICAL ALIGNMENT'!$E$34/2)),(PET!$T37&gt;=('VERTICAL ALIGNMENT'!$C$34-('VERTICAL ALIGNMENT'!$E$34/2)))),'VERTICAL ALIGNMENT'!$K$34+'VERTICAL ALIGNMENT'!$F$33*(PET!$T37-'VERTICAL ALIGNMENT'!$J$34)+('VERTICAL ALIGNMENT'!$I$34/2)*(PET!$T37-'VERTICAL ALIGNMENT'!$J$34)^2,IF(AND(PET!$T37&lt;=('VERTICAL ALIGNMENT'!$C$36-('VERTICAL ALIGNMENT'!$E$36/2)),(PET!$T37&gt;='VERTICAL ALIGNMENT'!$C$34+'VERTICAL ALIGNMENT'!$E$34/2)),'VERTICAL ALIGNMENT'!$D$34+'VERTICAL ALIGNMENT'!$F$35*(PET!$T37-'VERTICAL ALIGNMENT'!$C$34),IF(AND(PET!$T37&lt;=('VERTICAL ALIGNMENT'!$C$36+('VERTICAL ALIGNMENT'!$E$36/2)),(PET!$T37&gt;=('VERTICAL ALIGNMENT'!$C$36-('VERTICAL ALIGNMENT'!$E$36/2)))),'VERTICAL ALIGNMENT'!$K$36+'VERTICAL ALIGNMENT'!$F$35*(PET!$T37-'VERTICAL ALIGNMENT'!$J$36)+('VERTICAL ALIGNMENT'!$I$36/2)*(PET!$T37-'VERTICAL ALIGNMENT'!$J$36)^2,IF(AND(PET!$T37&lt;=('VERTICAL ALIGNMENT'!$C$38-('VERTICAL ALIGNMENT'!$E$38/2)),(PET!$T37&gt;='VERTICAL ALIGNMENT'!$C$36+'VERTICAL ALIGNMENT'!$E$36/2)),'VERTICAL ALIGNMENT'!$D$36+'VERTICAL ALIGNMENT'!$F$37*(PET!$T37-'VERTICAL ALIGNMENT'!$C$36),IF(AND(PET!$T37&lt;=('VERTICAL ALIGNMENT'!$C$38+('VERTICAL ALIGNMENT'!$E$38/2)),(PET!$T37&gt;=('VERTICAL ALIGNMENT'!$C$38-('VERTICAL ALIGNMENT'!$E$38/2)))),'VERTICAL ALIGNMENT'!$K$38+'VERTICAL ALIGNMENT'!$F$37*(PET!$T37-'VERTICAL ALIGNMENT'!$J$38)+('VERTICAL ALIGNMENT'!$I$38/2)*(PET!$T37-'VERTICAL ALIGNMENT'!$J$38)^2,$O37))))))</f>
        <v>O. B.</v>
      </c>
      <c r="O37" s="158" t="str">
        <f>IF(AND(PET!$T37&lt;=('VERTICAL ALIGNMENT'!$C$40-('VERTICAL ALIGNMENT'!$E$40/2)),(PET!$T37&gt;='VERTICAL ALIGNMENT'!$C$38+'VERTICAL ALIGNMENT'!$E$38/2)),'VERTICAL ALIGNMENT'!$D$38+'VERTICAL ALIGNMENT'!$F$39*(PET!$T37-'VERTICAL ALIGNMENT'!$C$38),IF(AND(PET!$T37&lt;=('VERTICAL ALIGNMENT'!$C$40+('VERTICAL ALIGNMENT'!$E$40/2)),(PET!$T37&gt;=('VERTICAL ALIGNMENT'!$C$40-('VERTICAL ALIGNMENT'!$E$40/2)))),'VERTICAL ALIGNMENT'!$K$40+'VERTICAL ALIGNMENT'!$F$39*(PET!$T37-'VERTICAL ALIGNMENT'!$J$40)+('VERTICAL ALIGNMENT'!$I$40/2)*(PET!$T37-'VERTICAL ALIGNMENT'!$J$40)^2,IF(AND(PET!$T37&lt;=('VERTICAL ALIGNMENT'!$C$42-('VERTICAL ALIGNMENT'!$E$42/2)),(PET!$T37&gt;='VERTICAL ALIGNMENT'!$C$40+'VERTICAL ALIGNMENT'!$E$40/2)),'VERTICAL ALIGNMENT'!$D$40+'VERTICAL ALIGNMENT'!$F$41*(PET!$T37-'VERTICAL ALIGNMENT'!$C$40),IF(AND(PET!$T37&lt;=('VERTICAL ALIGNMENT'!$C$42+('VERTICAL ALIGNMENT'!$E$42/2)),(PET!$T37&gt;=('VERTICAL ALIGNMENT'!$C$42-('VERTICAL ALIGNMENT'!$E$42/2)))),'VERTICAL ALIGNMENT'!$K$42+'VERTICAL ALIGNMENT'!$F$41*(PET!$T37-'VERTICAL ALIGNMENT'!$J$42)+('VERTICAL ALIGNMENT'!$I$42/2)*(PET!$T37-'VERTICAL ALIGNMENT'!$J$42)^2,IF(AND(PET!$T37&lt;=('VERTICAL ALIGNMENT'!$C$44-('VERTICAL ALIGNMENT'!$E$44/2)),(PET!$T37&gt;='VERTICAL ALIGNMENT'!$C$42+'VERTICAL ALIGNMENT'!$E$42/2)),'VERTICAL ALIGNMENT'!$D$42+'VERTICAL ALIGNMENT'!$F$43*(PET!$T37-'VERTICAL ALIGNMENT'!$C$42),IF(AND(PET!$T37&lt;=('VERTICAL ALIGNMENT'!$C$44+('VERTICAL ALIGNMENT'!$E$44/2)),(PET!$T37&gt;=('VERTICAL ALIGNMENT'!$C$44-('VERTICAL ALIGNMENT'!$E$44/2)))),'VERTICAL ALIGNMENT'!$K$44+'VERTICAL ALIGNMENT'!$F$43*(PET!$T37-'VERTICAL ALIGNMENT'!$J$44)+('VERTICAL ALIGNMENT'!$I$44/2)*(PET!$T37-'VERTICAL ALIGNMENT'!$J$44)^2,$P37))))))</f>
        <v>O. B.</v>
      </c>
      <c r="P37" s="158" t="str">
        <f>IF(AND(PET!$T37&lt;=('VERTICAL ALIGNMENT'!$C$46-('VERTICAL ALIGNMENT'!$E$46/2)),(PET!$T37&gt;='VERTICAL ALIGNMENT'!$C$44+'VERTICAL ALIGNMENT'!$E$44/2)),'VERTICAL ALIGNMENT'!$D$44+'VERTICAL ALIGNMENT'!$F$45*(PET!$T37-'VERTICAL ALIGNMENT'!$C$44),IF(AND(PET!$T37&lt;=('VERTICAL ALIGNMENT'!$C$46+('VERTICAL ALIGNMENT'!$E$46/2)),(PET!$T37&gt;=('VERTICAL ALIGNMENT'!$C$46-('VERTICAL ALIGNMENT'!$E$46/2)))),'VERTICAL ALIGNMENT'!$K$46+'VERTICAL ALIGNMENT'!$F$45*(PET!$T37-'VERTICAL ALIGNMENT'!$J$46)+('VERTICAL ALIGNMENT'!$I$46/2)*(PET!$T37-'VERTICAL ALIGNMENT'!$J$46)^2,IF(AND(PET!$T37&lt;=('VERTICAL ALIGNMENT'!$C$48-('VERTICAL ALIGNMENT'!$E$48/2)),(PET!$T37&gt;='VERTICAL ALIGNMENT'!$C$46+'VERTICAL ALIGNMENT'!$E$46/2)),'VERTICAL ALIGNMENT'!$D$46+'VERTICAL ALIGNMENT'!$F$47*(PET!$T37-'VERTICAL ALIGNMENT'!$C$46),IF(AND(PET!$T37&lt;=('VERTICAL ALIGNMENT'!$C$48+('VERTICAL ALIGNMENT'!$E$48/2)),(PET!$T37&gt;=('VERTICAL ALIGNMENT'!$C$48-('VERTICAL ALIGNMENT'!$E$48/2)))),'VERTICAL ALIGNMENT'!$K$48+'VERTICAL ALIGNMENT'!$F$47*(PET!$T37-'VERTICAL ALIGNMENT'!$J$48)+('VERTICAL ALIGNMENT'!$I$48/2)*(PET!$T37-'VERTICAL ALIGNMENT'!$J$48)^2,IF(AND(PET!$T37&lt;=('VERTICAL ALIGNMENT'!$C$50-('VERTICAL ALIGNMENT'!$E$50/2)),(PET!$T37&gt;='VERTICAL ALIGNMENT'!$C$48+'VERTICAL ALIGNMENT'!$E$48/2)),'VERTICAL ALIGNMENT'!$D$48+'VERTICAL ALIGNMENT'!$F$49*(PET!$T37-'VERTICAL ALIGNMENT'!$C$48),IF(AND(PET!$T37&lt;=('VERTICAL ALIGNMENT'!$C$50+('VERTICAL ALIGNMENT'!$E$50/2)),(PET!$T37&gt;=('VERTICAL ALIGNMENT'!$C$50-('VERTICAL ALIGNMENT'!$E$50/2)))),'VERTICAL ALIGNMENT'!$K$50+'VERTICAL ALIGNMENT'!$F$49*(PET!$T37-'VERTICAL ALIGNMENT'!$J$50)+('VERTICAL ALIGNMENT'!$I$50/2)*(PET!$T37-'VERTICAL ALIGNMENT'!$J$50)^2,$Q37))))))</f>
        <v>O. B.</v>
      </c>
      <c r="Q37" s="158" t="str">
        <f>IF(AND(PET!$T37&lt;=('VERTICAL ALIGNMENT'!$C$52-('VERTICAL ALIGNMENT'!$E$52/2)),(PET!$T37&gt;='VERTICAL ALIGNMENT'!$C$50+'VERTICAL ALIGNMENT'!$E$50/2)),'VERTICAL ALIGNMENT'!$D$50+'VERTICAL ALIGNMENT'!$F$51*(PET!$T37-'VERTICAL ALIGNMENT'!$C$50),IF(AND(PET!$T37&lt;=('VERTICAL ALIGNMENT'!$C$52+('VERTICAL ALIGNMENT'!$E$52/2)),(PET!$T37&gt;=('VERTICAL ALIGNMENT'!$C$52-('VERTICAL ALIGNMENT'!$E$52/2)))),'VERTICAL ALIGNMENT'!$K$52+'VERTICAL ALIGNMENT'!$F$51*(PET!$T37-'VERTICAL ALIGNMENT'!$J$52)+('VERTICAL ALIGNMENT'!$I$52/2)*(PET!$T37-'VERTICAL ALIGNMENT'!$J$52)^2,IF(AND(PET!$T37&lt;=('VERTICAL ALIGNMENT'!$C$54-('VERTICAL ALIGNMENT'!$E$54/2)),(PET!$T37&gt;='VERTICAL ALIGNMENT'!$C$52+'VERTICAL ALIGNMENT'!$E$52/2)),'VERTICAL ALIGNMENT'!$D$52+'VERTICAL ALIGNMENT'!$F$53*(PET!$T37-'VERTICAL ALIGNMENT'!$C$52),IF(AND(PET!$T37&lt;=('VERTICAL ALIGNMENT'!$C$54+('VERTICAL ALIGNMENT'!$E$54/2)),(PET!$T37&gt;=('VERTICAL ALIGNMENT'!$C$54-('VERTICAL ALIGNMENT'!$E$54/2)))),'VERTICAL ALIGNMENT'!$K$54+'VERTICAL ALIGNMENT'!$F$53*(PET!$T37-'VERTICAL ALIGNMENT'!$J$54)+('VERTICAL ALIGNMENT'!$I$54/2)*(PET!$T37-'VERTICAL ALIGNMENT'!$J$54)^2,IF(AND(PET!$T37&lt;=('VERTICAL ALIGNMENT'!$C$56-('VERTICAL ALIGNMENT'!$E$56/2)),(PET!$T37&gt;='VERTICAL ALIGNMENT'!$C$54+'VERTICAL ALIGNMENT'!$E$54/2)),'VERTICAL ALIGNMENT'!$D$54+'VERTICAL ALIGNMENT'!$F$55*(PET!$T37-'VERTICAL ALIGNMENT'!$C$54),IF(AND(PET!$T37&lt;=('VERTICAL ALIGNMENT'!$C$56+('VERTICAL ALIGNMENT'!$E$56/2)),(PET!$T37&gt;=('VERTICAL ALIGNMENT'!$C$56-('VERTICAL ALIGNMENT'!$E$56/2)))),'VERTICAL ALIGNMENT'!$K$56+'VERTICAL ALIGNMENT'!$F$55*(PET!$T37-'VERTICAL ALIGNMENT'!$J$56)+('VERTICAL ALIGNMENT'!$I$56/2)*(PET!$T37-'VERTICAL ALIGNMENT'!$J$56)^2,$R37))))))</f>
        <v>O. B.</v>
      </c>
      <c r="R37" s="158" t="str">
        <f>IF(AND(PET!$T37&lt;=('VERTICAL ALIGNMENT'!$C$58-('VERTICAL ALIGNMENT'!$E$58/2)),(PET!$T37&gt;='VERTICAL ALIGNMENT'!$C$56+'VERTICAL ALIGNMENT'!$E$56/2)),'VERTICAL ALIGNMENT'!$D$56+'VERTICAL ALIGNMENT'!$F$57*(PET!$T37-'VERTICAL ALIGNMENT'!$C$56),IF(AND(PET!$T37&lt;=('VERTICAL ALIGNMENT'!$C$58+('VERTICAL ALIGNMENT'!$E$58/2)),(PET!$T37&gt;=('VERTICAL ALIGNMENT'!$C$58-('VERTICAL ALIGNMENT'!$E$58/2)))),'VERTICAL ALIGNMENT'!$K$58+'VERTICAL ALIGNMENT'!$F$57*(PET!$T37-'VERTICAL ALIGNMENT'!$J$58)+('VERTICAL ALIGNMENT'!$I$58/2)*(PET!$T37-'VERTICAL ALIGNMENT'!$J$58)^2,IF(AND(PET!$T37&lt;=('VERTICAL ALIGNMENT'!$C$60-('VERTICAL ALIGNMENT'!$E$60/2)),(PET!$T37&gt;='VERTICAL ALIGNMENT'!$C$58+'VERTICAL ALIGNMENT'!$E$58/2)),'VERTICAL ALIGNMENT'!$D$58+'VERTICAL ALIGNMENT'!$F$59*(PET!$T37-'VERTICAL ALIGNMENT'!$C$58),IF(AND(PET!$T37&lt;=('VERTICAL ALIGNMENT'!$C$60+('VERTICAL ALIGNMENT'!$E$60/2)),(PET!$T37&gt;=('VERTICAL ALIGNMENT'!$C$60-('VERTICAL ALIGNMENT'!$E$60/2)))),'VERTICAL ALIGNMENT'!$K$60+'VERTICAL ALIGNMENT'!$F$59*(PET!$T37-'VERTICAL ALIGNMENT'!$J$60)+('VERTICAL ALIGNMENT'!$I$60/2)*(PET!$T37-'VERTICAL ALIGNMENT'!$J$60)^2,IF(AND(PET!$T37&lt;=('VERTICAL ALIGNMENT'!$C$62-('VERTICAL ALIGNMENT'!$E$62/2)),(PET!$T37&gt;='VERTICAL ALIGNMENT'!$C$60+'VERTICAL ALIGNMENT'!$E$60/2)),'VERTICAL ALIGNMENT'!$D$60+'VERTICAL ALIGNMENT'!$F$61*(PET!$T37-'VERTICAL ALIGNMENT'!$C$60),IF(AND(PET!$T37&lt;=('VERTICAL ALIGNMENT'!$C$62+('VERTICAL ALIGNMENT'!$E$62/2)),(PET!$T37&gt;=('VERTICAL ALIGNMENT'!$C$62-('VERTICAL ALIGNMENT'!$E$62/2)))),'VERTICAL ALIGNMENT'!$K$62+'VERTICAL ALIGNMENT'!$F$61*(PET!$T37-'VERTICAL ALIGNMENT'!$J$62)+('VERTICAL ALIGNMENT'!$I$62/2)*(PET!$T37-'VERTICAL ALIGNMENT'!$J$62)^2,$S37))))))</f>
        <v>O. B.</v>
      </c>
      <c r="S37" s="158" t="str">
        <f>IF(AND(PET!$T37&gt;'VERTICAL ALIGNMENT'!$C$60+'VERTICAL ALIGNMENT'!$E$60/2,PET!$T37&lt;='VERTICAL ALIGNMENT'!$C$62),'VERTICAL ALIGNMENT'!$D$60+'VERTICAL ALIGNMENT'!$F$61*(PET!$T37-'VERTICAL ALIGNMENT'!$C$60),"O. B.")</f>
        <v>O. B.</v>
      </c>
      <c r="T37" s="161">
        <f>T35+25</f>
        <v>3300</v>
      </c>
      <c r="U37" s="214">
        <v>0.06</v>
      </c>
      <c r="V37" s="106">
        <v>16</v>
      </c>
      <c r="W37" s="106">
        <f t="shared" si="5"/>
        <v>0.96</v>
      </c>
      <c r="X37" s="140"/>
      <c r="Y37" s="194">
        <v>40</v>
      </c>
      <c r="Z37" s="212">
        <f t="shared" si="6"/>
        <v>630.09</v>
      </c>
      <c r="AA37" s="168">
        <f t="shared" si="17"/>
        <v>-1.0000000000000009E-2</v>
      </c>
      <c r="AB37" s="106">
        <v>4</v>
      </c>
      <c r="AC37" s="169">
        <f t="shared" si="9"/>
        <v>630.04999999999995</v>
      </c>
      <c r="AD37" s="188" t="s">
        <v>61</v>
      </c>
      <c r="AE37" s="234"/>
    </row>
    <row r="38" spans="1:44" ht="14.1" customHeight="1" x14ac:dyDescent="0.2">
      <c r="A38" s="129">
        <f t="shared" si="3"/>
        <v>628.82899999999995</v>
      </c>
      <c r="B38" s="106">
        <v>6</v>
      </c>
      <c r="C38" s="108">
        <f t="shared" si="22"/>
        <v>-0.06</v>
      </c>
      <c r="D38" s="195">
        <f t="shared" si="7"/>
        <v>630.15</v>
      </c>
      <c r="E38" s="194">
        <v>40</v>
      </c>
      <c r="F38" s="155"/>
      <c r="G38" s="140">
        <f t="shared" si="34"/>
        <v>0.96</v>
      </c>
      <c r="H38" s="105">
        <v>16</v>
      </c>
      <c r="I38" s="199">
        <v>0.06</v>
      </c>
      <c r="J38" s="157">
        <f>IF(AND(PET!$T38&lt;=('VERTICAL ALIGNMENT'!$C$10-('VERTICAL ALIGNMENT'!$E$10/2)),(PET!$T38&gt;='VERTICAL ALIGNMENT'!$C$8)),'VERTICAL ALIGNMENT'!$D$8+'VERTICAL ALIGNMENT'!$F$9*(PET!$T38-'VERTICAL ALIGNMENT'!$C$8),IF(AND(PET!$T38&lt;=('VERTICAL ALIGNMENT'!$C$10+('VERTICAL ALIGNMENT'!$E$10/2)),(PET!$T38&gt;=('VERTICAL ALIGNMENT'!$C$10-('VERTICAL ALIGNMENT'!$E$10/2)))),'VERTICAL ALIGNMENT'!$K$10+'VERTICAL ALIGNMENT'!$F$9*(PET!$T38-'VERTICAL ALIGNMENT'!$J$10)+('VERTICAL ALIGNMENT'!$I$10/2)*(PET!$T38-'VERTICAL ALIGNMENT'!$J$10)^2,IF(AND(PET!$T38&lt;=('VERTICAL ALIGNMENT'!$C$12-('VERTICAL ALIGNMENT'!$E$12/2)),(PET!$T38&gt;='VERTICAL ALIGNMENT'!$C$10+'VERTICAL ALIGNMENT'!$E$10/2)),'VERTICAL ALIGNMENT'!$D$10+'VERTICAL ALIGNMENT'!$F$11*(PET!$T38-'VERTICAL ALIGNMENT'!$C$10),IF(AND(PET!$T38&lt;=('VERTICAL ALIGNMENT'!$C$12+('VERTICAL ALIGNMENT'!$E$12/2)),(PET!$T38&gt;=('VERTICAL ALIGNMENT'!$C$12-('VERTICAL ALIGNMENT'!$E$12/2)))),'VERTICAL ALIGNMENT'!$K$12+'VERTICAL ALIGNMENT'!$F$11*(PET!$T38-'VERTICAL ALIGNMENT'!$J$12)+('VERTICAL ALIGNMENT'!$I$12/2)*(PET!$T38-'VERTICAL ALIGNMENT'!$J$12)^2,IF(AND(PET!$T38&lt;=('VERTICAL ALIGNMENT'!$C$14-('VERTICAL ALIGNMENT'!$E$14/2)),(PET!$T38&gt;='VERTICAL ALIGNMENT'!$C$12+'VERTICAL ALIGNMENT'!$E$12/2)),'VERTICAL ALIGNMENT'!$D$12+'VERTICAL ALIGNMENT'!$F$13*(PET!$T38-'VERTICAL ALIGNMENT'!$C$12),IF(AND(PET!$T38&lt;=('VERTICAL ALIGNMENT'!$C$14+('VERTICAL ALIGNMENT'!$E$14/2)),(PET!$T38&gt;=('VERTICAL ALIGNMENT'!$C$14-('VERTICAL ALIGNMENT'!$E$14/2)))),'VERTICAL ALIGNMENT'!$K$14+'VERTICAL ALIGNMENT'!$F$13*(PET!$T38-'VERTICAL ALIGNMENT'!$J$14)+('VERTICAL ALIGNMENT'!$I$14/2)*(PET!$T38-'VERTICAL ALIGNMENT'!$J$14)^2,$K38))))))</f>
        <v>629.18873541666665</v>
      </c>
      <c r="K38" s="158">
        <f>IF(AND(PET!$T38&lt;=('VERTICAL ALIGNMENT'!$C$16-('VERTICAL ALIGNMENT'!$E$16/2)),(PET!$T38&gt;='VERTICAL ALIGNMENT'!$C$14+'VERTICAL ALIGNMENT'!$E$14/2)),'VERTICAL ALIGNMENT'!$D$14+'VERTICAL ALIGNMENT'!$F$15*(PET!$T38-'VERTICAL ALIGNMENT'!$C$14),IF(AND(PET!$T38&lt;=('VERTICAL ALIGNMENT'!$C$16+('VERTICAL ALIGNMENT'!$E$16/2)),(PET!$T38&gt;=('VERTICAL ALIGNMENT'!$C$16-('VERTICAL ALIGNMENT'!$E$16/2)))),'VERTICAL ALIGNMENT'!$K$16+'VERTICAL ALIGNMENT'!$F$15*(PET!$T38-'VERTICAL ALIGNMENT'!$J$16)+('VERTICAL ALIGNMENT'!$I$16/2)*(PET!$T38-'VERTICAL ALIGNMENT'!$J$16)^2,IF(AND(PET!$T38&lt;=('VERTICAL ALIGNMENT'!$C$18-('VERTICAL ALIGNMENT'!$E$18/2)),(PET!$T38&gt;='VERTICAL ALIGNMENT'!$C$16+'VERTICAL ALIGNMENT'!$E$16/2)),'VERTICAL ALIGNMENT'!$D$16+'VERTICAL ALIGNMENT'!$F$17*(PET!$T38-'VERTICAL ALIGNMENT'!$C$16),IF(AND(PET!$T38&lt;=('VERTICAL ALIGNMENT'!$C$18+('VERTICAL ALIGNMENT'!$E$18/2)),(PET!$T38&gt;=('VERTICAL ALIGNMENT'!$C$18-('VERTICAL ALIGNMENT'!$E$18/2)))),'VERTICAL ALIGNMENT'!$K$18+'VERTICAL ALIGNMENT'!$F$17*(PET!$T38-'VERTICAL ALIGNMENT'!$J$18)+('VERTICAL ALIGNMENT'!$I$18/2)*(PET!$T38-'VERTICAL ALIGNMENT'!$J$18)^2,IF(AND(PET!$T38&lt;=('VERTICAL ALIGNMENT'!$C$20-('VERTICAL ALIGNMENT'!$E$20/2)),(PET!$T38&gt;='VERTICAL ALIGNMENT'!$C$18+'VERTICAL ALIGNMENT'!$E$18/2)),'VERTICAL ALIGNMENT'!$D$18+'VERTICAL ALIGNMENT'!$F$19*(PET!$T38-'VERTICAL ALIGNMENT'!$C$18),IF(AND(PET!$T38&lt;=('VERTICAL ALIGNMENT'!$C$20+('VERTICAL ALIGNMENT'!$E$20/2)),(PET!$T38&gt;=('VERTICAL ALIGNMENT'!$C$20-('VERTICAL ALIGNMENT'!$E$20/2)))),'VERTICAL ALIGNMENT'!$K$20+'VERTICAL ALIGNMENT'!$F$19*(PET!$T38-'VERTICAL ALIGNMENT'!$J$20)+('VERTICAL ALIGNMENT'!$I$20/2)*(PET!$T38-'VERTICAL ALIGNMENT'!$J$20)^2,$L38))))))</f>
        <v>629.18873541666665</v>
      </c>
      <c r="L38" s="158" t="str">
        <f>IF(AND(PET!$T38&lt;=('VERTICAL ALIGNMENT'!$C$22-('VERTICAL ALIGNMENT'!$E$22/2)),(PET!$T38&gt;='VERTICAL ALIGNMENT'!$C$20+'VERTICAL ALIGNMENT'!$E$20/2)),'VERTICAL ALIGNMENT'!$D$20+'VERTICAL ALIGNMENT'!$F$21*(PET!$T38-'VERTICAL ALIGNMENT'!$C$20),IF(AND(PET!$T38&lt;=('VERTICAL ALIGNMENT'!$C$22+('VERTICAL ALIGNMENT'!$E$22/2)),(PET!$T38&gt;=('VERTICAL ALIGNMENT'!$C$22-('VERTICAL ALIGNMENT'!$E$22/2)))),'VERTICAL ALIGNMENT'!$K$22+'VERTICAL ALIGNMENT'!$F$21*(PET!$T38-'VERTICAL ALIGNMENT'!$J$22)+('VERTICAL ALIGNMENT'!$I$22/2)*(PET!$T38-'VERTICAL ALIGNMENT'!$J$22)^2,IF(AND(PET!$T38&lt;=('VERTICAL ALIGNMENT'!$C$24-('VERTICAL ALIGNMENT'!$E$24/2)),(PET!$T38&gt;='VERTICAL ALIGNMENT'!$C$22+'VERTICAL ALIGNMENT'!$E$22/2)),'VERTICAL ALIGNMENT'!$D$22+'VERTICAL ALIGNMENT'!$F$23*(PET!$T38-'VERTICAL ALIGNMENT'!$C$22),IF(AND(PET!$T38&lt;=('VERTICAL ALIGNMENT'!$C$24+('VERTICAL ALIGNMENT'!$E$24/2)),(PET!$T38&gt;=('VERTICAL ALIGNMENT'!$C$24-('VERTICAL ALIGNMENT'!$E$24/2)))),'VERTICAL ALIGNMENT'!$K$24+'VERTICAL ALIGNMENT'!$F$23*(PET!$T38-'VERTICAL ALIGNMENT'!$J$24)+('VERTICAL ALIGNMENT'!$I$24/2)*(PET!$T38-'VERTICAL ALIGNMENT'!$J$24)^2,IF(AND(PET!$T38&lt;=('VERTICAL ALIGNMENT'!$C$26-('VERTICAL ALIGNMENT'!$E$26/2)),(PET!$T38&gt;='VERTICAL ALIGNMENT'!$C$24+'VERTICAL ALIGNMENT'!$E$24/2)),'VERTICAL ALIGNMENT'!$D$24+'VERTICAL ALIGNMENT'!$F$25*(PET!$T38-'VERTICAL ALIGNMENT'!$C$24),IF(AND(PET!$T38&lt;=('VERTICAL ALIGNMENT'!$C$26+('VERTICAL ALIGNMENT'!$E$26/2)),(PET!$T38&gt;=('VERTICAL ALIGNMENT'!$C$26-('VERTICAL ALIGNMENT'!$E$26/2)))),'VERTICAL ALIGNMENT'!$K$26+'VERTICAL ALIGNMENT'!$F$25*(PET!$T38-'VERTICAL ALIGNMENT'!$J$26)+('VERTICAL ALIGNMENT'!$I$26/2)*(PET!$T38-'VERTICAL ALIGNMENT'!$J$26)^2,$M38))))))</f>
        <v>O. B.</v>
      </c>
      <c r="M38" s="158" t="str">
        <f>IF(AND(PET!$T38&lt;=('VERTICAL ALIGNMENT'!$C$28-('VERTICAL ALIGNMENT'!$E$28/2)),(PET!$T38&gt;='VERTICAL ALIGNMENT'!$C$26+'VERTICAL ALIGNMENT'!$E$26/2)),'VERTICAL ALIGNMENT'!$D$26+'VERTICAL ALIGNMENT'!$F$27*(PET!$T38-'VERTICAL ALIGNMENT'!$C$26),IF(AND(PET!$T38&lt;=('VERTICAL ALIGNMENT'!$C$28+('VERTICAL ALIGNMENT'!$E$28/2)),(PET!$T38&gt;=('VERTICAL ALIGNMENT'!$C$28-('VERTICAL ALIGNMENT'!$E$28/2)))),'VERTICAL ALIGNMENT'!$K$28+'VERTICAL ALIGNMENT'!$F$27*(PET!$T38-'VERTICAL ALIGNMENT'!$J$28)+('VERTICAL ALIGNMENT'!$I$28/2)*(PET!$T38-'VERTICAL ALIGNMENT'!$J$28)^2,IF(AND(PET!$T38&lt;=('VERTICAL ALIGNMENT'!$C$30-('VERTICAL ALIGNMENT'!$E$30/2)),(PET!$T38&gt;='VERTICAL ALIGNMENT'!$C$28+'VERTICAL ALIGNMENT'!$E$28/2)),'VERTICAL ALIGNMENT'!$D$28+'VERTICAL ALIGNMENT'!$F$29*(PET!$T38-'VERTICAL ALIGNMENT'!$C$28),IF(AND(PET!$T38&lt;=('VERTICAL ALIGNMENT'!$C$30+('VERTICAL ALIGNMENT'!$E$30/2)),(PET!$T38&gt;=('VERTICAL ALIGNMENT'!$C$30-('VERTICAL ALIGNMENT'!$E$30/2)))),'VERTICAL ALIGNMENT'!$K$30+'VERTICAL ALIGNMENT'!$F$29*(PET!$T38-'VERTICAL ALIGNMENT'!$J$30)+('VERTICAL ALIGNMENT'!$I$30/2)*(PET!$T38-'VERTICAL ALIGNMENT'!$J$30)^2,IF(AND(PET!$T38&lt;=('VERTICAL ALIGNMENT'!$C$32-('VERTICAL ALIGNMENT'!$E$32/2)),(PET!$T38&gt;='VERTICAL ALIGNMENT'!$C$30+'VERTICAL ALIGNMENT'!$E$30/2)),'VERTICAL ALIGNMENT'!$D$30+'VERTICAL ALIGNMENT'!$F$31*(PET!$T38-'VERTICAL ALIGNMENT'!$C$30),IF(AND(PET!$T38&lt;=('VERTICAL ALIGNMENT'!$C$32+('VERTICAL ALIGNMENT'!$E$32/2)),(PET!$T38&gt;=('VERTICAL ALIGNMENT'!$C$32-('VERTICAL ALIGNMENT'!$E$32/2)))),'VERTICAL ALIGNMENT'!$K$32+'VERTICAL ALIGNMENT'!$F$31*(PET!$T38-'VERTICAL ALIGNMENT'!$J$32)+('VERTICAL ALIGNMENT'!$I$32/2)*(PET!$T38-'VERTICAL ALIGNMENT'!$J$32)^2,$N38))))))</f>
        <v>O. B.</v>
      </c>
      <c r="N38" s="158" t="str">
        <f>IF(AND(PET!$T38&lt;=('VERTICAL ALIGNMENT'!$C$34-('VERTICAL ALIGNMENT'!$E$34/2)),(PET!$T38&gt;='VERTICAL ALIGNMENT'!$C$32+'VERTICAL ALIGNMENT'!$E$32/2)),'VERTICAL ALIGNMENT'!$D$32+'VERTICAL ALIGNMENT'!$F$33*(PET!$T38-'VERTICAL ALIGNMENT'!$C$32),IF(AND(PET!$T38&lt;=('VERTICAL ALIGNMENT'!$C$34+('VERTICAL ALIGNMENT'!$E$34/2)),(PET!$T38&gt;=('VERTICAL ALIGNMENT'!$C$34-('VERTICAL ALIGNMENT'!$E$34/2)))),'VERTICAL ALIGNMENT'!$K$34+'VERTICAL ALIGNMENT'!$F$33*(PET!$T38-'VERTICAL ALIGNMENT'!$J$34)+('VERTICAL ALIGNMENT'!$I$34/2)*(PET!$T38-'VERTICAL ALIGNMENT'!$J$34)^2,IF(AND(PET!$T38&lt;=('VERTICAL ALIGNMENT'!$C$36-('VERTICAL ALIGNMENT'!$E$36/2)),(PET!$T38&gt;='VERTICAL ALIGNMENT'!$C$34+'VERTICAL ALIGNMENT'!$E$34/2)),'VERTICAL ALIGNMENT'!$D$34+'VERTICAL ALIGNMENT'!$F$35*(PET!$T38-'VERTICAL ALIGNMENT'!$C$34),IF(AND(PET!$T38&lt;=('VERTICAL ALIGNMENT'!$C$36+('VERTICAL ALIGNMENT'!$E$36/2)),(PET!$T38&gt;=('VERTICAL ALIGNMENT'!$C$36-('VERTICAL ALIGNMENT'!$E$36/2)))),'VERTICAL ALIGNMENT'!$K$36+'VERTICAL ALIGNMENT'!$F$35*(PET!$T38-'VERTICAL ALIGNMENT'!$J$36)+('VERTICAL ALIGNMENT'!$I$36/2)*(PET!$T38-'VERTICAL ALIGNMENT'!$J$36)^2,IF(AND(PET!$T38&lt;=('VERTICAL ALIGNMENT'!$C$38-('VERTICAL ALIGNMENT'!$E$38/2)),(PET!$T38&gt;='VERTICAL ALIGNMENT'!$C$36+'VERTICAL ALIGNMENT'!$E$36/2)),'VERTICAL ALIGNMENT'!$D$36+'VERTICAL ALIGNMENT'!$F$37*(PET!$T38-'VERTICAL ALIGNMENT'!$C$36),IF(AND(PET!$T38&lt;=('VERTICAL ALIGNMENT'!$C$38+('VERTICAL ALIGNMENT'!$E$38/2)),(PET!$T38&gt;=('VERTICAL ALIGNMENT'!$C$38-('VERTICAL ALIGNMENT'!$E$38/2)))),'VERTICAL ALIGNMENT'!$K$38+'VERTICAL ALIGNMENT'!$F$37*(PET!$T38-'VERTICAL ALIGNMENT'!$J$38)+('VERTICAL ALIGNMENT'!$I$38/2)*(PET!$T38-'VERTICAL ALIGNMENT'!$J$38)^2,$O38))))))</f>
        <v>O. B.</v>
      </c>
      <c r="O38" s="158" t="str">
        <f>IF(AND(PET!$T38&lt;=('VERTICAL ALIGNMENT'!$C$40-('VERTICAL ALIGNMENT'!$E$40/2)),(PET!$T38&gt;='VERTICAL ALIGNMENT'!$C$38+'VERTICAL ALIGNMENT'!$E$38/2)),'VERTICAL ALIGNMENT'!$D$38+'VERTICAL ALIGNMENT'!$F$39*(PET!$T38-'VERTICAL ALIGNMENT'!$C$38),IF(AND(PET!$T38&lt;=('VERTICAL ALIGNMENT'!$C$40+('VERTICAL ALIGNMENT'!$E$40/2)),(PET!$T38&gt;=('VERTICAL ALIGNMENT'!$C$40-('VERTICAL ALIGNMENT'!$E$40/2)))),'VERTICAL ALIGNMENT'!$K$40+'VERTICAL ALIGNMENT'!$F$39*(PET!$T38-'VERTICAL ALIGNMENT'!$J$40)+('VERTICAL ALIGNMENT'!$I$40/2)*(PET!$T38-'VERTICAL ALIGNMENT'!$J$40)^2,IF(AND(PET!$T38&lt;=('VERTICAL ALIGNMENT'!$C$42-('VERTICAL ALIGNMENT'!$E$42/2)),(PET!$T38&gt;='VERTICAL ALIGNMENT'!$C$40+'VERTICAL ALIGNMENT'!$E$40/2)),'VERTICAL ALIGNMENT'!$D$40+'VERTICAL ALIGNMENT'!$F$41*(PET!$T38-'VERTICAL ALIGNMENT'!$C$40),IF(AND(PET!$T38&lt;=('VERTICAL ALIGNMENT'!$C$42+('VERTICAL ALIGNMENT'!$E$42/2)),(PET!$T38&gt;=('VERTICAL ALIGNMENT'!$C$42-('VERTICAL ALIGNMENT'!$E$42/2)))),'VERTICAL ALIGNMENT'!$K$42+'VERTICAL ALIGNMENT'!$F$41*(PET!$T38-'VERTICAL ALIGNMENT'!$J$42)+('VERTICAL ALIGNMENT'!$I$42/2)*(PET!$T38-'VERTICAL ALIGNMENT'!$J$42)^2,IF(AND(PET!$T38&lt;=('VERTICAL ALIGNMENT'!$C$44-('VERTICAL ALIGNMENT'!$E$44/2)),(PET!$T38&gt;='VERTICAL ALIGNMENT'!$C$42+'VERTICAL ALIGNMENT'!$E$42/2)),'VERTICAL ALIGNMENT'!$D$42+'VERTICAL ALIGNMENT'!$F$43*(PET!$T38-'VERTICAL ALIGNMENT'!$C$42),IF(AND(PET!$T38&lt;=('VERTICAL ALIGNMENT'!$C$44+('VERTICAL ALIGNMENT'!$E$44/2)),(PET!$T38&gt;=('VERTICAL ALIGNMENT'!$C$44-('VERTICAL ALIGNMENT'!$E$44/2)))),'VERTICAL ALIGNMENT'!$K$44+'VERTICAL ALIGNMENT'!$F$43*(PET!$T38-'VERTICAL ALIGNMENT'!$J$44)+('VERTICAL ALIGNMENT'!$I$44/2)*(PET!$T38-'VERTICAL ALIGNMENT'!$J$44)^2,$P38))))))</f>
        <v>O. B.</v>
      </c>
      <c r="P38" s="158" t="str">
        <f>IF(AND(PET!$T38&lt;=('VERTICAL ALIGNMENT'!$C$46-('VERTICAL ALIGNMENT'!$E$46/2)),(PET!$T38&gt;='VERTICAL ALIGNMENT'!$C$44+'VERTICAL ALIGNMENT'!$E$44/2)),'VERTICAL ALIGNMENT'!$D$44+'VERTICAL ALIGNMENT'!$F$45*(PET!$T38-'VERTICAL ALIGNMENT'!$C$44),IF(AND(PET!$T38&lt;=('VERTICAL ALIGNMENT'!$C$46+('VERTICAL ALIGNMENT'!$E$46/2)),(PET!$T38&gt;=('VERTICAL ALIGNMENT'!$C$46-('VERTICAL ALIGNMENT'!$E$46/2)))),'VERTICAL ALIGNMENT'!$K$46+'VERTICAL ALIGNMENT'!$F$45*(PET!$T38-'VERTICAL ALIGNMENT'!$J$46)+('VERTICAL ALIGNMENT'!$I$46/2)*(PET!$T38-'VERTICAL ALIGNMENT'!$J$46)^2,IF(AND(PET!$T38&lt;=('VERTICAL ALIGNMENT'!$C$48-('VERTICAL ALIGNMENT'!$E$48/2)),(PET!$T38&gt;='VERTICAL ALIGNMENT'!$C$46+'VERTICAL ALIGNMENT'!$E$46/2)),'VERTICAL ALIGNMENT'!$D$46+'VERTICAL ALIGNMENT'!$F$47*(PET!$T38-'VERTICAL ALIGNMENT'!$C$46),IF(AND(PET!$T38&lt;=('VERTICAL ALIGNMENT'!$C$48+('VERTICAL ALIGNMENT'!$E$48/2)),(PET!$T38&gt;=('VERTICAL ALIGNMENT'!$C$48-('VERTICAL ALIGNMENT'!$E$48/2)))),'VERTICAL ALIGNMENT'!$K$48+'VERTICAL ALIGNMENT'!$F$47*(PET!$T38-'VERTICAL ALIGNMENT'!$J$48)+('VERTICAL ALIGNMENT'!$I$48/2)*(PET!$T38-'VERTICAL ALIGNMENT'!$J$48)^2,IF(AND(PET!$T38&lt;=('VERTICAL ALIGNMENT'!$C$50-('VERTICAL ALIGNMENT'!$E$50/2)),(PET!$T38&gt;='VERTICAL ALIGNMENT'!$C$48+'VERTICAL ALIGNMENT'!$E$48/2)),'VERTICAL ALIGNMENT'!$D$48+'VERTICAL ALIGNMENT'!$F$49*(PET!$T38-'VERTICAL ALIGNMENT'!$C$48),IF(AND(PET!$T38&lt;=('VERTICAL ALIGNMENT'!$C$50+('VERTICAL ALIGNMENT'!$E$50/2)),(PET!$T38&gt;=('VERTICAL ALIGNMENT'!$C$50-('VERTICAL ALIGNMENT'!$E$50/2)))),'VERTICAL ALIGNMENT'!$K$50+'VERTICAL ALIGNMENT'!$F$49*(PET!$T38-'VERTICAL ALIGNMENT'!$J$50)+('VERTICAL ALIGNMENT'!$I$50/2)*(PET!$T38-'VERTICAL ALIGNMENT'!$J$50)^2,$Q38))))))</f>
        <v>O. B.</v>
      </c>
      <c r="Q38" s="158" t="str">
        <f>IF(AND(PET!$T38&lt;=('VERTICAL ALIGNMENT'!$C$52-('VERTICAL ALIGNMENT'!$E$52/2)),(PET!$T38&gt;='VERTICAL ALIGNMENT'!$C$50+'VERTICAL ALIGNMENT'!$E$50/2)),'VERTICAL ALIGNMENT'!$D$50+'VERTICAL ALIGNMENT'!$F$51*(PET!$T38-'VERTICAL ALIGNMENT'!$C$50),IF(AND(PET!$T38&lt;=('VERTICAL ALIGNMENT'!$C$52+('VERTICAL ALIGNMENT'!$E$52/2)),(PET!$T38&gt;=('VERTICAL ALIGNMENT'!$C$52-('VERTICAL ALIGNMENT'!$E$52/2)))),'VERTICAL ALIGNMENT'!$K$52+'VERTICAL ALIGNMENT'!$F$51*(PET!$T38-'VERTICAL ALIGNMENT'!$J$52)+('VERTICAL ALIGNMENT'!$I$52/2)*(PET!$T38-'VERTICAL ALIGNMENT'!$J$52)^2,IF(AND(PET!$T38&lt;=('VERTICAL ALIGNMENT'!$C$54-('VERTICAL ALIGNMENT'!$E$54/2)),(PET!$T38&gt;='VERTICAL ALIGNMENT'!$C$52+'VERTICAL ALIGNMENT'!$E$52/2)),'VERTICAL ALIGNMENT'!$D$52+'VERTICAL ALIGNMENT'!$F$53*(PET!$T38-'VERTICAL ALIGNMENT'!$C$52),IF(AND(PET!$T38&lt;=('VERTICAL ALIGNMENT'!$C$54+('VERTICAL ALIGNMENT'!$E$54/2)),(PET!$T38&gt;=('VERTICAL ALIGNMENT'!$C$54-('VERTICAL ALIGNMENT'!$E$54/2)))),'VERTICAL ALIGNMENT'!$K$54+'VERTICAL ALIGNMENT'!$F$53*(PET!$T38-'VERTICAL ALIGNMENT'!$J$54)+('VERTICAL ALIGNMENT'!$I$54/2)*(PET!$T38-'VERTICAL ALIGNMENT'!$J$54)^2,IF(AND(PET!$T38&lt;=('VERTICAL ALIGNMENT'!$C$56-('VERTICAL ALIGNMENT'!$E$56/2)),(PET!$T38&gt;='VERTICAL ALIGNMENT'!$C$54+'VERTICAL ALIGNMENT'!$E$54/2)),'VERTICAL ALIGNMENT'!$D$54+'VERTICAL ALIGNMENT'!$F$55*(PET!$T38-'VERTICAL ALIGNMENT'!$C$54),IF(AND(PET!$T38&lt;=('VERTICAL ALIGNMENT'!$C$56+('VERTICAL ALIGNMENT'!$E$56/2)),(PET!$T38&gt;=('VERTICAL ALIGNMENT'!$C$56-('VERTICAL ALIGNMENT'!$E$56/2)))),'VERTICAL ALIGNMENT'!$K$56+'VERTICAL ALIGNMENT'!$F$55*(PET!$T38-'VERTICAL ALIGNMENT'!$J$56)+('VERTICAL ALIGNMENT'!$I$56/2)*(PET!$T38-'VERTICAL ALIGNMENT'!$J$56)^2,$R38))))))</f>
        <v>O. B.</v>
      </c>
      <c r="R38" s="158" t="str">
        <f>IF(AND(PET!$T38&lt;=('VERTICAL ALIGNMENT'!$C$58-('VERTICAL ALIGNMENT'!$E$58/2)),(PET!$T38&gt;='VERTICAL ALIGNMENT'!$C$56+'VERTICAL ALIGNMENT'!$E$56/2)),'VERTICAL ALIGNMENT'!$D$56+'VERTICAL ALIGNMENT'!$F$57*(PET!$T38-'VERTICAL ALIGNMENT'!$C$56),IF(AND(PET!$T38&lt;=('VERTICAL ALIGNMENT'!$C$58+('VERTICAL ALIGNMENT'!$E$58/2)),(PET!$T38&gt;=('VERTICAL ALIGNMENT'!$C$58-('VERTICAL ALIGNMENT'!$E$58/2)))),'VERTICAL ALIGNMENT'!$K$58+'VERTICAL ALIGNMENT'!$F$57*(PET!$T38-'VERTICAL ALIGNMENT'!$J$58)+('VERTICAL ALIGNMENT'!$I$58/2)*(PET!$T38-'VERTICAL ALIGNMENT'!$J$58)^2,IF(AND(PET!$T38&lt;=('VERTICAL ALIGNMENT'!$C$60-('VERTICAL ALIGNMENT'!$E$60/2)),(PET!$T38&gt;='VERTICAL ALIGNMENT'!$C$58+'VERTICAL ALIGNMENT'!$E$58/2)),'VERTICAL ALIGNMENT'!$D$58+'VERTICAL ALIGNMENT'!$F$59*(PET!$T38-'VERTICAL ALIGNMENT'!$C$58),IF(AND(PET!$T38&lt;=('VERTICAL ALIGNMENT'!$C$60+('VERTICAL ALIGNMENT'!$E$60/2)),(PET!$T38&gt;=('VERTICAL ALIGNMENT'!$C$60-('VERTICAL ALIGNMENT'!$E$60/2)))),'VERTICAL ALIGNMENT'!$K$60+'VERTICAL ALIGNMENT'!$F$59*(PET!$T38-'VERTICAL ALIGNMENT'!$J$60)+('VERTICAL ALIGNMENT'!$I$60/2)*(PET!$T38-'VERTICAL ALIGNMENT'!$J$60)^2,IF(AND(PET!$T38&lt;=('VERTICAL ALIGNMENT'!$C$62-('VERTICAL ALIGNMENT'!$E$62/2)),(PET!$T38&gt;='VERTICAL ALIGNMENT'!$C$60+'VERTICAL ALIGNMENT'!$E$60/2)),'VERTICAL ALIGNMENT'!$D$60+'VERTICAL ALIGNMENT'!$F$61*(PET!$T38-'VERTICAL ALIGNMENT'!$C$60),IF(AND(PET!$T38&lt;=('VERTICAL ALIGNMENT'!$C$62+('VERTICAL ALIGNMENT'!$E$62/2)),(PET!$T38&gt;=('VERTICAL ALIGNMENT'!$C$62-('VERTICAL ALIGNMENT'!$E$62/2)))),'VERTICAL ALIGNMENT'!$K$62+'VERTICAL ALIGNMENT'!$F$61*(PET!$T38-'VERTICAL ALIGNMENT'!$J$62)+('VERTICAL ALIGNMENT'!$I$62/2)*(PET!$T38-'VERTICAL ALIGNMENT'!$J$62)^2,$S38))))))</f>
        <v>O. B.</v>
      </c>
      <c r="S38" s="158" t="str">
        <f>IF(AND(PET!$T38&gt;'VERTICAL ALIGNMENT'!$C$60+'VERTICAL ALIGNMENT'!$E$60/2,PET!$T38&lt;='VERTICAL ALIGNMENT'!$C$62),'VERTICAL ALIGNMENT'!$D$60+'VERTICAL ALIGNMENT'!$F$61*(PET!$T38-'VERTICAL ALIGNMENT'!$C$60),"O. B.")</f>
        <v>O. B.</v>
      </c>
      <c r="T38" s="159">
        <f>T37+25</f>
        <v>3325</v>
      </c>
      <c r="U38" s="214">
        <v>0.06</v>
      </c>
      <c r="V38" s="106">
        <v>16</v>
      </c>
      <c r="W38" s="106">
        <f t="shared" si="5"/>
        <v>0.96</v>
      </c>
      <c r="X38" s="140"/>
      <c r="Y38" s="194">
        <v>40</v>
      </c>
      <c r="Z38" s="212">
        <f t="shared" si="6"/>
        <v>630.15</v>
      </c>
      <c r="AA38" s="168">
        <f t="shared" si="17"/>
        <v>-1.0000000000000009E-2</v>
      </c>
      <c r="AB38" s="106">
        <v>4</v>
      </c>
      <c r="AC38" s="169">
        <f t="shared" si="9"/>
        <v>630.11</v>
      </c>
      <c r="AD38" s="186"/>
      <c r="AE38" s="234"/>
    </row>
    <row r="39" spans="1:44" ht="14.1" customHeight="1" x14ac:dyDescent="0.2">
      <c r="A39" s="129">
        <f t="shared" si="3"/>
        <v>628.90899999999999</v>
      </c>
      <c r="B39" s="106">
        <v>6</v>
      </c>
      <c r="C39" s="108">
        <f t="shared" si="22"/>
        <v>-0.06</v>
      </c>
      <c r="D39" s="195">
        <f t="shared" ref="D39" si="35">ROUND(J39+(H39*I39),2)</f>
        <v>630.23</v>
      </c>
      <c r="E39" s="194">
        <v>35</v>
      </c>
      <c r="F39" s="155"/>
      <c r="G39" s="140">
        <f t="shared" ref="G39" si="36">H39*I39</f>
        <v>0.96</v>
      </c>
      <c r="H39" s="105">
        <v>16</v>
      </c>
      <c r="I39" s="199">
        <v>0.06</v>
      </c>
      <c r="J39" s="157">
        <f>IF(AND(PET!$T39&lt;=('VERTICAL ALIGNMENT'!$C$10-('VERTICAL ALIGNMENT'!$E$10/2)),(PET!$T39&gt;='VERTICAL ALIGNMENT'!$C$8)),'VERTICAL ALIGNMENT'!$D$8+'VERTICAL ALIGNMENT'!$F$9*(PET!$T39-'VERTICAL ALIGNMENT'!$C$8),IF(AND(PET!$T39&lt;=('VERTICAL ALIGNMENT'!$C$10+('VERTICAL ALIGNMENT'!$E$10/2)),(PET!$T39&gt;=('VERTICAL ALIGNMENT'!$C$10-('VERTICAL ALIGNMENT'!$E$10/2)))),'VERTICAL ALIGNMENT'!$K$10+'VERTICAL ALIGNMENT'!$F$9*(PET!$T39-'VERTICAL ALIGNMENT'!$J$10)+('VERTICAL ALIGNMENT'!$I$10/2)*(PET!$T39-'VERTICAL ALIGNMENT'!$J$10)^2,IF(AND(PET!$T39&lt;=('VERTICAL ALIGNMENT'!$C$12-('VERTICAL ALIGNMENT'!$E$12/2)),(PET!$T39&gt;='VERTICAL ALIGNMENT'!$C$10+'VERTICAL ALIGNMENT'!$E$10/2)),'VERTICAL ALIGNMENT'!$D$10+'VERTICAL ALIGNMENT'!$F$11*(PET!$T39-'VERTICAL ALIGNMENT'!$C$10),IF(AND(PET!$T39&lt;=('VERTICAL ALIGNMENT'!$C$12+('VERTICAL ALIGNMENT'!$E$12/2)),(PET!$T39&gt;=('VERTICAL ALIGNMENT'!$C$12-('VERTICAL ALIGNMENT'!$E$12/2)))),'VERTICAL ALIGNMENT'!$K$12+'VERTICAL ALIGNMENT'!$F$11*(PET!$T39-'VERTICAL ALIGNMENT'!$J$12)+('VERTICAL ALIGNMENT'!$I$12/2)*(PET!$T39-'VERTICAL ALIGNMENT'!$J$12)^2,IF(AND(PET!$T39&lt;=('VERTICAL ALIGNMENT'!$C$14-('VERTICAL ALIGNMENT'!$E$14/2)),(PET!$T39&gt;='VERTICAL ALIGNMENT'!$C$12+'VERTICAL ALIGNMENT'!$E$12/2)),'VERTICAL ALIGNMENT'!$D$12+'VERTICAL ALIGNMENT'!$F$13*(PET!$T39-'VERTICAL ALIGNMENT'!$C$12),IF(AND(PET!$T39&lt;=('VERTICAL ALIGNMENT'!$C$14+('VERTICAL ALIGNMENT'!$E$14/2)),(PET!$T39&gt;=('VERTICAL ALIGNMENT'!$C$14-('VERTICAL ALIGNMENT'!$E$14/2)))),'VERTICAL ALIGNMENT'!$K$14+'VERTICAL ALIGNMENT'!$F$13*(PET!$T39-'VERTICAL ALIGNMENT'!$J$14)+('VERTICAL ALIGNMENT'!$I$14/2)*(PET!$T39-'VERTICAL ALIGNMENT'!$J$14)^2,$K39))))))</f>
        <v>629.26912531337064</v>
      </c>
      <c r="K39" s="158">
        <f>IF(AND(PET!$T39&lt;=('VERTICAL ALIGNMENT'!$C$16-('VERTICAL ALIGNMENT'!$E$16/2)),(PET!$T39&gt;='VERTICAL ALIGNMENT'!$C$14+'VERTICAL ALIGNMENT'!$E$14/2)),'VERTICAL ALIGNMENT'!$D$14+'VERTICAL ALIGNMENT'!$F$15*(PET!$T39-'VERTICAL ALIGNMENT'!$C$14),IF(AND(PET!$T39&lt;=('VERTICAL ALIGNMENT'!$C$16+('VERTICAL ALIGNMENT'!$E$16/2)),(PET!$T39&gt;=('VERTICAL ALIGNMENT'!$C$16-('VERTICAL ALIGNMENT'!$E$16/2)))),'VERTICAL ALIGNMENT'!$K$16+'VERTICAL ALIGNMENT'!$F$15*(PET!$T39-'VERTICAL ALIGNMENT'!$J$16)+('VERTICAL ALIGNMENT'!$I$16/2)*(PET!$T39-'VERTICAL ALIGNMENT'!$J$16)^2,IF(AND(PET!$T39&lt;=('VERTICAL ALIGNMENT'!$C$18-('VERTICAL ALIGNMENT'!$E$18/2)),(PET!$T39&gt;='VERTICAL ALIGNMENT'!$C$16+'VERTICAL ALIGNMENT'!$E$16/2)),'VERTICAL ALIGNMENT'!$D$16+'VERTICAL ALIGNMENT'!$F$17*(PET!$T39-'VERTICAL ALIGNMENT'!$C$16),IF(AND(PET!$T39&lt;=('VERTICAL ALIGNMENT'!$C$18+('VERTICAL ALIGNMENT'!$E$18/2)),(PET!$T39&gt;=('VERTICAL ALIGNMENT'!$C$18-('VERTICAL ALIGNMENT'!$E$18/2)))),'VERTICAL ALIGNMENT'!$K$18+'VERTICAL ALIGNMENT'!$F$17*(PET!$T39-'VERTICAL ALIGNMENT'!$J$18)+('VERTICAL ALIGNMENT'!$I$18/2)*(PET!$T39-'VERTICAL ALIGNMENT'!$J$18)^2,IF(AND(PET!$T39&lt;=('VERTICAL ALIGNMENT'!$C$20-('VERTICAL ALIGNMENT'!$E$20/2)),(PET!$T39&gt;='VERTICAL ALIGNMENT'!$C$18+'VERTICAL ALIGNMENT'!$E$18/2)),'VERTICAL ALIGNMENT'!$D$18+'VERTICAL ALIGNMENT'!$F$19*(PET!$T39-'VERTICAL ALIGNMENT'!$C$18),IF(AND(PET!$T39&lt;=('VERTICAL ALIGNMENT'!$C$20+('VERTICAL ALIGNMENT'!$E$20/2)),(PET!$T39&gt;=('VERTICAL ALIGNMENT'!$C$20-('VERTICAL ALIGNMENT'!$E$20/2)))),'VERTICAL ALIGNMENT'!$K$20+'VERTICAL ALIGNMENT'!$F$19*(PET!$T39-'VERTICAL ALIGNMENT'!$J$20)+('VERTICAL ALIGNMENT'!$I$20/2)*(PET!$T39-'VERTICAL ALIGNMENT'!$J$20)^2,$L39))))))</f>
        <v>629.26912531337064</v>
      </c>
      <c r="L39" s="158" t="str">
        <f>IF(AND(PET!$T39&lt;=('VERTICAL ALIGNMENT'!$C$22-('VERTICAL ALIGNMENT'!$E$22/2)),(PET!$T39&gt;='VERTICAL ALIGNMENT'!$C$20+'VERTICAL ALIGNMENT'!$E$20/2)),'VERTICAL ALIGNMENT'!$D$20+'VERTICAL ALIGNMENT'!$F$21*(PET!$T39-'VERTICAL ALIGNMENT'!$C$20),IF(AND(PET!$T39&lt;=('VERTICAL ALIGNMENT'!$C$22+('VERTICAL ALIGNMENT'!$E$22/2)),(PET!$T39&gt;=('VERTICAL ALIGNMENT'!$C$22-('VERTICAL ALIGNMENT'!$E$22/2)))),'VERTICAL ALIGNMENT'!$K$22+'VERTICAL ALIGNMENT'!$F$21*(PET!$T39-'VERTICAL ALIGNMENT'!$J$22)+('VERTICAL ALIGNMENT'!$I$22/2)*(PET!$T39-'VERTICAL ALIGNMENT'!$J$22)^2,IF(AND(PET!$T39&lt;=('VERTICAL ALIGNMENT'!$C$24-('VERTICAL ALIGNMENT'!$E$24/2)),(PET!$T39&gt;='VERTICAL ALIGNMENT'!$C$22+'VERTICAL ALIGNMENT'!$E$22/2)),'VERTICAL ALIGNMENT'!$D$22+'VERTICAL ALIGNMENT'!$F$23*(PET!$T39-'VERTICAL ALIGNMENT'!$C$22),IF(AND(PET!$T39&lt;=('VERTICAL ALIGNMENT'!$C$24+('VERTICAL ALIGNMENT'!$E$24/2)),(PET!$T39&gt;=('VERTICAL ALIGNMENT'!$C$24-('VERTICAL ALIGNMENT'!$E$24/2)))),'VERTICAL ALIGNMENT'!$K$24+'VERTICAL ALIGNMENT'!$F$23*(PET!$T39-'VERTICAL ALIGNMENT'!$J$24)+('VERTICAL ALIGNMENT'!$I$24/2)*(PET!$T39-'VERTICAL ALIGNMENT'!$J$24)^2,IF(AND(PET!$T39&lt;=('VERTICAL ALIGNMENT'!$C$26-('VERTICAL ALIGNMENT'!$E$26/2)),(PET!$T39&gt;='VERTICAL ALIGNMENT'!$C$24+'VERTICAL ALIGNMENT'!$E$24/2)),'VERTICAL ALIGNMENT'!$D$24+'VERTICAL ALIGNMENT'!$F$25*(PET!$T39-'VERTICAL ALIGNMENT'!$C$24),IF(AND(PET!$T39&lt;=('VERTICAL ALIGNMENT'!$C$26+('VERTICAL ALIGNMENT'!$E$26/2)),(PET!$T39&gt;=('VERTICAL ALIGNMENT'!$C$26-('VERTICAL ALIGNMENT'!$E$26/2)))),'VERTICAL ALIGNMENT'!$K$26+'VERTICAL ALIGNMENT'!$F$25*(PET!$T39-'VERTICAL ALIGNMENT'!$J$26)+('VERTICAL ALIGNMENT'!$I$26/2)*(PET!$T39-'VERTICAL ALIGNMENT'!$J$26)^2,$M39))))))</f>
        <v>O. B.</v>
      </c>
      <c r="M39" s="158" t="str">
        <f>IF(AND(PET!$T39&lt;=('VERTICAL ALIGNMENT'!$C$28-('VERTICAL ALIGNMENT'!$E$28/2)),(PET!$T39&gt;='VERTICAL ALIGNMENT'!$C$26+'VERTICAL ALIGNMENT'!$E$26/2)),'VERTICAL ALIGNMENT'!$D$26+'VERTICAL ALIGNMENT'!$F$27*(PET!$T39-'VERTICAL ALIGNMENT'!$C$26),IF(AND(PET!$T39&lt;=('VERTICAL ALIGNMENT'!$C$28+('VERTICAL ALIGNMENT'!$E$28/2)),(PET!$T39&gt;=('VERTICAL ALIGNMENT'!$C$28-('VERTICAL ALIGNMENT'!$E$28/2)))),'VERTICAL ALIGNMENT'!$K$28+'VERTICAL ALIGNMENT'!$F$27*(PET!$T39-'VERTICAL ALIGNMENT'!$J$28)+('VERTICAL ALIGNMENT'!$I$28/2)*(PET!$T39-'VERTICAL ALIGNMENT'!$J$28)^2,IF(AND(PET!$T39&lt;=('VERTICAL ALIGNMENT'!$C$30-('VERTICAL ALIGNMENT'!$E$30/2)),(PET!$T39&gt;='VERTICAL ALIGNMENT'!$C$28+'VERTICAL ALIGNMENT'!$E$28/2)),'VERTICAL ALIGNMENT'!$D$28+'VERTICAL ALIGNMENT'!$F$29*(PET!$T39-'VERTICAL ALIGNMENT'!$C$28),IF(AND(PET!$T39&lt;=('VERTICAL ALIGNMENT'!$C$30+('VERTICAL ALIGNMENT'!$E$30/2)),(PET!$T39&gt;=('VERTICAL ALIGNMENT'!$C$30-('VERTICAL ALIGNMENT'!$E$30/2)))),'VERTICAL ALIGNMENT'!$K$30+'VERTICAL ALIGNMENT'!$F$29*(PET!$T39-'VERTICAL ALIGNMENT'!$J$30)+('VERTICAL ALIGNMENT'!$I$30/2)*(PET!$T39-'VERTICAL ALIGNMENT'!$J$30)^2,IF(AND(PET!$T39&lt;=('VERTICAL ALIGNMENT'!$C$32-('VERTICAL ALIGNMENT'!$E$32/2)),(PET!$T39&gt;='VERTICAL ALIGNMENT'!$C$30+'VERTICAL ALIGNMENT'!$E$30/2)),'VERTICAL ALIGNMENT'!$D$30+'VERTICAL ALIGNMENT'!$F$31*(PET!$T39-'VERTICAL ALIGNMENT'!$C$30),IF(AND(PET!$T39&lt;=('VERTICAL ALIGNMENT'!$C$32+('VERTICAL ALIGNMENT'!$E$32/2)),(PET!$T39&gt;=('VERTICAL ALIGNMENT'!$C$32-('VERTICAL ALIGNMENT'!$E$32/2)))),'VERTICAL ALIGNMENT'!$K$32+'VERTICAL ALIGNMENT'!$F$31*(PET!$T39-'VERTICAL ALIGNMENT'!$J$32)+('VERTICAL ALIGNMENT'!$I$32/2)*(PET!$T39-'VERTICAL ALIGNMENT'!$J$32)^2,$N39))))))</f>
        <v>O. B.</v>
      </c>
      <c r="N39" s="158" t="str">
        <f>IF(AND(PET!$T39&lt;=('VERTICAL ALIGNMENT'!$C$34-('VERTICAL ALIGNMENT'!$E$34/2)),(PET!$T39&gt;='VERTICAL ALIGNMENT'!$C$32+'VERTICAL ALIGNMENT'!$E$32/2)),'VERTICAL ALIGNMENT'!$D$32+'VERTICAL ALIGNMENT'!$F$33*(PET!$T39-'VERTICAL ALIGNMENT'!$C$32),IF(AND(PET!$T39&lt;=('VERTICAL ALIGNMENT'!$C$34+('VERTICAL ALIGNMENT'!$E$34/2)),(PET!$T39&gt;=('VERTICAL ALIGNMENT'!$C$34-('VERTICAL ALIGNMENT'!$E$34/2)))),'VERTICAL ALIGNMENT'!$K$34+'VERTICAL ALIGNMENT'!$F$33*(PET!$T39-'VERTICAL ALIGNMENT'!$J$34)+('VERTICAL ALIGNMENT'!$I$34/2)*(PET!$T39-'VERTICAL ALIGNMENT'!$J$34)^2,IF(AND(PET!$T39&lt;=('VERTICAL ALIGNMENT'!$C$36-('VERTICAL ALIGNMENT'!$E$36/2)),(PET!$T39&gt;='VERTICAL ALIGNMENT'!$C$34+'VERTICAL ALIGNMENT'!$E$34/2)),'VERTICAL ALIGNMENT'!$D$34+'VERTICAL ALIGNMENT'!$F$35*(PET!$T39-'VERTICAL ALIGNMENT'!$C$34),IF(AND(PET!$T39&lt;=('VERTICAL ALIGNMENT'!$C$36+('VERTICAL ALIGNMENT'!$E$36/2)),(PET!$T39&gt;=('VERTICAL ALIGNMENT'!$C$36-('VERTICAL ALIGNMENT'!$E$36/2)))),'VERTICAL ALIGNMENT'!$K$36+'VERTICAL ALIGNMENT'!$F$35*(PET!$T39-'VERTICAL ALIGNMENT'!$J$36)+('VERTICAL ALIGNMENT'!$I$36/2)*(PET!$T39-'VERTICAL ALIGNMENT'!$J$36)^2,IF(AND(PET!$T39&lt;=('VERTICAL ALIGNMENT'!$C$38-('VERTICAL ALIGNMENT'!$E$38/2)),(PET!$T39&gt;='VERTICAL ALIGNMENT'!$C$36+'VERTICAL ALIGNMENT'!$E$36/2)),'VERTICAL ALIGNMENT'!$D$36+'VERTICAL ALIGNMENT'!$F$37*(PET!$T39-'VERTICAL ALIGNMENT'!$C$36),IF(AND(PET!$T39&lt;=('VERTICAL ALIGNMENT'!$C$38+('VERTICAL ALIGNMENT'!$E$38/2)),(PET!$T39&gt;=('VERTICAL ALIGNMENT'!$C$38-('VERTICAL ALIGNMENT'!$E$38/2)))),'VERTICAL ALIGNMENT'!$K$38+'VERTICAL ALIGNMENT'!$F$37*(PET!$T39-'VERTICAL ALIGNMENT'!$J$38)+('VERTICAL ALIGNMENT'!$I$38/2)*(PET!$T39-'VERTICAL ALIGNMENT'!$J$38)^2,$O39))))))</f>
        <v>O. B.</v>
      </c>
      <c r="O39" s="158" t="str">
        <f>IF(AND(PET!$T39&lt;=('VERTICAL ALIGNMENT'!$C$40-('VERTICAL ALIGNMENT'!$E$40/2)),(PET!$T39&gt;='VERTICAL ALIGNMENT'!$C$38+'VERTICAL ALIGNMENT'!$E$38/2)),'VERTICAL ALIGNMENT'!$D$38+'VERTICAL ALIGNMENT'!$F$39*(PET!$T39-'VERTICAL ALIGNMENT'!$C$38),IF(AND(PET!$T39&lt;=('VERTICAL ALIGNMENT'!$C$40+('VERTICAL ALIGNMENT'!$E$40/2)),(PET!$T39&gt;=('VERTICAL ALIGNMENT'!$C$40-('VERTICAL ALIGNMENT'!$E$40/2)))),'VERTICAL ALIGNMENT'!$K$40+'VERTICAL ALIGNMENT'!$F$39*(PET!$T39-'VERTICAL ALIGNMENT'!$J$40)+('VERTICAL ALIGNMENT'!$I$40/2)*(PET!$T39-'VERTICAL ALIGNMENT'!$J$40)^2,IF(AND(PET!$T39&lt;=('VERTICAL ALIGNMENT'!$C$42-('VERTICAL ALIGNMENT'!$E$42/2)),(PET!$T39&gt;='VERTICAL ALIGNMENT'!$C$40+'VERTICAL ALIGNMENT'!$E$40/2)),'VERTICAL ALIGNMENT'!$D$40+'VERTICAL ALIGNMENT'!$F$41*(PET!$T39-'VERTICAL ALIGNMENT'!$C$40),IF(AND(PET!$T39&lt;=('VERTICAL ALIGNMENT'!$C$42+('VERTICAL ALIGNMENT'!$E$42/2)),(PET!$T39&gt;=('VERTICAL ALIGNMENT'!$C$42-('VERTICAL ALIGNMENT'!$E$42/2)))),'VERTICAL ALIGNMENT'!$K$42+'VERTICAL ALIGNMENT'!$F$41*(PET!$T39-'VERTICAL ALIGNMENT'!$J$42)+('VERTICAL ALIGNMENT'!$I$42/2)*(PET!$T39-'VERTICAL ALIGNMENT'!$J$42)^2,IF(AND(PET!$T39&lt;=('VERTICAL ALIGNMENT'!$C$44-('VERTICAL ALIGNMENT'!$E$44/2)),(PET!$T39&gt;='VERTICAL ALIGNMENT'!$C$42+'VERTICAL ALIGNMENT'!$E$42/2)),'VERTICAL ALIGNMENT'!$D$42+'VERTICAL ALIGNMENT'!$F$43*(PET!$T39-'VERTICAL ALIGNMENT'!$C$42),IF(AND(PET!$T39&lt;=('VERTICAL ALIGNMENT'!$C$44+('VERTICAL ALIGNMENT'!$E$44/2)),(PET!$T39&gt;=('VERTICAL ALIGNMENT'!$C$44-('VERTICAL ALIGNMENT'!$E$44/2)))),'VERTICAL ALIGNMENT'!$K$44+'VERTICAL ALIGNMENT'!$F$43*(PET!$T39-'VERTICAL ALIGNMENT'!$J$44)+('VERTICAL ALIGNMENT'!$I$44/2)*(PET!$T39-'VERTICAL ALIGNMENT'!$J$44)^2,$P39))))))</f>
        <v>O. B.</v>
      </c>
      <c r="P39" s="158" t="str">
        <f>IF(AND(PET!$T39&lt;=('VERTICAL ALIGNMENT'!$C$46-('VERTICAL ALIGNMENT'!$E$46/2)),(PET!$T39&gt;='VERTICAL ALIGNMENT'!$C$44+'VERTICAL ALIGNMENT'!$E$44/2)),'VERTICAL ALIGNMENT'!$D$44+'VERTICAL ALIGNMENT'!$F$45*(PET!$T39-'VERTICAL ALIGNMENT'!$C$44),IF(AND(PET!$T39&lt;=('VERTICAL ALIGNMENT'!$C$46+('VERTICAL ALIGNMENT'!$E$46/2)),(PET!$T39&gt;=('VERTICAL ALIGNMENT'!$C$46-('VERTICAL ALIGNMENT'!$E$46/2)))),'VERTICAL ALIGNMENT'!$K$46+'VERTICAL ALIGNMENT'!$F$45*(PET!$T39-'VERTICAL ALIGNMENT'!$J$46)+('VERTICAL ALIGNMENT'!$I$46/2)*(PET!$T39-'VERTICAL ALIGNMENT'!$J$46)^2,IF(AND(PET!$T39&lt;=('VERTICAL ALIGNMENT'!$C$48-('VERTICAL ALIGNMENT'!$E$48/2)),(PET!$T39&gt;='VERTICAL ALIGNMENT'!$C$46+'VERTICAL ALIGNMENT'!$E$46/2)),'VERTICAL ALIGNMENT'!$D$46+'VERTICAL ALIGNMENT'!$F$47*(PET!$T39-'VERTICAL ALIGNMENT'!$C$46),IF(AND(PET!$T39&lt;=('VERTICAL ALIGNMENT'!$C$48+('VERTICAL ALIGNMENT'!$E$48/2)),(PET!$T39&gt;=('VERTICAL ALIGNMENT'!$C$48-('VERTICAL ALIGNMENT'!$E$48/2)))),'VERTICAL ALIGNMENT'!$K$48+'VERTICAL ALIGNMENT'!$F$47*(PET!$T39-'VERTICAL ALIGNMENT'!$J$48)+('VERTICAL ALIGNMENT'!$I$48/2)*(PET!$T39-'VERTICAL ALIGNMENT'!$J$48)^2,IF(AND(PET!$T39&lt;=('VERTICAL ALIGNMENT'!$C$50-('VERTICAL ALIGNMENT'!$E$50/2)),(PET!$T39&gt;='VERTICAL ALIGNMENT'!$C$48+'VERTICAL ALIGNMENT'!$E$48/2)),'VERTICAL ALIGNMENT'!$D$48+'VERTICAL ALIGNMENT'!$F$49*(PET!$T39-'VERTICAL ALIGNMENT'!$C$48),IF(AND(PET!$T39&lt;=('VERTICAL ALIGNMENT'!$C$50+('VERTICAL ALIGNMENT'!$E$50/2)),(PET!$T39&gt;=('VERTICAL ALIGNMENT'!$C$50-('VERTICAL ALIGNMENT'!$E$50/2)))),'VERTICAL ALIGNMENT'!$K$50+'VERTICAL ALIGNMENT'!$F$49*(PET!$T39-'VERTICAL ALIGNMENT'!$J$50)+('VERTICAL ALIGNMENT'!$I$50/2)*(PET!$T39-'VERTICAL ALIGNMENT'!$J$50)^2,$Q39))))))</f>
        <v>O. B.</v>
      </c>
      <c r="Q39" s="158" t="str">
        <f>IF(AND(PET!$T39&lt;=('VERTICAL ALIGNMENT'!$C$52-('VERTICAL ALIGNMENT'!$E$52/2)),(PET!$T39&gt;='VERTICAL ALIGNMENT'!$C$50+'VERTICAL ALIGNMENT'!$E$50/2)),'VERTICAL ALIGNMENT'!$D$50+'VERTICAL ALIGNMENT'!$F$51*(PET!$T39-'VERTICAL ALIGNMENT'!$C$50),IF(AND(PET!$T39&lt;=('VERTICAL ALIGNMENT'!$C$52+('VERTICAL ALIGNMENT'!$E$52/2)),(PET!$T39&gt;=('VERTICAL ALIGNMENT'!$C$52-('VERTICAL ALIGNMENT'!$E$52/2)))),'VERTICAL ALIGNMENT'!$K$52+'VERTICAL ALIGNMENT'!$F$51*(PET!$T39-'VERTICAL ALIGNMENT'!$J$52)+('VERTICAL ALIGNMENT'!$I$52/2)*(PET!$T39-'VERTICAL ALIGNMENT'!$J$52)^2,IF(AND(PET!$T39&lt;=('VERTICAL ALIGNMENT'!$C$54-('VERTICAL ALIGNMENT'!$E$54/2)),(PET!$T39&gt;='VERTICAL ALIGNMENT'!$C$52+'VERTICAL ALIGNMENT'!$E$52/2)),'VERTICAL ALIGNMENT'!$D$52+'VERTICAL ALIGNMENT'!$F$53*(PET!$T39-'VERTICAL ALIGNMENT'!$C$52),IF(AND(PET!$T39&lt;=('VERTICAL ALIGNMENT'!$C$54+('VERTICAL ALIGNMENT'!$E$54/2)),(PET!$T39&gt;=('VERTICAL ALIGNMENT'!$C$54-('VERTICAL ALIGNMENT'!$E$54/2)))),'VERTICAL ALIGNMENT'!$K$54+'VERTICAL ALIGNMENT'!$F$53*(PET!$T39-'VERTICAL ALIGNMENT'!$J$54)+('VERTICAL ALIGNMENT'!$I$54/2)*(PET!$T39-'VERTICAL ALIGNMENT'!$J$54)^2,IF(AND(PET!$T39&lt;=('VERTICAL ALIGNMENT'!$C$56-('VERTICAL ALIGNMENT'!$E$56/2)),(PET!$T39&gt;='VERTICAL ALIGNMENT'!$C$54+'VERTICAL ALIGNMENT'!$E$54/2)),'VERTICAL ALIGNMENT'!$D$54+'VERTICAL ALIGNMENT'!$F$55*(PET!$T39-'VERTICAL ALIGNMENT'!$C$54),IF(AND(PET!$T39&lt;=('VERTICAL ALIGNMENT'!$C$56+('VERTICAL ALIGNMENT'!$E$56/2)),(PET!$T39&gt;=('VERTICAL ALIGNMENT'!$C$56-('VERTICAL ALIGNMENT'!$E$56/2)))),'VERTICAL ALIGNMENT'!$K$56+'VERTICAL ALIGNMENT'!$F$55*(PET!$T39-'VERTICAL ALIGNMENT'!$J$56)+('VERTICAL ALIGNMENT'!$I$56/2)*(PET!$T39-'VERTICAL ALIGNMENT'!$J$56)^2,$R39))))))</f>
        <v>O. B.</v>
      </c>
      <c r="R39" s="158" t="str">
        <f>IF(AND(PET!$T39&lt;=('VERTICAL ALIGNMENT'!$C$58-('VERTICAL ALIGNMENT'!$E$58/2)),(PET!$T39&gt;='VERTICAL ALIGNMENT'!$C$56+'VERTICAL ALIGNMENT'!$E$56/2)),'VERTICAL ALIGNMENT'!$D$56+'VERTICAL ALIGNMENT'!$F$57*(PET!$T39-'VERTICAL ALIGNMENT'!$C$56),IF(AND(PET!$T39&lt;=('VERTICAL ALIGNMENT'!$C$58+('VERTICAL ALIGNMENT'!$E$58/2)),(PET!$T39&gt;=('VERTICAL ALIGNMENT'!$C$58-('VERTICAL ALIGNMENT'!$E$58/2)))),'VERTICAL ALIGNMENT'!$K$58+'VERTICAL ALIGNMENT'!$F$57*(PET!$T39-'VERTICAL ALIGNMENT'!$J$58)+('VERTICAL ALIGNMENT'!$I$58/2)*(PET!$T39-'VERTICAL ALIGNMENT'!$J$58)^2,IF(AND(PET!$T39&lt;=('VERTICAL ALIGNMENT'!$C$60-('VERTICAL ALIGNMENT'!$E$60/2)),(PET!$T39&gt;='VERTICAL ALIGNMENT'!$C$58+'VERTICAL ALIGNMENT'!$E$58/2)),'VERTICAL ALIGNMENT'!$D$58+'VERTICAL ALIGNMENT'!$F$59*(PET!$T39-'VERTICAL ALIGNMENT'!$C$58),IF(AND(PET!$T39&lt;=('VERTICAL ALIGNMENT'!$C$60+('VERTICAL ALIGNMENT'!$E$60/2)),(PET!$T39&gt;=('VERTICAL ALIGNMENT'!$C$60-('VERTICAL ALIGNMENT'!$E$60/2)))),'VERTICAL ALIGNMENT'!$K$60+'VERTICAL ALIGNMENT'!$F$59*(PET!$T39-'VERTICAL ALIGNMENT'!$J$60)+('VERTICAL ALIGNMENT'!$I$60/2)*(PET!$T39-'VERTICAL ALIGNMENT'!$J$60)^2,IF(AND(PET!$T39&lt;=('VERTICAL ALIGNMENT'!$C$62-('VERTICAL ALIGNMENT'!$E$62/2)),(PET!$T39&gt;='VERTICAL ALIGNMENT'!$C$60+'VERTICAL ALIGNMENT'!$E$60/2)),'VERTICAL ALIGNMENT'!$D$60+'VERTICAL ALIGNMENT'!$F$61*(PET!$T39-'VERTICAL ALIGNMENT'!$C$60),IF(AND(PET!$T39&lt;=('VERTICAL ALIGNMENT'!$C$62+('VERTICAL ALIGNMENT'!$E$62/2)),(PET!$T39&gt;=('VERTICAL ALIGNMENT'!$C$62-('VERTICAL ALIGNMENT'!$E$62/2)))),'VERTICAL ALIGNMENT'!$K$62+'VERTICAL ALIGNMENT'!$F$61*(PET!$T39-'VERTICAL ALIGNMENT'!$J$62)+('VERTICAL ALIGNMENT'!$I$62/2)*(PET!$T39-'VERTICAL ALIGNMENT'!$J$62)^2,$S39))))))</f>
        <v>O. B.</v>
      </c>
      <c r="S39" s="158" t="str">
        <f>IF(AND(PET!$T39&gt;'VERTICAL ALIGNMENT'!$C$60+'VERTICAL ALIGNMENT'!$E$60/2,PET!$T39&lt;='VERTICAL ALIGNMENT'!$C$62),'VERTICAL ALIGNMENT'!$D$60+'VERTICAL ALIGNMENT'!$F$61*(PET!$T39-'VERTICAL ALIGNMENT'!$C$60),"O. B.")</f>
        <v>O. B.</v>
      </c>
      <c r="T39" s="181">
        <v>3349.96</v>
      </c>
      <c r="U39" s="214">
        <v>0.06</v>
      </c>
      <c r="V39" s="106">
        <v>16</v>
      </c>
      <c r="W39" s="106">
        <f t="shared" si="5"/>
        <v>0.96</v>
      </c>
      <c r="X39" s="140"/>
      <c r="Y39" s="194">
        <v>35</v>
      </c>
      <c r="Z39" s="212">
        <f t="shared" si="6"/>
        <v>630.23</v>
      </c>
      <c r="AA39" s="168">
        <f t="shared" si="17"/>
        <v>-1.0000000000000009E-2</v>
      </c>
      <c r="AB39" s="106">
        <v>4</v>
      </c>
      <c r="AC39" s="169">
        <f t="shared" si="9"/>
        <v>630.19000000000005</v>
      </c>
      <c r="AD39" s="185" t="s">
        <v>63</v>
      </c>
      <c r="AE39" s="234"/>
    </row>
    <row r="40" spans="1:44" ht="14.1" customHeight="1" x14ac:dyDescent="0.2">
      <c r="A40" s="129">
        <f t="shared" si="3"/>
        <v>629.05799999999999</v>
      </c>
      <c r="B40" s="106">
        <v>6</v>
      </c>
      <c r="C40" s="108">
        <f t="shared" si="22"/>
        <v>-5.2999999999999999E-2</v>
      </c>
      <c r="D40" s="195">
        <f t="shared" si="7"/>
        <v>630.22</v>
      </c>
      <c r="E40" s="194">
        <v>35</v>
      </c>
      <c r="F40" s="236">
        <v>222</v>
      </c>
      <c r="G40" s="140">
        <f t="shared" si="34"/>
        <v>0.84799999999999998</v>
      </c>
      <c r="H40" s="105">
        <v>16</v>
      </c>
      <c r="I40" s="198">
        <f>ROUND(I39-((T40-T39)/(H40*$F$40)),4)</f>
        <v>5.2999999999999999E-2</v>
      </c>
      <c r="J40" s="157">
        <f>IF(AND(PET!$T40&lt;=('VERTICAL ALIGNMENT'!$C$10-('VERTICAL ALIGNMENT'!$E$10/2)),(PET!$T40&gt;='VERTICAL ALIGNMENT'!$C$8)),'VERTICAL ALIGNMENT'!$D$8+'VERTICAL ALIGNMENT'!$F$9*(PET!$T40-'VERTICAL ALIGNMENT'!$C$8),IF(AND(PET!$T40&lt;=('VERTICAL ALIGNMENT'!$C$10+('VERTICAL ALIGNMENT'!$E$10/2)),(PET!$T40&gt;=('VERTICAL ALIGNMENT'!$C$10-('VERTICAL ALIGNMENT'!$E$10/2)))),'VERTICAL ALIGNMENT'!$K$10+'VERTICAL ALIGNMENT'!$F$9*(PET!$T40-'VERTICAL ALIGNMENT'!$J$10)+('VERTICAL ALIGNMENT'!$I$10/2)*(PET!$T40-'VERTICAL ALIGNMENT'!$J$10)^2,IF(AND(PET!$T40&lt;=('VERTICAL ALIGNMENT'!$C$12-('VERTICAL ALIGNMENT'!$E$12/2)),(PET!$T40&gt;='VERTICAL ALIGNMENT'!$C$10+'VERTICAL ALIGNMENT'!$E$10/2)),'VERTICAL ALIGNMENT'!$D$10+'VERTICAL ALIGNMENT'!$F$11*(PET!$T40-'VERTICAL ALIGNMENT'!$C$10),IF(AND(PET!$T40&lt;=('VERTICAL ALIGNMENT'!$C$12+('VERTICAL ALIGNMENT'!$E$12/2)),(PET!$T40&gt;=('VERTICAL ALIGNMENT'!$C$12-('VERTICAL ALIGNMENT'!$E$12/2)))),'VERTICAL ALIGNMENT'!$K$12+'VERTICAL ALIGNMENT'!$F$11*(PET!$T40-'VERTICAL ALIGNMENT'!$J$12)+('VERTICAL ALIGNMENT'!$I$12/2)*(PET!$T40-'VERTICAL ALIGNMENT'!$J$12)^2,IF(AND(PET!$T40&lt;=('VERTICAL ALIGNMENT'!$C$14-('VERTICAL ALIGNMENT'!$E$14/2)),(PET!$T40&gt;='VERTICAL ALIGNMENT'!$C$12+'VERTICAL ALIGNMENT'!$E$12/2)),'VERTICAL ALIGNMENT'!$D$12+'VERTICAL ALIGNMENT'!$F$13*(PET!$T40-'VERTICAL ALIGNMENT'!$C$12),IF(AND(PET!$T40&lt;=('VERTICAL ALIGNMENT'!$C$14+('VERTICAL ALIGNMENT'!$E$14/2)),(PET!$T40&gt;=('VERTICAL ALIGNMENT'!$C$14-('VERTICAL ALIGNMENT'!$E$14/2)))),'VERTICAL ALIGNMENT'!$K$14+'VERTICAL ALIGNMENT'!$F$13*(PET!$T40-'VERTICAL ALIGNMENT'!$J$14)+('VERTICAL ALIGNMENT'!$I$14/2)*(PET!$T40-'VERTICAL ALIGNMENT'!$J$14)^2,$K40))))))</f>
        <v>629.37588541666662</v>
      </c>
      <c r="K40" s="158">
        <f>IF(AND(PET!$T40&lt;=('VERTICAL ALIGNMENT'!$C$16-('VERTICAL ALIGNMENT'!$E$16/2)),(PET!$T40&gt;='VERTICAL ALIGNMENT'!$C$14+'VERTICAL ALIGNMENT'!$E$14/2)),'VERTICAL ALIGNMENT'!$D$14+'VERTICAL ALIGNMENT'!$F$15*(PET!$T40-'VERTICAL ALIGNMENT'!$C$14),IF(AND(PET!$T40&lt;=('VERTICAL ALIGNMENT'!$C$16+('VERTICAL ALIGNMENT'!$E$16/2)),(PET!$T40&gt;=('VERTICAL ALIGNMENT'!$C$16-('VERTICAL ALIGNMENT'!$E$16/2)))),'VERTICAL ALIGNMENT'!$K$16+'VERTICAL ALIGNMENT'!$F$15*(PET!$T40-'VERTICAL ALIGNMENT'!$J$16)+('VERTICAL ALIGNMENT'!$I$16/2)*(PET!$T40-'VERTICAL ALIGNMENT'!$J$16)^2,IF(AND(PET!$T40&lt;=('VERTICAL ALIGNMENT'!$C$18-('VERTICAL ALIGNMENT'!$E$18/2)),(PET!$T40&gt;='VERTICAL ALIGNMENT'!$C$16+'VERTICAL ALIGNMENT'!$E$16/2)),'VERTICAL ALIGNMENT'!$D$16+'VERTICAL ALIGNMENT'!$F$17*(PET!$T40-'VERTICAL ALIGNMENT'!$C$16),IF(AND(PET!$T40&lt;=('VERTICAL ALIGNMENT'!$C$18+('VERTICAL ALIGNMENT'!$E$18/2)),(PET!$T40&gt;=('VERTICAL ALIGNMENT'!$C$18-('VERTICAL ALIGNMENT'!$E$18/2)))),'VERTICAL ALIGNMENT'!$K$18+'VERTICAL ALIGNMENT'!$F$17*(PET!$T40-'VERTICAL ALIGNMENT'!$J$18)+('VERTICAL ALIGNMENT'!$I$18/2)*(PET!$T40-'VERTICAL ALIGNMENT'!$J$18)^2,IF(AND(PET!$T40&lt;=('VERTICAL ALIGNMENT'!$C$20-('VERTICAL ALIGNMENT'!$E$20/2)),(PET!$T40&gt;='VERTICAL ALIGNMENT'!$C$18+'VERTICAL ALIGNMENT'!$E$18/2)),'VERTICAL ALIGNMENT'!$D$18+'VERTICAL ALIGNMENT'!$F$19*(PET!$T40-'VERTICAL ALIGNMENT'!$C$18),IF(AND(PET!$T40&lt;=('VERTICAL ALIGNMENT'!$C$20+('VERTICAL ALIGNMENT'!$E$20/2)),(PET!$T40&gt;=('VERTICAL ALIGNMENT'!$C$20-('VERTICAL ALIGNMENT'!$E$20/2)))),'VERTICAL ALIGNMENT'!$K$20+'VERTICAL ALIGNMENT'!$F$19*(PET!$T40-'VERTICAL ALIGNMENT'!$J$20)+('VERTICAL ALIGNMENT'!$I$20/2)*(PET!$T40-'VERTICAL ALIGNMENT'!$J$20)^2,$L40))))))</f>
        <v>629.37588541666662</v>
      </c>
      <c r="L40" s="158" t="str">
        <f>IF(AND(PET!$T40&lt;=('VERTICAL ALIGNMENT'!$C$22-('VERTICAL ALIGNMENT'!$E$22/2)),(PET!$T40&gt;='VERTICAL ALIGNMENT'!$C$20+'VERTICAL ALIGNMENT'!$E$20/2)),'VERTICAL ALIGNMENT'!$D$20+'VERTICAL ALIGNMENT'!$F$21*(PET!$T40-'VERTICAL ALIGNMENT'!$C$20),IF(AND(PET!$T40&lt;=('VERTICAL ALIGNMENT'!$C$22+('VERTICAL ALIGNMENT'!$E$22/2)),(PET!$T40&gt;=('VERTICAL ALIGNMENT'!$C$22-('VERTICAL ALIGNMENT'!$E$22/2)))),'VERTICAL ALIGNMENT'!$K$22+'VERTICAL ALIGNMENT'!$F$21*(PET!$T40-'VERTICAL ALIGNMENT'!$J$22)+('VERTICAL ALIGNMENT'!$I$22/2)*(PET!$T40-'VERTICAL ALIGNMENT'!$J$22)^2,IF(AND(PET!$T40&lt;=('VERTICAL ALIGNMENT'!$C$24-('VERTICAL ALIGNMENT'!$E$24/2)),(PET!$T40&gt;='VERTICAL ALIGNMENT'!$C$22+'VERTICAL ALIGNMENT'!$E$22/2)),'VERTICAL ALIGNMENT'!$D$22+'VERTICAL ALIGNMENT'!$F$23*(PET!$T40-'VERTICAL ALIGNMENT'!$C$22),IF(AND(PET!$T40&lt;=('VERTICAL ALIGNMENT'!$C$24+('VERTICAL ALIGNMENT'!$E$24/2)),(PET!$T40&gt;=('VERTICAL ALIGNMENT'!$C$24-('VERTICAL ALIGNMENT'!$E$24/2)))),'VERTICAL ALIGNMENT'!$K$24+'VERTICAL ALIGNMENT'!$F$23*(PET!$T40-'VERTICAL ALIGNMENT'!$J$24)+('VERTICAL ALIGNMENT'!$I$24/2)*(PET!$T40-'VERTICAL ALIGNMENT'!$J$24)^2,IF(AND(PET!$T40&lt;=('VERTICAL ALIGNMENT'!$C$26-('VERTICAL ALIGNMENT'!$E$26/2)),(PET!$T40&gt;='VERTICAL ALIGNMENT'!$C$24+'VERTICAL ALIGNMENT'!$E$24/2)),'VERTICAL ALIGNMENT'!$D$24+'VERTICAL ALIGNMENT'!$F$25*(PET!$T40-'VERTICAL ALIGNMENT'!$C$24),IF(AND(PET!$T40&lt;=('VERTICAL ALIGNMENT'!$C$26+('VERTICAL ALIGNMENT'!$E$26/2)),(PET!$T40&gt;=('VERTICAL ALIGNMENT'!$C$26-('VERTICAL ALIGNMENT'!$E$26/2)))),'VERTICAL ALIGNMENT'!$K$26+'VERTICAL ALIGNMENT'!$F$25*(PET!$T40-'VERTICAL ALIGNMENT'!$J$26)+('VERTICAL ALIGNMENT'!$I$26/2)*(PET!$T40-'VERTICAL ALIGNMENT'!$J$26)^2,$M40))))))</f>
        <v>O. B.</v>
      </c>
      <c r="M40" s="158" t="str">
        <f>IF(AND(PET!$T40&lt;=('VERTICAL ALIGNMENT'!$C$28-('VERTICAL ALIGNMENT'!$E$28/2)),(PET!$T40&gt;='VERTICAL ALIGNMENT'!$C$26+'VERTICAL ALIGNMENT'!$E$26/2)),'VERTICAL ALIGNMENT'!$D$26+'VERTICAL ALIGNMENT'!$F$27*(PET!$T40-'VERTICAL ALIGNMENT'!$C$26),IF(AND(PET!$T40&lt;=('VERTICAL ALIGNMENT'!$C$28+('VERTICAL ALIGNMENT'!$E$28/2)),(PET!$T40&gt;=('VERTICAL ALIGNMENT'!$C$28-('VERTICAL ALIGNMENT'!$E$28/2)))),'VERTICAL ALIGNMENT'!$K$28+'VERTICAL ALIGNMENT'!$F$27*(PET!$T40-'VERTICAL ALIGNMENT'!$J$28)+('VERTICAL ALIGNMENT'!$I$28/2)*(PET!$T40-'VERTICAL ALIGNMENT'!$J$28)^2,IF(AND(PET!$T40&lt;=('VERTICAL ALIGNMENT'!$C$30-('VERTICAL ALIGNMENT'!$E$30/2)),(PET!$T40&gt;='VERTICAL ALIGNMENT'!$C$28+'VERTICAL ALIGNMENT'!$E$28/2)),'VERTICAL ALIGNMENT'!$D$28+'VERTICAL ALIGNMENT'!$F$29*(PET!$T40-'VERTICAL ALIGNMENT'!$C$28),IF(AND(PET!$T40&lt;=('VERTICAL ALIGNMENT'!$C$30+('VERTICAL ALIGNMENT'!$E$30/2)),(PET!$T40&gt;=('VERTICAL ALIGNMENT'!$C$30-('VERTICAL ALIGNMENT'!$E$30/2)))),'VERTICAL ALIGNMENT'!$K$30+'VERTICAL ALIGNMENT'!$F$29*(PET!$T40-'VERTICAL ALIGNMENT'!$J$30)+('VERTICAL ALIGNMENT'!$I$30/2)*(PET!$T40-'VERTICAL ALIGNMENT'!$J$30)^2,IF(AND(PET!$T40&lt;=('VERTICAL ALIGNMENT'!$C$32-('VERTICAL ALIGNMENT'!$E$32/2)),(PET!$T40&gt;='VERTICAL ALIGNMENT'!$C$30+'VERTICAL ALIGNMENT'!$E$30/2)),'VERTICAL ALIGNMENT'!$D$30+'VERTICAL ALIGNMENT'!$F$31*(PET!$T40-'VERTICAL ALIGNMENT'!$C$30),IF(AND(PET!$T40&lt;=('VERTICAL ALIGNMENT'!$C$32+('VERTICAL ALIGNMENT'!$E$32/2)),(PET!$T40&gt;=('VERTICAL ALIGNMENT'!$C$32-('VERTICAL ALIGNMENT'!$E$32/2)))),'VERTICAL ALIGNMENT'!$K$32+'VERTICAL ALIGNMENT'!$F$31*(PET!$T40-'VERTICAL ALIGNMENT'!$J$32)+('VERTICAL ALIGNMENT'!$I$32/2)*(PET!$T40-'VERTICAL ALIGNMENT'!$J$32)^2,$N40))))))</f>
        <v>O. B.</v>
      </c>
      <c r="N40" s="158" t="str">
        <f>IF(AND(PET!$T40&lt;=('VERTICAL ALIGNMENT'!$C$34-('VERTICAL ALIGNMENT'!$E$34/2)),(PET!$T40&gt;='VERTICAL ALIGNMENT'!$C$32+'VERTICAL ALIGNMENT'!$E$32/2)),'VERTICAL ALIGNMENT'!$D$32+'VERTICAL ALIGNMENT'!$F$33*(PET!$T40-'VERTICAL ALIGNMENT'!$C$32),IF(AND(PET!$T40&lt;=('VERTICAL ALIGNMENT'!$C$34+('VERTICAL ALIGNMENT'!$E$34/2)),(PET!$T40&gt;=('VERTICAL ALIGNMENT'!$C$34-('VERTICAL ALIGNMENT'!$E$34/2)))),'VERTICAL ALIGNMENT'!$K$34+'VERTICAL ALIGNMENT'!$F$33*(PET!$T40-'VERTICAL ALIGNMENT'!$J$34)+('VERTICAL ALIGNMENT'!$I$34/2)*(PET!$T40-'VERTICAL ALIGNMENT'!$J$34)^2,IF(AND(PET!$T40&lt;=('VERTICAL ALIGNMENT'!$C$36-('VERTICAL ALIGNMENT'!$E$36/2)),(PET!$T40&gt;='VERTICAL ALIGNMENT'!$C$34+'VERTICAL ALIGNMENT'!$E$34/2)),'VERTICAL ALIGNMENT'!$D$34+'VERTICAL ALIGNMENT'!$F$35*(PET!$T40-'VERTICAL ALIGNMENT'!$C$34),IF(AND(PET!$T40&lt;=('VERTICAL ALIGNMENT'!$C$36+('VERTICAL ALIGNMENT'!$E$36/2)),(PET!$T40&gt;=('VERTICAL ALIGNMENT'!$C$36-('VERTICAL ALIGNMENT'!$E$36/2)))),'VERTICAL ALIGNMENT'!$K$36+'VERTICAL ALIGNMENT'!$F$35*(PET!$T40-'VERTICAL ALIGNMENT'!$J$36)+('VERTICAL ALIGNMENT'!$I$36/2)*(PET!$T40-'VERTICAL ALIGNMENT'!$J$36)^2,IF(AND(PET!$T40&lt;=('VERTICAL ALIGNMENT'!$C$38-('VERTICAL ALIGNMENT'!$E$38/2)),(PET!$T40&gt;='VERTICAL ALIGNMENT'!$C$36+'VERTICAL ALIGNMENT'!$E$36/2)),'VERTICAL ALIGNMENT'!$D$36+'VERTICAL ALIGNMENT'!$F$37*(PET!$T40-'VERTICAL ALIGNMENT'!$C$36),IF(AND(PET!$T40&lt;=('VERTICAL ALIGNMENT'!$C$38+('VERTICAL ALIGNMENT'!$E$38/2)),(PET!$T40&gt;=('VERTICAL ALIGNMENT'!$C$38-('VERTICAL ALIGNMENT'!$E$38/2)))),'VERTICAL ALIGNMENT'!$K$38+'VERTICAL ALIGNMENT'!$F$37*(PET!$T40-'VERTICAL ALIGNMENT'!$J$38)+('VERTICAL ALIGNMENT'!$I$38/2)*(PET!$T40-'VERTICAL ALIGNMENT'!$J$38)^2,$O40))))))</f>
        <v>O. B.</v>
      </c>
      <c r="O40" s="158" t="str">
        <f>IF(AND(PET!$T40&lt;=('VERTICAL ALIGNMENT'!$C$40-('VERTICAL ALIGNMENT'!$E$40/2)),(PET!$T40&gt;='VERTICAL ALIGNMENT'!$C$38+'VERTICAL ALIGNMENT'!$E$38/2)),'VERTICAL ALIGNMENT'!$D$38+'VERTICAL ALIGNMENT'!$F$39*(PET!$T40-'VERTICAL ALIGNMENT'!$C$38),IF(AND(PET!$T40&lt;=('VERTICAL ALIGNMENT'!$C$40+('VERTICAL ALIGNMENT'!$E$40/2)),(PET!$T40&gt;=('VERTICAL ALIGNMENT'!$C$40-('VERTICAL ALIGNMENT'!$E$40/2)))),'VERTICAL ALIGNMENT'!$K$40+'VERTICAL ALIGNMENT'!$F$39*(PET!$T40-'VERTICAL ALIGNMENT'!$J$40)+('VERTICAL ALIGNMENT'!$I$40/2)*(PET!$T40-'VERTICAL ALIGNMENT'!$J$40)^2,IF(AND(PET!$T40&lt;=('VERTICAL ALIGNMENT'!$C$42-('VERTICAL ALIGNMENT'!$E$42/2)),(PET!$T40&gt;='VERTICAL ALIGNMENT'!$C$40+'VERTICAL ALIGNMENT'!$E$40/2)),'VERTICAL ALIGNMENT'!$D$40+'VERTICAL ALIGNMENT'!$F$41*(PET!$T40-'VERTICAL ALIGNMENT'!$C$40),IF(AND(PET!$T40&lt;=('VERTICAL ALIGNMENT'!$C$42+('VERTICAL ALIGNMENT'!$E$42/2)),(PET!$T40&gt;=('VERTICAL ALIGNMENT'!$C$42-('VERTICAL ALIGNMENT'!$E$42/2)))),'VERTICAL ALIGNMENT'!$K$42+'VERTICAL ALIGNMENT'!$F$41*(PET!$T40-'VERTICAL ALIGNMENT'!$J$42)+('VERTICAL ALIGNMENT'!$I$42/2)*(PET!$T40-'VERTICAL ALIGNMENT'!$J$42)^2,IF(AND(PET!$T40&lt;=('VERTICAL ALIGNMENT'!$C$44-('VERTICAL ALIGNMENT'!$E$44/2)),(PET!$T40&gt;='VERTICAL ALIGNMENT'!$C$42+'VERTICAL ALIGNMENT'!$E$42/2)),'VERTICAL ALIGNMENT'!$D$42+'VERTICAL ALIGNMENT'!$F$43*(PET!$T40-'VERTICAL ALIGNMENT'!$C$42),IF(AND(PET!$T40&lt;=('VERTICAL ALIGNMENT'!$C$44+('VERTICAL ALIGNMENT'!$E$44/2)),(PET!$T40&gt;=('VERTICAL ALIGNMENT'!$C$44-('VERTICAL ALIGNMENT'!$E$44/2)))),'VERTICAL ALIGNMENT'!$K$44+'VERTICAL ALIGNMENT'!$F$43*(PET!$T40-'VERTICAL ALIGNMENT'!$J$44)+('VERTICAL ALIGNMENT'!$I$44/2)*(PET!$T40-'VERTICAL ALIGNMENT'!$J$44)^2,$P40))))))</f>
        <v>O. B.</v>
      </c>
      <c r="P40" s="158" t="str">
        <f>IF(AND(PET!$T40&lt;=('VERTICAL ALIGNMENT'!$C$46-('VERTICAL ALIGNMENT'!$E$46/2)),(PET!$T40&gt;='VERTICAL ALIGNMENT'!$C$44+'VERTICAL ALIGNMENT'!$E$44/2)),'VERTICAL ALIGNMENT'!$D$44+'VERTICAL ALIGNMENT'!$F$45*(PET!$T40-'VERTICAL ALIGNMENT'!$C$44),IF(AND(PET!$T40&lt;=('VERTICAL ALIGNMENT'!$C$46+('VERTICAL ALIGNMENT'!$E$46/2)),(PET!$T40&gt;=('VERTICAL ALIGNMENT'!$C$46-('VERTICAL ALIGNMENT'!$E$46/2)))),'VERTICAL ALIGNMENT'!$K$46+'VERTICAL ALIGNMENT'!$F$45*(PET!$T40-'VERTICAL ALIGNMENT'!$J$46)+('VERTICAL ALIGNMENT'!$I$46/2)*(PET!$T40-'VERTICAL ALIGNMENT'!$J$46)^2,IF(AND(PET!$T40&lt;=('VERTICAL ALIGNMENT'!$C$48-('VERTICAL ALIGNMENT'!$E$48/2)),(PET!$T40&gt;='VERTICAL ALIGNMENT'!$C$46+'VERTICAL ALIGNMENT'!$E$46/2)),'VERTICAL ALIGNMENT'!$D$46+'VERTICAL ALIGNMENT'!$F$47*(PET!$T40-'VERTICAL ALIGNMENT'!$C$46),IF(AND(PET!$T40&lt;=('VERTICAL ALIGNMENT'!$C$48+('VERTICAL ALIGNMENT'!$E$48/2)),(PET!$T40&gt;=('VERTICAL ALIGNMENT'!$C$48-('VERTICAL ALIGNMENT'!$E$48/2)))),'VERTICAL ALIGNMENT'!$K$48+'VERTICAL ALIGNMENT'!$F$47*(PET!$T40-'VERTICAL ALIGNMENT'!$J$48)+('VERTICAL ALIGNMENT'!$I$48/2)*(PET!$T40-'VERTICAL ALIGNMENT'!$J$48)^2,IF(AND(PET!$T40&lt;=('VERTICAL ALIGNMENT'!$C$50-('VERTICAL ALIGNMENT'!$E$50/2)),(PET!$T40&gt;='VERTICAL ALIGNMENT'!$C$48+'VERTICAL ALIGNMENT'!$E$48/2)),'VERTICAL ALIGNMENT'!$D$48+'VERTICAL ALIGNMENT'!$F$49*(PET!$T40-'VERTICAL ALIGNMENT'!$C$48),IF(AND(PET!$T40&lt;=('VERTICAL ALIGNMENT'!$C$50+('VERTICAL ALIGNMENT'!$E$50/2)),(PET!$T40&gt;=('VERTICAL ALIGNMENT'!$C$50-('VERTICAL ALIGNMENT'!$E$50/2)))),'VERTICAL ALIGNMENT'!$K$50+'VERTICAL ALIGNMENT'!$F$49*(PET!$T40-'VERTICAL ALIGNMENT'!$J$50)+('VERTICAL ALIGNMENT'!$I$50/2)*(PET!$T40-'VERTICAL ALIGNMENT'!$J$50)^2,$Q40))))))</f>
        <v>O. B.</v>
      </c>
      <c r="Q40" s="158" t="str">
        <f>IF(AND(PET!$T40&lt;=('VERTICAL ALIGNMENT'!$C$52-('VERTICAL ALIGNMENT'!$E$52/2)),(PET!$T40&gt;='VERTICAL ALIGNMENT'!$C$50+'VERTICAL ALIGNMENT'!$E$50/2)),'VERTICAL ALIGNMENT'!$D$50+'VERTICAL ALIGNMENT'!$F$51*(PET!$T40-'VERTICAL ALIGNMENT'!$C$50),IF(AND(PET!$T40&lt;=('VERTICAL ALIGNMENT'!$C$52+('VERTICAL ALIGNMENT'!$E$52/2)),(PET!$T40&gt;=('VERTICAL ALIGNMENT'!$C$52-('VERTICAL ALIGNMENT'!$E$52/2)))),'VERTICAL ALIGNMENT'!$K$52+'VERTICAL ALIGNMENT'!$F$51*(PET!$T40-'VERTICAL ALIGNMENT'!$J$52)+('VERTICAL ALIGNMENT'!$I$52/2)*(PET!$T40-'VERTICAL ALIGNMENT'!$J$52)^2,IF(AND(PET!$T40&lt;=('VERTICAL ALIGNMENT'!$C$54-('VERTICAL ALIGNMENT'!$E$54/2)),(PET!$T40&gt;='VERTICAL ALIGNMENT'!$C$52+'VERTICAL ALIGNMENT'!$E$52/2)),'VERTICAL ALIGNMENT'!$D$52+'VERTICAL ALIGNMENT'!$F$53*(PET!$T40-'VERTICAL ALIGNMENT'!$C$52),IF(AND(PET!$T40&lt;=('VERTICAL ALIGNMENT'!$C$54+('VERTICAL ALIGNMENT'!$E$54/2)),(PET!$T40&gt;=('VERTICAL ALIGNMENT'!$C$54-('VERTICAL ALIGNMENT'!$E$54/2)))),'VERTICAL ALIGNMENT'!$K$54+'VERTICAL ALIGNMENT'!$F$53*(PET!$T40-'VERTICAL ALIGNMENT'!$J$54)+('VERTICAL ALIGNMENT'!$I$54/2)*(PET!$T40-'VERTICAL ALIGNMENT'!$J$54)^2,IF(AND(PET!$T40&lt;=('VERTICAL ALIGNMENT'!$C$56-('VERTICAL ALIGNMENT'!$E$56/2)),(PET!$T40&gt;='VERTICAL ALIGNMENT'!$C$54+'VERTICAL ALIGNMENT'!$E$54/2)),'VERTICAL ALIGNMENT'!$D$54+'VERTICAL ALIGNMENT'!$F$55*(PET!$T40-'VERTICAL ALIGNMENT'!$C$54),IF(AND(PET!$T40&lt;=('VERTICAL ALIGNMENT'!$C$56+('VERTICAL ALIGNMENT'!$E$56/2)),(PET!$T40&gt;=('VERTICAL ALIGNMENT'!$C$56-('VERTICAL ALIGNMENT'!$E$56/2)))),'VERTICAL ALIGNMENT'!$K$56+'VERTICAL ALIGNMENT'!$F$55*(PET!$T40-'VERTICAL ALIGNMENT'!$J$56)+('VERTICAL ALIGNMENT'!$I$56/2)*(PET!$T40-'VERTICAL ALIGNMENT'!$J$56)^2,$R40))))))</f>
        <v>O. B.</v>
      </c>
      <c r="R40" s="158" t="str">
        <f>IF(AND(PET!$T40&lt;=('VERTICAL ALIGNMENT'!$C$58-('VERTICAL ALIGNMENT'!$E$58/2)),(PET!$T40&gt;='VERTICAL ALIGNMENT'!$C$56+'VERTICAL ALIGNMENT'!$E$56/2)),'VERTICAL ALIGNMENT'!$D$56+'VERTICAL ALIGNMENT'!$F$57*(PET!$T40-'VERTICAL ALIGNMENT'!$C$56),IF(AND(PET!$T40&lt;=('VERTICAL ALIGNMENT'!$C$58+('VERTICAL ALIGNMENT'!$E$58/2)),(PET!$T40&gt;=('VERTICAL ALIGNMENT'!$C$58-('VERTICAL ALIGNMENT'!$E$58/2)))),'VERTICAL ALIGNMENT'!$K$58+'VERTICAL ALIGNMENT'!$F$57*(PET!$T40-'VERTICAL ALIGNMENT'!$J$58)+('VERTICAL ALIGNMENT'!$I$58/2)*(PET!$T40-'VERTICAL ALIGNMENT'!$J$58)^2,IF(AND(PET!$T40&lt;=('VERTICAL ALIGNMENT'!$C$60-('VERTICAL ALIGNMENT'!$E$60/2)),(PET!$T40&gt;='VERTICAL ALIGNMENT'!$C$58+'VERTICAL ALIGNMENT'!$E$58/2)),'VERTICAL ALIGNMENT'!$D$58+'VERTICAL ALIGNMENT'!$F$59*(PET!$T40-'VERTICAL ALIGNMENT'!$C$58),IF(AND(PET!$T40&lt;=('VERTICAL ALIGNMENT'!$C$60+('VERTICAL ALIGNMENT'!$E$60/2)),(PET!$T40&gt;=('VERTICAL ALIGNMENT'!$C$60-('VERTICAL ALIGNMENT'!$E$60/2)))),'VERTICAL ALIGNMENT'!$K$60+'VERTICAL ALIGNMENT'!$F$59*(PET!$T40-'VERTICAL ALIGNMENT'!$J$60)+('VERTICAL ALIGNMENT'!$I$60/2)*(PET!$T40-'VERTICAL ALIGNMENT'!$J$60)^2,IF(AND(PET!$T40&lt;=('VERTICAL ALIGNMENT'!$C$62-('VERTICAL ALIGNMENT'!$E$62/2)),(PET!$T40&gt;='VERTICAL ALIGNMENT'!$C$60+'VERTICAL ALIGNMENT'!$E$60/2)),'VERTICAL ALIGNMENT'!$D$60+'VERTICAL ALIGNMENT'!$F$61*(PET!$T40-'VERTICAL ALIGNMENT'!$C$60),IF(AND(PET!$T40&lt;=('VERTICAL ALIGNMENT'!$C$62+('VERTICAL ALIGNMENT'!$E$62/2)),(PET!$T40&gt;=('VERTICAL ALIGNMENT'!$C$62-('VERTICAL ALIGNMENT'!$E$62/2)))),'VERTICAL ALIGNMENT'!$K$62+'VERTICAL ALIGNMENT'!$F$61*(PET!$T40-'VERTICAL ALIGNMENT'!$J$62)+('VERTICAL ALIGNMENT'!$I$62/2)*(PET!$T40-'VERTICAL ALIGNMENT'!$J$62)^2,$S40))))))</f>
        <v>O. B.</v>
      </c>
      <c r="S40" s="158" t="str">
        <f>IF(AND(PET!$T40&gt;'VERTICAL ALIGNMENT'!$C$60+'VERTICAL ALIGNMENT'!$E$60/2,PET!$T40&lt;='VERTICAL ALIGNMENT'!$C$62),'VERTICAL ALIGNMENT'!$D$60+'VERTICAL ALIGNMENT'!$F$61*(PET!$T40-'VERTICAL ALIGNMENT'!$C$60),"O. B.")</f>
        <v>O. B.</v>
      </c>
      <c r="T40" s="159">
        <v>3375</v>
      </c>
      <c r="U40" s="213">
        <f>ROUND(U39-((T40-T39)/(V40*$X$40)),4)</f>
        <v>5.2999999999999999E-2</v>
      </c>
      <c r="V40" s="106">
        <v>16</v>
      </c>
      <c r="W40" s="106">
        <f t="shared" si="5"/>
        <v>0.84799999999999998</v>
      </c>
      <c r="X40" s="236">
        <v>222</v>
      </c>
      <c r="Y40" s="194">
        <v>35</v>
      </c>
      <c r="Z40" s="212">
        <f t="shared" si="6"/>
        <v>630.22</v>
      </c>
      <c r="AA40" s="168">
        <f t="shared" si="17"/>
        <v>-1.7000000000000008E-2</v>
      </c>
      <c r="AB40" s="106">
        <v>4</v>
      </c>
      <c r="AC40" s="169">
        <f t="shared" si="9"/>
        <v>630.15200000000004</v>
      </c>
      <c r="AD40" s="186"/>
      <c r="AE40" s="234"/>
    </row>
    <row r="41" spans="1:44" ht="14.1" customHeight="1" x14ac:dyDescent="0.2">
      <c r="A41" s="129">
        <f t="shared" si="3"/>
        <v>629.23299999999995</v>
      </c>
      <c r="B41" s="106">
        <v>6</v>
      </c>
      <c r="C41" s="108">
        <f t="shared" si="22"/>
        <v>-4.5999999999999999E-2</v>
      </c>
      <c r="D41" s="195">
        <f t="shared" si="7"/>
        <v>630.24</v>
      </c>
      <c r="E41" s="194">
        <v>45</v>
      </c>
      <c r="F41" s="236"/>
      <c r="G41" s="140">
        <f t="shared" si="34"/>
        <v>0.73599999999999999</v>
      </c>
      <c r="H41" s="105">
        <v>16</v>
      </c>
      <c r="I41" s="198">
        <f t="shared" ref="I41:I45" si="37">ROUND(I40-((T41-T40)/(H41*$F$40)),4)</f>
        <v>4.5999999999999999E-2</v>
      </c>
      <c r="J41" s="157">
        <f>IF(AND(PET!$T41&lt;=('VERTICAL ALIGNMENT'!$C$10-('VERTICAL ALIGNMENT'!$E$10/2)),(PET!$T41&gt;='VERTICAL ALIGNMENT'!$C$8)),'VERTICAL ALIGNMENT'!$D$8+'VERTICAL ALIGNMENT'!$F$9*(PET!$T41-'VERTICAL ALIGNMENT'!$C$8),IF(AND(PET!$T41&lt;=('VERTICAL ALIGNMENT'!$C$10+('VERTICAL ALIGNMENT'!$E$10/2)),(PET!$T41&gt;=('VERTICAL ALIGNMENT'!$C$10-('VERTICAL ALIGNMENT'!$E$10/2)))),'VERTICAL ALIGNMENT'!$K$10+'VERTICAL ALIGNMENT'!$F$9*(PET!$T41-'VERTICAL ALIGNMENT'!$J$10)+('VERTICAL ALIGNMENT'!$I$10/2)*(PET!$T41-'VERTICAL ALIGNMENT'!$J$10)^2,IF(AND(PET!$T41&lt;=('VERTICAL ALIGNMENT'!$C$12-('VERTICAL ALIGNMENT'!$E$12/2)),(PET!$T41&gt;='VERTICAL ALIGNMENT'!$C$10+'VERTICAL ALIGNMENT'!$E$10/2)),'VERTICAL ALIGNMENT'!$D$10+'VERTICAL ALIGNMENT'!$F$11*(PET!$T41-'VERTICAL ALIGNMENT'!$C$10),IF(AND(PET!$T41&lt;=('VERTICAL ALIGNMENT'!$C$12+('VERTICAL ALIGNMENT'!$E$12/2)),(PET!$T41&gt;=('VERTICAL ALIGNMENT'!$C$12-('VERTICAL ALIGNMENT'!$E$12/2)))),'VERTICAL ALIGNMENT'!$K$12+'VERTICAL ALIGNMENT'!$F$11*(PET!$T41-'VERTICAL ALIGNMENT'!$J$12)+('VERTICAL ALIGNMENT'!$I$12/2)*(PET!$T41-'VERTICAL ALIGNMENT'!$J$12)^2,IF(AND(PET!$T41&lt;=('VERTICAL ALIGNMENT'!$C$14-('VERTICAL ALIGNMENT'!$E$14/2)),(PET!$T41&gt;='VERTICAL ALIGNMENT'!$C$12+'VERTICAL ALIGNMENT'!$E$12/2)),'VERTICAL ALIGNMENT'!$D$12+'VERTICAL ALIGNMENT'!$F$13*(PET!$T41-'VERTICAL ALIGNMENT'!$C$12),IF(AND(PET!$T41&lt;=('VERTICAL ALIGNMENT'!$C$14+('VERTICAL ALIGNMENT'!$E$14/2)),(PET!$T41&gt;=('VERTICAL ALIGNMENT'!$C$14-('VERTICAL ALIGNMENT'!$E$14/2)))),'VERTICAL ALIGNMENT'!$K$14+'VERTICAL ALIGNMENT'!$F$13*(PET!$T41-'VERTICAL ALIGNMENT'!$J$14)+('VERTICAL ALIGNMENT'!$I$14/2)*(PET!$T41-'VERTICAL ALIGNMENT'!$J$14)^2,$K41))))))</f>
        <v>629.50856666666664</v>
      </c>
      <c r="K41" s="158">
        <f>IF(AND(PET!$T41&lt;=('VERTICAL ALIGNMENT'!$C$16-('VERTICAL ALIGNMENT'!$E$16/2)),(PET!$T41&gt;='VERTICAL ALIGNMENT'!$C$14+'VERTICAL ALIGNMENT'!$E$14/2)),'VERTICAL ALIGNMENT'!$D$14+'VERTICAL ALIGNMENT'!$F$15*(PET!$T41-'VERTICAL ALIGNMENT'!$C$14),IF(AND(PET!$T41&lt;=('VERTICAL ALIGNMENT'!$C$16+('VERTICAL ALIGNMENT'!$E$16/2)),(PET!$T41&gt;=('VERTICAL ALIGNMENT'!$C$16-('VERTICAL ALIGNMENT'!$E$16/2)))),'VERTICAL ALIGNMENT'!$K$16+'VERTICAL ALIGNMENT'!$F$15*(PET!$T41-'VERTICAL ALIGNMENT'!$J$16)+('VERTICAL ALIGNMENT'!$I$16/2)*(PET!$T41-'VERTICAL ALIGNMENT'!$J$16)^2,IF(AND(PET!$T41&lt;=('VERTICAL ALIGNMENT'!$C$18-('VERTICAL ALIGNMENT'!$E$18/2)),(PET!$T41&gt;='VERTICAL ALIGNMENT'!$C$16+'VERTICAL ALIGNMENT'!$E$16/2)),'VERTICAL ALIGNMENT'!$D$16+'VERTICAL ALIGNMENT'!$F$17*(PET!$T41-'VERTICAL ALIGNMENT'!$C$16),IF(AND(PET!$T41&lt;=('VERTICAL ALIGNMENT'!$C$18+('VERTICAL ALIGNMENT'!$E$18/2)),(PET!$T41&gt;=('VERTICAL ALIGNMENT'!$C$18-('VERTICAL ALIGNMENT'!$E$18/2)))),'VERTICAL ALIGNMENT'!$K$18+'VERTICAL ALIGNMENT'!$F$17*(PET!$T41-'VERTICAL ALIGNMENT'!$J$18)+('VERTICAL ALIGNMENT'!$I$18/2)*(PET!$T41-'VERTICAL ALIGNMENT'!$J$18)^2,IF(AND(PET!$T41&lt;=('VERTICAL ALIGNMENT'!$C$20-('VERTICAL ALIGNMENT'!$E$20/2)),(PET!$T41&gt;='VERTICAL ALIGNMENT'!$C$18+'VERTICAL ALIGNMENT'!$E$18/2)),'VERTICAL ALIGNMENT'!$D$18+'VERTICAL ALIGNMENT'!$F$19*(PET!$T41-'VERTICAL ALIGNMENT'!$C$18),IF(AND(PET!$T41&lt;=('VERTICAL ALIGNMENT'!$C$20+('VERTICAL ALIGNMENT'!$E$20/2)),(PET!$T41&gt;=('VERTICAL ALIGNMENT'!$C$20-('VERTICAL ALIGNMENT'!$E$20/2)))),'VERTICAL ALIGNMENT'!$K$20+'VERTICAL ALIGNMENT'!$F$19*(PET!$T41-'VERTICAL ALIGNMENT'!$J$20)+('VERTICAL ALIGNMENT'!$I$20/2)*(PET!$T41-'VERTICAL ALIGNMENT'!$J$20)^2,$L41))))))</f>
        <v>629.50856666666664</v>
      </c>
      <c r="L41" s="158" t="str">
        <f>IF(AND(PET!$T41&lt;=('VERTICAL ALIGNMENT'!$C$22-('VERTICAL ALIGNMENT'!$E$22/2)),(PET!$T41&gt;='VERTICAL ALIGNMENT'!$C$20+'VERTICAL ALIGNMENT'!$E$20/2)),'VERTICAL ALIGNMENT'!$D$20+'VERTICAL ALIGNMENT'!$F$21*(PET!$T41-'VERTICAL ALIGNMENT'!$C$20),IF(AND(PET!$T41&lt;=('VERTICAL ALIGNMENT'!$C$22+('VERTICAL ALIGNMENT'!$E$22/2)),(PET!$T41&gt;=('VERTICAL ALIGNMENT'!$C$22-('VERTICAL ALIGNMENT'!$E$22/2)))),'VERTICAL ALIGNMENT'!$K$22+'VERTICAL ALIGNMENT'!$F$21*(PET!$T41-'VERTICAL ALIGNMENT'!$J$22)+('VERTICAL ALIGNMENT'!$I$22/2)*(PET!$T41-'VERTICAL ALIGNMENT'!$J$22)^2,IF(AND(PET!$T41&lt;=('VERTICAL ALIGNMENT'!$C$24-('VERTICAL ALIGNMENT'!$E$24/2)),(PET!$T41&gt;='VERTICAL ALIGNMENT'!$C$22+'VERTICAL ALIGNMENT'!$E$22/2)),'VERTICAL ALIGNMENT'!$D$22+'VERTICAL ALIGNMENT'!$F$23*(PET!$T41-'VERTICAL ALIGNMENT'!$C$22),IF(AND(PET!$T41&lt;=('VERTICAL ALIGNMENT'!$C$24+('VERTICAL ALIGNMENT'!$E$24/2)),(PET!$T41&gt;=('VERTICAL ALIGNMENT'!$C$24-('VERTICAL ALIGNMENT'!$E$24/2)))),'VERTICAL ALIGNMENT'!$K$24+'VERTICAL ALIGNMENT'!$F$23*(PET!$T41-'VERTICAL ALIGNMENT'!$J$24)+('VERTICAL ALIGNMENT'!$I$24/2)*(PET!$T41-'VERTICAL ALIGNMENT'!$J$24)^2,IF(AND(PET!$T41&lt;=('VERTICAL ALIGNMENT'!$C$26-('VERTICAL ALIGNMENT'!$E$26/2)),(PET!$T41&gt;='VERTICAL ALIGNMENT'!$C$24+'VERTICAL ALIGNMENT'!$E$24/2)),'VERTICAL ALIGNMENT'!$D$24+'VERTICAL ALIGNMENT'!$F$25*(PET!$T41-'VERTICAL ALIGNMENT'!$C$24),IF(AND(PET!$T41&lt;=('VERTICAL ALIGNMENT'!$C$26+('VERTICAL ALIGNMENT'!$E$26/2)),(PET!$T41&gt;=('VERTICAL ALIGNMENT'!$C$26-('VERTICAL ALIGNMENT'!$E$26/2)))),'VERTICAL ALIGNMENT'!$K$26+'VERTICAL ALIGNMENT'!$F$25*(PET!$T41-'VERTICAL ALIGNMENT'!$J$26)+('VERTICAL ALIGNMENT'!$I$26/2)*(PET!$T41-'VERTICAL ALIGNMENT'!$J$26)^2,$M41))))))</f>
        <v>O. B.</v>
      </c>
      <c r="M41" s="158" t="str">
        <f>IF(AND(PET!$T41&lt;=('VERTICAL ALIGNMENT'!$C$28-('VERTICAL ALIGNMENT'!$E$28/2)),(PET!$T41&gt;='VERTICAL ALIGNMENT'!$C$26+'VERTICAL ALIGNMENT'!$E$26/2)),'VERTICAL ALIGNMENT'!$D$26+'VERTICAL ALIGNMENT'!$F$27*(PET!$T41-'VERTICAL ALIGNMENT'!$C$26),IF(AND(PET!$T41&lt;=('VERTICAL ALIGNMENT'!$C$28+('VERTICAL ALIGNMENT'!$E$28/2)),(PET!$T41&gt;=('VERTICAL ALIGNMENT'!$C$28-('VERTICAL ALIGNMENT'!$E$28/2)))),'VERTICAL ALIGNMENT'!$K$28+'VERTICAL ALIGNMENT'!$F$27*(PET!$T41-'VERTICAL ALIGNMENT'!$J$28)+('VERTICAL ALIGNMENT'!$I$28/2)*(PET!$T41-'VERTICAL ALIGNMENT'!$J$28)^2,IF(AND(PET!$T41&lt;=('VERTICAL ALIGNMENT'!$C$30-('VERTICAL ALIGNMENT'!$E$30/2)),(PET!$T41&gt;='VERTICAL ALIGNMENT'!$C$28+'VERTICAL ALIGNMENT'!$E$28/2)),'VERTICAL ALIGNMENT'!$D$28+'VERTICAL ALIGNMENT'!$F$29*(PET!$T41-'VERTICAL ALIGNMENT'!$C$28),IF(AND(PET!$T41&lt;=('VERTICAL ALIGNMENT'!$C$30+('VERTICAL ALIGNMENT'!$E$30/2)),(PET!$T41&gt;=('VERTICAL ALIGNMENT'!$C$30-('VERTICAL ALIGNMENT'!$E$30/2)))),'VERTICAL ALIGNMENT'!$K$30+'VERTICAL ALIGNMENT'!$F$29*(PET!$T41-'VERTICAL ALIGNMENT'!$J$30)+('VERTICAL ALIGNMENT'!$I$30/2)*(PET!$T41-'VERTICAL ALIGNMENT'!$J$30)^2,IF(AND(PET!$T41&lt;=('VERTICAL ALIGNMENT'!$C$32-('VERTICAL ALIGNMENT'!$E$32/2)),(PET!$T41&gt;='VERTICAL ALIGNMENT'!$C$30+'VERTICAL ALIGNMENT'!$E$30/2)),'VERTICAL ALIGNMENT'!$D$30+'VERTICAL ALIGNMENT'!$F$31*(PET!$T41-'VERTICAL ALIGNMENT'!$C$30),IF(AND(PET!$T41&lt;=('VERTICAL ALIGNMENT'!$C$32+('VERTICAL ALIGNMENT'!$E$32/2)),(PET!$T41&gt;=('VERTICAL ALIGNMENT'!$C$32-('VERTICAL ALIGNMENT'!$E$32/2)))),'VERTICAL ALIGNMENT'!$K$32+'VERTICAL ALIGNMENT'!$F$31*(PET!$T41-'VERTICAL ALIGNMENT'!$J$32)+('VERTICAL ALIGNMENT'!$I$32/2)*(PET!$T41-'VERTICAL ALIGNMENT'!$J$32)^2,$N41))))))</f>
        <v>O. B.</v>
      </c>
      <c r="N41" s="158" t="str">
        <f>IF(AND(PET!$T41&lt;=('VERTICAL ALIGNMENT'!$C$34-('VERTICAL ALIGNMENT'!$E$34/2)),(PET!$T41&gt;='VERTICAL ALIGNMENT'!$C$32+'VERTICAL ALIGNMENT'!$E$32/2)),'VERTICAL ALIGNMENT'!$D$32+'VERTICAL ALIGNMENT'!$F$33*(PET!$T41-'VERTICAL ALIGNMENT'!$C$32),IF(AND(PET!$T41&lt;=('VERTICAL ALIGNMENT'!$C$34+('VERTICAL ALIGNMENT'!$E$34/2)),(PET!$T41&gt;=('VERTICAL ALIGNMENT'!$C$34-('VERTICAL ALIGNMENT'!$E$34/2)))),'VERTICAL ALIGNMENT'!$K$34+'VERTICAL ALIGNMENT'!$F$33*(PET!$T41-'VERTICAL ALIGNMENT'!$J$34)+('VERTICAL ALIGNMENT'!$I$34/2)*(PET!$T41-'VERTICAL ALIGNMENT'!$J$34)^2,IF(AND(PET!$T41&lt;=('VERTICAL ALIGNMENT'!$C$36-('VERTICAL ALIGNMENT'!$E$36/2)),(PET!$T41&gt;='VERTICAL ALIGNMENT'!$C$34+'VERTICAL ALIGNMENT'!$E$34/2)),'VERTICAL ALIGNMENT'!$D$34+'VERTICAL ALIGNMENT'!$F$35*(PET!$T41-'VERTICAL ALIGNMENT'!$C$34),IF(AND(PET!$T41&lt;=('VERTICAL ALIGNMENT'!$C$36+('VERTICAL ALIGNMENT'!$E$36/2)),(PET!$T41&gt;=('VERTICAL ALIGNMENT'!$C$36-('VERTICAL ALIGNMENT'!$E$36/2)))),'VERTICAL ALIGNMENT'!$K$36+'VERTICAL ALIGNMENT'!$F$35*(PET!$T41-'VERTICAL ALIGNMENT'!$J$36)+('VERTICAL ALIGNMENT'!$I$36/2)*(PET!$T41-'VERTICAL ALIGNMENT'!$J$36)^2,IF(AND(PET!$T41&lt;=('VERTICAL ALIGNMENT'!$C$38-('VERTICAL ALIGNMENT'!$E$38/2)),(PET!$T41&gt;='VERTICAL ALIGNMENT'!$C$36+'VERTICAL ALIGNMENT'!$E$36/2)),'VERTICAL ALIGNMENT'!$D$36+'VERTICAL ALIGNMENT'!$F$37*(PET!$T41-'VERTICAL ALIGNMENT'!$C$36),IF(AND(PET!$T41&lt;=('VERTICAL ALIGNMENT'!$C$38+('VERTICAL ALIGNMENT'!$E$38/2)),(PET!$T41&gt;=('VERTICAL ALIGNMENT'!$C$38-('VERTICAL ALIGNMENT'!$E$38/2)))),'VERTICAL ALIGNMENT'!$K$38+'VERTICAL ALIGNMENT'!$F$37*(PET!$T41-'VERTICAL ALIGNMENT'!$J$38)+('VERTICAL ALIGNMENT'!$I$38/2)*(PET!$T41-'VERTICAL ALIGNMENT'!$J$38)^2,$O41))))))</f>
        <v>O. B.</v>
      </c>
      <c r="O41" s="158" t="str">
        <f>IF(AND(PET!$T41&lt;=('VERTICAL ALIGNMENT'!$C$40-('VERTICAL ALIGNMENT'!$E$40/2)),(PET!$T41&gt;='VERTICAL ALIGNMENT'!$C$38+'VERTICAL ALIGNMENT'!$E$38/2)),'VERTICAL ALIGNMENT'!$D$38+'VERTICAL ALIGNMENT'!$F$39*(PET!$T41-'VERTICAL ALIGNMENT'!$C$38),IF(AND(PET!$T41&lt;=('VERTICAL ALIGNMENT'!$C$40+('VERTICAL ALIGNMENT'!$E$40/2)),(PET!$T41&gt;=('VERTICAL ALIGNMENT'!$C$40-('VERTICAL ALIGNMENT'!$E$40/2)))),'VERTICAL ALIGNMENT'!$K$40+'VERTICAL ALIGNMENT'!$F$39*(PET!$T41-'VERTICAL ALIGNMENT'!$J$40)+('VERTICAL ALIGNMENT'!$I$40/2)*(PET!$T41-'VERTICAL ALIGNMENT'!$J$40)^2,IF(AND(PET!$T41&lt;=('VERTICAL ALIGNMENT'!$C$42-('VERTICAL ALIGNMENT'!$E$42/2)),(PET!$T41&gt;='VERTICAL ALIGNMENT'!$C$40+'VERTICAL ALIGNMENT'!$E$40/2)),'VERTICAL ALIGNMENT'!$D$40+'VERTICAL ALIGNMENT'!$F$41*(PET!$T41-'VERTICAL ALIGNMENT'!$C$40),IF(AND(PET!$T41&lt;=('VERTICAL ALIGNMENT'!$C$42+('VERTICAL ALIGNMENT'!$E$42/2)),(PET!$T41&gt;=('VERTICAL ALIGNMENT'!$C$42-('VERTICAL ALIGNMENT'!$E$42/2)))),'VERTICAL ALIGNMENT'!$K$42+'VERTICAL ALIGNMENT'!$F$41*(PET!$T41-'VERTICAL ALIGNMENT'!$J$42)+('VERTICAL ALIGNMENT'!$I$42/2)*(PET!$T41-'VERTICAL ALIGNMENT'!$J$42)^2,IF(AND(PET!$T41&lt;=('VERTICAL ALIGNMENT'!$C$44-('VERTICAL ALIGNMENT'!$E$44/2)),(PET!$T41&gt;='VERTICAL ALIGNMENT'!$C$42+'VERTICAL ALIGNMENT'!$E$42/2)),'VERTICAL ALIGNMENT'!$D$42+'VERTICAL ALIGNMENT'!$F$43*(PET!$T41-'VERTICAL ALIGNMENT'!$C$42),IF(AND(PET!$T41&lt;=('VERTICAL ALIGNMENT'!$C$44+('VERTICAL ALIGNMENT'!$E$44/2)),(PET!$T41&gt;=('VERTICAL ALIGNMENT'!$C$44-('VERTICAL ALIGNMENT'!$E$44/2)))),'VERTICAL ALIGNMENT'!$K$44+'VERTICAL ALIGNMENT'!$F$43*(PET!$T41-'VERTICAL ALIGNMENT'!$J$44)+('VERTICAL ALIGNMENT'!$I$44/2)*(PET!$T41-'VERTICAL ALIGNMENT'!$J$44)^2,$P41))))))</f>
        <v>O. B.</v>
      </c>
      <c r="P41" s="158" t="str">
        <f>IF(AND(PET!$T41&lt;=('VERTICAL ALIGNMENT'!$C$46-('VERTICAL ALIGNMENT'!$E$46/2)),(PET!$T41&gt;='VERTICAL ALIGNMENT'!$C$44+'VERTICAL ALIGNMENT'!$E$44/2)),'VERTICAL ALIGNMENT'!$D$44+'VERTICAL ALIGNMENT'!$F$45*(PET!$T41-'VERTICAL ALIGNMENT'!$C$44),IF(AND(PET!$T41&lt;=('VERTICAL ALIGNMENT'!$C$46+('VERTICAL ALIGNMENT'!$E$46/2)),(PET!$T41&gt;=('VERTICAL ALIGNMENT'!$C$46-('VERTICAL ALIGNMENT'!$E$46/2)))),'VERTICAL ALIGNMENT'!$K$46+'VERTICAL ALIGNMENT'!$F$45*(PET!$T41-'VERTICAL ALIGNMENT'!$J$46)+('VERTICAL ALIGNMENT'!$I$46/2)*(PET!$T41-'VERTICAL ALIGNMENT'!$J$46)^2,IF(AND(PET!$T41&lt;=('VERTICAL ALIGNMENT'!$C$48-('VERTICAL ALIGNMENT'!$E$48/2)),(PET!$T41&gt;='VERTICAL ALIGNMENT'!$C$46+'VERTICAL ALIGNMENT'!$E$46/2)),'VERTICAL ALIGNMENT'!$D$46+'VERTICAL ALIGNMENT'!$F$47*(PET!$T41-'VERTICAL ALIGNMENT'!$C$46),IF(AND(PET!$T41&lt;=('VERTICAL ALIGNMENT'!$C$48+('VERTICAL ALIGNMENT'!$E$48/2)),(PET!$T41&gt;=('VERTICAL ALIGNMENT'!$C$48-('VERTICAL ALIGNMENT'!$E$48/2)))),'VERTICAL ALIGNMENT'!$K$48+'VERTICAL ALIGNMENT'!$F$47*(PET!$T41-'VERTICAL ALIGNMENT'!$J$48)+('VERTICAL ALIGNMENT'!$I$48/2)*(PET!$T41-'VERTICAL ALIGNMENT'!$J$48)^2,IF(AND(PET!$T41&lt;=('VERTICAL ALIGNMENT'!$C$50-('VERTICAL ALIGNMENT'!$E$50/2)),(PET!$T41&gt;='VERTICAL ALIGNMENT'!$C$48+'VERTICAL ALIGNMENT'!$E$48/2)),'VERTICAL ALIGNMENT'!$D$48+'VERTICAL ALIGNMENT'!$F$49*(PET!$T41-'VERTICAL ALIGNMENT'!$C$48),IF(AND(PET!$T41&lt;=('VERTICAL ALIGNMENT'!$C$50+('VERTICAL ALIGNMENT'!$E$50/2)),(PET!$T41&gt;=('VERTICAL ALIGNMENT'!$C$50-('VERTICAL ALIGNMENT'!$E$50/2)))),'VERTICAL ALIGNMENT'!$K$50+'VERTICAL ALIGNMENT'!$F$49*(PET!$T41-'VERTICAL ALIGNMENT'!$J$50)+('VERTICAL ALIGNMENT'!$I$50/2)*(PET!$T41-'VERTICAL ALIGNMENT'!$J$50)^2,$Q41))))))</f>
        <v>O. B.</v>
      </c>
      <c r="Q41" s="158" t="str">
        <f>IF(AND(PET!$T41&lt;=('VERTICAL ALIGNMENT'!$C$52-('VERTICAL ALIGNMENT'!$E$52/2)),(PET!$T41&gt;='VERTICAL ALIGNMENT'!$C$50+'VERTICAL ALIGNMENT'!$E$50/2)),'VERTICAL ALIGNMENT'!$D$50+'VERTICAL ALIGNMENT'!$F$51*(PET!$T41-'VERTICAL ALIGNMENT'!$C$50),IF(AND(PET!$T41&lt;=('VERTICAL ALIGNMENT'!$C$52+('VERTICAL ALIGNMENT'!$E$52/2)),(PET!$T41&gt;=('VERTICAL ALIGNMENT'!$C$52-('VERTICAL ALIGNMENT'!$E$52/2)))),'VERTICAL ALIGNMENT'!$K$52+'VERTICAL ALIGNMENT'!$F$51*(PET!$T41-'VERTICAL ALIGNMENT'!$J$52)+('VERTICAL ALIGNMENT'!$I$52/2)*(PET!$T41-'VERTICAL ALIGNMENT'!$J$52)^2,IF(AND(PET!$T41&lt;=('VERTICAL ALIGNMENT'!$C$54-('VERTICAL ALIGNMENT'!$E$54/2)),(PET!$T41&gt;='VERTICAL ALIGNMENT'!$C$52+'VERTICAL ALIGNMENT'!$E$52/2)),'VERTICAL ALIGNMENT'!$D$52+'VERTICAL ALIGNMENT'!$F$53*(PET!$T41-'VERTICAL ALIGNMENT'!$C$52),IF(AND(PET!$T41&lt;=('VERTICAL ALIGNMENT'!$C$54+('VERTICAL ALIGNMENT'!$E$54/2)),(PET!$T41&gt;=('VERTICAL ALIGNMENT'!$C$54-('VERTICAL ALIGNMENT'!$E$54/2)))),'VERTICAL ALIGNMENT'!$K$54+'VERTICAL ALIGNMENT'!$F$53*(PET!$T41-'VERTICAL ALIGNMENT'!$J$54)+('VERTICAL ALIGNMENT'!$I$54/2)*(PET!$T41-'VERTICAL ALIGNMENT'!$J$54)^2,IF(AND(PET!$T41&lt;=('VERTICAL ALIGNMENT'!$C$56-('VERTICAL ALIGNMENT'!$E$56/2)),(PET!$T41&gt;='VERTICAL ALIGNMENT'!$C$54+'VERTICAL ALIGNMENT'!$E$54/2)),'VERTICAL ALIGNMENT'!$D$54+'VERTICAL ALIGNMENT'!$F$55*(PET!$T41-'VERTICAL ALIGNMENT'!$C$54),IF(AND(PET!$T41&lt;=('VERTICAL ALIGNMENT'!$C$56+('VERTICAL ALIGNMENT'!$E$56/2)),(PET!$T41&gt;=('VERTICAL ALIGNMENT'!$C$56-('VERTICAL ALIGNMENT'!$E$56/2)))),'VERTICAL ALIGNMENT'!$K$56+'VERTICAL ALIGNMENT'!$F$55*(PET!$T41-'VERTICAL ALIGNMENT'!$J$56)+('VERTICAL ALIGNMENT'!$I$56/2)*(PET!$T41-'VERTICAL ALIGNMENT'!$J$56)^2,$R41))))))</f>
        <v>O. B.</v>
      </c>
      <c r="R41" s="158" t="str">
        <f>IF(AND(PET!$T41&lt;=('VERTICAL ALIGNMENT'!$C$58-('VERTICAL ALIGNMENT'!$E$58/2)),(PET!$T41&gt;='VERTICAL ALIGNMENT'!$C$56+'VERTICAL ALIGNMENT'!$E$56/2)),'VERTICAL ALIGNMENT'!$D$56+'VERTICAL ALIGNMENT'!$F$57*(PET!$T41-'VERTICAL ALIGNMENT'!$C$56),IF(AND(PET!$T41&lt;=('VERTICAL ALIGNMENT'!$C$58+('VERTICAL ALIGNMENT'!$E$58/2)),(PET!$T41&gt;=('VERTICAL ALIGNMENT'!$C$58-('VERTICAL ALIGNMENT'!$E$58/2)))),'VERTICAL ALIGNMENT'!$K$58+'VERTICAL ALIGNMENT'!$F$57*(PET!$T41-'VERTICAL ALIGNMENT'!$J$58)+('VERTICAL ALIGNMENT'!$I$58/2)*(PET!$T41-'VERTICAL ALIGNMENT'!$J$58)^2,IF(AND(PET!$T41&lt;=('VERTICAL ALIGNMENT'!$C$60-('VERTICAL ALIGNMENT'!$E$60/2)),(PET!$T41&gt;='VERTICAL ALIGNMENT'!$C$58+'VERTICAL ALIGNMENT'!$E$58/2)),'VERTICAL ALIGNMENT'!$D$58+'VERTICAL ALIGNMENT'!$F$59*(PET!$T41-'VERTICAL ALIGNMENT'!$C$58),IF(AND(PET!$T41&lt;=('VERTICAL ALIGNMENT'!$C$60+('VERTICAL ALIGNMENT'!$E$60/2)),(PET!$T41&gt;=('VERTICAL ALIGNMENT'!$C$60-('VERTICAL ALIGNMENT'!$E$60/2)))),'VERTICAL ALIGNMENT'!$K$60+'VERTICAL ALIGNMENT'!$F$59*(PET!$T41-'VERTICAL ALIGNMENT'!$J$60)+('VERTICAL ALIGNMENT'!$I$60/2)*(PET!$T41-'VERTICAL ALIGNMENT'!$J$60)^2,IF(AND(PET!$T41&lt;=('VERTICAL ALIGNMENT'!$C$62-('VERTICAL ALIGNMENT'!$E$62/2)),(PET!$T41&gt;='VERTICAL ALIGNMENT'!$C$60+'VERTICAL ALIGNMENT'!$E$60/2)),'VERTICAL ALIGNMENT'!$D$60+'VERTICAL ALIGNMENT'!$F$61*(PET!$T41-'VERTICAL ALIGNMENT'!$C$60),IF(AND(PET!$T41&lt;=('VERTICAL ALIGNMENT'!$C$62+('VERTICAL ALIGNMENT'!$E$62/2)),(PET!$T41&gt;=('VERTICAL ALIGNMENT'!$C$62-('VERTICAL ALIGNMENT'!$E$62/2)))),'VERTICAL ALIGNMENT'!$K$62+'VERTICAL ALIGNMENT'!$F$61*(PET!$T41-'VERTICAL ALIGNMENT'!$J$62)+('VERTICAL ALIGNMENT'!$I$62/2)*(PET!$T41-'VERTICAL ALIGNMENT'!$J$62)^2,$S41))))))</f>
        <v>O. B.</v>
      </c>
      <c r="S41" s="158" t="str">
        <f>IF(AND(PET!$T41&gt;'VERTICAL ALIGNMENT'!$C$60+'VERTICAL ALIGNMENT'!$E$60/2,PET!$T41&lt;='VERTICAL ALIGNMENT'!$C$62),'VERTICAL ALIGNMENT'!$D$60+'VERTICAL ALIGNMENT'!$F$61*(PET!$T41-'VERTICAL ALIGNMENT'!$C$60),"O. B.")</f>
        <v>O. B.</v>
      </c>
      <c r="T41" s="159">
        <v>3400</v>
      </c>
      <c r="U41" s="213">
        <f t="shared" ref="U41:U45" si="38">ROUND(U40-((T41-T40)/(V41*$X$40)),4)</f>
        <v>4.5999999999999999E-2</v>
      </c>
      <c r="V41" s="106">
        <v>16</v>
      </c>
      <c r="W41" s="106">
        <f t="shared" si="5"/>
        <v>0.73599999999999999</v>
      </c>
      <c r="X41" s="236"/>
      <c r="Y41" s="194">
        <v>45</v>
      </c>
      <c r="Z41" s="212">
        <f t="shared" si="6"/>
        <v>630.24</v>
      </c>
      <c r="AA41" s="239" t="s">
        <v>66</v>
      </c>
      <c r="AB41" s="240"/>
      <c r="AC41" s="241"/>
      <c r="AD41" s="186"/>
      <c r="AE41" s="234"/>
    </row>
    <row r="42" spans="1:44" ht="14.1" customHeight="1" thickBot="1" x14ac:dyDescent="0.25">
      <c r="A42" s="129">
        <f t="shared" si="3"/>
        <v>629.4</v>
      </c>
      <c r="B42" s="218">
        <v>6</v>
      </c>
      <c r="C42" s="108">
        <f t="shared" si="22"/>
        <v>-4.0099999999999997E-2</v>
      </c>
      <c r="D42" s="195">
        <f t="shared" ref="D42" si="39">ROUND(J42+(H42*I42),2)</f>
        <v>630.28</v>
      </c>
      <c r="E42" s="194">
        <v>45</v>
      </c>
      <c r="F42" s="236"/>
      <c r="G42" s="140">
        <f t="shared" ref="G42" si="40">H42*I42</f>
        <v>0.64159999999999995</v>
      </c>
      <c r="H42" s="105">
        <v>16</v>
      </c>
      <c r="I42" s="198">
        <f t="shared" si="37"/>
        <v>4.0099999999999997E-2</v>
      </c>
      <c r="J42" s="157">
        <f>IF(AND(PET!$T42&lt;=('VERTICAL ALIGNMENT'!$C$10-('VERTICAL ALIGNMENT'!$E$10/2)),(PET!$T42&gt;='VERTICAL ALIGNMENT'!$C$8)),'VERTICAL ALIGNMENT'!$D$8+'VERTICAL ALIGNMENT'!$F$9*(PET!$T42-'VERTICAL ALIGNMENT'!$C$8),IF(AND(PET!$T42&lt;=('VERTICAL ALIGNMENT'!$C$10+('VERTICAL ALIGNMENT'!$E$10/2)),(PET!$T42&gt;=('VERTICAL ALIGNMENT'!$C$10-('VERTICAL ALIGNMENT'!$E$10/2)))),'VERTICAL ALIGNMENT'!$K$10+'VERTICAL ALIGNMENT'!$F$9*(PET!$T42-'VERTICAL ALIGNMENT'!$J$10)+('VERTICAL ALIGNMENT'!$I$10/2)*(PET!$T42-'VERTICAL ALIGNMENT'!$J$10)^2,IF(AND(PET!$T42&lt;=('VERTICAL ALIGNMENT'!$C$12-('VERTICAL ALIGNMENT'!$E$12/2)),(PET!$T42&gt;='VERTICAL ALIGNMENT'!$C$10+'VERTICAL ALIGNMENT'!$E$10/2)),'VERTICAL ALIGNMENT'!$D$10+'VERTICAL ALIGNMENT'!$F$11*(PET!$T42-'VERTICAL ALIGNMENT'!$C$10),IF(AND(PET!$T42&lt;=('VERTICAL ALIGNMENT'!$C$12+('VERTICAL ALIGNMENT'!$E$12/2)),(PET!$T42&gt;=('VERTICAL ALIGNMENT'!$C$12-('VERTICAL ALIGNMENT'!$E$12/2)))),'VERTICAL ALIGNMENT'!$K$12+'VERTICAL ALIGNMENT'!$F$11*(PET!$T42-'VERTICAL ALIGNMENT'!$J$12)+('VERTICAL ALIGNMENT'!$I$12/2)*(PET!$T42-'VERTICAL ALIGNMENT'!$J$12)^2,IF(AND(PET!$T42&lt;=('VERTICAL ALIGNMENT'!$C$14-('VERTICAL ALIGNMENT'!$E$14/2)),(PET!$T42&gt;='VERTICAL ALIGNMENT'!$C$12+'VERTICAL ALIGNMENT'!$E$12/2)),'VERTICAL ALIGNMENT'!$D$12+'VERTICAL ALIGNMENT'!$F$13*(PET!$T42-'VERTICAL ALIGNMENT'!$C$12),IF(AND(PET!$T42&lt;=('VERTICAL ALIGNMENT'!$C$14+('VERTICAL ALIGNMENT'!$E$14/2)),(PET!$T42&gt;=('VERTICAL ALIGNMENT'!$C$14-('VERTICAL ALIGNMENT'!$E$14/2)))),'VERTICAL ALIGNMENT'!$K$14+'VERTICAL ALIGNMENT'!$F$13*(PET!$T42-'VERTICAL ALIGNMENT'!$J$14)+('VERTICAL ALIGNMENT'!$I$14/2)*(PET!$T42-'VERTICAL ALIGNMENT'!$J$14)^2,$K42))))))</f>
        <v>629.64016645666663</v>
      </c>
      <c r="K42" s="158">
        <f>IF(AND(PET!$T42&lt;=('VERTICAL ALIGNMENT'!$C$16-('VERTICAL ALIGNMENT'!$E$16/2)),(PET!$T42&gt;='VERTICAL ALIGNMENT'!$C$14+'VERTICAL ALIGNMENT'!$E$14/2)),'VERTICAL ALIGNMENT'!$D$14+'VERTICAL ALIGNMENT'!$F$15*(PET!$T42-'VERTICAL ALIGNMENT'!$C$14),IF(AND(PET!$T42&lt;=('VERTICAL ALIGNMENT'!$C$16+('VERTICAL ALIGNMENT'!$E$16/2)),(PET!$T42&gt;=('VERTICAL ALIGNMENT'!$C$16-('VERTICAL ALIGNMENT'!$E$16/2)))),'VERTICAL ALIGNMENT'!$K$16+'VERTICAL ALIGNMENT'!$F$15*(PET!$T42-'VERTICAL ALIGNMENT'!$J$16)+('VERTICAL ALIGNMENT'!$I$16/2)*(PET!$T42-'VERTICAL ALIGNMENT'!$J$16)^2,IF(AND(PET!$T42&lt;=('VERTICAL ALIGNMENT'!$C$18-('VERTICAL ALIGNMENT'!$E$18/2)),(PET!$T42&gt;='VERTICAL ALIGNMENT'!$C$16+'VERTICAL ALIGNMENT'!$E$16/2)),'VERTICAL ALIGNMENT'!$D$16+'VERTICAL ALIGNMENT'!$F$17*(PET!$T42-'VERTICAL ALIGNMENT'!$C$16),IF(AND(PET!$T42&lt;=('VERTICAL ALIGNMENT'!$C$18+('VERTICAL ALIGNMENT'!$E$18/2)),(PET!$T42&gt;=('VERTICAL ALIGNMENT'!$C$18-('VERTICAL ALIGNMENT'!$E$18/2)))),'VERTICAL ALIGNMENT'!$K$18+'VERTICAL ALIGNMENT'!$F$17*(PET!$T42-'VERTICAL ALIGNMENT'!$J$18)+('VERTICAL ALIGNMENT'!$I$18/2)*(PET!$T42-'VERTICAL ALIGNMENT'!$J$18)^2,IF(AND(PET!$T42&lt;=('VERTICAL ALIGNMENT'!$C$20-('VERTICAL ALIGNMENT'!$E$20/2)),(PET!$T42&gt;='VERTICAL ALIGNMENT'!$C$18+'VERTICAL ALIGNMENT'!$E$18/2)),'VERTICAL ALIGNMENT'!$D$18+'VERTICAL ALIGNMENT'!$F$19*(PET!$T42-'VERTICAL ALIGNMENT'!$C$18),IF(AND(PET!$T42&lt;=('VERTICAL ALIGNMENT'!$C$20+('VERTICAL ALIGNMENT'!$E$20/2)),(PET!$T42&gt;=('VERTICAL ALIGNMENT'!$C$20-('VERTICAL ALIGNMENT'!$E$20/2)))),'VERTICAL ALIGNMENT'!$K$20+'VERTICAL ALIGNMENT'!$F$19*(PET!$T42-'VERTICAL ALIGNMENT'!$J$20)+('VERTICAL ALIGNMENT'!$I$20/2)*(PET!$T42-'VERTICAL ALIGNMENT'!$J$20)^2,$L42))))))</f>
        <v>629.64016645666663</v>
      </c>
      <c r="L42" s="158" t="str">
        <f>IF(AND(PET!$T42&lt;=('VERTICAL ALIGNMENT'!$C$22-('VERTICAL ALIGNMENT'!$E$22/2)),(PET!$T42&gt;='VERTICAL ALIGNMENT'!$C$20+'VERTICAL ALIGNMENT'!$E$20/2)),'VERTICAL ALIGNMENT'!$D$20+'VERTICAL ALIGNMENT'!$F$21*(PET!$T42-'VERTICAL ALIGNMENT'!$C$20),IF(AND(PET!$T42&lt;=('VERTICAL ALIGNMENT'!$C$22+('VERTICAL ALIGNMENT'!$E$22/2)),(PET!$T42&gt;=('VERTICAL ALIGNMENT'!$C$22-('VERTICAL ALIGNMENT'!$E$22/2)))),'VERTICAL ALIGNMENT'!$K$22+'VERTICAL ALIGNMENT'!$F$21*(PET!$T42-'VERTICAL ALIGNMENT'!$J$22)+('VERTICAL ALIGNMENT'!$I$22/2)*(PET!$T42-'VERTICAL ALIGNMENT'!$J$22)^2,IF(AND(PET!$T42&lt;=('VERTICAL ALIGNMENT'!$C$24-('VERTICAL ALIGNMENT'!$E$24/2)),(PET!$T42&gt;='VERTICAL ALIGNMENT'!$C$22+'VERTICAL ALIGNMENT'!$E$22/2)),'VERTICAL ALIGNMENT'!$D$22+'VERTICAL ALIGNMENT'!$F$23*(PET!$T42-'VERTICAL ALIGNMENT'!$C$22),IF(AND(PET!$T42&lt;=('VERTICAL ALIGNMENT'!$C$24+('VERTICAL ALIGNMENT'!$E$24/2)),(PET!$T42&gt;=('VERTICAL ALIGNMENT'!$C$24-('VERTICAL ALIGNMENT'!$E$24/2)))),'VERTICAL ALIGNMENT'!$K$24+'VERTICAL ALIGNMENT'!$F$23*(PET!$T42-'VERTICAL ALIGNMENT'!$J$24)+('VERTICAL ALIGNMENT'!$I$24/2)*(PET!$T42-'VERTICAL ALIGNMENT'!$J$24)^2,IF(AND(PET!$T42&lt;=('VERTICAL ALIGNMENT'!$C$26-('VERTICAL ALIGNMENT'!$E$26/2)),(PET!$T42&gt;='VERTICAL ALIGNMENT'!$C$24+'VERTICAL ALIGNMENT'!$E$24/2)),'VERTICAL ALIGNMENT'!$D$24+'VERTICAL ALIGNMENT'!$F$25*(PET!$T42-'VERTICAL ALIGNMENT'!$C$24),IF(AND(PET!$T42&lt;=('VERTICAL ALIGNMENT'!$C$26+('VERTICAL ALIGNMENT'!$E$26/2)),(PET!$T42&gt;=('VERTICAL ALIGNMENT'!$C$26-('VERTICAL ALIGNMENT'!$E$26/2)))),'VERTICAL ALIGNMENT'!$K$26+'VERTICAL ALIGNMENT'!$F$25*(PET!$T42-'VERTICAL ALIGNMENT'!$J$26)+('VERTICAL ALIGNMENT'!$I$26/2)*(PET!$T42-'VERTICAL ALIGNMENT'!$J$26)^2,$M42))))))</f>
        <v>O. B.</v>
      </c>
      <c r="M42" s="158" t="str">
        <f>IF(AND(PET!$T42&lt;=('VERTICAL ALIGNMENT'!$C$28-('VERTICAL ALIGNMENT'!$E$28/2)),(PET!$T42&gt;='VERTICAL ALIGNMENT'!$C$26+'VERTICAL ALIGNMENT'!$E$26/2)),'VERTICAL ALIGNMENT'!$D$26+'VERTICAL ALIGNMENT'!$F$27*(PET!$T42-'VERTICAL ALIGNMENT'!$C$26),IF(AND(PET!$T42&lt;=('VERTICAL ALIGNMENT'!$C$28+('VERTICAL ALIGNMENT'!$E$28/2)),(PET!$T42&gt;=('VERTICAL ALIGNMENT'!$C$28-('VERTICAL ALIGNMENT'!$E$28/2)))),'VERTICAL ALIGNMENT'!$K$28+'VERTICAL ALIGNMENT'!$F$27*(PET!$T42-'VERTICAL ALIGNMENT'!$J$28)+('VERTICAL ALIGNMENT'!$I$28/2)*(PET!$T42-'VERTICAL ALIGNMENT'!$J$28)^2,IF(AND(PET!$T42&lt;=('VERTICAL ALIGNMENT'!$C$30-('VERTICAL ALIGNMENT'!$E$30/2)),(PET!$T42&gt;='VERTICAL ALIGNMENT'!$C$28+'VERTICAL ALIGNMENT'!$E$28/2)),'VERTICAL ALIGNMENT'!$D$28+'VERTICAL ALIGNMENT'!$F$29*(PET!$T42-'VERTICAL ALIGNMENT'!$C$28),IF(AND(PET!$T42&lt;=('VERTICAL ALIGNMENT'!$C$30+('VERTICAL ALIGNMENT'!$E$30/2)),(PET!$T42&gt;=('VERTICAL ALIGNMENT'!$C$30-('VERTICAL ALIGNMENT'!$E$30/2)))),'VERTICAL ALIGNMENT'!$K$30+'VERTICAL ALIGNMENT'!$F$29*(PET!$T42-'VERTICAL ALIGNMENT'!$J$30)+('VERTICAL ALIGNMENT'!$I$30/2)*(PET!$T42-'VERTICAL ALIGNMENT'!$J$30)^2,IF(AND(PET!$T42&lt;=('VERTICAL ALIGNMENT'!$C$32-('VERTICAL ALIGNMENT'!$E$32/2)),(PET!$T42&gt;='VERTICAL ALIGNMENT'!$C$30+'VERTICAL ALIGNMENT'!$E$30/2)),'VERTICAL ALIGNMENT'!$D$30+'VERTICAL ALIGNMENT'!$F$31*(PET!$T42-'VERTICAL ALIGNMENT'!$C$30),IF(AND(PET!$T42&lt;=('VERTICAL ALIGNMENT'!$C$32+('VERTICAL ALIGNMENT'!$E$32/2)),(PET!$T42&gt;=('VERTICAL ALIGNMENT'!$C$32-('VERTICAL ALIGNMENT'!$E$32/2)))),'VERTICAL ALIGNMENT'!$K$32+'VERTICAL ALIGNMENT'!$F$31*(PET!$T42-'VERTICAL ALIGNMENT'!$J$32)+('VERTICAL ALIGNMENT'!$I$32/2)*(PET!$T42-'VERTICAL ALIGNMENT'!$J$32)^2,$N42))))))</f>
        <v>O. B.</v>
      </c>
      <c r="N42" s="158" t="str">
        <f>IF(AND(PET!$T42&lt;=('VERTICAL ALIGNMENT'!$C$34-('VERTICAL ALIGNMENT'!$E$34/2)),(PET!$T42&gt;='VERTICAL ALIGNMENT'!$C$32+'VERTICAL ALIGNMENT'!$E$32/2)),'VERTICAL ALIGNMENT'!$D$32+'VERTICAL ALIGNMENT'!$F$33*(PET!$T42-'VERTICAL ALIGNMENT'!$C$32),IF(AND(PET!$T42&lt;=('VERTICAL ALIGNMENT'!$C$34+('VERTICAL ALIGNMENT'!$E$34/2)),(PET!$T42&gt;=('VERTICAL ALIGNMENT'!$C$34-('VERTICAL ALIGNMENT'!$E$34/2)))),'VERTICAL ALIGNMENT'!$K$34+'VERTICAL ALIGNMENT'!$F$33*(PET!$T42-'VERTICAL ALIGNMENT'!$J$34)+('VERTICAL ALIGNMENT'!$I$34/2)*(PET!$T42-'VERTICAL ALIGNMENT'!$J$34)^2,IF(AND(PET!$T42&lt;=('VERTICAL ALIGNMENT'!$C$36-('VERTICAL ALIGNMENT'!$E$36/2)),(PET!$T42&gt;='VERTICAL ALIGNMENT'!$C$34+'VERTICAL ALIGNMENT'!$E$34/2)),'VERTICAL ALIGNMENT'!$D$34+'VERTICAL ALIGNMENT'!$F$35*(PET!$T42-'VERTICAL ALIGNMENT'!$C$34),IF(AND(PET!$T42&lt;=('VERTICAL ALIGNMENT'!$C$36+('VERTICAL ALIGNMENT'!$E$36/2)),(PET!$T42&gt;=('VERTICAL ALIGNMENT'!$C$36-('VERTICAL ALIGNMENT'!$E$36/2)))),'VERTICAL ALIGNMENT'!$K$36+'VERTICAL ALIGNMENT'!$F$35*(PET!$T42-'VERTICAL ALIGNMENT'!$J$36)+('VERTICAL ALIGNMENT'!$I$36/2)*(PET!$T42-'VERTICAL ALIGNMENT'!$J$36)^2,IF(AND(PET!$T42&lt;=('VERTICAL ALIGNMENT'!$C$38-('VERTICAL ALIGNMENT'!$E$38/2)),(PET!$T42&gt;='VERTICAL ALIGNMENT'!$C$36+'VERTICAL ALIGNMENT'!$E$36/2)),'VERTICAL ALIGNMENT'!$D$36+'VERTICAL ALIGNMENT'!$F$37*(PET!$T42-'VERTICAL ALIGNMENT'!$C$36),IF(AND(PET!$T42&lt;=('VERTICAL ALIGNMENT'!$C$38+('VERTICAL ALIGNMENT'!$E$38/2)),(PET!$T42&gt;=('VERTICAL ALIGNMENT'!$C$38-('VERTICAL ALIGNMENT'!$E$38/2)))),'VERTICAL ALIGNMENT'!$K$38+'VERTICAL ALIGNMENT'!$F$37*(PET!$T42-'VERTICAL ALIGNMENT'!$J$38)+('VERTICAL ALIGNMENT'!$I$38/2)*(PET!$T42-'VERTICAL ALIGNMENT'!$J$38)^2,$O42))))))</f>
        <v>O. B.</v>
      </c>
      <c r="O42" s="158" t="str">
        <f>IF(AND(PET!$T42&lt;=('VERTICAL ALIGNMENT'!$C$40-('VERTICAL ALIGNMENT'!$E$40/2)),(PET!$T42&gt;='VERTICAL ALIGNMENT'!$C$38+'VERTICAL ALIGNMENT'!$E$38/2)),'VERTICAL ALIGNMENT'!$D$38+'VERTICAL ALIGNMENT'!$F$39*(PET!$T42-'VERTICAL ALIGNMENT'!$C$38),IF(AND(PET!$T42&lt;=('VERTICAL ALIGNMENT'!$C$40+('VERTICAL ALIGNMENT'!$E$40/2)),(PET!$T42&gt;=('VERTICAL ALIGNMENT'!$C$40-('VERTICAL ALIGNMENT'!$E$40/2)))),'VERTICAL ALIGNMENT'!$K$40+'VERTICAL ALIGNMENT'!$F$39*(PET!$T42-'VERTICAL ALIGNMENT'!$J$40)+('VERTICAL ALIGNMENT'!$I$40/2)*(PET!$T42-'VERTICAL ALIGNMENT'!$J$40)^2,IF(AND(PET!$T42&lt;=('VERTICAL ALIGNMENT'!$C$42-('VERTICAL ALIGNMENT'!$E$42/2)),(PET!$T42&gt;='VERTICAL ALIGNMENT'!$C$40+'VERTICAL ALIGNMENT'!$E$40/2)),'VERTICAL ALIGNMENT'!$D$40+'VERTICAL ALIGNMENT'!$F$41*(PET!$T42-'VERTICAL ALIGNMENT'!$C$40),IF(AND(PET!$T42&lt;=('VERTICAL ALIGNMENT'!$C$42+('VERTICAL ALIGNMENT'!$E$42/2)),(PET!$T42&gt;=('VERTICAL ALIGNMENT'!$C$42-('VERTICAL ALIGNMENT'!$E$42/2)))),'VERTICAL ALIGNMENT'!$K$42+'VERTICAL ALIGNMENT'!$F$41*(PET!$T42-'VERTICAL ALIGNMENT'!$J$42)+('VERTICAL ALIGNMENT'!$I$42/2)*(PET!$T42-'VERTICAL ALIGNMENT'!$J$42)^2,IF(AND(PET!$T42&lt;=('VERTICAL ALIGNMENT'!$C$44-('VERTICAL ALIGNMENT'!$E$44/2)),(PET!$T42&gt;='VERTICAL ALIGNMENT'!$C$42+'VERTICAL ALIGNMENT'!$E$42/2)),'VERTICAL ALIGNMENT'!$D$42+'VERTICAL ALIGNMENT'!$F$43*(PET!$T42-'VERTICAL ALIGNMENT'!$C$42),IF(AND(PET!$T42&lt;=('VERTICAL ALIGNMENT'!$C$44+('VERTICAL ALIGNMENT'!$E$44/2)),(PET!$T42&gt;=('VERTICAL ALIGNMENT'!$C$44-('VERTICAL ALIGNMENT'!$E$44/2)))),'VERTICAL ALIGNMENT'!$K$44+'VERTICAL ALIGNMENT'!$F$43*(PET!$T42-'VERTICAL ALIGNMENT'!$J$44)+('VERTICAL ALIGNMENT'!$I$44/2)*(PET!$T42-'VERTICAL ALIGNMENT'!$J$44)^2,$P42))))))</f>
        <v>O. B.</v>
      </c>
      <c r="P42" s="158" t="str">
        <f>IF(AND(PET!$T42&lt;=('VERTICAL ALIGNMENT'!$C$46-('VERTICAL ALIGNMENT'!$E$46/2)),(PET!$T42&gt;='VERTICAL ALIGNMENT'!$C$44+'VERTICAL ALIGNMENT'!$E$44/2)),'VERTICAL ALIGNMENT'!$D$44+'VERTICAL ALIGNMENT'!$F$45*(PET!$T42-'VERTICAL ALIGNMENT'!$C$44),IF(AND(PET!$T42&lt;=('VERTICAL ALIGNMENT'!$C$46+('VERTICAL ALIGNMENT'!$E$46/2)),(PET!$T42&gt;=('VERTICAL ALIGNMENT'!$C$46-('VERTICAL ALIGNMENT'!$E$46/2)))),'VERTICAL ALIGNMENT'!$K$46+'VERTICAL ALIGNMENT'!$F$45*(PET!$T42-'VERTICAL ALIGNMENT'!$J$46)+('VERTICAL ALIGNMENT'!$I$46/2)*(PET!$T42-'VERTICAL ALIGNMENT'!$J$46)^2,IF(AND(PET!$T42&lt;=('VERTICAL ALIGNMENT'!$C$48-('VERTICAL ALIGNMENT'!$E$48/2)),(PET!$T42&gt;='VERTICAL ALIGNMENT'!$C$46+'VERTICAL ALIGNMENT'!$E$46/2)),'VERTICAL ALIGNMENT'!$D$46+'VERTICAL ALIGNMENT'!$F$47*(PET!$T42-'VERTICAL ALIGNMENT'!$C$46),IF(AND(PET!$T42&lt;=('VERTICAL ALIGNMENT'!$C$48+('VERTICAL ALIGNMENT'!$E$48/2)),(PET!$T42&gt;=('VERTICAL ALIGNMENT'!$C$48-('VERTICAL ALIGNMENT'!$E$48/2)))),'VERTICAL ALIGNMENT'!$K$48+'VERTICAL ALIGNMENT'!$F$47*(PET!$T42-'VERTICAL ALIGNMENT'!$J$48)+('VERTICAL ALIGNMENT'!$I$48/2)*(PET!$T42-'VERTICAL ALIGNMENT'!$J$48)^2,IF(AND(PET!$T42&lt;=('VERTICAL ALIGNMENT'!$C$50-('VERTICAL ALIGNMENT'!$E$50/2)),(PET!$T42&gt;='VERTICAL ALIGNMENT'!$C$48+'VERTICAL ALIGNMENT'!$E$48/2)),'VERTICAL ALIGNMENT'!$D$48+'VERTICAL ALIGNMENT'!$F$49*(PET!$T42-'VERTICAL ALIGNMENT'!$C$48),IF(AND(PET!$T42&lt;=('VERTICAL ALIGNMENT'!$C$50+('VERTICAL ALIGNMENT'!$E$50/2)),(PET!$T42&gt;=('VERTICAL ALIGNMENT'!$C$50-('VERTICAL ALIGNMENT'!$E$50/2)))),'VERTICAL ALIGNMENT'!$K$50+'VERTICAL ALIGNMENT'!$F$49*(PET!$T42-'VERTICAL ALIGNMENT'!$J$50)+('VERTICAL ALIGNMENT'!$I$50/2)*(PET!$T42-'VERTICAL ALIGNMENT'!$J$50)^2,$Q42))))))</f>
        <v>O. B.</v>
      </c>
      <c r="Q42" s="158" t="str">
        <f>IF(AND(PET!$T42&lt;=('VERTICAL ALIGNMENT'!$C$52-('VERTICAL ALIGNMENT'!$E$52/2)),(PET!$T42&gt;='VERTICAL ALIGNMENT'!$C$50+'VERTICAL ALIGNMENT'!$E$50/2)),'VERTICAL ALIGNMENT'!$D$50+'VERTICAL ALIGNMENT'!$F$51*(PET!$T42-'VERTICAL ALIGNMENT'!$C$50),IF(AND(PET!$T42&lt;=('VERTICAL ALIGNMENT'!$C$52+('VERTICAL ALIGNMENT'!$E$52/2)),(PET!$T42&gt;=('VERTICAL ALIGNMENT'!$C$52-('VERTICAL ALIGNMENT'!$E$52/2)))),'VERTICAL ALIGNMENT'!$K$52+'VERTICAL ALIGNMENT'!$F$51*(PET!$T42-'VERTICAL ALIGNMENT'!$J$52)+('VERTICAL ALIGNMENT'!$I$52/2)*(PET!$T42-'VERTICAL ALIGNMENT'!$J$52)^2,IF(AND(PET!$T42&lt;=('VERTICAL ALIGNMENT'!$C$54-('VERTICAL ALIGNMENT'!$E$54/2)),(PET!$T42&gt;='VERTICAL ALIGNMENT'!$C$52+'VERTICAL ALIGNMENT'!$E$52/2)),'VERTICAL ALIGNMENT'!$D$52+'VERTICAL ALIGNMENT'!$F$53*(PET!$T42-'VERTICAL ALIGNMENT'!$C$52),IF(AND(PET!$T42&lt;=('VERTICAL ALIGNMENT'!$C$54+('VERTICAL ALIGNMENT'!$E$54/2)),(PET!$T42&gt;=('VERTICAL ALIGNMENT'!$C$54-('VERTICAL ALIGNMENT'!$E$54/2)))),'VERTICAL ALIGNMENT'!$K$54+'VERTICAL ALIGNMENT'!$F$53*(PET!$T42-'VERTICAL ALIGNMENT'!$J$54)+('VERTICAL ALIGNMENT'!$I$54/2)*(PET!$T42-'VERTICAL ALIGNMENT'!$J$54)^2,IF(AND(PET!$T42&lt;=('VERTICAL ALIGNMENT'!$C$56-('VERTICAL ALIGNMENT'!$E$56/2)),(PET!$T42&gt;='VERTICAL ALIGNMENT'!$C$54+'VERTICAL ALIGNMENT'!$E$54/2)),'VERTICAL ALIGNMENT'!$D$54+'VERTICAL ALIGNMENT'!$F$55*(PET!$T42-'VERTICAL ALIGNMENT'!$C$54),IF(AND(PET!$T42&lt;=('VERTICAL ALIGNMENT'!$C$56+('VERTICAL ALIGNMENT'!$E$56/2)),(PET!$T42&gt;=('VERTICAL ALIGNMENT'!$C$56-('VERTICAL ALIGNMENT'!$E$56/2)))),'VERTICAL ALIGNMENT'!$K$56+'VERTICAL ALIGNMENT'!$F$55*(PET!$T42-'VERTICAL ALIGNMENT'!$J$56)+('VERTICAL ALIGNMENT'!$I$56/2)*(PET!$T42-'VERTICAL ALIGNMENT'!$J$56)^2,$R42))))))</f>
        <v>O. B.</v>
      </c>
      <c r="R42" s="158" t="str">
        <f>IF(AND(PET!$T42&lt;=('VERTICAL ALIGNMENT'!$C$58-('VERTICAL ALIGNMENT'!$E$58/2)),(PET!$T42&gt;='VERTICAL ALIGNMENT'!$C$56+'VERTICAL ALIGNMENT'!$E$56/2)),'VERTICAL ALIGNMENT'!$D$56+'VERTICAL ALIGNMENT'!$F$57*(PET!$T42-'VERTICAL ALIGNMENT'!$C$56),IF(AND(PET!$T42&lt;=('VERTICAL ALIGNMENT'!$C$58+('VERTICAL ALIGNMENT'!$E$58/2)),(PET!$T42&gt;=('VERTICAL ALIGNMENT'!$C$58-('VERTICAL ALIGNMENT'!$E$58/2)))),'VERTICAL ALIGNMENT'!$K$58+'VERTICAL ALIGNMENT'!$F$57*(PET!$T42-'VERTICAL ALIGNMENT'!$J$58)+('VERTICAL ALIGNMENT'!$I$58/2)*(PET!$T42-'VERTICAL ALIGNMENT'!$J$58)^2,IF(AND(PET!$T42&lt;=('VERTICAL ALIGNMENT'!$C$60-('VERTICAL ALIGNMENT'!$E$60/2)),(PET!$T42&gt;='VERTICAL ALIGNMENT'!$C$58+'VERTICAL ALIGNMENT'!$E$58/2)),'VERTICAL ALIGNMENT'!$D$58+'VERTICAL ALIGNMENT'!$F$59*(PET!$T42-'VERTICAL ALIGNMENT'!$C$58),IF(AND(PET!$T42&lt;=('VERTICAL ALIGNMENT'!$C$60+('VERTICAL ALIGNMENT'!$E$60/2)),(PET!$T42&gt;=('VERTICAL ALIGNMENT'!$C$60-('VERTICAL ALIGNMENT'!$E$60/2)))),'VERTICAL ALIGNMENT'!$K$60+'VERTICAL ALIGNMENT'!$F$59*(PET!$T42-'VERTICAL ALIGNMENT'!$J$60)+('VERTICAL ALIGNMENT'!$I$60/2)*(PET!$T42-'VERTICAL ALIGNMENT'!$J$60)^2,IF(AND(PET!$T42&lt;=('VERTICAL ALIGNMENT'!$C$62-('VERTICAL ALIGNMENT'!$E$62/2)),(PET!$T42&gt;='VERTICAL ALIGNMENT'!$C$60+'VERTICAL ALIGNMENT'!$E$60/2)),'VERTICAL ALIGNMENT'!$D$60+'VERTICAL ALIGNMENT'!$F$61*(PET!$T42-'VERTICAL ALIGNMENT'!$C$60),IF(AND(PET!$T42&lt;=('VERTICAL ALIGNMENT'!$C$62+('VERTICAL ALIGNMENT'!$E$62/2)),(PET!$T42&gt;=('VERTICAL ALIGNMENT'!$C$62-('VERTICAL ALIGNMENT'!$E$62/2)))),'VERTICAL ALIGNMENT'!$K$62+'VERTICAL ALIGNMENT'!$F$61*(PET!$T42-'VERTICAL ALIGNMENT'!$J$62)+('VERTICAL ALIGNMENT'!$I$62/2)*(PET!$T42-'VERTICAL ALIGNMENT'!$J$62)^2,$S42))))))</f>
        <v>O. B.</v>
      </c>
      <c r="S42" s="158" t="str">
        <f>IF(AND(PET!$T42&gt;'VERTICAL ALIGNMENT'!$C$60+'VERTICAL ALIGNMENT'!$E$60/2,PET!$T42&lt;='VERTICAL ALIGNMENT'!$C$62),'VERTICAL ALIGNMENT'!$D$60+'VERTICAL ALIGNMENT'!$F$61*(PET!$T42-'VERTICAL ALIGNMENT'!$C$60),"O. B.")</f>
        <v>O. B.</v>
      </c>
      <c r="T42" s="156">
        <v>3421</v>
      </c>
      <c r="U42" s="213">
        <f t="shared" si="38"/>
        <v>4.0099999999999997E-2</v>
      </c>
      <c r="V42" s="106">
        <v>16</v>
      </c>
      <c r="W42" s="106">
        <f t="shared" si="5"/>
        <v>0.64159999999999995</v>
      </c>
      <c r="X42" s="236"/>
      <c r="Y42" s="194">
        <v>45</v>
      </c>
      <c r="Z42" s="212">
        <f t="shared" si="6"/>
        <v>630.28</v>
      </c>
      <c r="AA42" s="242"/>
      <c r="AB42" s="243"/>
      <c r="AC42" s="244"/>
      <c r="AD42" s="187" t="s">
        <v>54</v>
      </c>
      <c r="AE42" s="235"/>
    </row>
    <row r="43" spans="1:44" ht="14.1" customHeight="1" x14ac:dyDescent="0.2">
      <c r="A43" s="129">
        <f t="shared" si="3"/>
        <v>629.58299999999997</v>
      </c>
      <c r="B43" s="218">
        <f>$B$42+((($B$45-$B$42)/($T$45-$T$42))*(T43-$T$42))</f>
        <v>6.7341772151898738</v>
      </c>
      <c r="C43" s="108">
        <f t="shared" si="22"/>
        <v>-0.04</v>
      </c>
      <c r="D43" s="195">
        <f t="shared" si="7"/>
        <v>630.36</v>
      </c>
      <c r="E43" s="194">
        <v>45</v>
      </c>
      <c r="F43" s="236"/>
      <c r="G43" s="140">
        <f t="shared" si="34"/>
        <v>0.51039999999999996</v>
      </c>
      <c r="H43" s="105">
        <v>16</v>
      </c>
      <c r="I43" s="198">
        <f t="shared" si="37"/>
        <v>3.1899999999999998E-2</v>
      </c>
      <c r="J43" s="157">
        <f>IF(AND(PET!$T43&lt;=('VERTICAL ALIGNMENT'!$C$10-('VERTICAL ALIGNMENT'!$E$10/2)),(PET!$T43&gt;='VERTICAL ALIGNMENT'!$C$8)),'VERTICAL ALIGNMENT'!$D$8+'VERTICAL ALIGNMENT'!$F$9*(PET!$T43-'VERTICAL ALIGNMENT'!$C$8),IF(AND(PET!$T43&lt;=('VERTICAL ALIGNMENT'!$C$10+('VERTICAL ALIGNMENT'!$E$10/2)),(PET!$T43&gt;=('VERTICAL ALIGNMENT'!$C$10-('VERTICAL ALIGNMENT'!$E$10/2)))),'VERTICAL ALIGNMENT'!$K$10+'VERTICAL ALIGNMENT'!$F$9*(PET!$T43-'VERTICAL ALIGNMENT'!$J$10)+('VERTICAL ALIGNMENT'!$I$10/2)*(PET!$T43-'VERTICAL ALIGNMENT'!$J$10)^2,IF(AND(PET!$T43&lt;=('VERTICAL ALIGNMENT'!$C$12-('VERTICAL ALIGNMENT'!$E$12/2)),(PET!$T43&gt;='VERTICAL ALIGNMENT'!$C$10+'VERTICAL ALIGNMENT'!$E$10/2)),'VERTICAL ALIGNMENT'!$D$10+'VERTICAL ALIGNMENT'!$F$11*(PET!$T43-'VERTICAL ALIGNMENT'!$C$10),IF(AND(PET!$T43&lt;=('VERTICAL ALIGNMENT'!$C$12+('VERTICAL ALIGNMENT'!$E$12/2)),(PET!$T43&gt;=('VERTICAL ALIGNMENT'!$C$12-('VERTICAL ALIGNMENT'!$E$12/2)))),'VERTICAL ALIGNMENT'!$K$12+'VERTICAL ALIGNMENT'!$F$11*(PET!$T43-'VERTICAL ALIGNMENT'!$J$12)+('VERTICAL ALIGNMENT'!$I$12/2)*(PET!$T43-'VERTICAL ALIGNMENT'!$J$12)^2,IF(AND(PET!$T43&lt;=('VERTICAL ALIGNMENT'!$C$14-('VERTICAL ALIGNMENT'!$E$14/2)),(PET!$T43&gt;='VERTICAL ALIGNMENT'!$C$12+'VERTICAL ALIGNMENT'!$E$12/2)),'VERTICAL ALIGNMENT'!$D$12+'VERTICAL ALIGNMENT'!$F$13*(PET!$T43-'VERTICAL ALIGNMENT'!$C$12),IF(AND(PET!$T43&lt;=('VERTICAL ALIGNMENT'!$C$14+('VERTICAL ALIGNMENT'!$E$14/2)),(PET!$T43&gt;=('VERTICAL ALIGNMENT'!$C$14-('VERTICAL ALIGNMENT'!$E$14/2)))),'VERTICAL ALIGNMENT'!$K$14+'VERTICAL ALIGNMENT'!$F$13*(PET!$T43-'VERTICAL ALIGNMENT'!$J$14)+('VERTICAL ALIGNMENT'!$I$14/2)*(PET!$T43-'VERTICAL ALIGNMENT'!$J$14)^2,$K43))))))</f>
        <v>629.85214166666663</v>
      </c>
      <c r="K43" s="158">
        <f>IF(AND(PET!$T43&lt;=('VERTICAL ALIGNMENT'!$C$16-('VERTICAL ALIGNMENT'!$E$16/2)),(PET!$T43&gt;='VERTICAL ALIGNMENT'!$C$14+'VERTICAL ALIGNMENT'!$E$14/2)),'VERTICAL ALIGNMENT'!$D$14+'VERTICAL ALIGNMENT'!$F$15*(PET!$T43-'VERTICAL ALIGNMENT'!$C$14),IF(AND(PET!$T43&lt;=('VERTICAL ALIGNMENT'!$C$16+('VERTICAL ALIGNMENT'!$E$16/2)),(PET!$T43&gt;=('VERTICAL ALIGNMENT'!$C$16-('VERTICAL ALIGNMENT'!$E$16/2)))),'VERTICAL ALIGNMENT'!$K$16+'VERTICAL ALIGNMENT'!$F$15*(PET!$T43-'VERTICAL ALIGNMENT'!$J$16)+('VERTICAL ALIGNMENT'!$I$16/2)*(PET!$T43-'VERTICAL ALIGNMENT'!$J$16)^2,IF(AND(PET!$T43&lt;=('VERTICAL ALIGNMENT'!$C$18-('VERTICAL ALIGNMENT'!$E$18/2)),(PET!$T43&gt;='VERTICAL ALIGNMENT'!$C$16+'VERTICAL ALIGNMENT'!$E$16/2)),'VERTICAL ALIGNMENT'!$D$16+'VERTICAL ALIGNMENT'!$F$17*(PET!$T43-'VERTICAL ALIGNMENT'!$C$16),IF(AND(PET!$T43&lt;=('VERTICAL ALIGNMENT'!$C$18+('VERTICAL ALIGNMENT'!$E$18/2)),(PET!$T43&gt;=('VERTICAL ALIGNMENT'!$C$18-('VERTICAL ALIGNMENT'!$E$18/2)))),'VERTICAL ALIGNMENT'!$K$18+'VERTICAL ALIGNMENT'!$F$17*(PET!$T43-'VERTICAL ALIGNMENT'!$J$18)+('VERTICAL ALIGNMENT'!$I$18/2)*(PET!$T43-'VERTICAL ALIGNMENT'!$J$18)^2,IF(AND(PET!$T43&lt;=('VERTICAL ALIGNMENT'!$C$20-('VERTICAL ALIGNMENT'!$E$20/2)),(PET!$T43&gt;='VERTICAL ALIGNMENT'!$C$18+'VERTICAL ALIGNMENT'!$E$18/2)),'VERTICAL ALIGNMENT'!$D$18+'VERTICAL ALIGNMENT'!$F$19*(PET!$T43-'VERTICAL ALIGNMENT'!$C$18),IF(AND(PET!$T43&lt;=('VERTICAL ALIGNMENT'!$C$20+('VERTICAL ALIGNMENT'!$E$20/2)),(PET!$T43&gt;=('VERTICAL ALIGNMENT'!$C$20-('VERTICAL ALIGNMENT'!$E$20/2)))),'VERTICAL ALIGNMENT'!$K$20+'VERTICAL ALIGNMENT'!$F$19*(PET!$T43-'VERTICAL ALIGNMENT'!$J$20)+('VERTICAL ALIGNMENT'!$I$20/2)*(PET!$T43-'VERTICAL ALIGNMENT'!$J$20)^2,$L43))))))</f>
        <v>629.85214166666663</v>
      </c>
      <c r="L43" s="158" t="str">
        <f>IF(AND(PET!$T43&lt;=('VERTICAL ALIGNMENT'!$C$22-('VERTICAL ALIGNMENT'!$E$22/2)),(PET!$T43&gt;='VERTICAL ALIGNMENT'!$C$20+'VERTICAL ALIGNMENT'!$E$20/2)),'VERTICAL ALIGNMENT'!$D$20+'VERTICAL ALIGNMENT'!$F$21*(PET!$T43-'VERTICAL ALIGNMENT'!$C$20),IF(AND(PET!$T43&lt;=('VERTICAL ALIGNMENT'!$C$22+('VERTICAL ALIGNMENT'!$E$22/2)),(PET!$T43&gt;=('VERTICAL ALIGNMENT'!$C$22-('VERTICAL ALIGNMENT'!$E$22/2)))),'VERTICAL ALIGNMENT'!$K$22+'VERTICAL ALIGNMENT'!$F$21*(PET!$T43-'VERTICAL ALIGNMENT'!$J$22)+('VERTICAL ALIGNMENT'!$I$22/2)*(PET!$T43-'VERTICAL ALIGNMENT'!$J$22)^2,IF(AND(PET!$T43&lt;=('VERTICAL ALIGNMENT'!$C$24-('VERTICAL ALIGNMENT'!$E$24/2)),(PET!$T43&gt;='VERTICAL ALIGNMENT'!$C$22+'VERTICAL ALIGNMENT'!$E$22/2)),'VERTICAL ALIGNMENT'!$D$22+'VERTICAL ALIGNMENT'!$F$23*(PET!$T43-'VERTICAL ALIGNMENT'!$C$22),IF(AND(PET!$T43&lt;=('VERTICAL ALIGNMENT'!$C$24+('VERTICAL ALIGNMENT'!$E$24/2)),(PET!$T43&gt;=('VERTICAL ALIGNMENT'!$C$24-('VERTICAL ALIGNMENT'!$E$24/2)))),'VERTICAL ALIGNMENT'!$K$24+'VERTICAL ALIGNMENT'!$F$23*(PET!$T43-'VERTICAL ALIGNMENT'!$J$24)+('VERTICAL ALIGNMENT'!$I$24/2)*(PET!$T43-'VERTICAL ALIGNMENT'!$J$24)^2,IF(AND(PET!$T43&lt;=('VERTICAL ALIGNMENT'!$C$26-('VERTICAL ALIGNMENT'!$E$26/2)),(PET!$T43&gt;='VERTICAL ALIGNMENT'!$C$24+'VERTICAL ALIGNMENT'!$E$24/2)),'VERTICAL ALIGNMENT'!$D$24+'VERTICAL ALIGNMENT'!$F$25*(PET!$T43-'VERTICAL ALIGNMENT'!$C$24),IF(AND(PET!$T43&lt;=('VERTICAL ALIGNMENT'!$C$26+('VERTICAL ALIGNMENT'!$E$26/2)),(PET!$T43&gt;=('VERTICAL ALIGNMENT'!$C$26-('VERTICAL ALIGNMENT'!$E$26/2)))),'VERTICAL ALIGNMENT'!$K$26+'VERTICAL ALIGNMENT'!$F$25*(PET!$T43-'VERTICAL ALIGNMENT'!$J$26)+('VERTICAL ALIGNMENT'!$I$26/2)*(PET!$T43-'VERTICAL ALIGNMENT'!$J$26)^2,$M43))))))</f>
        <v>O. B.</v>
      </c>
      <c r="M43" s="158" t="str">
        <f>IF(AND(PET!$T43&lt;=('VERTICAL ALIGNMENT'!$C$28-('VERTICAL ALIGNMENT'!$E$28/2)),(PET!$T43&gt;='VERTICAL ALIGNMENT'!$C$26+'VERTICAL ALIGNMENT'!$E$26/2)),'VERTICAL ALIGNMENT'!$D$26+'VERTICAL ALIGNMENT'!$F$27*(PET!$T43-'VERTICAL ALIGNMENT'!$C$26),IF(AND(PET!$T43&lt;=('VERTICAL ALIGNMENT'!$C$28+('VERTICAL ALIGNMENT'!$E$28/2)),(PET!$T43&gt;=('VERTICAL ALIGNMENT'!$C$28-('VERTICAL ALIGNMENT'!$E$28/2)))),'VERTICAL ALIGNMENT'!$K$28+'VERTICAL ALIGNMENT'!$F$27*(PET!$T43-'VERTICAL ALIGNMENT'!$J$28)+('VERTICAL ALIGNMENT'!$I$28/2)*(PET!$T43-'VERTICAL ALIGNMENT'!$J$28)^2,IF(AND(PET!$T43&lt;=('VERTICAL ALIGNMENT'!$C$30-('VERTICAL ALIGNMENT'!$E$30/2)),(PET!$T43&gt;='VERTICAL ALIGNMENT'!$C$28+'VERTICAL ALIGNMENT'!$E$28/2)),'VERTICAL ALIGNMENT'!$D$28+'VERTICAL ALIGNMENT'!$F$29*(PET!$T43-'VERTICAL ALIGNMENT'!$C$28),IF(AND(PET!$T43&lt;=('VERTICAL ALIGNMENT'!$C$30+('VERTICAL ALIGNMENT'!$E$30/2)),(PET!$T43&gt;=('VERTICAL ALIGNMENT'!$C$30-('VERTICAL ALIGNMENT'!$E$30/2)))),'VERTICAL ALIGNMENT'!$K$30+'VERTICAL ALIGNMENT'!$F$29*(PET!$T43-'VERTICAL ALIGNMENT'!$J$30)+('VERTICAL ALIGNMENT'!$I$30/2)*(PET!$T43-'VERTICAL ALIGNMENT'!$J$30)^2,IF(AND(PET!$T43&lt;=('VERTICAL ALIGNMENT'!$C$32-('VERTICAL ALIGNMENT'!$E$32/2)),(PET!$T43&gt;='VERTICAL ALIGNMENT'!$C$30+'VERTICAL ALIGNMENT'!$E$30/2)),'VERTICAL ALIGNMENT'!$D$30+'VERTICAL ALIGNMENT'!$F$31*(PET!$T43-'VERTICAL ALIGNMENT'!$C$30),IF(AND(PET!$T43&lt;=('VERTICAL ALIGNMENT'!$C$32+('VERTICAL ALIGNMENT'!$E$32/2)),(PET!$T43&gt;=('VERTICAL ALIGNMENT'!$C$32-('VERTICAL ALIGNMENT'!$E$32/2)))),'VERTICAL ALIGNMENT'!$K$32+'VERTICAL ALIGNMENT'!$F$31*(PET!$T43-'VERTICAL ALIGNMENT'!$J$32)+('VERTICAL ALIGNMENT'!$I$32/2)*(PET!$T43-'VERTICAL ALIGNMENT'!$J$32)^2,$N43))))))</f>
        <v>O. B.</v>
      </c>
      <c r="N43" s="158" t="str">
        <f>IF(AND(PET!$T43&lt;=('VERTICAL ALIGNMENT'!$C$34-('VERTICAL ALIGNMENT'!$E$34/2)),(PET!$T43&gt;='VERTICAL ALIGNMENT'!$C$32+'VERTICAL ALIGNMENT'!$E$32/2)),'VERTICAL ALIGNMENT'!$D$32+'VERTICAL ALIGNMENT'!$F$33*(PET!$T43-'VERTICAL ALIGNMENT'!$C$32),IF(AND(PET!$T43&lt;=('VERTICAL ALIGNMENT'!$C$34+('VERTICAL ALIGNMENT'!$E$34/2)),(PET!$T43&gt;=('VERTICAL ALIGNMENT'!$C$34-('VERTICAL ALIGNMENT'!$E$34/2)))),'VERTICAL ALIGNMENT'!$K$34+'VERTICAL ALIGNMENT'!$F$33*(PET!$T43-'VERTICAL ALIGNMENT'!$J$34)+('VERTICAL ALIGNMENT'!$I$34/2)*(PET!$T43-'VERTICAL ALIGNMENT'!$J$34)^2,IF(AND(PET!$T43&lt;=('VERTICAL ALIGNMENT'!$C$36-('VERTICAL ALIGNMENT'!$E$36/2)),(PET!$T43&gt;='VERTICAL ALIGNMENT'!$C$34+'VERTICAL ALIGNMENT'!$E$34/2)),'VERTICAL ALIGNMENT'!$D$34+'VERTICAL ALIGNMENT'!$F$35*(PET!$T43-'VERTICAL ALIGNMENT'!$C$34),IF(AND(PET!$T43&lt;=('VERTICAL ALIGNMENT'!$C$36+('VERTICAL ALIGNMENT'!$E$36/2)),(PET!$T43&gt;=('VERTICAL ALIGNMENT'!$C$36-('VERTICAL ALIGNMENT'!$E$36/2)))),'VERTICAL ALIGNMENT'!$K$36+'VERTICAL ALIGNMENT'!$F$35*(PET!$T43-'VERTICAL ALIGNMENT'!$J$36)+('VERTICAL ALIGNMENT'!$I$36/2)*(PET!$T43-'VERTICAL ALIGNMENT'!$J$36)^2,IF(AND(PET!$T43&lt;=('VERTICAL ALIGNMENT'!$C$38-('VERTICAL ALIGNMENT'!$E$38/2)),(PET!$T43&gt;='VERTICAL ALIGNMENT'!$C$36+'VERTICAL ALIGNMENT'!$E$36/2)),'VERTICAL ALIGNMENT'!$D$36+'VERTICAL ALIGNMENT'!$F$37*(PET!$T43-'VERTICAL ALIGNMENT'!$C$36),IF(AND(PET!$T43&lt;=('VERTICAL ALIGNMENT'!$C$38+('VERTICAL ALIGNMENT'!$E$38/2)),(PET!$T43&gt;=('VERTICAL ALIGNMENT'!$C$38-('VERTICAL ALIGNMENT'!$E$38/2)))),'VERTICAL ALIGNMENT'!$K$38+'VERTICAL ALIGNMENT'!$F$37*(PET!$T43-'VERTICAL ALIGNMENT'!$J$38)+('VERTICAL ALIGNMENT'!$I$38/2)*(PET!$T43-'VERTICAL ALIGNMENT'!$J$38)^2,$O43))))))</f>
        <v>O. B.</v>
      </c>
      <c r="O43" s="158" t="str">
        <f>IF(AND(PET!$T43&lt;=('VERTICAL ALIGNMENT'!$C$40-('VERTICAL ALIGNMENT'!$E$40/2)),(PET!$T43&gt;='VERTICAL ALIGNMENT'!$C$38+'VERTICAL ALIGNMENT'!$E$38/2)),'VERTICAL ALIGNMENT'!$D$38+'VERTICAL ALIGNMENT'!$F$39*(PET!$T43-'VERTICAL ALIGNMENT'!$C$38),IF(AND(PET!$T43&lt;=('VERTICAL ALIGNMENT'!$C$40+('VERTICAL ALIGNMENT'!$E$40/2)),(PET!$T43&gt;=('VERTICAL ALIGNMENT'!$C$40-('VERTICAL ALIGNMENT'!$E$40/2)))),'VERTICAL ALIGNMENT'!$K$40+'VERTICAL ALIGNMENT'!$F$39*(PET!$T43-'VERTICAL ALIGNMENT'!$J$40)+('VERTICAL ALIGNMENT'!$I$40/2)*(PET!$T43-'VERTICAL ALIGNMENT'!$J$40)^2,IF(AND(PET!$T43&lt;=('VERTICAL ALIGNMENT'!$C$42-('VERTICAL ALIGNMENT'!$E$42/2)),(PET!$T43&gt;='VERTICAL ALIGNMENT'!$C$40+'VERTICAL ALIGNMENT'!$E$40/2)),'VERTICAL ALIGNMENT'!$D$40+'VERTICAL ALIGNMENT'!$F$41*(PET!$T43-'VERTICAL ALIGNMENT'!$C$40),IF(AND(PET!$T43&lt;=('VERTICAL ALIGNMENT'!$C$42+('VERTICAL ALIGNMENT'!$E$42/2)),(PET!$T43&gt;=('VERTICAL ALIGNMENT'!$C$42-('VERTICAL ALIGNMENT'!$E$42/2)))),'VERTICAL ALIGNMENT'!$K$42+'VERTICAL ALIGNMENT'!$F$41*(PET!$T43-'VERTICAL ALIGNMENT'!$J$42)+('VERTICAL ALIGNMENT'!$I$42/2)*(PET!$T43-'VERTICAL ALIGNMENT'!$J$42)^2,IF(AND(PET!$T43&lt;=('VERTICAL ALIGNMENT'!$C$44-('VERTICAL ALIGNMENT'!$E$44/2)),(PET!$T43&gt;='VERTICAL ALIGNMENT'!$C$42+'VERTICAL ALIGNMENT'!$E$42/2)),'VERTICAL ALIGNMENT'!$D$42+'VERTICAL ALIGNMENT'!$F$43*(PET!$T43-'VERTICAL ALIGNMENT'!$C$42),IF(AND(PET!$T43&lt;=('VERTICAL ALIGNMENT'!$C$44+('VERTICAL ALIGNMENT'!$E$44/2)),(PET!$T43&gt;=('VERTICAL ALIGNMENT'!$C$44-('VERTICAL ALIGNMENT'!$E$44/2)))),'VERTICAL ALIGNMENT'!$K$44+'VERTICAL ALIGNMENT'!$F$43*(PET!$T43-'VERTICAL ALIGNMENT'!$J$44)+('VERTICAL ALIGNMENT'!$I$44/2)*(PET!$T43-'VERTICAL ALIGNMENT'!$J$44)^2,$P43))))))</f>
        <v>O. B.</v>
      </c>
      <c r="P43" s="158" t="str">
        <f>IF(AND(PET!$T43&lt;=('VERTICAL ALIGNMENT'!$C$46-('VERTICAL ALIGNMENT'!$E$46/2)),(PET!$T43&gt;='VERTICAL ALIGNMENT'!$C$44+'VERTICAL ALIGNMENT'!$E$44/2)),'VERTICAL ALIGNMENT'!$D$44+'VERTICAL ALIGNMENT'!$F$45*(PET!$T43-'VERTICAL ALIGNMENT'!$C$44),IF(AND(PET!$T43&lt;=('VERTICAL ALIGNMENT'!$C$46+('VERTICAL ALIGNMENT'!$E$46/2)),(PET!$T43&gt;=('VERTICAL ALIGNMENT'!$C$46-('VERTICAL ALIGNMENT'!$E$46/2)))),'VERTICAL ALIGNMENT'!$K$46+'VERTICAL ALIGNMENT'!$F$45*(PET!$T43-'VERTICAL ALIGNMENT'!$J$46)+('VERTICAL ALIGNMENT'!$I$46/2)*(PET!$T43-'VERTICAL ALIGNMENT'!$J$46)^2,IF(AND(PET!$T43&lt;=('VERTICAL ALIGNMENT'!$C$48-('VERTICAL ALIGNMENT'!$E$48/2)),(PET!$T43&gt;='VERTICAL ALIGNMENT'!$C$46+'VERTICAL ALIGNMENT'!$E$46/2)),'VERTICAL ALIGNMENT'!$D$46+'VERTICAL ALIGNMENT'!$F$47*(PET!$T43-'VERTICAL ALIGNMENT'!$C$46),IF(AND(PET!$T43&lt;=('VERTICAL ALIGNMENT'!$C$48+('VERTICAL ALIGNMENT'!$E$48/2)),(PET!$T43&gt;=('VERTICAL ALIGNMENT'!$C$48-('VERTICAL ALIGNMENT'!$E$48/2)))),'VERTICAL ALIGNMENT'!$K$48+'VERTICAL ALIGNMENT'!$F$47*(PET!$T43-'VERTICAL ALIGNMENT'!$J$48)+('VERTICAL ALIGNMENT'!$I$48/2)*(PET!$T43-'VERTICAL ALIGNMENT'!$J$48)^2,IF(AND(PET!$T43&lt;=('VERTICAL ALIGNMENT'!$C$50-('VERTICAL ALIGNMENT'!$E$50/2)),(PET!$T43&gt;='VERTICAL ALIGNMENT'!$C$48+'VERTICAL ALIGNMENT'!$E$48/2)),'VERTICAL ALIGNMENT'!$D$48+'VERTICAL ALIGNMENT'!$F$49*(PET!$T43-'VERTICAL ALIGNMENT'!$C$48),IF(AND(PET!$T43&lt;=('VERTICAL ALIGNMENT'!$C$50+('VERTICAL ALIGNMENT'!$E$50/2)),(PET!$T43&gt;=('VERTICAL ALIGNMENT'!$C$50-('VERTICAL ALIGNMENT'!$E$50/2)))),'VERTICAL ALIGNMENT'!$K$50+'VERTICAL ALIGNMENT'!$F$49*(PET!$T43-'VERTICAL ALIGNMENT'!$J$50)+('VERTICAL ALIGNMENT'!$I$50/2)*(PET!$T43-'VERTICAL ALIGNMENT'!$J$50)^2,$Q43))))))</f>
        <v>O. B.</v>
      </c>
      <c r="Q43" s="158" t="str">
        <f>IF(AND(PET!$T43&lt;=('VERTICAL ALIGNMENT'!$C$52-('VERTICAL ALIGNMENT'!$E$52/2)),(PET!$T43&gt;='VERTICAL ALIGNMENT'!$C$50+'VERTICAL ALIGNMENT'!$E$50/2)),'VERTICAL ALIGNMENT'!$D$50+'VERTICAL ALIGNMENT'!$F$51*(PET!$T43-'VERTICAL ALIGNMENT'!$C$50),IF(AND(PET!$T43&lt;=('VERTICAL ALIGNMENT'!$C$52+('VERTICAL ALIGNMENT'!$E$52/2)),(PET!$T43&gt;=('VERTICAL ALIGNMENT'!$C$52-('VERTICAL ALIGNMENT'!$E$52/2)))),'VERTICAL ALIGNMENT'!$K$52+'VERTICAL ALIGNMENT'!$F$51*(PET!$T43-'VERTICAL ALIGNMENT'!$J$52)+('VERTICAL ALIGNMENT'!$I$52/2)*(PET!$T43-'VERTICAL ALIGNMENT'!$J$52)^2,IF(AND(PET!$T43&lt;=('VERTICAL ALIGNMENT'!$C$54-('VERTICAL ALIGNMENT'!$E$54/2)),(PET!$T43&gt;='VERTICAL ALIGNMENT'!$C$52+'VERTICAL ALIGNMENT'!$E$52/2)),'VERTICAL ALIGNMENT'!$D$52+'VERTICAL ALIGNMENT'!$F$53*(PET!$T43-'VERTICAL ALIGNMENT'!$C$52),IF(AND(PET!$T43&lt;=('VERTICAL ALIGNMENT'!$C$54+('VERTICAL ALIGNMENT'!$E$54/2)),(PET!$T43&gt;=('VERTICAL ALIGNMENT'!$C$54-('VERTICAL ALIGNMENT'!$E$54/2)))),'VERTICAL ALIGNMENT'!$K$54+'VERTICAL ALIGNMENT'!$F$53*(PET!$T43-'VERTICAL ALIGNMENT'!$J$54)+('VERTICAL ALIGNMENT'!$I$54/2)*(PET!$T43-'VERTICAL ALIGNMENT'!$J$54)^2,IF(AND(PET!$T43&lt;=('VERTICAL ALIGNMENT'!$C$56-('VERTICAL ALIGNMENT'!$E$56/2)),(PET!$T43&gt;='VERTICAL ALIGNMENT'!$C$54+'VERTICAL ALIGNMENT'!$E$54/2)),'VERTICAL ALIGNMENT'!$D$54+'VERTICAL ALIGNMENT'!$F$55*(PET!$T43-'VERTICAL ALIGNMENT'!$C$54),IF(AND(PET!$T43&lt;=('VERTICAL ALIGNMENT'!$C$56+('VERTICAL ALIGNMENT'!$E$56/2)),(PET!$T43&gt;=('VERTICAL ALIGNMENT'!$C$56-('VERTICAL ALIGNMENT'!$E$56/2)))),'VERTICAL ALIGNMENT'!$K$56+'VERTICAL ALIGNMENT'!$F$55*(PET!$T43-'VERTICAL ALIGNMENT'!$J$56)+('VERTICAL ALIGNMENT'!$I$56/2)*(PET!$T43-'VERTICAL ALIGNMENT'!$J$56)^2,$R43))))))</f>
        <v>O. B.</v>
      </c>
      <c r="R43" s="158" t="str">
        <f>IF(AND(PET!$T43&lt;=('VERTICAL ALIGNMENT'!$C$58-('VERTICAL ALIGNMENT'!$E$58/2)),(PET!$T43&gt;='VERTICAL ALIGNMENT'!$C$56+'VERTICAL ALIGNMENT'!$E$56/2)),'VERTICAL ALIGNMENT'!$D$56+'VERTICAL ALIGNMENT'!$F$57*(PET!$T43-'VERTICAL ALIGNMENT'!$C$56),IF(AND(PET!$T43&lt;=('VERTICAL ALIGNMENT'!$C$58+('VERTICAL ALIGNMENT'!$E$58/2)),(PET!$T43&gt;=('VERTICAL ALIGNMENT'!$C$58-('VERTICAL ALIGNMENT'!$E$58/2)))),'VERTICAL ALIGNMENT'!$K$58+'VERTICAL ALIGNMENT'!$F$57*(PET!$T43-'VERTICAL ALIGNMENT'!$J$58)+('VERTICAL ALIGNMENT'!$I$58/2)*(PET!$T43-'VERTICAL ALIGNMENT'!$J$58)^2,IF(AND(PET!$T43&lt;=('VERTICAL ALIGNMENT'!$C$60-('VERTICAL ALIGNMENT'!$E$60/2)),(PET!$T43&gt;='VERTICAL ALIGNMENT'!$C$58+'VERTICAL ALIGNMENT'!$E$58/2)),'VERTICAL ALIGNMENT'!$D$58+'VERTICAL ALIGNMENT'!$F$59*(PET!$T43-'VERTICAL ALIGNMENT'!$C$58),IF(AND(PET!$T43&lt;=('VERTICAL ALIGNMENT'!$C$60+('VERTICAL ALIGNMENT'!$E$60/2)),(PET!$T43&gt;=('VERTICAL ALIGNMENT'!$C$60-('VERTICAL ALIGNMENT'!$E$60/2)))),'VERTICAL ALIGNMENT'!$K$60+'VERTICAL ALIGNMENT'!$F$59*(PET!$T43-'VERTICAL ALIGNMENT'!$J$60)+('VERTICAL ALIGNMENT'!$I$60/2)*(PET!$T43-'VERTICAL ALIGNMENT'!$J$60)^2,IF(AND(PET!$T43&lt;=('VERTICAL ALIGNMENT'!$C$62-('VERTICAL ALIGNMENT'!$E$62/2)),(PET!$T43&gt;='VERTICAL ALIGNMENT'!$C$60+'VERTICAL ALIGNMENT'!$E$60/2)),'VERTICAL ALIGNMENT'!$D$60+'VERTICAL ALIGNMENT'!$F$61*(PET!$T43-'VERTICAL ALIGNMENT'!$C$60),IF(AND(PET!$T43&lt;=('VERTICAL ALIGNMENT'!$C$62+('VERTICAL ALIGNMENT'!$E$62/2)),(PET!$T43&gt;=('VERTICAL ALIGNMENT'!$C$62-('VERTICAL ALIGNMENT'!$E$62/2)))),'VERTICAL ALIGNMENT'!$K$62+'VERTICAL ALIGNMENT'!$F$61*(PET!$T43-'VERTICAL ALIGNMENT'!$J$62)+('VERTICAL ALIGNMENT'!$I$62/2)*(PET!$T43-'VERTICAL ALIGNMENT'!$J$62)^2,$S43))))))</f>
        <v>O. B.</v>
      </c>
      <c r="S43" s="158" t="str">
        <f>IF(AND(PET!$T43&gt;'VERTICAL ALIGNMENT'!$C$60+'VERTICAL ALIGNMENT'!$E$60/2,PET!$T43&lt;='VERTICAL ALIGNMENT'!$C$62),'VERTICAL ALIGNMENT'!$D$60+'VERTICAL ALIGNMENT'!$F$61*(PET!$T43-'VERTICAL ALIGNMENT'!$C$60),"O. B.")</f>
        <v>O. B.</v>
      </c>
      <c r="T43" s="159">
        <v>3450</v>
      </c>
      <c r="U43" s="213">
        <f t="shared" si="38"/>
        <v>3.1899999999999998E-2</v>
      </c>
      <c r="V43" s="106">
        <v>16</v>
      </c>
      <c r="W43" s="106">
        <f t="shared" si="5"/>
        <v>0.51039999999999996</v>
      </c>
      <c r="X43" s="236"/>
      <c r="Y43" s="194">
        <v>45</v>
      </c>
      <c r="Z43" s="212">
        <f t="shared" si="6"/>
        <v>630.36</v>
      </c>
      <c r="AA43" s="242"/>
      <c r="AB43" s="243"/>
      <c r="AC43" s="244"/>
      <c r="AD43" s="186"/>
      <c r="AE43" s="163"/>
    </row>
    <row r="44" spans="1:44" ht="14.1" customHeight="1" x14ac:dyDescent="0.2">
      <c r="A44" s="129">
        <f t="shared" si="3"/>
        <v>629.76800000000003</v>
      </c>
      <c r="B44" s="218">
        <f>$B$42+((($B$45-$B$42)/($T$45-$T$42))*(T44-$T$42))</f>
        <v>7.3670886075949369</v>
      </c>
      <c r="C44" s="108">
        <f t="shared" si="22"/>
        <v>-0.04</v>
      </c>
      <c r="D44" s="195">
        <f t="shared" si="7"/>
        <v>630.46</v>
      </c>
      <c r="E44" s="194">
        <v>45</v>
      </c>
      <c r="F44" s="236"/>
      <c r="G44" s="140">
        <f t="shared" si="34"/>
        <v>0.39839999999999998</v>
      </c>
      <c r="H44" s="105">
        <v>16</v>
      </c>
      <c r="I44" s="198">
        <f t="shared" si="37"/>
        <v>2.4899999999999999E-2</v>
      </c>
      <c r="J44" s="157">
        <f>IF(AND(PET!$T44&lt;=('VERTICAL ALIGNMENT'!$C$10-('VERTICAL ALIGNMENT'!$E$10/2)),(PET!$T44&gt;='VERTICAL ALIGNMENT'!$C$8)),'VERTICAL ALIGNMENT'!$D$8+'VERTICAL ALIGNMENT'!$F$9*(PET!$T44-'VERTICAL ALIGNMENT'!$C$8),IF(AND(PET!$T44&lt;=('VERTICAL ALIGNMENT'!$C$10+('VERTICAL ALIGNMENT'!$E$10/2)),(PET!$T44&gt;=('VERTICAL ALIGNMENT'!$C$10-('VERTICAL ALIGNMENT'!$E$10/2)))),'VERTICAL ALIGNMENT'!$K$10+'VERTICAL ALIGNMENT'!$F$9*(PET!$T44-'VERTICAL ALIGNMENT'!$J$10)+('VERTICAL ALIGNMENT'!$I$10/2)*(PET!$T44-'VERTICAL ALIGNMENT'!$J$10)^2,IF(AND(PET!$T44&lt;=('VERTICAL ALIGNMENT'!$C$12-('VERTICAL ALIGNMENT'!$E$12/2)),(PET!$T44&gt;='VERTICAL ALIGNMENT'!$C$10+'VERTICAL ALIGNMENT'!$E$10/2)),'VERTICAL ALIGNMENT'!$D$10+'VERTICAL ALIGNMENT'!$F$11*(PET!$T44-'VERTICAL ALIGNMENT'!$C$10),IF(AND(PET!$T44&lt;=('VERTICAL ALIGNMENT'!$C$12+('VERTICAL ALIGNMENT'!$E$12/2)),(PET!$T44&gt;=('VERTICAL ALIGNMENT'!$C$12-('VERTICAL ALIGNMENT'!$E$12/2)))),'VERTICAL ALIGNMENT'!$K$12+'VERTICAL ALIGNMENT'!$F$11*(PET!$T44-'VERTICAL ALIGNMENT'!$J$12)+('VERTICAL ALIGNMENT'!$I$12/2)*(PET!$T44-'VERTICAL ALIGNMENT'!$J$12)^2,IF(AND(PET!$T44&lt;=('VERTICAL ALIGNMENT'!$C$14-('VERTICAL ALIGNMENT'!$E$14/2)),(PET!$T44&gt;='VERTICAL ALIGNMENT'!$C$12+'VERTICAL ALIGNMENT'!$E$12/2)),'VERTICAL ALIGNMENT'!$D$12+'VERTICAL ALIGNMENT'!$F$13*(PET!$T44-'VERTICAL ALIGNMENT'!$C$12),IF(AND(PET!$T44&lt;=('VERTICAL ALIGNMENT'!$C$14+('VERTICAL ALIGNMENT'!$E$14/2)),(PET!$T44&gt;=('VERTICAL ALIGNMENT'!$C$14-('VERTICAL ALIGNMENT'!$E$14/2)))),'VERTICAL ALIGNMENT'!$K$14+'VERTICAL ALIGNMENT'!$F$13*(PET!$T44-'VERTICAL ALIGNMENT'!$J$14)+('VERTICAL ALIGNMENT'!$I$14/2)*(PET!$T44-'VERTICAL ALIGNMENT'!$J$14)^2,$K44))))))</f>
        <v>630.06303541666659</v>
      </c>
      <c r="K44" s="158">
        <f>IF(AND(PET!$T44&lt;=('VERTICAL ALIGNMENT'!$C$16-('VERTICAL ALIGNMENT'!$E$16/2)),(PET!$T44&gt;='VERTICAL ALIGNMENT'!$C$14+'VERTICAL ALIGNMENT'!$E$14/2)),'VERTICAL ALIGNMENT'!$D$14+'VERTICAL ALIGNMENT'!$F$15*(PET!$T44-'VERTICAL ALIGNMENT'!$C$14),IF(AND(PET!$T44&lt;=('VERTICAL ALIGNMENT'!$C$16+('VERTICAL ALIGNMENT'!$E$16/2)),(PET!$T44&gt;=('VERTICAL ALIGNMENT'!$C$16-('VERTICAL ALIGNMENT'!$E$16/2)))),'VERTICAL ALIGNMENT'!$K$16+'VERTICAL ALIGNMENT'!$F$15*(PET!$T44-'VERTICAL ALIGNMENT'!$J$16)+('VERTICAL ALIGNMENT'!$I$16/2)*(PET!$T44-'VERTICAL ALIGNMENT'!$J$16)^2,IF(AND(PET!$T44&lt;=('VERTICAL ALIGNMENT'!$C$18-('VERTICAL ALIGNMENT'!$E$18/2)),(PET!$T44&gt;='VERTICAL ALIGNMENT'!$C$16+'VERTICAL ALIGNMENT'!$E$16/2)),'VERTICAL ALIGNMENT'!$D$16+'VERTICAL ALIGNMENT'!$F$17*(PET!$T44-'VERTICAL ALIGNMENT'!$C$16),IF(AND(PET!$T44&lt;=('VERTICAL ALIGNMENT'!$C$18+('VERTICAL ALIGNMENT'!$E$18/2)),(PET!$T44&gt;=('VERTICAL ALIGNMENT'!$C$18-('VERTICAL ALIGNMENT'!$E$18/2)))),'VERTICAL ALIGNMENT'!$K$18+'VERTICAL ALIGNMENT'!$F$17*(PET!$T44-'VERTICAL ALIGNMENT'!$J$18)+('VERTICAL ALIGNMENT'!$I$18/2)*(PET!$T44-'VERTICAL ALIGNMENT'!$J$18)^2,IF(AND(PET!$T44&lt;=('VERTICAL ALIGNMENT'!$C$20-('VERTICAL ALIGNMENT'!$E$20/2)),(PET!$T44&gt;='VERTICAL ALIGNMENT'!$C$18+'VERTICAL ALIGNMENT'!$E$18/2)),'VERTICAL ALIGNMENT'!$D$18+'VERTICAL ALIGNMENT'!$F$19*(PET!$T44-'VERTICAL ALIGNMENT'!$C$18),IF(AND(PET!$T44&lt;=('VERTICAL ALIGNMENT'!$C$20+('VERTICAL ALIGNMENT'!$E$20/2)),(PET!$T44&gt;=('VERTICAL ALIGNMENT'!$C$20-('VERTICAL ALIGNMENT'!$E$20/2)))),'VERTICAL ALIGNMENT'!$K$20+'VERTICAL ALIGNMENT'!$F$19*(PET!$T44-'VERTICAL ALIGNMENT'!$J$20)+('VERTICAL ALIGNMENT'!$I$20/2)*(PET!$T44-'VERTICAL ALIGNMENT'!$J$20)^2,$L44))))))</f>
        <v>630.06303541666659</v>
      </c>
      <c r="L44" s="158" t="str">
        <f>IF(AND(PET!$T44&lt;=('VERTICAL ALIGNMENT'!$C$22-('VERTICAL ALIGNMENT'!$E$22/2)),(PET!$T44&gt;='VERTICAL ALIGNMENT'!$C$20+'VERTICAL ALIGNMENT'!$E$20/2)),'VERTICAL ALIGNMENT'!$D$20+'VERTICAL ALIGNMENT'!$F$21*(PET!$T44-'VERTICAL ALIGNMENT'!$C$20),IF(AND(PET!$T44&lt;=('VERTICAL ALIGNMENT'!$C$22+('VERTICAL ALIGNMENT'!$E$22/2)),(PET!$T44&gt;=('VERTICAL ALIGNMENT'!$C$22-('VERTICAL ALIGNMENT'!$E$22/2)))),'VERTICAL ALIGNMENT'!$K$22+'VERTICAL ALIGNMENT'!$F$21*(PET!$T44-'VERTICAL ALIGNMENT'!$J$22)+('VERTICAL ALIGNMENT'!$I$22/2)*(PET!$T44-'VERTICAL ALIGNMENT'!$J$22)^2,IF(AND(PET!$T44&lt;=('VERTICAL ALIGNMENT'!$C$24-('VERTICAL ALIGNMENT'!$E$24/2)),(PET!$T44&gt;='VERTICAL ALIGNMENT'!$C$22+'VERTICAL ALIGNMENT'!$E$22/2)),'VERTICAL ALIGNMENT'!$D$22+'VERTICAL ALIGNMENT'!$F$23*(PET!$T44-'VERTICAL ALIGNMENT'!$C$22),IF(AND(PET!$T44&lt;=('VERTICAL ALIGNMENT'!$C$24+('VERTICAL ALIGNMENT'!$E$24/2)),(PET!$T44&gt;=('VERTICAL ALIGNMENT'!$C$24-('VERTICAL ALIGNMENT'!$E$24/2)))),'VERTICAL ALIGNMENT'!$K$24+'VERTICAL ALIGNMENT'!$F$23*(PET!$T44-'VERTICAL ALIGNMENT'!$J$24)+('VERTICAL ALIGNMENT'!$I$24/2)*(PET!$T44-'VERTICAL ALIGNMENT'!$J$24)^2,IF(AND(PET!$T44&lt;=('VERTICAL ALIGNMENT'!$C$26-('VERTICAL ALIGNMENT'!$E$26/2)),(PET!$T44&gt;='VERTICAL ALIGNMENT'!$C$24+'VERTICAL ALIGNMENT'!$E$24/2)),'VERTICAL ALIGNMENT'!$D$24+'VERTICAL ALIGNMENT'!$F$25*(PET!$T44-'VERTICAL ALIGNMENT'!$C$24),IF(AND(PET!$T44&lt;=('VERTICAL ALIGNMENT'!$C$26+('VERTICAL ALIGNMENT'!$E$26/2)),(PET!$T44&gt;=('VERTICAL ALIGNMENT'!$C$26-('VERTICAL ALIGNMENT'!$E$26/2)))),'VERTICAL ALIGNMENT'!$K$26+'VERTICAL ALIGNMENT'!$F$25*(PET!$T44-'VERTICAL ALIGNMENT'!$J$26)+('VERTICAL ALIGNMENT'!$I$26/2)*(PET!$T44-'VERTICAL ALIGNMENT'!$J$26)^2,$M44))))))</f>
        <v>O. B.</v>
      </c>
      <c r="M44" s="158" t="str">
        <f>IF(AND(PET!$T44&lt;=('VERTICAL ALIGNMENT'!$C$28-('VERTICAL ALIGNMENT'!$E$28/2)),(PET!$T44&gt;='VERTICAL ALIGNMENT'!$C$26+'VERTICAL ALIGNMENT'!$E$26/2)),'VERTICAL ALIGNMENT'!$D$26+'VERTICAL ALIGNMENT'!$F$27*(PET!$T44-'VERTICAL ALIGNMENT'!$C$26),IF(AND(PET!$T44&lt;=('VERTICAL ALIGNMENT'!$C$28+('VERTICAL ALIGNMENT'!$E$28/2)),(PET!$T44&gt;=('VERTICAL ALIGNMENT'!$C$28-('VERTICAL ALIGNMENT'!$E$28/2)))),'VERTICAL ALIGNMENT'!$K$28+'VERTICAL ALIGNMENT'!$F$27*(PET!$T44-'VERTICAL ALIGNMENT'!$J$28)+('VERTICAL ALIGNMENT'!$I$28/2)*(PET!$T44-'VERTICAL ALIGNMENT'!$J$28)^2,IF(AND(PET!$T44&lt;=('VERTICAL ALIGNMENT'!$C$30-('VERTICAL ALIGNMENT'!$E$30/2)),(PET!$T44&gt;='VERTICAL ALIGNMENT'!$C$28+'VERTICAL ALIGNMENT'!$E$28/2)),'VERTICAL ALIGNMENT'!$D$28+'VERTICAL ALIGNMENT'!$F$29*(PET!$T44-'VERTICAL ALIGNMENT'!$C$28),IF(AND(PET!$T44&lt;=('VERTICAL ALIGNMENT'!$C$30+('VERTICAL ALIGNMENT'!$E$30/2)),(PET!$T44&gt;=('VERTICAL ALIGNMENT'!$C$30-('VERTICAL ALIGNMENT'!$E$30/2)))),'VERTICAL ALIGNMENT'!$K$30+'VERTICAL ALIGNMENT'!$F$29*(PET!$T44-'VERTICAL ALIGNMENT'!$J$30)+('VERTICAL ALIGNMENT'!$I$30/2)*(PET!$T44-'VERTICAL ALIGNMENT'!$J$30)^2,IF(AND(PET!$T44&lt;=('VERTICAL ALIGNMENT'!$C$32-('VERTICAL ALIGNMENT'!$E$32/2)),(PET!$T44&gt;='VERTICAL ALIGNMENT'!$C$30+'VERTICAL ALIGNMENT'!$E$30/2)),'VERTICAL ALIGNMENT'!$D$30+'VERTICAL ALIGNMENT'!$F$31*(PET!$T44-'VERTICAL ALIGNMENT'!$C$30),IF(AND(PET!$T44&lt;=('VERTICAL ALIGNMENT'!$C$32+('VERTICAL ALIGNMENT'!$E$32/2)),(PET!$T44&gt;=('VERTICAL ALIGNMENT'!$C$32-('VERTICAL ALIGNMENT'!$E$32/2)))),'VERTICAL ALIGNMENT'!$K$32+'VERTICAL ALIGNMENT'!$F$31*(PET!$T44-'VERTICAL ALIGNMENT'!$J$32)+('VERTICAL ALIGNMENT'!$I$32/2)*(PET!$T44-'VERTICAL ALIGNMENT'!$J$32)^2,$N44))))))</f>
        <v>O. B.</v>
      </c>
      <c r="N44" s="158" t="str">
        <f>IF(AND(PET!$T44&lt;=('VERTICAL ALIGNMENT'!$C$34-('VERTICAL ALIGNMENT'!$E$34/2)),(PET!$T44&gt;='VERTICAL ALIGNMENT'!$C$32+'VERTICAL ALIGNMENT'!$E$32/2)),'VERTICAL ALIGNMENT'!$D$32+'VERTICAL ALIGNMENT'!$F$33*(PET!$T44-'VERTICAL ALIGNMENT'!$C$32),IF(AND(PET!$T44&lt;=('VERTICAL ALIGNMENT'!$C$34+('VERTICAL ALIGNMENT'!$E$34/2)),(PET!$T44&gt;=('VERTICAL ALIGNMENT'!$C$34-('VERTICAL ALIGNMENT'!$E$34/2)))),'VERTICAL ALIGNMENT'!$K$34+'VERTICAL ALIGNMENT'!$F$33*(PET!$T44-'VERTICAL ALIGNMENT'!$J$34)+('VERTICAL ALIGNMENT'!$I$34/2)*(PET!$T44-'VERTICAL ALIGNMENT'!$J$34)^2,IF(AND(PET!$T44&lt;=('VERTICAL ALIGNMENT'!$C$36-('VERTICAL ALIGNMENT'!$E$36/2)),(PET!$T44&gt;='VERTICAL ALIGNMENT'!$C$34+'VERTICAL ALIGNMENT'!$E$34/2)),'VERTICAL ALIGNMENT'!$D$34+'VERTICAL ALIGNMENT'!$F$35*(PET!$T44-'VERTICAL ALIGNMENT'!$C$34),IF(AND(PET!$T44&lt;=('VERTICAL ALIGNMENT'!$C$36+('VERTICAL ALIGNMENT'!$E$36/2)),(PET!$T44&gt;=('VERTICAL ALIGNMENT'!$C$36-('VERTICAL ALIGNMENT'!$E$36/2)))),'VERTICAL ALIGNMENT'!$K$36+'VERTICAL ALIGNMENT'!$F$35*(PET!$T44-'VERTICAL ALIGNMENT'!$J$36)+('VERTICAL ALIGNMENT'!$I$36/2)*(PET!$T44-'VERTICAL ALIGNMENT'!$J$36)^2,IF(AND(PET!$T44&lt;=('VERTICAL ALIGNMENT'!$C$38-('VERTICAL ALIGNMENT'!$E$38/2)),(PET!$T44&gt;='VERTICAL ALIGNMENT'!$C$36+'VERTICAL ALIGNMENT'!$E$36/2)),'VERTICAL ALIGNMENT'!$D$36+'VERTICAL ALIGNMENT'!$F$37*(PET!$T44-'VERTICAL ALIGNMENT'!$C$36),IF(AND(PET!$T44&lt;=('VERTICAL ALIGNMENT'!$C$38+('VERTICAL ALIGNMENT'!$E$38/2)),(PET!$T44&gt;=('VERTICAL ALIGNMENT'!$C$38-('VERTICAL ALIGNMENT'!$E$38/2)))),'VERTICAL ALIGNMENT'!$K$38+'VERTICAL ALIGNMENT'!$F$37*(PET!$T44-'VERTICAL ALIGNMENT'!$J$38)+('VERTICAL ALIGNMENT'!$I$38/2)*(PET!$T44-'VERTICAL ALIGNMENT'!$J$38)^2,$O44))))))</f>
        <v>O. B.</v>
      </c>
      <c r="O44" s="158" t="str">
        <f>IF(AND(PET!$T44&lt;=('VERTICAL ALIGNMENT'!$C$40-('VERTICAL ALIGNMENT'!$E$40/2)),(PET!$T44&gt;='VERTICAL ALIGNMENT'!$C$38+'VERTICAL ALIGNMENT'!$E$38/2)),'VERTICAL ALIGNMENT'!$D$38+'VERTICAL ALIGNMENT'!$F$39*(PET!$T44-'VERTICAL ALIGNMENT'!$C$38),IF(AND(PET!$T44&lt;=('VERTICAL ALIGNMENT'!$C$40+('VERTICAL ALIGNMENT'!$E$40/2)),(PET!$T44&gt;=('VERTICAL ALIGNMENT'!$C$40-('VERTICAL ALIGNMENT'!$E$40/2)))),'VERTICAL ALIGNMENT'!$K$40+'VERTICAL ALIGNMENT'!$F$39*(PET!$T44-'VERTICAL ALIGNMENT'!$J$40)+('VERTICAL ALIGNMENT'!$I$40/2)*(PET!$T44-'VERTICAL ALIGNMENT'!$J$40)^2,IF(AND(PET!$T44&lt;=('VERTICAL ALIGNMENT'!$C$42-('VERTICAL ALIGNMENT'!$E$42/2)),(PET!$T44&gt;='VERTICAL ALIGNMENT'!$C$40+'VERTICAL ALIGNMENT'!$E$40/2)),'VERTICAL ALIGNMENT'!$D$40+'VERTICAL ALIGNMENT'!$F$41*(PET!$T44-'VERTICAL ALIGNMENT'!$C$40),IF(AND(PET!$T44&lt;=('VERTICAL ALIGNMENT'!$C$42+('VERTICAL ALIGNMENT'!$E$42/2)),(PET!$T44&gt;=('VERTICAL ALIGNMENT'!$C$42-('VERTICAL ALIGNMENT'!$E$42/2)))),'VERTICAL ALIGNMENT'!$K$42+'VERTICAL ALIGNMENT'!$F$41*(PET!$T44-'VERTICAL ALIGNMENT'!$J$42)+('VERTICAL ALIGNMENT'!$I$42/2)*(PET!$T44-'VERTICAL ALIGNMENT'!$J$42)^2,IF(AND(PET!$T44&lt;=('VERTICAL ALIGNMENT'!$C$44-('VERTICAL ALIGNMENT'!$E$44/2)),(PET!$T44&gt;='VERTICAL ALIGNMENT'!$C$42+'VERTICAL ALIGNMENT'!$E$42/2)),'VERTICAL ALIGNMENT'!$D$42+'VERTICAL ALIGNMENT'!$F$43*(PET!$T44-'VERTICAL ALIGNMENT'!$C$42),IF(AND(PET!$T44&lt;=('VERTICAL ALIGNMENT'!$C$44+('VERTICAL ALIGNMENT'!$E$44/2)),(PET!$T44&gt;=('VERTICAL ALIGNMENT'!$C$44-('VERTICAL ALIGNMENT'!$E$44/2)))),'VERTICAL ALIGNMENT'!$K$44+'VERTICAL ALIGNMENT'!$F$43*(PET!$T44-'VERTICAL ALIGNMENT'!$J$44)+('VERTICAL ALIGNMENT'!$I$44/2)*(PET!$T44-'VERTICAL ALIGNMENT'!$J$44)^2,$P44))))))</f>
        <v>O. B.</v>
      </c>
      <c r="P44" s="158" t="str">
        <f>IF(AND(PET!$T44&lt;=('VERTICAL ALIGNMENT'!$C$46-('VERTICAL ALIGNMENT'!$E$46/2)),(PET!$T44&gt;='VERTICAL ALIGNMENT'!$C$44+'VERTICAL ALIGNMENT'!$E$44/2)),'VERTICAL ALIGNMENT'!$D$44+'VERTICAL ALIGNMENT'!$F$45*(PET!$T44-'VERTICAL ALIGNMENT'!$C$44),IF(AND(PET!$T44&lt;=('VERTICAL ALIGNMENT'!$C$46+('VERTICAL ALIGNMENT'!$E$46/2)),(PET!$T44&gt;=('VERTICAL ALIGNMENT'!$C$46-('VERTICAL ALIGNMENT'!$E$46/2)))),'VERTICAL ALIGNMENT'!$K$46+'VERTICAL ALIGNMENT'!$F$45*(PET!$T44-'VERTICAL ALIGNMENT'!$J$46)+('VERTICAL ALIGNMENT'!$I$46/2)*(PET!$T44-'VERTICAL ALIGNMENT'!$J$46)^2,IF(AND(PET!$T44&lt;=('VERTICAL ALIGNMENT'!$C$48-('VERTICAL ALIGNMENT'!$E$48/2)),(PET!$T44&gt;='VERTICAL ALIGNMENT'!$C$46+'VERTICAL ALIGNMENT'!$E$46/2)),'VERTICAL ALIGNMENT'!$D$46+'VERTICAL ALIGNMENT'!$F$47*(PET!$T44-'VERTICAL ALIGNMENT'!$C$46),IF(AND(PET!$T44&lt;=('VERTICAL ALIGNMENT'!$C$48+('VERTICAL ALIGNMENT'!$E$48/2)),(PET!$T44&gt;=('VERTICAL ALIGNMENT'!$C$48-('VERTICAL ALIGNMENT'!$E$48/2)))),'VERTICAL ALIGNMENT'!$K$48+'VERTICAL ALIGNMENT'!$F$47*(PET!$T44-'VERTICAL ALIGNMENT'!$J$48)+('VERTICAL ALIGNMENT'!$I$48/2)*(PET!$T44-'VERTICAL ALIGNMENT'!$J$48)^2,IF(AND(PET!$T44&lt;=('VERTICAL ALIGNMENT'!$C$50-('VERTICAL ALIGNMENT'!$E$50/2)),(PET!$T44&gt;='VERTICAL ALIGNMENT'!$C$48+'VERTICAL ALIGNMENT'!$E$48/2)),'VERTICAL ALIGNMENT'!$D$48+'VERTICAL ALIGNMENT'!$F$49*(PET!$T44-'VERTICAL ALIGNMENT'!$C$48),IF(AND(PET!$T44&lt;=('VERTICAL ALIGNMENT'!$C$50+('VERTICAL ALIGNMENT'!$E$50/2)),(PET!$T44&gt;=('VERTICAL ALIGNMENT'!$C$50-('VERTICAL ALIGNMENT'!$E$50/2)))),'VERTICAL ALIGNMENT'!$K$50+'VERTICAL ALIGNMENT'!$F$49*(PET!$T44-'VERTICAL ALIGNMENT'!$J$50)+('VERTICAL ALIGNMENT'!$I$50/2)*(PET!$T44-'VERTICAL ALIGNMENT'!$J$50)^2,$Q44))))))</f>
        <v>O. B.</v>
      </c>
      <c r="Q44" s="158" t="str">
        <f>IF(AND(PET!$T44&lt;=('VERTICAL ALIGNMENT'!$C$52-('VERTICAL ALIGNMENT'!$E$52/2)),(PET!$T44&gt;='VERTICAL ALIGNMENT'!$C$50+'VERTICAL ALIGNMENT'!$E$50/2)),'VERTICAL ALIGNMENT'!$D$50+'VERTICAL ALIGNMENT'!$F$51*(PET!$T44-'VERTICAL ALIGNMENT'!$C$50),IF(AND(PET!$T44&lt;=('VERTICAL ALIGNMENT'!$C$52+('VERTICAL ALIGNMENT'!$E$52/2)),(PET!$T44&gt;=('VERTICAL ALIGNMENT'!$C$52-('VERTICAL ALIGNMENT'!$E$52/2)))),'VERTICAL ALIGNMENT'!$K$52+'VERTICAL ALIGNMENT'!$F$51*(PET!$T44-'VERTICAL ALIGNMENT'!$J$52)+('VERTICAL ALIGNMENT'!$I$52/2)*(PET!$T44-'VERTICAL ALIGNMENT'!$J$52)^2,IF(AND(PET!$T44&lt;=('VERTICAL ALIGNMENT'!$C$54-('VERTICAL ALIGNMENT'!$E$54/2)),(PET!$T44&gt;='VERTICAL ALIGNMENT'!$C$52+'VERTICAL ALIGNMENT'!$E$52/2)),'VERTICAL ALIGNMENT'!$D$52+'VERTICAL ALIGNMENT'!$F$53*(PET!$T44-'VERTICAL ALIGNMENT'!$C$52),IF(AND(PET!$T44&lt;=('VERTICAL ALIGNMENT'!$C$54+('VERTICAL ALIGNMENT'!$E$54/2)),(PET!$T44&gt;=('VERTICAL ALIGNMENT'!$C$54-('VERTICAL ALIGNMENT'!$E$54/2)))),'VERTICAL ALIGNMENT'!$K$54+'VERTICAL ALIGNMENT'!$F$53*(PET!$T44-'VERTICAL ALIGNMENT'!$J$54)+('VERTICAL ALIGNMENT'!$I$54/2)*(PET!$T44-'VERTICAL ALIGNMENT'!$J$54)^2,IF(AND(PET!$T44&lt;=('VERTICAL ALIGNMENT'!$C$56-('VERTICAL ALIGNMENT'!$E$56/2)),(PET!$T44&gt;='VERTICAL ALIGNMENT'!$C$54+'VERTICAL ALIGNMENT'!$E$54/2)),'VERTICAL ALIGNMENT'!$D$54+'VERTICAL ALIGNMENT'!$F$55*(PET!$T44-'VERTICAL ALIGNMENT'!$C$54),IF(AND(PET!$T44&lt;=('VERTICAL ALIGNMENT'!$C$56+('VERTICAL ALIGNMENT'!$E$56/2)),(PET!$T44&gt;=('VERTICAL ALIGNMENT'!$C$56-('VERTICAL ALIGNMENT'!$E$56/2)))),'VERTICAL ALIGNMENT'!$K$56+'VERTICAL ALIGNMENT'!$F$55*(PET!$T44-'VERTICAL ALIGNMENT'!$J$56)+('VERTICAL ALIGNMENT'!$I$56/2)*(PET!$T44-'VERTICAL ALIGNMENT'!$J$56)^2,$R44))))))</f>
        <v>O. B.</v>
      </c>
      <c r="R44" s="158" t="str">
        <f>IF(AND(PET!$T44&lt;=('VERTICAL ALIGNMENT'!$C$58-('VERTICAL ALIGNMENT'!$E$58/2)),(PET!$T44&gt;='VERTICAL ALIGNMENT'!$C$56+'VERTICAL ALIGNMENT'!$E$56/2)),'VERTICAL ALIGNMENT'!$D$56+'VERTICAL ALIGNMENT'!$F$57*(PET!$T44-'VERTICAL ALIGNMENT'!$C$56),IF(AND(PET!$T44&lt;=('VERTICAL ALIGNMENT'!$C$58+('VERTICAL ALIGNMENT'!$E$58/2)),(PET!$T44&gt;=('VERTICAL ALIGNMENT'!$C$58-('VERTICAL ALIGNMENT'!$E$58/2)))),'VERTICAL ALIGNMENT'!$K$58+'VERTICAL ALIGNMENT'!$F$57*(PET!$T44-'VERTICAL ALIGNMENT'!$J$58)+('VERTICAL ALIGNMENT'!$I$58/2)*(PET!$T44-'VERTICAL ALIGNMENT'!$J$58)^2,IF(AND(PET!$T44&lt;=('VERTICAL ALIGNMENT'!$C$60-('VERTICAL ALIGNMENT'!$E$60/2)),(PET!$T44&gt;='VERTICAL ALIGNMENT'!$C$58+'VERTICAL ALIGNMENT'!$E$58/2)),'VERTICAL ALIGNMENT'!$D$58+'VERTICAL ALIGNMENT'!$F$59*(PET!$T44-'VERTICAL ALIGNMENT'!$C$58),IF(AND(PET!$T44&lt;=('VERTICAL ALIGNMENT'!$C$60+('VERTICAL ALIGNMENT'!$E$60/2)),(PET!$T44&gt;=('VERTICAL ALIGNMENT'!$C$60-('VERTICAL ALIGNMENT'!$E$60/2)))),'VERTICAL ALIGNMENT'!$K$60+'VERTICAL ALIGNMENT'!$F$59*(PET!$T44-'VERTICAL ALIGNMENT'!$J$60)+('VERTICAL ALIGNMENT'!$I$60/2)*(PET!$T44-'VERTICAL ALIGNMENT'!$J$60)^2,IF(AND(PET!$T44&lt;=('VERTICAL ALIGNMENT'!$C$62-('VERTICAL ALIGNMENT'!$E$62/2)),(PET!$T44&gt;='VERTICAL ALIGNMENT'!$C$60+'VERTICAL ALIGNMENT'!$E$60/2)),'VERTICAL ALIGNMENT'!$D$60+'VERTICAL ALIGNMENT'!$F$61*(PET!$T44-'VERTICAL ALIGNMENT'!$C$60),IF(AND(PET!$T44&lt;=('VERTICAL ALIGNMENT'!$C$62+('VERTICAL ALIGNMENT'!$E$62/2)),(PET!$T44&gt;=('VERTICAL ALIGNMENT'!$C$62-('VERTICAL ALIGNMENT'!$E$62/2)))),'VERTICAL ALIGNMENT'!$K$62+'VERTICAL ALIGNMENT'!$F$61*(PET!$T44-'VERTICAL ALIGNMENT'!$J$62)+('VERTICAL ALIGNMENT'!$I$62/2)*(PET!$T44-'VERTICAL ALIGNMENT'!$J$62)^2,$S44))))))</f>
        <v>O. B.</v>
      </c>
      <c r="S44" s="158" t="str">
        <f>IF(AND(PET!$T44&gt;'VERTICAL ALIGNMENT'!$C$60+'VERTICAL ALIGNMENT'!$E$60/2,PET!$T44&lt;='VERTICAL ALIGNMENT'!$C$62),'VERTICAL ALIGNMENT'!$D$60+'VERTICAL ALIGNMENT'!$F$61*(PET!$T44-'VERTICAL ALIGNMENT'!$C$60),"O. B.")</f>
        <v>O. B.</v>
      </c>
      <c r="T44" s="159">
        <f t="shared" ref="T44:T50" si="41">T43+25</f>
        <v>3475</v>
      </c>
      <c r="U44" s="213">
        <f t="shared" si="38"/>
        <v>2.4899999999999999E-2</v>
      </c>
      <c r="V44" s="106">
        <v>16</v>
      </c>
      <c r="W44" s="106">
        <f t="shared" si="5"/>
        <v>0.39839999999999998</v>
      </c>
      <c r="X44" s="236"/>
      <c r="Y44" s="194">
        <v>45</v>
      </c>
      <c r="Z44" s="212">
        <f t="shared" si="6"/>
        <v>630.46</v>
      </c>
      <c r="AA44" s="242"/>
      <c r="AB44" s="243"/>
      <c r="AC44" s="244"/>
      <c r="AD44" s="186"/>
      <c r="AE44" s="163"/>
    </row>
    <row r="45" spans="1:44" ht="14.1" customHeight="1" x14ac:dyDescent="0.2">
      <c r="A45" s="129">
        <f t="shared" si="3"/>
        <v>629.98</v>
      </c>
      <c r="B45" s="218">
        <v>8</v>
      </c>
      <c r="C45" s="108">
        <f t="shared" si="22"/>
        <v>-0.04</v>
      </c>
      <c r="D45" s="195">
        <f t="shared" ref="D45" si="42">ROUND(J45+(H45*I45),2)</f>
        <v>630.59</v>
      </c>
      <c r="E45" s="194">
        <v>45</v>
      </c>
      <c r="F45" s="236"/>
      <c r="G45" s="140">
        <f t="shared" ref="G45" si="43">H45*I45</f>
        <v>0.28639999999999999</v>
      </c>
      <c r="H45" s="105">
        <v>16</v>
      </c>
      <c r="I45" s="198">
        <f t="shared" si="37"/>
        <v>1.7899999999999999E-2</v>
      </c>
      <c r="J45" s="157">
        <f>IF(AND(PET!$T45&lt;=('VERTICAL ALIGNMENT'!$C$10-('VERTICAL ALIGNMENT'!$E$10/2)),(PET!$T45&gt;='VERTICAL ALIGNMENT'!$C$8)),'VERTICAL ALIGNMENT'!$D$8+'VERTICAL ALIGNMENT'!$F$9*(PET!$T45-'VERTICAL ALIGNMENT'!$C$8),IF(AND(PET!$T45&lt;=('VERTICAL ALIGNMENT'!$C$10+('VERTICAL ALIGNMENT'!$E$10/2)),(PET!$T45&gt;=('VERTICAL ALIGNMENT'!$C$10-('VERTICAL ALIGNMENT'!$E$10/2)))),'VERTICAL ALIGNMENT'!$K$10+'VERTICAL ALIGNMENT'!$F$9*(PET!$T45-'VERTICAL ALIGNMENT'!$J$10)+('VERTICAL ALIGNMENT'!$I$10/2)*(PET!$T45-'VERTICAL ALIGNMENT'!$J$10)^2,IF(AND(PET!$T45&lt;=('VERTICAL ALIGNMENT'!$C$12-('VERTICAL ALIGNMENT'!$E$12/2)),(PET!$T45&gt;='VERTICAL ALIGNMENT'!$C$10+'VERTICAL ALIGNMENT'!$E$10/2)),'VERTICAL ALIGNMENT'!$D$10+'VERTICAL ALIGNMENT'!$F$11*(PET!$T45-'VERTICAL ALIGNMENT'!$C$10),IF(AND(PET!$T45&lt;=('VERTICAL ALIGNMENT'!$C$12+('VERTICAL ALIGNMENT'!$E$12/2)),(PET!$T45&gt;=('VERTICAL ALIGNMENT'!$C$12-('VERTICAL ALIGNMENT'!$E$12/2)))),'VERTICAL ALIGNMENT'!$K$12+'VERTICAL ALIGNMENT'!$F$11*(PET!$T45-'VERTICAL ALIGNMENT'!$J$12)+('VERTICAL ALIGNMENT'!$I$12/2)*(PET!$T45-'VERTICAL ALIGNMENT'!$J$12)^2,IF(AND(PET!$T45&lt;=('VERTICAL ALIGNMENT'!$C$14-('VERTICAL ALIGNMENT'!$E$14/2)),(PET!$T45&gt;='VERTICAL ALIGNMENT'!$C$12+'VERTICAL ALIGNMENT'!$E$12/2)),'VERTICAL ALIGNMENT'!$D$12+'VERTICAL ALIGNMENT'!$F$13*(PET!$T45-'VERTICAL ALIGNMENT'!$C$12),IF(AND(PET!$T45&lt;=('VERTICAL ALIGNMENT'!$C$14+('VERTICAL ALIGNMENT'!$E$14/2)),(PET!$T45&gt;=('VERTICAL ALIGNMENT'!$C$14-('VERTICAL ALIGNMENT'!$E$14/2)))),'VERTICAL ALIGNMENT'!$K$14+'VERTICAL ALIGNMENT'!$F$13*(PET!$T45-'VERTICAL ALIGNMENT'!$J$14)+('VERTICAL ALIGNMENT'!$I$14/2)*(PET!$T45-'VERTICAL ALIGNMENT'!$J$14)^2,$K45))))))</f>
        <v>630.30000000000007</v>
      </c>
      <c r="K45" s="158">
        <f>IF(AND(PET!$T45&lt;=('VERTICAL ALIGNMENT'!$C$16-('VERTICAL ALIGNMENT'!$E$16/2)),(PET!$T45&gt;='VERTICAL ALIGNMENT'!$C$14+'VERTICAL ALIGNMENT'!$E$14/2)),'VERTICAL ALIGNMENT'!$D$14+'VERTICAL ALIGNMENT'!$F$15*(PET!$T45-'VERTICAL ALIGNMENT'!$C$14),IF(AND(PET!$T45&lt;=('VERTICAL ALIGNMENT'!$C$16+('VERTICAL ALIGNMENT'!$E$16/2)),(PET!$T45&gt;=('VERTICAL ALIGNMENT'!$C$16-('VERTICAL ALIGNMENT'!$E$16/2)))),'VERTICAL ALIGNMENT'!$K$16+'VERTICAL ALIGNMENT'!$F$15*(PET!$T45-'VERTICAL ALIGNMENT'!$J$16)+('VERTICAL ALIGNMENT'!$I$16/2)*(PET!$T45-'VERTICAL ALIGNMENT'!$J$16)^2,IF(AND(PET!$T45&lt;=('VERTICAL ALIGNMENT'!$C$18-('VERTICAL ALIGNMENT'!$E$18/2)),(PET!$T45&gt;='VERTICAL ALIGNMENT'!$C$16+'VERTICAL ALIGNMENT'!$E$16/2)),'VERTICAL ALIGNMENT'!$D$16+'VERTICAL ALIGNMENT'!$F$17*(PET!$T45-'VERTICAL ALIGNMENT'!$C$16),IF(AND(PET!$T45&lt;=('VERTICAL ALIGNMENT'!$C$18+('VERTICAL ALIGNMENT'!$E$18/2)),(PET!$T45&gt;=('VERTICAL ALIGNMENT'!$C$18-('VERTICAL ALIGNMENT'!$E$18/2)))),'VERTICAL ALIGNMENT'!$K$18+'VERTICAL ALIGNMENT'!$F$17*(PET!$T45-'VERTICAL ALIGNMENT'!$J$18)+('VERTICAL ALIGNMENT'!$I$18/2)*(PET!$T45-'VERTICAL ALIGNMENT'!$J$18)^2,IF(AND(PET!$T45&lt;=('VERTICAL ALIGNMENT'!$C$20-('VERTICAL ALIGNMENT'!$E$20/2)),(PET!$T45&gt;='VERTICAL ALIGNMENT'!$C$18+'VERTICAL ALIGNMENT'!$E$18/2)),'VERTICAL ALIGNMENT'!$D$18+'VERTICAL ALIGNMENT'!$F$19*(PET!$T45-'VERTICAL ALIGNMENT'!$C$18),IF(AND(PET!$T45&lt;=('VERTICAL ALIGNMENT'!$C$20+('VERTICAL ALIGNMENT'!$E$20/2)),(PET!$T45&gt;=('VERTICAL ALIGNMENT'!$C$20-('VERTICAL ALIGNMENT'!$E$20/2)))),'VERTICAL ALIGNMENT'!$K$20+'VERTICAL ALIGNMENT'!$F$19*(PET!$T45-'VERTICAL ALIGNMENT'!$J$20)+('VERTICAL ALIGNMENT'!$I$20/2)*(PET!$T45-'VERTICAL ALIGNMENT'!$J$20)^2,$L45))))))</f>
        <v>630.30000000000007</v>
      </c>
      <c r="L45" s="158" t="str">
        <f>IF(AND(PET!$T45&lt;=('VERTICAL ALIGNMENT'!$C$22-('VERTICAL ALIGNMENT'!$E$22/2)),(PET!$T45&gt;='VERTICAL ALIGNMENT'!$C$20+'VERTICAL ALIGNMENT'!$E$20/2)),'VERTICAL ALIGNMENT'!$D$20+'VERTICAL ALIGNMENT'!$F$21*(PET!$T45-'VERTICAL ALIGNMENT'!$C$20),IF(AND(PET!$T45&lt;=('VERTICAL ALIGNMENT'!$C$22+('VERTICAL ALIGNMENT'!$E$22/2)),(PET!$T45&gt;=('VERTICAL ALIGNMENT'!$C$22-('VERTICAL ALIGNMENT'!$E$22/2)))),'VERTICAL ALIGNMENT'!$K$22+'VERTICAL ALIGNMENT'!$F$21*(PET!$T45-'VERTICAL ALIGNMENT'!$J$22)+('VERTICAL ALIGNMENT'!$I$22/2)*(PET!$T45-'VERTICAL ALIGNMENT'!$J$22)^2,IF(AND(PET!$T45&lt;=('VERTICAL ALIGNMENT'!$C$24-('VERTICAL ALIGNMENT'!$E$24/2)),(PET!$T45&gt;='VERTICAL ALIGNMENT'!$C$22+'VERTICAL ALIGNMENT'!$E$22/2)),'VERTICAL ALIGNMENT'!$D$22+'VERTICAL ALIGNMENT'!$F$23*(PET!$T45-'VERTICAL ALIGNMENT'!$C$22),IF(AND(PET!$T45&lt;=('VERTICAL ALIGNMENT'!$C$24+('VERTICAL ALIGNMENT'!$E$24/2)),(PET!$T45&gt;=('VERTICAL ALIGNMENT'!$C$24-('VERTICAL ALIGNMENT'!$E$24/2)))),'VERTICAL ALIGNMENT'!$K$24+'VERTICAL ALIGNMENT'!$F$23*(PET!$T45-'VERTICAL ALIGNMENT'!$J$24)+('VERTICAL ALIGNMENT'!$I$24/2)*(PET!$T45-'VERTICAL ALIGNMENT'!$J$24)^2,IF(AND(PET!$T45&lt;=('VERTICAL ALIGNMENT'!$C$26-('VERTICAL ALIGNMENT'!$E$26/2)),(PET!$T45&gt;='VERTICAL ALIGNMENT'!$C$24+'VERTICAL ALIGNMENT'!$E$24/2)),'VERTICAL ALIGNMENT'!$D$24+'VERTICAL ALIGNMENT'!$F$25*(PET!$T45-'VERTICAL ALIGNMENT'!$C$24),IF(AND(PET!$T45&lt;=('VERTICAL ALIGNMENT'!$C$26+('VERTICAL ALIGNMENT'!$E$26/2)),(PET!$T45&gt;=('VERTICAL ALIGNMENT'!$C$26-('VERTICAL ALIGNMENT'!$E$26/2)))),'VERTICAL ALIGNMENT'!$K$26+'VERTICAL ALIGNMENT'!$F$25*(PET!$T45-'VERTICAL ALIGNMENT'!$J$26)+('VERTICAL ALIGNMENT'!$I$26/2)*(PET!$T45-'VERTICAL ALIGNMENT'!$J$26)^2,$M45))))))</f>
        <v>O. B.</v>
      </c>
      <c r="M45" s="158" t="str">
        <f>IF(AND(PET!$T45&lt;=('VERTICAL ALIGNMENT'!$C$28-('VERTICAL ALIGNMENT'!$E$28/2)),(PET!$T45&gt;='VERTICAL ALIGNMENT'!$C$26+'VERTICAL ALIGNMENT'!$E$26/2)),'VERTICAL ALIGNMENT'!$D$26+'VERTICAL ALIGNMENT'!$F$27*(PET!$T45-'VERTICAL ALIGNMENT'!$C$26),IF(AND(PET!$T45&lt;=('VERTICAL ALIGNMENT'!$C$28+('VERTICAL ALIGNMENT'!$E$28/2)),(PET!$T45&gt;=('VERTICAL ALIGNMENT'!$C$28-('VERTICAL ALIGNMENT'!$E$28/2)))),'VERTICAL ALIGNMENT'!$K$28+'VERTICAL ALIGNMENT'!$F$27*(PET!$T45-'VERTICAL ALIGNMENT'!$J$28)+('VERTICAL ALIGNMENT'!$I$28/2)*(PET!$T45-'VERTICAL ALIGNMENT'!$J$28)^2,IF(AND(PET!$T45&lt;=('VERTICAL ALIGNMENT'!$C$30-('VERTICAL ALIGNMENT'!$E$30/2)),(PET!$T45&gt;='VERTICAL ALIGNMENT'!$C$28+'VERTICAL ALIGNMENT'!$E$28/2)),'VERTICAL ALIGNMENT'!$D$28+'VERTICAL ALIGNMENT'!$F$29*(PET!$T45-'VERTICAL ALIGNMENT'!$C$28),IF(AND(PET!$T45&lt;=('VERTICAL ALIGNMENT'!$C$30+('VERTICAL ALIGNMENT'!$E$30/2)),(PET!$T45&gt;=('VERTICAL ALIGNMENT'!$C$30-('VERTICAL ALIGNMENT'!$E$30/2)))),'VERTICAL ALIGNMENT'!$K$30+'VERTICAL ALIGNMENT'!$F$29*(PET!$T45-'VERTICAL ALIGNMENT'!$J$30)+('VERTICAL ALIGNMENT'!$I$30/2)*(PET!$T45-'VERTICAL ALIGNMENT'!$J$30)^2,IF(AND(PET!$T45&lt;=('VERTICAL ALIGNMENT'!$C$32-('VERTICAL ALIGNMENT'!$E$32/2)),(PET!$T45&gt;='VERTICAL ALIGNMENT'!$C$30+'VERTICAL ALIGNMENT'!$E$30/2)),'VERTICAL ALIGNMENT'!$D$30+'VERTICAL ALIGNMENT'!$F$31*(PET!$T45-'VERTICAL ALIGNMENT'!$C$30),IF(AND(PET!$T45&lt;=('VERTICAL ALIGNMENT'!$C$32+('VERTICAL ALIGNMENT'!$E$32/2)),(PET!$T45&gt;=('VERTICAL ALIGNMENT'!$C$32-('VERTICAL ALIGNMENT'!$E$32/2)))),'VERTICAL ALIGNMENT'!$K$32+'VERTICAL ALIGNMENT'!$F$31*(PET!$T45-'VERTICAL ALIGNMENT'!$J$32)+('VERTICAL ALIGNMENT'!$I$32/2)*(PET!$T45-'VERTICAL ALIGNMENT'!$J$32)^2,$N45))))))</f>
        <v>O. B.</v>
      </c>
      <c r="N45" s="158" t="str">
        <f>IF(AND(PET!$T45&lt;=('VERTICAL ALIGNMENT'!$C$34-('VERTICAL ALIGNMENT'!$E$34/2)),(PET!$T45&gt;='VERTICAL ALIGNMENT'!$C$32+'VERTICAL ALIGNMENT'!$E$32/2)),'VERTICAL ALIGNMENT'!$D$32+'VERTICAL ALIGNMENT'!$F$33*(PET!$T45-'VERTICAL ALIGNMENT'!$C$32),IF(AND(PET!$T45&lt;=('VERTICAL ALIGNMENT'!$C$34+('VERTICAL ALIGNMENT'!$E$34/2)),(PET!$T45&gt;=('VERTICAL ALIGNMENT'!$C$34-('VERTICAL ALIGNMENT'!$E$34/2)))),'VERTICAL ALIGNMENT'!$K$34+'VERTICAL ALIGNMENT'!$F$33*(PET!$T45-'VERTICAL ALIGNMENT'!$J$34)+('VERTICAL ALIGNMENT'!$I$34/2)*(PET!$T45-'VERTICAL ALIGNMENT'!$J$34)^2,IF(AND(PET!$T45&lt;=('VERTICAL ALIGNMENT'!$C$36-('VERTICAL ALIGNMENT'!$E$36/2)),(PET!$T45&gt;='VERTICAL ALIGNMENT'!$C$34+'VERTICAL ALIGNMENT'!$E$34/2)),'VERTICAL ALIGNMENT'!$D$34+'VERTICAL ALIGNMENT'!$F$35*(PET!$T45-'VERTICAL ALIGNMENT'!$C$34),IF(AND(PET!$T45&lt;=('VERTICAL ALIGNMENT'!$C$36+('VERTICAL ALIGNMENT'!$E$36/2)),(PET!$T45&gt;=('VERTICAL ALIGNMENT'!$C$36-('VERTICAL ALIGNMENT'!$E$36/2)))),'VERTICAL ALIGNMENT'!$K$36+'VERTICAL ALIGNMENT'!$F$35*(PET!$T45-'VERTICAL ALIGNMENT'!$J$36)+('VERTICAL ALIGNMENT'!$I$36/2)*(PET!$T45-'VERTICAL ALIGNMENT'!$J$36)^2,IF(AND(PET!$T45&lt;=('VERTICAL ALIGNMENT'!$C$38-('VERTICAL ALIGNMENT'!$E$38/2)),(PET!$T45&gt;='VERTICAL ALIGNMENT'!$C$36+'VERTICAL ALIGNMENT'!$E$36/2)),'VERTICAL ALIGNMENT'!$D$36+'VERTICAL ALIGNMENT'!$F$37*(PET!$T45-'VERTICAL ALIGNMENT'!$C$36),IF(AND(PET!$T45&lt;=('VERTICAL ALIGNMENT'!$C$38+('VERTICAL ALIGNMENT'!$E$38/2)),(PET!$T45&gt;=('VERTICAL ALIGNMENT'!$C$38-('VERTICAL ALIGNMENT'!$E$38/2)))),'VERTICAL ALIGNMENT'!$K$38+'VERTICAL ALIGNMENT'!$F$37*(PET!$T45-'VERTICAL ALIGNMENT'!$J$38)+('VERTICAL ALIGNMENT'!$I$38/2)*(PET!$T45-'VERTICAL ALIGNMENT'!$J$38)^2,$O45))))))</f>
        <v>O. B.</v>
      </c>
      <c r="O45" s="158" t="str">
        <f>IF(AND(PET!$T45&lt;=('VERTICAL ALIGNMENT'!$C$40-('VERTICAL ALIGNMENT'!$E$40/2)),(PET!$T45&gt;='VERTICAL ALIGNMENT'!$C$38+'VERTICAL ALIGNMENT'!$E$38/2)),'VERTICAL ALIGNMENT'!$D$38+'VERTICAL ALIGNMENT'!$F$39*(PET!$T45-'VERTICAL ALIGNMENT'!$C$38),IF(AND(PET!$T45&lt;=('VERTICAL ALIGNMENT'!$C$40+('VERTICAL ALIGNMENT'!$E$40/2)),(PET!$T45&gt;=('VERTICAL ALIGNMENT'!$C$40-('VERTICAL ALIGNMENT'!$E$40/2)))),'VERTICAL ALIGNMENT'!$K$40+'VERTICAL ALIGNMENT'!$F$39*(PET!$T45-'VERTICAL ALIGNMENT'!$J$40)+('VERTICAL ALIGNMENT'!$I$40/2)*(PET!$T45-'VERTICAL ALIGNMENT'!$J$40)^2,IF(AND(PET!$T45&lt;=('VERTICAL ALIGNMENT'!$C$42-('VERTICAL ALIGNMENT'!$E$42/2)),(PET!$T45&gt;='VERTICAL ALIGNMENT'!$C$40+'VERTICAL ALIGNMENT'!$E$40/2)),'VERTICAL ALIGNMENT'!$D$40+'VERTICAL ALIGNMENT'!$F$41*(PET!$T45-'VERTICAL ALIGNMENT'!$C$40),IF(AND(PET!$T45&lt;=('VERTICAL ALIGNMENT'!$C$42+('VERTICAL ALIGNMENT'!$E$42/2)),(PET!$T45&gt;=('VERTICAL ALIGNMENT'!$C$42-('VERTICAL ALIGNMENT'!$E$42/2)))),'VERTICAL ALIGNMENT'!$K$42+'VERTICAL ALIGNMENT'!$F$41*(PET!$T45-'VERTICAL ALIGNMENT'!$J$42)+('VERTICAL ALIGNMENT'!$I$42/2)*(PET!$T45-'VERTICAL ALIGNMENT'!$J$42)^2,IF(AND(PET!$T45&lt;=('VERTICAL ALIGNMENT'!$C$44-('VERTICAL ALIGNMENT'!$E$44/2)),(PET!$T45&gt;='VERTICAL ALIGNMENT'!$C$42+'VERTICAL ALIGNMENT'!$E$42/2)),'VERTICAL ALIGNMENT'!$D$42+'VERTICAL ALIGNMENT'!$F$43*(PET!$T45-'VERTICAL ALIGNMENT'!$C$42),IF(AND(PET!$T45&lt;=('VERTICAL ALIGNMENT'!$C$44+('VERTICAL ALIGNMENT'!$E$44/2)),(PET!$T45&gt;=('VERTICAL ALIGNMENT'!$C$44-('VERTICAL ALIGNMENT'!$E$44/2)))),'VERTICAL ALIGNMENT'!$K$44+'VERTICAL ALIGNMENT'!$F$43*(PET!$T45-'VERTICAL ALIGNMENT'!$J$44)+('VERTICAL ALIGNMENT'!$I$44/2)*(PET!$T45-'VERTICAL ALIGNMENT'!$J$44)^2,$P45))))))</f>
        <v>O. B.</v>
      </c>
      <c r="P45" s="158" t="str">
        <f>IF(AND(PET!$T45&lt;=('VERTICAL ALIGNMENT'!$C$46-('VERTICAL ALIGNMENT'!$E$46/2)),(PET!$T45&gt;='VERTICAL ALIGNMENT'!$C$44+'VERTICAL ALIGNMENT'!$E$44/2)),'VERTICAL ALIGNMENT'!$D$44+'VERTICAL ALIGNMENT'!$F$45*(PET!$T45-'VERTICAL ALIGNMENT'!$C$44),IF(AND(PET!$T45&lt;=('VERTICAL ALIGNMENT'!$C$46+('VERTICAL ALIGNMENT'!$E$46/2)),(PET!$T45&gt;=('VERTICAL ALIGNMENT'!$C$46-('VERTICAL ALIGNMENT'!$E$46/2)))),'VERTICAL ALIGNMENT'!$K$46+'VERTICAL ALIGNMENT'!$F$45*(PET!$T45-'VERTICAL ALIGNMENT'!$J$46)+('VERTICAL ALIGNMENT'!$I$46/2)*(PET!$T45-'VERTICAL ALIGNMENT'!$J$46)^2,IF(AND(PET!$T45&lt;=('VERTICAL ALIGNMENT'!$C$48-('VERTICAL ALIGNMENT'!$E$48/2)),(PET!$T45&gt;='VERTICAL ALIGNMENT'!$C$46+'VERTICAL ALIGNMENT'!$E$46/2)),'VERTICAL ALIGNMENT'!$D$46+'VERTICAL ALIGNMENT'!$F$47*(PET!$T45-'VERTICAL ALIGNMENT'!$C$46),IF(AND(PET!$T45&lt;=('VERTICAL ALIGNMENT'!$C$48+('VERTICAL ALIGNMENT'!$E$48/2)),(PET!$T45&gt;=('VERTICAL ALIGNMENT'!$C$48-('VERTICAL ALIGNMENT'!$E$48/2)))),'VERTICAL ALIGNMENT'!$K$48+'VERTICAL ALIGNMENT'!$F$47*(PET!$T45-'VERTICAL ALIGNMENT'!$J$48)+('VERTICAL ALIGNMENT'!$I$48/2)*(PET!$T45-'VERTICAL ALIGNMENT'!$J$48)^2,IF(AND(PET!$T45&lt;=('VERTICAL ALIGNMENT'!$C$50-('VERTICAL ALIGNMENT'!$E$50/2)),(PET!$T45&gt;='VERTICAL ALIGNMENT'!$C$48+'VERTICAL ALIGNMENT'!$E$48/2)),'VERTICAL ALIGNMENT'!$D$48+'VERTICAL ALIGNMENT'!$F$49*(PET!$T45-'VERTICAL ALIGNMENT'!$C$48),IF(AND(PET!$T45&lt;=('VERTICAL ALIGNMENT'!$C$50+('VERTICAL ALIGNMENT'!$E$50/2)),(PET!$T45&gt;=('VERTICAL ALIGNMENT'!$C$50-('VERTICAL ALIGNMENT'!$E$50/2)))),'VERTICAL ALIGNMENT'!$K$50+'VERTICAL ALIGNMENT'!$F$49*(PET!$T45-'VERTICAL ALIGNMENT'!$J$50)+('VERTICAL ALIGNMENT'!$I$50/2)*(PET!$T45-'VERTICAL ALIGNMENT'!$J$50)^2,$Q45))))))</f>
        <v>O. B.</v>
      </c>
      <c r="Q45" s="158" t="str">
        <f>IF(AND(PET!$T45&lt;=('VERTICAL ALIGNMENT'!$C$52-('VERTICAL ALIGNMENT'!$E$52/2)),(PET!$T45&gt;='VERTICAL ALIGNMENT'!$C$50+'VERTICAL ALIGNMENT'!$E$50/2)),'VERTICAL ALIGNMENT'!$D$50+'VERTICAL ALIGNMENT'!$F$51*(PET!$T45-'VERTICAL ALIGNMENT'!$C$50),IF(AND(PET!$T45&lt;=('VERTICAL ALIGNMENT'!$C$52+('VERTICAL ALIGNMENT'!$E$52/2)),(PET!$T45&gt;=('VERTICAL ALIGNMENT'!$C$52-('VERTICAL ALIGNMENT'!$E$52/2)))),'VERTICAL ALIGNMENT'!$K$52+'VERTICAL ALIGNMENT'!$F$51*(PET!$T45-'VERTICAL ALIGNMENT'!$J$52)+('VERTICAL ALIGNMENT'!$I$52/2)*(PET!$T45-'VERTICAL ALIGNMENT'!$J$52)^2,IF(AND(PET!$T45&lt;=('VERTICAL ALIGNMENT'!$C$54-('VERTICAL ALIGNMENT'!$E$54/2)),(PET!$T45&gt;='VERTICAL ALIGNMENT'!$C$52+'VERTICAL ALIGNMENT'!$E$52/2)),'VERTICAL ALIGNMENT'!$D$52+'VERTICAL ALIGNMENT'!$F$53*(PET!$T45-'VERTICAL ALIGNMENT'!$C$52),IF(AND(PET!$T45&lt;=('VERTICAL ALIGNMENT'!$C$54+('VERTICAL ALIGNMENT'!$E$54/2)),(PET!$T45&gt;=('VERTICAL ALIGNMENT'!$C$54-('VERTICAL ALIGNMENT'!$E$54/2)))),'VERTICAL ALIGNMENT'!$K$54+'VERTICAL ALIGNMENT'!$F$53*(PET!$T45-'VERTICAL ALIGNMENT'!$J$54)+('VERTICAL ALIGNMENT'!$I$54/2)*(PET!$T45-'VERTICAL ALIGNMENT'!$J$54)^2,IF(AND(PET!$T45&lt;=('VERTICAL ALIGNMENT'!$C$56-('VERTICAL ALIGNMENT'!$E$56/2)),(PET!$T45&gt;='VERTICAL ALIGNMENT'!$C$54+'VERTICAL ALIGNMENT'!$E$54/2)),'VERTICAL ALIGNMENT'!$D$54+'VERTICAL ALIGNMENT'!$F$55*(PET!$T45-'VERTICAL ALIGNMENT'!$C$54),IF(AND(PET!$T45&lt;=('VERTICAL ALIGNMENT'!$C$56+('VERTICAL ALIGNMENT'!$E$56/2)),(PET!$T45&gt;=('VERTICAL ALIGNMENT'!$C$56-('VERTICAL ALIGNMENT'!$E$56/2)))),'VERTICAL ALIGNMENT'!$K$56+'VERTICAL ALIGNMENT'!$F$55*(PET!$T45-'VERTICAL ALIGNMENT'!$J$56)+('VERTICAL ALIGNMENT'!$I$56/2)*(PET!$T45-'VERTICAL ALIGNMENT'!$J$56)^2,$R45))))))</f>
        <v>O. B.</v>
      </c>
      <c r="R45" s="158" t="str">
        <f>IF(AND(PET!$T45&lt;=('VERTICAL ALIGNMENT'!$C$58-('VERTICAL ALIGNMENT'!$E$58/2)),(PET!$T45&gt;='VERTICAL ALIGNMENT'!$C$56+'VERTICAL ALIGNMENT'!$E$56/2)),'VERTICAL ALIGNMENT'!$D$56+'VERTICAL ALIGNMENT'!$F$57*(PET!$T45-'VERTICAL ALIGNMENT'!$C$56),IF(AND(PET!$T45&lt;=('VERTICAL ALIGNMENT'!$C$58+('VERTICAL ALIGNMENT'!$E$58/2)),(PET!$T45&gt;=('VERTICAL ALIGNMENT'!$C$58-('VERTICAL ALIGNMENT'!$E$58/2)))),'VERTICAL ALIGNMENT'!$K$58+'VERTICAL ALIGNMENT'!$F$57*(PET!$T45-'VERTICAL ALIGNMENT'!$J$58)+('VERTICAL ALIGNMENT'!$I$58/2)*(PET!$T45-'VERTICAL ALIGNMENT'!$J$58)^2,IF(AND(PET!$T45&lt;=('VERTICAL ALIGNMENT'!$C$60-('VERTICAL ALIGNMENT'!$E$60/2)),(PET!$T45&gt;='VERTICAL ALIGNMENT'!$C$58+'VERTICAL ALIGNMENT'!$E$58/2)),'VERTICAL ALIGNMENT'!$D$58+'VERTICAL ALIGNMENT'!$F$59*(PET!$T45-'VERTICAL ALIGNMENT'!$C$58),IF(AND(PET!$T45&lt;=('VERTICAL ALIGNMENT'!$C$60+('VERTICAL ALIGNMENT'!$E$60/2)),(PET!$T45&gt;=('VERTICAL ALIGNMENT'!$C$60-('VERTICAL ALIGNMENT'!$E$60/2)))),'VERTICAL ALIGNMENT'!$K$60+'VERTICAL ALIGNMENT'!$F$59*(PET!$T45-'VERTICAL ALIGNMENT'!$J$60)+('VERTICAL ALIGNMENT'!$I$60/2)*(PET!$T45-'VERTICAL ALIGNMENT'!$J$60)^2,IF(AND(PET!$T45&lt;=('VERTICAL ALIGNMENT'!$C$62-('VERTICAL ALIGNMENT'!$E$62/2)),(PET!$T45&gt;='VERTICAL ALIGNMENT'!$C$60+'VERTICAL ALIGNMENT'!$E$60/2)),'VERTICAL ALIGNMENT'!$D$60+'VERTICAL ALIGNMENT'!$F$61*(PET!$T45-'VERTICAL ALIGNMENT'!$C$60),IF(AND(PET!$T45&lt;=('VERTICAL ALIGNMENT'!$C$62+('VERTICAL ALIGNMENT'!$E$62/2)),(PET!$T45&gt;=('VERTICAL ALIGNMENT'!$C$62-('VERTICAL ALIGNMENT'!$E$62/2)))),'VERTICAL ALIGNMENT'!$K$62+'VERTICAL ALIGNMENT'!$F$61*(PET!$T45-'VERTICAL ALIGNMENT'!$J$62)+('VERTICAL ALIGNMENT'!$I$62/2)*(PET!$T45-'VERTICAL ALIGNMENT'!$J$62)^2,$S45))))))</f>
        <v>O. B.</v>
      </c>
      <c r="S45" s="158" t="str">
        <f>IF(AND(PET!$T45&gt;'VERTICAL ALIGNMENT'!$C$60+'VERTICAL ALIGNMENT'!$E$60/2,PET!$T45&lt;='VERTICAL ALIGNMENT'!$C$62),'VERTICAL ALIGNMENT'!$D$60+'VERTICAL ALIGNMENT'!$F$61*(PET!$T45-'VERTICAL ALIGNMENT'!$C$60),"O. B.")</f>
        <v>O. B.</v>
      </c>
      <c r="T45" s="159">
        <f t="shared" si="41"/>
        <v>3500</v>
      </c>
      <c r="U45" s="213">
        <f t="shared" si="38"/>
        <v>1.7899999999999999E-2</v>
      </c>
      <c r="V45" s="106">
        <v>16</v>
      </c>
      <c r="W45" s="106">
        <f t="shared" si="5"/>
        <v>0.28639999999999999</v>
      </c>
      <c r="X45" s="236"/>
      <c r="Y45" s="194">
        <v>45</v>
      </c>
      <c r="Z45" s="212">
        <f t="shared" si="6"/>
        <v>630.59</v>
      </c>
      <c r="AA45" s="242"/>
      <c r="AB45" s="243"/>
      <c r="AC45" s="244"/>
      <c r="AD45" s="186"/>
      <c r="AE45" s="163"/>
    </row>
    <row r="46" spans="1:44" ht="14.1" customHeight="1" x14ac:dyDescent="0.2">
      <c r="A46" s="129">
        <f t="shared" si="3"/>
        <v>630.12300000000005</v>
      </c>
      <c r="B46" s="106">
        <v>6</v>
      </c>
      <c r="C46" s="108">
        <f t="shared" si="22"/>
        <v>-0.04</v>
      </c>
      <c r="D46" s="195">
        <f t="shared" si="7"/>
        <v>630.62</v>
      </c>
      <c r="E46" s="194">
        <v>45</v>
      </c>
      <c r="F46" s="236"/>
      <c r="G46" s="140">
        <f t="shared" si="34"/>
        <v>0.25600000000000001</v>
      </c>
      <c r="H46" s="105">
        <v>16</v>
      </c>
      <c r="I46" s="197">
        <v>1.6E-2</v>
      </c>
      <c r="J46" s="157">
        <f>IF(AND(PET!$T46&lt;=('VERTICAL ALIGNMENT'!$C$10-('VERTICAL ALIGNMENT'!$E$10/2)),(PET!$T46&gt;='VERTICAL ALIGNMENT'!$C$8)),'VERTICAL ALIGNMENT'!$D$8+'VERTICAL ALIGNMENT'!$F$9*(PET!$T46-'VERTICAL ALIGNMENT'!$C$8),IF(AND(PET!$T46&lt;=('VERTICAL ALIGNMENT'!$C$10+('VERTICAL ALIGNMENT'!$E$10/2)),(PET!$T46&gt;=('VERTICAL ALIGNMENT'!$C$10-('VERTICAL ALIGNMENT'!$E$10/2)))),'VERTICAL ALIGNMENT'!$K$10+'VERTICAL ALIGNMENT'!$F$9*(PET!$T46-'VERTICAL ALIGNMENT'!$J$10)+('VERTICAL ALIGNMENT'!$I$10/2)*(PET!$T46-'VERTICAL ALIGNMENT'!$J$10)^2,IF(AND(PET!$T46&lt;=('VERTICAL ALIGNMENT'!$C$12-('VERTICAL ALIGNMENT'!$E$12/2)),(PET!$T46&gt;='VERTICAL ALIGNMENT'!$C$10+'VERTICAL ALIGNMENT'!$E$10/2)),'VERTICAL ALIGNMENT'!$D$10+'VERTICAL ALIGNMENT'!$F$11*(PET!$T46-'VERTICAL ALIGNMENT'!$C$10),IF(AND(PET!$T46&lt;=('VERTICAL ALIGNMENT'!$C$12+('VERTICAL ALIGNMENT'!$E$12/2)),(PET!$T46&gt;=('VERTICAL ALIGNMENT'!$C$12-('VERTICAL ALIGNMENT'!$E$12/2)))),'VERTICAL ALIGNMENT'!$K$12+'VERTICAL ALIGNMENT'!$F$11*(PET!$T46-'VERTICAL ALIGNMENT'!$J$12)+('VERTICAL ALIGNMENT'!$I$12/2)*(PET!$T46-'VERTICAL ALIGNMENT'!$J$12)^2,IF(AND(PET!$T46&lt;=('VERTICAL ALIGNMENT'!$C$14-('VERTICAL ALIGNMENT'!$E$14/2)),(PET!$T46&gt;='VERTICAL ALIGNMENT'!$C$12+'VERTICAL ALIGNMENT'!$E$12/2)),'VERTICAL ALIGNMENT'!$D$12+'VERTICAL ALIGNMENT'!$F$13*(PET!$T46-'VERTICAL ALIGNMENT'!$C$12),IF(AND(PET!$T46&lt;=('VERTICAL ALIGNMENT'!$C$14+('VERTICAL ALIGNMENT'!$E$14/2)),(PET!$T46&gt;=('VERTICAL ALIGNMENT'!$C$14-('VERTICAL ALIGNMENT'!$E$14/2)))),'VERTICAL ALIGNMENT'!$K$14+'VERTICAL ALIGNMENT'!$F$13*(PET!$T46-'VERTICAL ALIGNMENT'!$J$14)+('VERTICAL ALIGNMENT'!$I$14/2)*(PET!$T46-'VERTICAL ALIGNMENT'!$J$14)^2,$K46))))))</f>
        <v>630.36249999999995</v>
      </c>
      <c r="K46" s="158">
        <f>IF(AND(PET!$T46&lt;=('VERTICAL ALIGNMENT'!$C$16-('VERTICAL ALIGNMENT'!$E$16/2)),(PET!$T46&gt;='VERTICAL ALIGNMENT'!$C$14+'VERTICAL ALIGNMENT'!$E$14/2)),'VERTICAL ALIGNMENT'!$D$14+'VERTICAL ALIGNMENT'!$F$15*(PET!$T46-'VERTICAL ALIGNMENT'!$C$14),IF(AND(PET!$T46&lt;=('VERTICAL ALIGNMENT'!$C$16+('VERTICAL ALIGNMENT'!$E$16/2)),(PET!$T46&gt;=('VERTICAL ALIGNMENT'!$C$16-('VERTICAL ALIGNMENT'!$E$16/2)))),'VERTICAL ALIGNMENT'!$K$16+'VERTICAL ALIGNMENT'!$F$15*(PET!$T46-'VERTICAL ALIGNMENT'!$J$16)+('VERTICAL ALIGNMENT'!$I$16/2)*(PET!$T46-'VERTICAL ALIGNMENT'!$J$16)^2,IF(AND(PET!$T46&lt;=('VERTICAL ALIGNMENT'!$C$18-('VERTICAL ALIGNMENT'!$E$18/2)),(PET!$T46&gt;='VERTICAL ALIGNMENT'!$C$16+'VERTICAL ALIGNMENT'!$E$16/2)),'VERTICAL ALIGNMENT'!$D$16+'VERTICAL ALIGNMENT'!$F$17*(PET!$T46-'VERTICAL ALIGNMENT'!$C$16),IF(AND(PET!$T46&lt;=('VERTICAL ALIGNMENT'!$C$18+('VERTICAL ALIGNMENT'!$E$18/2)),(PET!$T46&gt;=('VERTICAL ALIGNMENT'!$C$18-('VERTICAL ALIGNMENT'!$E$18/2)))),'VERTICAL ALIGNMENT'!$K$18+'VERTICAL ALIGNMENT'!$F$17*(PET!$T46-'VERTICAL ALIGNMENT'!$J$18)+('VERTICAL ALIGNMENT'!$I$18/2)*(PET!$T46-'VERTICAL ALIGNMENT'!$J$18)^2,IF(AND(PET!$T46&lt;=('VERTICAL ALIGNMENT'!$C$20-('VERTICAL ALIGNMENT'!$E$20/2)),(PET!$T46&gt;='VERTICAL ALIGNMENT'!$C$18+'VERTICAL ALIGNMENT'!$E$18/2)),'VERTICAL ALIGNMENT'!$D$18+'VERTICAL ALIGNMENT'!$F$19*(PET!$T46-'VERTICAL ALIGNMENT'!$C$18),IF(AND(PET!$T46&lt;=('VERTICAL ALIGNMENT'!$C$20+('VERTICAL ALIGNMENT'!$E$20/2)),(PET!$T46&gt;=('VERTICAL ALIGNMENT'!$C$20-('VERTICAL ALIGNMENT'!$E$20/2)))),'VERTICAL ALIGNMENT'!$K$20+'VERTICAL ALIGNMENT'!$F$19*(PET!$T46-'VERTICAL ALIGNMENT'!$J$20)+('VERTICAL ALIGNMENT'!$I$20/2)*(PET!$T46-'VERTICAL ALIGNMENT'!$J$20)^2,$L46))))))</f>
        <v>630.36249999999995</v>
      </c>
      <c r="L46" s="158" t="str">
        <f>IF(AND(PET!$T46&lt;=('VERTICAL ALIGNMENT'!$C$22-('VERTICAL ALIGNMENT'!$E$22/2)),(PET!$T46&gt;='VERTICAL ALIGNMENT'!$C$20+'VERTICAL ALIGNMENT'!$E$20/2)),'VERTICAL ALIGNMENT'!$D$20+'VERTICAL ALIGNMENT'!$F$21*(PET!$T46-'VERTICAL ALIGNMENT'!$C$20),IF(AND(PET!$T46&lt;=('VERTICAL ALIGNMENT'!$C$22+('VERTICAL ALIGNMENT'!$E$22/2)),(PET!$T46&gt;=('VERTICAL ALIGNMENT'!$C$22-('VERTICAL ALIGNMENT'!$E$22/2)))),'VERTICAL ALIGNMENT'!$K$22+'VERTICAL ALIGNMENT'!$F$21*(PET!$T46-'VERTICAL ALIGNMENT'!$J$22)+('VERTICAL ALIGNMENT'!$I$22/2)*(PET!$T46-'VERTICAL ALIGNMENT'!$J$22)^2,IF(AND(PET!$T46&lt;=('VERTICAL ALIGNMENT'!$C$24-('VERTICAL ALIGNMENT'!$E$24/2)),(PET!$T46&gt;='VERTICAL ALIGNMENT'!$C$22+'VERTICAL ALIGNMENT'!$E$22/2)),'VERTICAL ALIGNMENT'!$D$22+'VERTICAL ALIGNMENT'!$F$23*(PET!$T46-'VERTICAL ALIGNMENT'!$C$22),IF(AND(PET!$T46&lt;=('VERTICAL ALIGNMENT'!$C$24+('VERTICAL ALIGNMENT'!$E$24/2)),(PET!$T46&gt;=('VERTICAL ALIGNMENT'!$C$24-('VERTICAL ALIGNMENT'!$E$24/2)))),'VERTICAL ALIGNMENT'!$K$24+'VERTICAL ALIGNMENT'!$F$23*(PET!$T46-'VERTICAL ALIGNMENT'!$J$24)+('VERTICAL ALIGNMENT'!$I$24/2)*(PET!$T46-'VERTICAL ALIGNMENT'!$J$24)^2,IF(AND(PET!$T46&lt;=('VERTICAL ALIGNMENT'!$C$26-('VERTICAL ALIGNMENT'!$E$26/2)),(PET!$T46&gt;='VERTICAL ALIGNMENT'!$C$24+'VERTICAL ALIGNMENT'!$E$24/2)),'VERTICAL ALIGNMENT'!$D$24+'VERTICAL ALIGNMENT'!$F$25*(PET!$T46-'VERTICAL ALIGNMENT'!$C$24),IF(AND(PET!$T46&lt;=('VERTICAL ALIGNMENT'!$C$26+('VERTICAL ALIGNMENT'!$E$26/2)),(PET!$T46&gt;=('VERTICAL ALIGNMENT'!$C$26-('VERTICAL ALIGNMENT'!$E$26/2)))),'VERTICAL ALIGNMENT'!$K$26+'VERTICAL ALIGNMENT'!$F$25*(PET!$T46-'VERTICAL ALIGNMENT'!$J$26)+('VERTICAL ALIGNMENT'!$I$26/2)*(PET!$T46-'VERTICAL ALIGNMENT'!$J$26)^2,$M46))))))</f>
        <v>O. B.</v>
      </c>
      <c r="M46" s="158" t="str">
        <f>IF(AND(PET!$T46&lt;=('VERTICAL ALIGNMENT'!$C$28-('VERTICAL ALIGNMENT'!$E$28/2)),(PET!$T46&gt;='VERTICAL ALIGNMENT'!$C$26+'VERTICAL ALIGNMENT'!$E$26/2)),'VERTICAL ALIGNMENT'!$D$26+'VERTICAL ALIGNMENT'!$F$27*(PET!$T46-'VERTICAL ALIGNMENT'!$C$26),IF(AND(PET!$T46&lt;=('VERTICAL ALIGNMENT'!$C$28+('VERTICAL ALIGNMENT'!$E$28/2)),(PET!$T46&gt;=('VERTICAL ALIGNMENT'!$C$28-('VERTICAL ALIGNMENT'!$E$28/2)))),'VERTICAL ALIGNMENT'!$K$28+'VERTICAL ALIGNMENT'!$F$27*(PET!$T46-'VERTICAL ALIGNMENT'!$J$28)+('VERTICAL ALIGNMENT'!$I$28/2)*(PET!$T46-'VERTICAL ALIGNMENT'!$J$28)^2,IF(AND(PET!$T46&lt;=('VERTICAL ALIGNMENT'!$C$30-('VERTICAL ALIGNMENT'!$E$30/2)),(PET!$T46&gt;='VERTICAL ALIGNMENT'!$C$28+'VERTICAL ALIGNMENT'!$E$28/2)),'VERTICAL ALIGNMENT'!$D$28+'VERTICAL ALIGNMENT'!$F$29*(PET!$T46-'VERTICAL ALIGNMENT'!$C$28),IF(AND(PET!$T46&lt;=('VERTICAL ALIGNMENT'!$C$30+('VERTICAL ALIGNMENT'!$E$30/2)),(PET!$T46&gt;=('VERTICAL ALIGNMENT'!$C$30-('VERTICAL ALIGNMENT'!$E$30/2)))),'VERTICAL ALIGNMENT'!$K$30+'VERTICAL ALIGNMENT'!$F$29*(PET!$T46-'VERTICAL ALIGNMENT'!$J$30)+('VERTICAL ALIGNMENT'!$I$30/2)*(PET!$T46-'VERTICAL ALIGNMENT'!$J$30)^2,IF(AND(PET!$T46&lt;=('VERTICAL ALIGNMENT'!$C$32-('VERTICAL ALIGNMENT'!$E$32/2)),(PET!$T46&gt;='VERTICAL ALIGNMENT'!$C$30+'VERTICAL ALIGNMENT'!$E$30/2)),'VERTICAL ALIGNMENT'!$D$30+'VERTICAL ALIGNMENT'!$F$31*(PET!$T46-'VERTICAL ALIGNMENT'!$C$30),IF(AND(PET!$T46&lt;=('VERTICAL ALIGNMENT'!$C$32+('VERTICAL ALIGNMENT'!$E$32/2)),(PET!$T46&gt;=('VERTICAL ALIGNMENT'!$C$32-('VERTICAL ALIGNMENT'!$E$32/2)))),'VERTICAL ALIGNMENT'!$K$32+'VERTICAL ALIGNMENT'!$F$31*(PET!$T46-'VERTICAL ALIGNMENT'!$J$32)+('VERTICAL ALIGNMENT'!$I$32/2)*(PET!$T46-'VERTICAL ALIGNMENT'!$J$32)^2,$N46))))))</f>
        <v>O. B.</v>
      </c>
      <c r="N46" s="158" t="str">
        <f>IF(AND(PET!$T46&lt;=('VERTICAL ALIGNMENT'!$C$34-('VERTICAL ALIGNMENT'!$E$34/2)),(PET!$T46&gt;='VERTICAL ALIGNMENT'!$C$32+'VERTICAL ALIGNMENT'!$E$32/2)),'VERTICAL ALIGNMENT'!$D$32+'VERTICAL ALIGNMENT'!$F$33*(PET!$T46-'VERTICAL ALIGNMENT'!$C$32),IF(AND(PET!$T46&lt;=('VERTICAL ALIGNMENT'!$C$34+('VERTICAL ALIGNMENT'!$E$34/2)),(PET!$T46&gt;=('VERTICAL ALIGNMENT'!$C$34-('VERTICAL ALIGNMENT'!$E$34/2)))),'VERTICAL ALIGNMENT'!$K$34+'VERTICAL ALIGNMENT'!$F$33*(PET!$T46-'VERTICAL ALIGNMENT'!$J$34)+('VERTICAL ALIGNMENT'!$I$34/2)*(PET!$T46-'VERTICAL ALIGNMENT'!$J$34)^2,IF(AND(PET!$T46&lt;=('VERTICAL ALIGNMENT'!$C$36-('VERTICAL ALIGNMENT'!$E$36/2)),(PET!$T46&gt;='VERTICAL ALIGNMENT'!$C$34+'VERTICAL ALIGNMENT'!$E$34/2)),'VERTICAL ALIGNMENT'!$D$34+'VERTICAL ALIGNMENT'!$F$35*(PET!$T46-'VERTICAL ALIGNMENT'!$C$34),IF(AND(PET!$T46&lt;=('VERTICAL ALIGNMENT'!$C$36+('VERTICAL ALIGNMENT'!$E$36/2)),(PET!$T46&gt;=('VERTICAL ALIGNMENT'!$C$36-('VERTICAL ALIGNMENT'!$E$36/2)))),'VERTICAL ALIGNMENT'!$K$36+'VERTICAL ALIGNMENT'!$F$35*(PET!$T46-'VERTICAL ALIGNMENT'!$J$36)+('VERTICAL ALIGNMENT'!$I$36/2)*(PET!$T46-'VERTICAL ALIGNMENT'!$J$36)^2,IF(AND(PET!$T46&lt;=('VERTICAL ALIGNMENT'!$C$38-('VERTICAL ALIGNMENT'!$E$38/2)),(PET!$T46&gt;='VERTICAL ALIGNMENT'!$C$36+'VERTICAL ALIGNMENT'!$E$36/2)),'VERTICAL ALIGNMENT'!$D$36+'VERTICAL ALIGNMENT'!$F$37*(PET!$T46-'VERTICAL ALIGNMENT'!$C$36),IF(AND(PET!$T46&lt;=('VERTICAL ALIGNMENT'!$C$38+('VERTICAL ALIGNMENT'!$E$38/2)),(PET!$T46&gt;=('VERTICAL ALIGNMENT'!$C$38-('VERTICAL ALIGNMENT'!$E$38/2)))),'VERTICAL ALIGNMENT'!$K$38+'VERTICAL ALIGNMENT'!$F$37*(PET!$T46-'VERTICAL ALIGNMENT'!$J$38)+('VERTICAL ALIGNMENT'!$I$38/2)*(PET!$T46-'VERTICAL ALIGNMENT'!$J$38)^2,$O46))))))</f>
        <v>O. B.</v>
      </c>
      <c r="O46" s="158" t="str">
        <f>IF(AND(PET!$T46&lt;=('VERTICAL ALIGNMENT'!$C$40-('VERTICAL ALIGNMENT'!$E$40/2)),(PET!$T46&gt;='VERTICAL ALIGNMENT'!$C$38+'VERTICAL ALIGNMENT'!$E$38/2)),'VERTICAL ALIGNMENT'!$D$38+'VERTICAL ALIGNMENT'!$F$39*(PET!$T46-'VERTICAL ALIGNMENT'!$C$38),IF(AND(PET!$T46&lt;=('VERTICAL ALIGNMENT'!$C$40+('VERTICAL ALIGNMENT'!$E$40/2)),(PET!$T46&gt;=('VERTICAL ALIGNMENT'!$C$40-('VERTICAL ALIGNMENT'!$E$40/2)))),'VERTICAL ALIGNMENT'!$K$40+'VERTICAL ALIGNMENT'!$F$39*(PET!$T46-'VERTICAL ALIGNMENT'!$J$40)+('VERTICAL ALIGNMENT'!$I$40/2)*(PET!$T46-'VERTICAL ALIGNMENT'!$J$40)^2,IF(AND(PET!$T46&lt;=('VERTICAL ALIGNMENT'!$C$42-('VERTICAL ALIGNMENT'!$E$42/2)),(PET!$T46&gt;='VERTICAL ALIGNMENT'!$C$40+'VERTICAL ALIGNMENT'!$E$40/2)),'VERTICAL ALIGNMENT'!$D$40+'VERTICAL ALIGNMENT'!$F$41*(PET!$T46-'VERTICAL ALIGNMENT'!$C$40),IF(AND(PET!$T46&lt;=('VERTICAL ALIGNMENT'!$C$42+('VERTICAL ALIGNMENT'!$E$42/2)),(PET!$T46&gt;=('VERTICAL ALIGNMENT'!$C$42-('VERTICAL ALIGNMENT'!$E$42/2)))),'VERTICAL ALIGNMENT'!$K$42+'VERTICAL ALIGNMENT'!$F$41*(PET!$T46-'VERTICAL ALIGNMENT'!$J$42)+('VERTICAL ALIGNMENT'!$I$42/2)*(PET!$T46-'VERTICAL ALIGNMENT'!$J$42)^2,IF(AND(PET!$T46&lt;=('VERTICAL ALIGNMENT'!$C$44-('VERTICAL ALIGNMENT'!$E$44/2)),(PET!$T46&gt;='VERTICAL ALIGNMENT'!$C$42+'VERTICAL ALIGNMENT'!$E$42/2)),'VERTICAL ALIGNMENT'!$D$42+'VERTICAL ALIGNMENT'!$F$43*(PET!$T46-'VERTICAL ALIGNMENT'!$C$42),IF(AND(PET!$T46&lt;=('VERTICAL ALIGNMENT'!$C$44+('VERTICAL ALIGNMENT'!$E$44/2)),(PET!$T46&gt;=('VERTICAL ALIGNMENT'!$C$44-('VERTICAL ALIGNMENT'!$E$44/2)))),'VERTICAL ALIGNMENT'!$K$44+'VERTICAL ALIGNMENT'!$F$43*(PET!$T46-'VERTICAL ALIGNMENT'!$J$44)+('VERTICAL ALIGNMENT'!$I$44/2)*(PET!$T46-'VERTICAL ALIGNMENT'!$J$44)^2,$P46))))))</f>
        <v>O. B.</v>
      </c>
      <c r="P46" s="158" t="str">
        <f>IF(AND(PET!$T46&lt;=('VERTICAL ALIGNMENT'!$C$46-('VERTICAL ALIGNMENT'!$E$46/2)),(PET!$T46&gt;='VERTICAL ALIGNMENT'!$C$44+'VERTICAL ALIGNMENT'!$E$44/2)),'VERTICAL ALIGNMENT'!$D$44+'VERTICAL ALIGNMENT'!$F$45*(PET!$T46-'VERTICAL ALIGNMENT'!$C$44),IF(AND(PET!$T46&lt;=('VERTICAL ALIGNMENT'!$C$46+('VERTICAL ALIGNMENT'!$E$46/2)),(PET!$T46&gt;=('VERTICAL ALIGNMENT'!$C$46-('VERTICAL ALIGNMENT'!$E$46/2)))),'VERTICAL ALIGNMENT'!$K$46+'VERTICAL ALIGNMENT'!$F$45*(PET!$T46-'VERTICAL ALIGNMENT'!$J$46)+('VERTICAL ALIGNMENT'!$I$46/2)*(PET!$T46-'VERTICAL ALIGNMENT'!$J$46)^2,IF(AND(PET!$T46&lt;=('VERTICAL ALIGNMENT'!$C$48-('VERTICAL ALIGNMENT'!$E$48/2)),(PET!$T46&gt;='VERTICAL ALIGNMENT'!$C$46+'VERTICAL ALIGNMENT'!$E$46/2)),'VERTICAL ALIGNMENT'!$D$46+'VERTICAL ALIGNMENT'!$F$47*(PET!$T46-'VERTICAL ALIGNMENT'!$C$46),IF(AND(PET!$T46&lt;=('VERTICAL ALIGNMENT'!$C$48+('VERTICAL ALIGNMENT'!$E$48/2)),(PET!$T46&gt;=('VERTICAL ALIGNMENT'!$C$48-('VERTICAL ALIGNMENT'!$E$48/2)))),'VERTICAL ALIGNMENT'!$K$48+'VERTICAL ALIGNMENT'!$F$47*(PET!$T46-'VERTICAL ALIGNMENT'!$J$48)+('VERTICAL ALIGNMENT'!$I$48/2)*(PET!$T46-'VERTICAL ALIGNMENT'!$J$48)^2,IF(AND(PET!$T46&lt;=('VERTICAL ALIGNMENT'!$C$50-('VERTICAL ALIGNMENT'!$E$50/2)),(PET!$T46&gt;='VERTICAL ALIGNMENT'!$C$48+'VERTICAL ALIGNMENT'!$E$48/2)),'VERTICAL ALIGNMENT'!$D$48+'VERTICAL ALIGNMENT'!$F$49*(PET!$T46-'VERTICAL ALIGNMENT'!$C$48),IF(AND(PET!$T46&lt;=('VERTICAL ALIGNMENT'!$C$50+('VERTICAL ALIGNMENT'!$E$50/2)),(PET!$T46&gt;=('VERTICAL ALIGNMENT'!$C$50-('VERTICAL ALIGNMENT'!$E$50/2)))),'VERTICAL ALIGNMENT'!$K$50+'VERTICAL ALIGNMENT'!$F$49*(PET!$T46-'VERTICAL ALIGNMENT'!$J$50)+('VERTICAL ALIGNMENT'!$I$50/2)*(PET!$T46-'VERTICAL ALIGNMENT'!$J$50)^2,$Q46))))))</f>
        <v>O. B.</v>
      </c>
      <c r="Q46" s="158" t="str">
        <f>IF(AND(PET!$T46&lt;=('VERTICAL ALIGNMENT'!$C$52-('VERTICAL ALIGNMENT'!$E$52/2)),(PET!$T46&gt;='VERTICAL ALIGNMENT'!$C$50+'VERTICAL ALIGNMENT'!$E$50/2)),'VERTICAL ALIGNMENT'!$D$50+'VERTICAL ALIGNMENT'!$F$51*(PET!$T46-'VERTICAL ALIGNMENT'!$C$50),IF(AND(PET!$T46&lt;=('VERTICAL ALIGNMENT'!$C$52+('VERTICAL ALIGNMENT'!$E$52/2)),(PET!$T46&gt;=('VERTICAL ALIGNMENT'!$C$52-('VERTICAL ALIGNMENT'!$E$52/2)))),'VERTICAL ALIGNMENT'!$K$52+'VERTICAL ALIGNMENT'!$F$51*(PET!$T46-'VERTICAL ALIGNMENT'!$J$52)+('VERTICAL ALIGNMENT'!$I$52/2)*(PET!$T46-'VERTICAL ALIGNMENT'!$J$52)^2,IF(AND(PET!$T46&lt;=('VERTICAL ALIGNMENT'!$C$54-('VERTICAL ALIGNMENT'!$E$54/2)),(PET!$T46&gt;='VERTICAL ALIGNMENT'!$C$52+'VERTICAL ALIGNMENT'!$E$52/2)),'VERTICAL ALIGNMENT'!$D$52+'VERTICAL ALIGNMENT'!$F$53*(PET!$T46-'VERTICAL ALIGNMENT'!$C$52),IF(AND(PET!$T46&lt;=('VERTICAL ALIGNMENT'!$C$54+('VERTICAL ALIGNMENT'!$E$54/2)),(PET!$T46&gt;=('VERTICAL ALIGNMENT'!$C$54-('VERTICAL ALIGNMENT'!$E$54/2)))),'VERTICAL ALIGNMENT'!$K$54+'VERTICAL ALIGNMENT'!$F$53*(PET!$T46-'VERTICAL ALIGNMENT'!$J$54)+('VERTICAL ALIGNMENT'!$I$54/2)*(PET!$T46-'VERTICAL ALIGNMENT'!$J$54)^2,IF(AND(PET!$T46&lt;=('VERTICAL ALIGNMENT'!$C$56-('VERTICAL ALIGNMENT'!$E$56/2)),(PET!$T46&gt;='VERTICAL ALIGNMENT'!$C$54+'VERTICAL ALIGNMENT'!$E$54/2)),'VERTICAL ALIGNMENT'!$D$54+'VERTICAL ALIGNMENT'!$F$55*(PET!$T46-'VERTICAL ALIGNMENT'!$C$54),IF(AND(PET!$T46&lt;=('VERTICAL ALIGNMENT'!$C$56+('VERTICAL ALIGNMENT'!$E$56/2)),(PET!$T46&gt;=('VERTICAL ALIGNMENT'!$C$56-('VERTICAL ALIGNMENT'!$E$56/2)))),'VERTICAL ALIGNMENT'!$K$56+'VERTICAL ALIGNMENT'!$F$55*(PET!$T46-'VERTICAL ALIGNMENT'!$J$56)+('VERTICAL ALIGNMENT'!$I$56/2)*(PET!$T46-'VERTICAL ALIGNMENT'!$J$56)^2,$R46))))))</f>
        <v>O. B.</v>
      </c>
      <c r="R46" s="158" t="str">
        <f>IF(AND(PET!$T46&lt;=('VERTICAL ALIGNMENT'!$C$58-('VERTICAL ALIGNMENT'!$E$58/2)),(PET!$T46&gt;='VERTICAL ALIGNMENT'!$C$56+'VERTICAL ALIGNMENT'!$E$56/2)),'VERTICAL ALIGNMENT'!$D$56+'VERTICAL ALIGNMENT'!$F$57*(PET!$T46-'VERTICAL ALIGNMENT'!$C$56),IF(AND(PET!$T46&lt;=('VERTICAL ALIGNMENT'!$C$58+('VERTICAL ALIGNMENT'!$E$58/2)),(PET!$T46&gt;=('VERTICAL ALIGNMENT'!$C$58-('VERTICAL ALIGNMENT'!$E$58/2)))),'VERTICAL ALIGNMENT'!$K$58+'VERTICAL ALIGNMENT'!$F$57*(PET!$T46-'VERTICAL ALIGNMENT'!$J$58)+('VERTICAL ALIGNMENT'!$I$58/2)*(PET!$T46-'VERTICAL ALIGNMENT'!$J$58)^2,IF(AND(PET!$T46&lt;=('VERTICAL ALIGNMENT'!$C$60-('VERTICAL ALIGNMENT'!$E$60/2)),(PET!$T46&gt;='VERTICAL ALIGNMENT'!$C$58+'VERTICAL ALIGNMENT'!$E$58/2)),'VERTICAL ALIGNMENT'!$D$58+'VERTICAL ALIGNMENT'!$F$59*(PET!$T46-'VERTICAL ALIGNMENT'!$C$58),IF(AND(PET!$T46&lt;=('VERTICAL ALIGNMENT'!$C$60+('VERTICAL ALIGNMENT'!$E$60/2)),(PET!$T46&gt;=('VERTICAL ALIGNMENT'!$C$60-('VERTICAL ALIGNMENT'!$E$60/2)))),'VERTICAL ALIGNMENT'!$K$60+'VERTICAL ALIGNMENT'!$F$59*(PET!$T46-'VERTICAL ALIGNMENT'!$J$60)+('VERTICAL ALIGNMENT'!$I$60/2)*(PET!$T46-'VERTICAL ALIGNMENT'!$J$60)^2,IF(AND(PET!$T46&lt;=('VERTICAL ALIGNMENT'!$C$62-('VERTICAL ALIGNMENT'!$E$62/2)),(PET!$T46&gt;='VERTICAL ALIGNMENT'!$C$60+'VERTICAL ALIGNMENT'!$E$60/2)),'VERTICAL ALIGNMENT'!$D$60+'VERTICAL ALIGNMENT'!$F$61*(PET!$T46-'VERTICAL ALIGNMENT'!$C$60),IF(AND(PET!$T46&lt;=('VERTICAL ALIGNMENT'!$C$62+('VERTICAL ALIGNMENT'!$E$62/2)),(PET!$T46&gt;=('VERTICAL ALIGNMENT'!$C$62-('VERTICAL ALIGNMENT'!$E$62/2)))),'VERTICAL ALIGNMENT'!$K$62+'VERTICAL ALIGNMENT'!$F$61*(PET!$T46-'VERTICAL ALIGNMENT'!$J$62)+('VERTICAL ALIGNMENT'!$I$62/2)*(PET!$T46-'VERTICAL ALIGNMENT'!$J$62)^2,$S46))))))</f>
        <v>O. B.</v>
      </c>
      <c r="S46" s="158" t="str">
        <f>IF(AND(PET!$T46&gt;'VERTICAL ALIGNMENT'!$C$60+'VERTICAL ALIGNMENT'!$E$60/2,PET!$T46&lt;='VERTICAL ALIGNMENT'!$C$62),'VERTICAL ALIGNMENT'!$D$60+'VERTICAL ALIGNMENT'!$F$61*(PET!$T46-'VERTICAL ALIGNMENT'!$C$60),"O. B.")</f>
        <v>O. B.</v>
      </c>
      <c r="T46" s="181">
        <v>3506.25</v>
      </c>
      <c r="U46" s="211">
        <v>1.6E-2</v>
      </c>
      <c r="V46" s="106">
        <v>16</v>
      </c>
      <c r="W46" s="106">
        <f t="shared" si="5"/>
        <v>0.25600000000000001</v>
      </c>
      <c r="X46" s="236"/>
      <c r="Y46" s="194">
        <v>45</v>
      </c>
      <c r="Z46" s="212">
        <f t="shared" si="6"/>
        <v>630.62</v>
      </c>
      <c r="AA46" s="242"/>
      <c r="AB46" s="243"/>
      <c r="AC46" s="244"/>
      <c r="AD46" s="185" t="s">
        <v>62</v>
      </c>
      <c r="AE46" s="163"/>
      <c r="AF46" s="100"/>
      <c r="AG46" s="100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</row>
    <row r="47" spans="1:44" ht="14.1" customHeight="1" x14ac:dyDescent="0.2">
      <c r="A47" s="129">
        <f t="shared" si="3"/>
        <v>630.30999999999995</v>
      </c>
      <c r="B47" s="106">
        <v>6</v>
      </c>
      <c r="C47" s="108">
        <f t="shared" si="22"/>
        <v>-0.04</v>
      </c>
      <c r="D47" s="195">
        <f t="shared" si="7"/>
        <v>630.80999999999995</v>
      </c>
      <c r="E47" s="194">
        <v>45</v>
      </c>
      <c r="F47" s="155"/>
      <c r="G47" s="140">
        <f t="shared" si="34"/>
        <v>0.25600000000000001</v>
      </c>
      <c r="H47" s="105">
        <v>16</v>
      </c>
      <c r="I47" s="197">
        <v>1.6E-2</v>
      </c>
      <c r="J47" s="157">
        <f>IF(AND(PET!$T47&lt;=('VERTICAL ALIGNMENT'!$C$10-('VERTICAL ALIGNMENT'!$E$10/2)),(PET!$T47&gt;='VERTICAL ALIGNMENT'!$C$8)),'VERTICAL ALIGNMENT'!$D$8+'VERTICAL ALIGNMENT'!$F$9*(PET!$T47-'VERTICAL ALIGNMENT'!$C$8),IF(AND(PET!$T47&lt;=('VERTICAL ALIGNMENT'!$C$10+('VERTICAL ALIGNMENT'!$E$10/2)),(PET!$T47&gt;=('VERTICAL ALIGNMENT'!$C$10-('VERTICAL ALIGNMENT'!$E$10/2)))),'VERTICAL ALIGNMENT'!$K$10+'VERTICAL ALIGNMENT'!$F$9*(PET!$T47-'VERTICAL ALIGNMENT'!$J$10)+('VERTICAL ALIGNMENT'!$I$10/2)*(PET!$T47-'VERTICAL ALIGNMENT'!$J$10)^2,IF(AND(PET!$T47&lt;=('VERTICAL ALIGNMENT'!$C$12-('VERTICAL ALIGNMENT'!$E$12/2)),(PET!$T47&gt;='VERTICAL ALIGNMENT'!$C$10+'VERTICAL ALIGNMENT'!$E$10/2)),'VERTICAL ALIGNMENT'!$D$10+'VERTICAL ALIGNMENT'!$F$11*(PET!$T47-'VERTICAL ALIGNMENT'!$C$10),IF(AND(PET!$T47&lt;=('VERTICAL ALIGNMENT'!$C$12+('VERTICAL ALIGNMENT'!$E$12/2)),(PET!$T47&gt;=('VERTICAL ALIGNMENT'!$C$12-('VERTICAL ALIGNMENT'!$E$12/2)))),'VERTICAL ALIGNMENT'!$K$12+'VERTICAL ALIGNMENT'!$F$11*(PET!$T47-'VERTICAL ALIGNMENT'!$J$12)+('VERTICAL ALIGNMENT'!$I$12/2)*(PET!$T47-'VERTICAL ALIGNMENT'!$J$12)^2,IF(AND(PET!$T47&lt;=('VERTICAL ALIGNMENT'!$C$14-('VERTICAL ALIGNMENT'!$E$14/2)),(PET!$T47&gt;='VERTICAL ALIGNMENT'!$C$12+'VERTICAL ALIGNMENT'!$E$12/2)),'VERTICAL ALIGNMENT'!$D$12+'VERTICAL ALIGNMENT'!$F$13*(PET!$T47-'VERTICAL ALIGNMENT'!$C$12),IF(AND(PET!$T47&lt;=('VERTICAL ALIGNMENT'!$C$14+('VERTICAL ALIGNMENT'!$E$14/2)),(PET!$T47&gt;=('VERTICAL ALIGNMENT'!$C$14-('VERTICAL ALIGNMENT'!$E$14/2)))),'VERTICAL ALIGNMENT'!$K$14+'VERTICAL ALIGNMENT'!$F$13*(PET!$T47-'VERTICAL ALIGNMENT'!$J$14)+('VERTICAL ALIGNMENT'!$I$14/2)*(PET!$T47-'VERTICAL ALIGNMENT'!$J$14)^2,$K47))))))</f>
        <v>630.54999999999995</v>
      </c>
      <c r="K47" s="158">
        <f>IF(AND(PET!$T47&lt;=('VERTICAL ALIGNMENT'!$C$16-('VERTICAL ALIGNMENT'!$E$16/2)),(PET!$T47&gt;='VERTICAL ALIGNMENT'!$C$14+'VERTICAL ALIGNMENT'!$E$14/2)),'VERTICAL ALIGNMENT'!$D$14+'VERTICAL ALIGNMENT'!$F$15*(PET!$T47-'VERTICAL ALIGNMENT'!$C$14),IF(AND(PET!$T47&lt;=('VERTICAL ALIGNMENT'!$C$16+('VERTICAL ALIGNMENT'!$E$16/2)),(PET!$T47&gt;=('VERTICAL ALIGNMENT'!$C$16-('VERTICAL ALIGNMENT'!$E$16/2)))),'VERTICAL ALIGNMENT'!$K$16+'VERTICAL ALIGNMENT'!$F$15*(PET!$T47-'VERTICAL ALIGNMENT'!$J$16)+('VERTICAL ALIGNMENT'!$I$16/2)*(PET!$T47-'VERTICAL ALIGNMENT'!$J$16)^2,IF(AND(PET!$T47&lt;=('VERTICAL ALIGNMENT'!$C$18-('VERTICAL ALIGNMENT'!$E$18/2)),(PET!$T47&gt;='VERTICAL ALIGNMENT'!$C$16+'VERTICAL ALIGNMENT'!$E$16/2)),'VERTICAL ALIGNMENT'!$D$16+'VERTICAL ALIGNMENT'!$F$17*(PET!$T47-'VERTICAL ALIGNMENT'!$C$16),IF(AND(PET!$T47&lt;=('VERTICAL ALIGNMENT'!$C$18+('VERTICAL ALIGNMENT'!$E$18/2)),(PET!$T47&gt;=('VERTICAL ALIGNMENT'!$C$18-('VERTICAL ALIGNMENT'!$E$18/2)))),'VERTICAL ALIGNMENT'!$K$18+'VERTICAL ALIGNMENT'!$F$17*(PET!$T47-'VERTICAL ALIGNMENT'!$J$18)+('VERTICAL ALIGNMENT'!$I$18/2)*(PET!$T47-'VERTICAL ALIGNMENT'!$J$18)^2,IF(AND(PET!$T47&lt;=('VERTICAL ALIGNMENT'!$C$20-('VERTICAL ALIGNMENT'!$E$20/2)),(PET!$T47&gt;='VERTICAL ALIGNMENT'!$C$18+'VERTICAL ALIGNMENT'!$E$18/2)),'VERTICAL ALIGNMENT'!$D$18+'VERTICAL ALIGNMENT'!$F$19*(PET!$T47-'VERTICAL ALIGNMENT'!$C$18),IF(AND(PET!$T47&lt;=('VERTICAL ALIGNMENT'!$C$20+('VERTICAL ALIGNMENT'!$E$20/2)),(PET!$T47&gt;=('VERTICAL ALIGNMENT'!$C$20-('VERTICAL ALIGNMENT'!$E$20/2)))),'VERTICAL ALIGNMENT'!$K$20+'VERTICAL ALIGNMENT'!$F$19*(PET!$T47-'VERTICAL ALIGNMENT'!$J$20)+('VERTICAL ALIGNMENT'!$I$20/2)*(PET!$T47-'VERTICAL ALIGNMENT'!$J$20)^2,$L47))))))</f>
        <v>630.54999999999995</v>
      </c>
      <c r="L47" s="158" t="str">
        <f>IF(AND(PET!$T47&lt;=('VERTICAL ALIGNMENT'!$C$22-('VERTICAL ALIGNMENT'!$E$22/2)),(PET!$T47&gt;='VERTICAL ALIGNMENT'!$C$20+'VERTICAL ALIGNMENT'!$E$20/2)),'VERTICAL ALIGNMENT'!$D$20+'VERTICAL ALIGNMENT'!$F$21*(PET!$T47-'VERTICAL ALIGNMENT'!$C$20),IF(AND(PET!$T47&lt;=('VERTICAL ALIGNMENT'!$C$22+('VERTICAL ALIGNMENT'!$E$22/2)),(PET!$T47&gt;=('VERTICAL ALIGNMENT'!$C$22-('VERTICAL ALIGNMENT'!$E$22/2)))),'VERTICAL ALIGNMENT'!$K$22+'VERTICAL ALIGNMENT'!$F$21*(PET!$T47-'VERTICAL ALIGNMENT'!$J$22)+('VERTICAL ALIGNMENT'!$I$22/2)*(PET!$T47-'VERTICAL ALIGNMENT'!$J$22)^2,IF(AND(PET!$T47&lt;=('VERTICAL ALIGNMENT'!$C$24-('VERTICAL ALIGNMENT'!$E$24/2)),(PET!$T47&gt;='VERTICAL ALIGNMENT'!$C$22+'VERTICAL ALIGNMENT'!$E$22/2)),'VERTICAL ALIGNMENT'!$D$22+'VERTICAL ALIGNMENT'!$F$23*(PET!$T47-'VERTICAL ALIGNMENT'!$C$22),IF(AND(PET!$T47&lt;=('VERTICAL ALIGNMENT'!$C$24+('VERTICAL ALIGNMENT'!$E$24/2)),(PET!$T47&gt;=('VERTICAL ALIGNMENT'!$C$24-('VERTICAL ALIGNMENT'!$E$24/2)))),'VERTICAL ALIGNMENT'!$K$24+'VERTICAL ALIGNMENT'!$F$23*(PET!$T47-'VERTICAL ALIGNMENT'!$J$24)+('VERTICAL ALIGNMENT'!$I$24/2)*(PET!$T47-'VERTICAL ALIGNMENT'!$J$24)^2,IF(AND(PET!$T47&lt;=('VERTICAL ALIGNMENT'!$C$26-('VERTICAL ALIGNMENT'!$E$26/2)),(PET!$T47&gt;='VERTICAL ALIGNMENT'!$C$24+'VERTICAL ALIGNMENT'!$E$24/2)),'VERTICAL ALIGNMENT'!$D$24+'VERTICAL ALIGNMENT'!$F$25*(PET!$T47-'VERTICAL ALIGNMENT'!$C$24),IF(AND(PET!$T47&lt;=('VERTICAL ALIGNMENT'!$C$26+('VERTICAL ALIGNMENT'!$E$26/2)),(PET!$T47&gt;=('VERTICAL ALIGNMENT'!$C$26-('VERTICAL ALIGNMENT'!$E$26/2)))),'VERTICAL ALIGNMENT'!$K$26+'VERTICAL ALIGNMENT'!$F$25*(PET!$T47-'VERTICAL ALIGNMENT'!$J$26)+('VERTICAL ALIGNMENT'!$I$26/2)*(PET!$T47-'VERTICAL ALIGNMENT'!$J$26)^2,$M47))))))</f>
        <v>O. B.</v>
      </c>
      <c r="M47" s="158" t="str">
        <f>IF(AND(PET!$T47&lt;=('VERTICAL ALIGNMENT'!$C$28-('VERTICAL ALIGNMENT'!$E$28/2)),(PET!$T47&gt;='VERTICAL ALIGNMENT'!$C$26+'VERTICAL ALIGNMENT'!$E$26/2)),'VERTICAL ALIGNMENT'!$D$26+'VERTICAL ALIGNMENT'!$F$27*(PET!$T47-'VERTICAL ALIGNMENT'!$C$26),IF(AND(PET!$T47&lt;=('VERTICAL ALIGNMENT'!$C$28+('VERTICAL ALIGNMENT'!$E$28/2)),(PET!$T47&gt;=('VERTICAL ALIGNMENT'!$C$28-('VERTICAL ALIGNMENT'!$E$28/2)))),'VERTICAL ALIGNMENT'!$K$28+'VERTICAL ALIGNMENT'!$F$27*(PET!$T47-'VERTICAL ALIGNMENT'!$J$28)+('VERTICAL ALIGNMENT'!$I$28/2)*(PET!$T47-'VERTICAL ALIGNMENT'!$J$28)^2,IF(AND(PET!$T47&lt;=('VERTICAL ALIGNMENT'!$C$30-('VERTICAL ALIGNMENT'!$E$30/2)),(PET!$T47&gt;='VERTICAL ALIGNMENT'!$C$28+'VERTICAL ALIGNMENT'!$E$28/2)),'VERTICAL ALIGNMENT'!$D$28+'VERTICAL ALIGNMENT'!$F$29*(PET!$T47-'VERTICAL ALIGNMENT'!$C$28),IF(AND(PET!$T47&lt;=('VERTICAL ALIGNMENT'!$C$30+('VERTICAL ALIGNMENT'!$E$30/2)),(PET!$T47&gt;=('VERTICAL ALIGNMENT'!$C$30-('VERTICAL ALIGNMENT'!$E$30/2)))),'VERTICAL ALIGNMENT'!$K$30+'VERTICAL ALIGNMENT'!$F$29*(PET!$T47-'VERTICAL ALIGNMENT'!$J$30)+('VERTICAL ALIGNMENT'!$I$30/2)*(PET!$T47-'VERTICAL ALIGNMENT'!$J$30)^2,IF(AND(PET!$T47&lt;=('VERTICAL ALIGNMENT'!$C$32-('VERTICAL ALIGNMENT'!$E$32/2)),(PET!$T47&gt;='VERTICAL ALIGNMENT'!$C$30+'VERTICAL ALIGNMENT'!$E$30/2)),'VERTICAL ALIGNMENT'!$D$30+'VERTICAL ALIGNMENT'!$F$31*(PET!$T47-'VERTICAL ALIGNMENT'!$C$30),IF(AND(PET!$T47&lt;=('VERTICAL ALIGNMENT'!$C$32+('VERTICAL ALIGNMENT'!$E$32/2)),(PET!$T47&gt;=('VERTICAL ALIGNMENT'!$C$32-('VERTICAL ALIGNMENT'!$E$32/2)))),'VERTICAL ALIGNMENT'!$K$32+'VERTICAL ALIGNMENT'!$F$31*(PET!$T47-'VERTICAL ALIGNMENT'!$J$32)+('VERTICAL ALIGNMENT'!$I$32/2)*(PET!$T47-'VERTICAL ALIGNMENT'!$J$32)^2,$N47))))))</f>
        <v>O. B.</v>
      </c>
      <c r="N47" s="158" t="str">
        <f>IF(AND(PET!$T47&lt;=('VERTICAL ALIGNMENT'!$C$34-('VERTICAL ALIGNMENT'!$E$34/2)),(PET!$T47&gt;='VERTICAL ALIGNMENT'!$C$32+'VERTICAL ALIGNMENT'!$E$32/2)),'VERTICAL ALIGNMENT'!$D$32+'VERTICAL ALIGNMENT'!$F$33*(PET!$T47-'VERTICAL ALIGNMENT'!$C$32),IF(AND(PET!$T47&lt;=('VERTICAL ALIGNMENT'!$C$34+('VERTICAL ALIGNMENT'!$E$34/2)),(PET!$T47&gt;=('VERTICAL ALIGNMENT'!$C$34-('VERTICAL ALIGNMENT'!$E$34/2)))),'VERTICAL ALIGNMENT'!$K$34+'VERTICAL ALIGNMENT'!$F$33*(PET!$T47-'VERTICAL ALIGNMENT'!$J$34)+('VERTICAL ALIGNMENT'!$I$34/2)*(PET!$T47-'VERTICAL ALIGNMENT'!$J$34)^2,IF(AND(PET!$T47&lt;=('VERTICAL ALIGNMENT'!$C$36-('VERTICAL ALIGNMENT'!$E$36/2)),(PET!$T47&gt;='VERTICAL ALIGNMENT'!$C$34+'VERTICAL ALIGNMENT'!$E$34/2)),'VERTICAL ALIGNMENT'!$D$34+'VERTICAL ALIGNMENT'!$F$35*(PET!$T47-'VERTICAL ALIGNMENT'!$C$34),IF(AND(PET!$T47&lt;=('VERTICAL ALIGNMENT'!$C$36+('VERTICAL ALIGNMENT'!$E$36/2)),(PET!$T47&gt;=('VERTICAL ALIGNMENT'!$C$36-('VERTICAL ALIGNMENT'!$E$36/2)))),'VERTICAL ALIGNMENT'!$K$36+'VERTICAL ALIGNMENT'!$F$35*(PET!$T47-'VERTICAL ALIGNMENT'!$J$36)+('VERTICAL ALIGNMENT'!$I$36/2)*(PET!$T47-'VERTICAL ALIGNMENT'!$J$36)^2,IF(AND(PET!$T47&lt;=('VERTICAL ALIGNMENT'!$C$38-('VERTICAL ALIGNMENT'!$E$38/2)),(PET!$T47&gt;='VERTICAL ALIGNMENT'!$C$36+'VERTICAL ALIGNMENT'!$E$36/2)),'VERTICAL ALIGNMENT'!$D$36+'VERTICAL ALIGNMENT'!$F$37*(PET!$T47-'VERTICAL ALIGNMENT'!$C$36),IF(AND(PET!$T47&lt;=('VERTICAL ALIGNMENT'!$C$38+('VERTICAL ALIGNMENT'!$E$38/2)),(PET!$T47&gt;=('VERTICAL ALIGNMENT'!$C$38-('VERTICAL ALIGNMENT'!$E$38/2)))),'VERTICAL ALIGNMENT'!$K$38+'VERTICAL ALIGNMENT'!$F$37*(PET!$T47-'VERTICAL ALIGNMENT'!$J$38)+('VERTICAL ALIGNMENT'!$I$38/2)*(PET!$T47-'VERTICAL ALIGNMENT'!$J$38)^2,$O47))))))</f>
        <v>O. B.</v>
      </c>
      <c r="O47" s="158" t="str">
        <f>IF(AND(PET!$T47&lt;=('VERTICAL ALIGNMENT'!$C$40-('VERTICAL ALIGNMENT'!$E$40/2)),(PET!$T47&gt;='VERTICAL ALIGNMENT'!$C$38+'VERTICAL ALIGNMENT'!$E$38/2)),'VERTICAL ALIGNMENT'!$D$38+'VERTICAL ALIGNMENT'!$F$39*(PET!$T47-'VERTICAL ALIGNMENT'!$C$38),IF(AND(PET!$T47&lt;=('VERTICAL ALIGNMENT'!$C$40+('VERTICAL ALIGNMENT'!$E$40/2)),(PET!$T47&gt;=('VERTICAL ALIGNMENT'!$C$40-('VERTICAL ALIGNMENT'!$E$40/2)))),'VERTICAL ALIGNMENT'!$K$40+'VERTICAL ALIGNMENT'!$F$39*(PET!$T47-'VERTICAL ALIGNMENT'!$J$40)+('VERTICAL ALIGNMENT'!$I$40/2)*(PET!$T47-'VERTICAL ALIGNMENT'!$J$40)^2,IF(AND(PET!$T47&lt;=('VERTICAL ALIGNMENT'!$C$42-('VERTICAL ALIGNMENT'!$E$42/2)),(PET!$T47&gt;='VERTICAL ALIGNMENT'!$C$40+'VERTICAL ALIGNMENT'!$E$40/2)),'VERTICAL ALIGNMENT'!$D$40+'VERTICAL ALIGNMENT'!$F$41*(PET!$T47-'VERTICAL ALIGNMENT'!$C$40),IF(AND(PET!$T47&lt;=('VERTICAL ALIGNMENT'!$C$42+('VERTICAL ALIGNMENT'!$E$42/2)),(PET!$T47&gt;=('VERTICAL ALIGNMENT'!$C$42-('VERTICAL ALIGNMENT'!$E$42/2)))),'VERTICAL ALIGNMENT'!$K$42+'VERTICAL ALIGNMENT'!$F$41*(PET!$T47-'VERTICAL ALIGNMENT'!$J$42)+('VERTICAL ALIGNMENT'!$I$42/2)*(PET!$T47-'VERTICAL ALIGNMENT'!$J$42)^2,IF(AND(PET!$T47&lt;=('VERTICAL ALIGNMENT'!$C$44-('VERTICAL ALIGNMENT'!$E$44/2)),(PET!$T47&gt;='VERTICAL ALIGNMENT'!$C$42+'VERTICAL ALIGNMENT'!$E$42/2)),'VERTICAL ALIGNMENT'!$D$42+'VERTICAL ALIGNMENT'!$F$43*(PET!$T47-'VERTICAL ALIGNMENT'!$C$42),IF(AND(PET!$T47&lt;=('VERTICAL ALIGNMENT'!$C$44+('VERTICAL ALIGNMENT'!$E$44/2)),(PET!$T47&gt;=('VERTICAL ALIGNMENT'!$C$44-('VERTICAL ALIGNMENT'!$E$44/2)))),'VERTICAL ALIGNMENT'!$K$44+'VERTICAL ALIGNMENT'!$F$43*(PET!$T47-'VERTICAL ALIGNMENT'!$J$44)+('VERTICAL ALIGNMENT'!$I$44/2)*(PET!$T47-'VERTICAL ALIGNMENT'!$J$44)^2,$P47))))))</f>
        <v>O. B.</v>
      </c>
      <c r="P47" s="158" t="str">
        <f>IF(AND(PET!$T47&lt;=('VERTICAL ALIGNMENT'!$C$46-('VERTICAL ALIGNMENT'!$E$46/2)),(PET!$T47&gt;='VERTICAL ALIGNMENT'!$C$44+'VERTICAL ALIGNMENT'!$E$44/2)),'VERTICAL ALIGNMENT'!$D$44+'VERTICAL ALIGNMENT'!$F$45*(PET!$T47-'VERTICAL ALIGNMENT'!$C$44),IF(AND(PET!$T47&lt;=('VERTICAL ALIGNMENT'!$C$46+('VERTICAL ALIGNMENT'!$E$46/2)),(PET!$T47&gt;=('VERTICAL ALIGNMENT'!$C$46-('VERTICAL ALIGNMENT'!$E$46/2)))),'VERTICAL ALIGNMENT'!$K$46+'VERTICAL ALIGNMENT'!$F$45*(PET!$T47-'VERTICAL ALIGNMENT'!$J$46)+('VERTICAL ALIGNMENT'!$I$46/2)*(PET!$T47-'VERTICAL ALIGNMENT'!$J$46)^2,IF(AND(PET!$T47&lt;=('VERTICAL ALIGNMENT'!$C$48-('VERTICAL ALIGNMENT'!$E$48/2)),(PET!$T47&gt;='VERTICAL ALIGNMENT'!$C$46+'VERTICAL ALIGNMENT'!$E$46/2)),'VERTICAL ALIGNMENT'!$D$46+'VERTICAL ALIGNMENT'!$F$47*(PET!$T47-'VERTICAL ALIGNMENT'!$C$46),IF(AND(PET!$T47&lt;=('VERTICAL ALIGNMENT'!$C$48+('VERTICAL ALIGNMENT'!$E$48/2)),(PET!$T47&gt;=('VERTICAL ALIGNMENT'!$C$48-('VERTICAL ALIGNMENT'!$E$48/2)))),'VERTICAL ALIGNMENT'!$K$48+'VERTICAL ALIGNMENT'!$F$47*(PET!$T47-'VERTICAL ALIGNMENT'!$J$48)+('VERTICAL ALIGNMENT'!$I$48/2)*(PET!$T47-'VERTICAL ALIGNMENT'!$J$48)^2,IF(AND(PET!$T47&lt;=('VERTICAL ALIGNMENT'!$C$50-('VERTICAL ALIGNMENT'!$E$50/2)),(PET!$T47&gt;='VERTICAL ALIGNMENT'!$C$48+'VERTICAL ALIGNMENT'!$E$48/2)),'VERTICAL ALIGNMENT'!$D$48+'VERTICAL ALIGNMENT'!$F$49*(PET!$T47-'VERTICAL ALIGNMENT'!$C$48),IF(AND(PET!$T47&lt;=('VERTICAL ALIGNMENT'!$C$50+('VERTICAL ALIGNMENT'!$E$50/2)),(PET!$T47&gt;=('VERTICAL ALIGNMENT'!$C$50-('VERTICAL ALIGNMENT'!$E$50/2)))),'VERTICAL ALIGNMENT'!$K$50+'VERTICAL ALIGNMENT'!$F$49*(PET!$T47-'VERTICAL ALIGNMENT'!$J$50)+('VERTICAL ALIGNMENT'!$I$50/2)*(PET!$T47-'VERTICAL ALIGNMENT'!$J$50)^2,$Q47))))))</f>
        <v>O. B.</v>
      </c>
      <c r="Q47" s="158" t="str">
        <f>IF(AND(PET!$T47&lt;=('VERTICAL ALIGNMENT'!$C$52-('VERTICAL ALIGNMENT'!$E$52/2)),(PET!$T47&gt;='VERTICAL ALIGNMENT'!$C$50+'VERTICAL ALIGNMENT'!$E$50/2)),'VERTICAL ALIGNMENT'!$D$50+'VERTICAL ALIGNMENT'!$F$51*(PET!$T47-'VERTICAL ALIGNMENT'!$C$50),IF(AND(PET!$T47&lt;=('VERTICAL ALIGNMENT'!$C$52+('VERTICAL ALIGNMENT'!$E$52/2)),(PET!$T47&gt;=('VERTICAL ALIGNMENT'!$C$52-('VERTICAL ALIGNMENT'!$E$52/2)))),'VERTICAL ALIGNMENT'!$K$52+'VERTICAL ALIGNMENT'!$F$51*(PET!$T47-'VERTICAL ALIGNMENT'!$J$52)+('VERTICAL ALIGNMENT'!$I$52/2)*(PET!$T47-'VERTICAL ALIGNMENT'!$J$52)^2,IF(AND(PET!$T47&lt;=('VERTICAL ALIGNMENT'!$C$54-('VERTICAL ALIGNMENT'!$E$54/2)),(PET!$T47&gt;='VERTICAL ALIGNMENT'!$C$52+'VERTICAL ALIGNMENT'!$E$52/2)),'VERTICAL ALIGNMENT'!$D$52+'VERTICAL ALIGNMENT'!$F$53*(PET!$T47-'VERTICAL ALIGNMENT'!$C$52),IF(AND(PET!$T47&lt;=('VERTICAL ALIGNMENT'!$C$54+('VERTICAL ALIGNMENT'!$E$54/2)),(PET!$T47&gt;=('VERTICAL ALIGNMENT'!$C$54-('VERTICAL ALIGNMENT'!$E$54/2)))),'VERTICAL ALIGNMENT'!$K$54+'VERTICAL ALIGNMENT'!$F$53*(PET!$T47-'VERTICAL ALIGNMENT'!$J$54)+('VERTICAL ALIGNMENT'!$I$54/2)*(PET!$T47-'VERTICAL ALIGNMENT'!$J$54)^2,IF(AND(PET!$T47&lt;=('VERTICAL ALIGNMENT'!$C$56-('VERTICAL ALIGNMENT'!$E$56/2)),(PET!$T47&gt;='VERTICAL ALIGNMENT'!$C$54+'VERTICAL ALIGNMENT'!$E$54/2)),'VERTICAL ALIGNMENT'!$D$54+'VERTICAL ALIGNMENT'!$F$55*(PET!$T47-'VERTICAL ALIGNMENT'!$C$54),IF(AND(PET!$T47&lt;=('VERTICAL ALIGNMENT'!$C$56+('VERTICAL ALIGNMENT'!$E$56/2)),(PET!$T47&gt;=('VERTICAL ALIGNMENT'!$C$56-('VERTICAL ALIGNMENT'!$E$56/2)))),'VERTICAL ALIGNMENT'!$K$56+'VERTICAL ALIGNMENT'!$F$55*(PET!$T47-'VERTICAL ALIGNMENT'!$J$56)+('VERTICAL ALIGNMENT'!$I$56/2)*(PET!$T47-'VERTICAL ALIGNMENT'!$J$56)^2,$R47))))))</f>
        <v>O. B.</v>
      </c>
      <c r="R47" s="158" t="str">
        <f>IF(AND(PET!$T47&lt;=('VERTICAL ALIGNMENT'!$C$58-('VERTICAL ALIGNMENT'!$E$58/2)),(PET!$T47&gt;='VERTICAL ALIGNMENT'!$C$56+'VERTICAL ALIGNMENT'!$E$56/2)),'VERTICAL ALIGNMENT'!$D$56+'VERTICAL ALIGNMENT'!$F$57*(PET!$T47-'VERTICAL ALIGNMENT'!$C$56),IF(AND(PET!$T47&lt;=('VERTICAL ALIGNMENT'!$C$58+('VERTICAL ALIGNMENT'!$E$58/2)),(PET!$T47&gt;=('VERTICAL ALIGNMENT'!$C$58-('VERTICAL ALIGNMENT'!$E$58/2)))),'VERTICAL ALIGNMENT'!$K$58+'VERTICAL ALIGNMENT'!$F$57*(PET!$T47-'VERTICAL ALIGNMENT'!$J$58)+('VERTICAL ALIGNMENT'!$I$58/2)*(PET!$T47-'VERTICAL ALIGNMENT'!$J$58)^2,IF(AND(PET!$T47&lt;=('VERTICAL ALIGNMENT'!$C$60-('VERTICAL ALIGNMENT'!$E$60/2)),(PET!$T47&gt;='VERTICAL ALIGNMENT'!$C$58+'VERTICAL ALIGNMENT'!$E$58/2)),'VERTICAL ALIGNMENT'!$D$58+'VERTICAL ALIGNMENT'!$F$59*(PET!$T47-'VERTICAL ALIGNMENT'!$C$58),IF(AND(PET!$T47&lt;=('VERTICAL ALIGNMENT'!$C$60+('VERTICAL ALIGNMENT'!$E$60/2)),(PET!$T47&gt;=('VERTICAL ALIGNMENT'!$C$60-('VERTICAL ALIGNMENT'!$E$60/2)))),'VERTICAL ALIGNMENT'!$K$60+'VERTICAL ALIGNMENT'!$F$59*(PET!$T47-'VERTICAL ALIGNMENT'!$J$60)+('VERTICAL ALIGNMENT'!$I$60/2)*(PET!$T47-'VERTICAL ALIGNMENT'!$J$60)^2,IF(AND(PET!$T47&lt;=('VERTICAL ALIGNMENT'!$C$62-('VERTICAL ALIGNMENT'!$E$62/2)),(PET!$T47&gt;='VERTICAL ALIGNMENT'!$C$60+'VERTICAL ALIGNMENT'!$E$60/2)),'VERTICAL ALIGNMENT'!$D$60+'VERTICAL ALIGNMENT'!$F$61*(PET!$T47-'VERTICAL ALIGNMENT'!$C$60),IF(AND(PET!$T47&lt;=('VERTICAL ALIGNMENT'!$C$62+('VERTICAL ALIGNMENT'!$E$62/2)),(PET!$T47&gt;=('VERTICAL ALIGNMENT'!$C$62-('VERTICAL ALIGNMENT'!$E$62/2)))),'VERTICAL ALIGNMENT'!$K$62+'VERTICAL ALIGNMENT'!$F$61*(PET!$T47-'VERTICAL ALIGNMENT'!$J$62)+('VERTICAL ALIGNMENT'!$I$62/2)*(PET!$T47-'VERTICAL ALIGNMENT'!$J$62)^2,$S47))))))</f>
        <v>O. B.</v>
      </c>
      <c r="S47" s="158" t="str">
        <f>IF(AND(PET!$T47&gt;'VERTICAL ALIGNMENT'!$C$60+'VERTICAL ALIGNMENT'!$E$60/2,PET!$T47&lt;='VERTICAL ALIGNMENT'!$C$62),'VERTICAL ALIGNMENT'!$D$60+'VERTICAL ALIGNMENT'!$F$61*(PET!$T47-'VERTICAL ALIGNMENT'!$C$60),"O. B.")</f>
        <v>O. B.</v>
      </c>
      <c r="T47" s="159">
        <v>3525</v>
      </c>
      <c r="U47" s="211">
        <v>1.6E-2</v>
      </c>
      <c r="V47" s="106">
        <v>16</v>
      </c>
      <c r="W47" s="106">
        <f t="shared" si="5"/>
        <v>0.25600000000000001</v>
      </c>
      <c r="X47" s="140"/>
      <c r="Y47" s="194">
        <v>45</v>
      </c>
      <c r="Z47" s="212">
        <f t="shared" si="6"/>
        <v>630.80999999999995</v>
      </c>
      <c r="AA47" s="242"/>
      <c r="AB47" s="243"/>
      <c r="AC47" s="244"/>
      <c r="AD47" s="186"/>
      <c r="AE47" s="164"/>
      <c r="AF47" s="100"/>
      <c r="AG47" s="100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</row>
    <row r="48" spans="1:44" ht="14.1" customHeight="1" x14ac:dyDescent="0.2">
      <c r="A48" s="129">
        <f t="shared" si="3"/>
        <v>630.55999999999995</v>
      </c>
      <c r="B48" s="106">
        <v>6</v>
      </c>
      <c r="C48" s="108">
        <f t="shared" si="22"/>
        <v>-0.04</v>
      </c>
      <c r="D48" s="195">
        <f t="shared" ref="D48" si="44">ROUND(J48+(H48*I48),2)</f>
        <v>631.05999999999995</v>
      </c>
      <c r="E48" s="194">
        <v>45</v>
      </c>
      <c r="F48" s="155"/>
      <c r="G48" s="140">
        <f t="shared" ref="G48" si="45">H48*I48</f>
        <v>0.25600000000000001</v>
      </c>
      <c r="H48" s="105">
        <v>16</v>
      </c>
      <c r="I48" s="197">
        <v>1.6E-2</v>
      </c>
      <c r="J48" s="157">
        <f>IF(AND(PET!$T48&lt;=('VERTICAL ALIGNMENT'!$C$10-('VERTICAL ALIGNMENT'!$E$10/2)),(PET!$T48&gt;='VERTICAL ALIGNMENT'!$C$8)),'VERTICAL ALIGNMENT'!$D$8+'VERTICAL ALIGNMENT'!$F$9*(PET!$T48-'VERTICAL ALIGNMENT'!$C$8),IF(AND(PET!$T48&lt;=('VERTICAL ALIGNMENT'!$C$10+('VERTICAL ALIGNMENT'!$E$10/2)),(PET!$T48&gt;=('VERTICAL ALIGNMENT'!$C$10-('VERTICAL ALIGNMENT'!$E$10/2)))),'VERTICAL ALIGNMENT'!$K$10+'VERTICAL ALIGNMENT'!$F$9*(PET!$T48-'VERTICAL ALIGNMENT'!$J$10)+('VERTICAL ALIGNMENT'!$I$10/2)*(PET!$T48-'VERTICAL ALIGNMENT'!$J$10)^2,IF(AND(PET!$T48&lt;=('VERTICAL ALIGNMENT'!$C$12-('VERTICAL ALIGNMENT'!$E$12/2)),(PET!$T48&gt;='VERTICAL ALIGNMENT'!$C$10+'VERTICAL ALIGNMENT'!$E$10/2)),'VERTICAL ALIGNMENT'!$D$10+'VERTICAL ALIGNMENT'!$F$11*(PET!$T48-'VERTICAL ALIGNMENT'!$C$10),IF(AND(PET!$T48&lt;=('VERTICAL ALIGNMENT'!$C$12+('VERTICAL ALIGNMENT'!$E$12/2)),(PET!$T48&gt;=('VERTICAL ALIGNMENT'!$C$12-('VERTICAL ALIGNMENT'!$E$12/2)))),'VERTICAL ALIGNMENT'!$K$12+'VERTICAL ALIGNMENT'!$F$11*(PET!$T48-'VERTICAL ALIGNMENT'!$J$12)+('VERTICAL ALIGNMENT'!$I$12/2)*(PET!$T48-'VERTICAL ALIGNMENT'!$J$12)^2,IF(AND(PET!$T48&lt;=('VERTICAL ALIGNMENT'!$C$14-('VERTICAL ALIGNMENT'!$E$14/2)),(PET!$T48&gt;='VERTICAL ALIGNMENT'!$C$12+'VERTICAL ALIGNMENT'!$E$12/2)),'VERTICAL ALIGNMENT'!$D$12+'VERTICAL ALIGNMENT'!$F$13*(PET!$T48-'VERTICAL ALIGNMENT'!$C$12),IF(AND(PET!$T48&lt;=('VERTICAL ALIGNMENT'!$C$14+('VERTICAL ALIGNMENT'!$E$14/2)),(PET!$T48&gt;=('VERTICAL ALIGNMENT'!$C$14-('VERTICAL ALIGNMENT'!$E$14/2)))),'VERTICAL ALIGNMENT'!$K$14+'VERTICAL ALIGNMENT'!$F$13*(PET!$T48-'VERTICAL ALIGNMENT'!$J$14)+('VERTICAL ALIGNMENT'!$I$14/2)*(PET!$T48-'VERTICAL ALIGNMENT'!$J$14)^2,$K48))))))</f>
        <v>630.79999999999995</v>
      </c>
      <c r="K48" s="158">
        <f>IF(AND(PET!$T48&lt;=('VERTICAL ALIGNMENT'!$C$16-('VERTICAL ALIGNMENT'!$E$16/2)),(PET!$T48&gt;='VERTICAL ALIGNMENT'!$C$14+'VERTICAL ALIGNMENT'!$E$14/2)),'VERTICAL ALIGNMENT'!$D$14+'VERTICAL ALIGNMENT'!$F$15*(PET!$T48-'VERTICAL ALIGNMENT'!$C$14),IF(AND(PET!$T48&lt;=('VERTICAL ALIGNMENT'!$C$16+('VERTICAL ALIGNMENT'!$E$16/2)),(PET!$T48&gt;=('VERTICAL ALIGNMENT'!$C$16-('VERTICAL ALIGNMENT'!$E$16/2)))),'VERTICAL ALIGNMENT'!$K$16+'VERTICAL ALIGNMENT'!$F$15*(PET!$T48-'VERTICAL ALIGNMENT'!$J$16)+('VERTICAL ALIGNMENT'!$I$16/2)*(PET!$T48-'VERTICAL ALIGNMENT'!$J$16)^2,IF(AND(PET!$T48&lt;=('VERTICAL ALIGNMENT'!$C$18-('VERTICAL ALIGNMENT'!$E$18/2)),(PET!$T48&gt;='VERTICAL ALIGNMENT'!$C$16+'VERTICAL ALIGNMENT'!$E$16/2)),'VERTICAL ALIGNMENT'!$D$16+'VERTICAL ALIGNMENT'!$F$17*(PET!$T48-'VERTICAL ALIGNMENT'!$C$16),IF(AND(PET!$T48&lt;=('VERTICAL ALIGNMENT'!$C$18+('VERTICAL ALIGNMENT'!$E$18/2)),(PET!$T48&gt;=('VERTICAL ALIGNMENT'!$C$18-('VERTICAL ALIGNMENT'!$E$18/2)))),'VERTICAL ALIGNMENT'!$K$18+'VERTICAL ALIGNMENT'!$F$17*(PET!$T48-'VERTICAL ALIGNMENT'!$J$18)+('VERTICAL ALIGNMENT'!$I$18/2)*(PET!$T48-'VERTICAL ALIGNMENT'!$J$18)^2,IF(AND(PET!$T48&lt;=('VERTICAL ALIGNMENT'!$C$20-('VERTICAL ALIGNMENT'!$E$20/2)),(PET!$T48&gt;='VERTICAL ALIGNMENT'!$C$18+'VERTICAL ALIGNMENT'!$E$18/2)),'VERTICAL ALIGNMENT'!$D$18+'VERTICAL ALIGNMENT'!$F$19*(PET!$T48-'VERTICAL ALIGNMENT'!$C$18),IF(AND(PET!$T48&lt;=('VERTICAL ALIGNMENT'!$C$20+('VERTICAL ALIGNMENT'!$E$20/2)),(PET!$T48&gt;=('VERTICAL ALIGNMENT'!$C$20-('VERTICAL ALIGNMENT'!$E$20/2)))),'VERTICAL ALIGNMENT'!$K$20+'VERTICAL ALIGNMENT'!$F$19*(PET!$T48-'VERTICAL ALIGNMENT'!$J$20)+('VERTICAL ALIGNMENT'!$I$20/2)*(PET!$T48-'VERTICAL ALIGNMENT'!$J$20)^2,$L48))))))</f>
        <v>630.79999999999995</v>
      </c>
      <c r="L48" s="158" t="str">
        <f>IF(AND(PET!$T48&lt;=('VERTICAL ALIGNMENT'!$C$22-('VERTICAL ALIGNMENT'!$E$22/2)),(PET!$T48&gt;='VERTICAL ALIGNMENT'!$C$20+'VERTICAL ALIGNMENT'!$E$20/2)),'VERTICAL ALIGNMENT'!$D$20+'VERTICAL ALIGNMENT'!$F$21*(PET!$T48-'VERTICAL ALIGNMENT'!$C$20),IF(AND(PET!$T48&lt;=('VERTICAL ALIGNMENT'!$C$22+('VERTICAL ALIGNMENT'!$E$22/2)),(PET!$T48&gt;=('VERTICAL ALIGNMENT'!$C$22-('VERTICAL ALIGNMENT'!$E$22/2)))),'VERTICAL ALIGNMENT'!$K$22+'VERTICAL ALIGNMENT'!$F$21*(PET!$T48-'VERTICAL ALIGNMENT'!$J$22)+('VERTICAL ALIGNMENT'!$I$22/2)*(PET!$T48-'VERTICAL ALIGNMENT'!$J$22)^2,IF(AND(PET!$T48&lt;=('VERTICAL ALIGNMENT'!$C$24-('VERTICAL ALIGNMENT'!$E$24/2)),(PET!$T48&gt;='VERTICAL ALIGNMENT'!$C$22+'VERTICAL ALIGNMENT'!$E$22/2)),'VERTICAL ALIGNMENT'!$D$22+'VERTICAL ALIGNMENT'!$F$23*(PET!$T48-'VERTICAL ALIGNMENT'!$C$22),IF(AND(PET!$T48&lt;=('VERTICAL ALIGNMENT'!$C$24+('VERTICAL ALIGNMENT'!$E$24/2)),(PET!$T48&gt;=('VERTICAL ALIGNMENT'!$C$24-('VERTICAL ALIGNMENT'!$E$24/2)))),'VERTICAL ALIGNMENT'!$K$24+'VERTICAL ALIGNMENT'!$F$23*(PET!$T48-'VERTICAL ALIGNMENT'!$J$24)+('VERTICAL ALIGNMENT'!$I$24/2)*(PET!$T48-'VERTICAL ALIGNMENT'!$J$24)^2,IF(AND(PET!$T48&lt;=('VERTICAL ALIGNMENT'!$C$26-('VERTICAL ALIGNMENT'!$E$26/2)),(PET!$T48&gt;='VERTICAL ALIGNMENT'!$C$24+'VERTICAL ALIGNMENT'!$E$24/2)),'VERTICAL ALIGNMENT'!$D$24+'VERTICAL ALIGNMENT'!$F$25*(PET!$T48-'VERTICAL ALIGNMENT'!$C$24),IF(AND(PET!$T48&lt;=('VERTICAL ALIGNMENT'!$C$26+('VERTICAL ALIGNMENT'!$E$26/2)),(PET!$T48&gt;=('VERTICAL ALIGNMENT'!$C$26-('VERTICAL ALIGNMENT'!$E$26/2)))),'VERTICAL ALIGNMENT'!$K$26+'VERTICAL ALIGNMENT'!$F$25*(PET!$T48-'VERTICAL ALIGNMENT'!$J$26)+('VERTICAL ALIGNMENT'!$I$26/2)*(PET!$T48-'VERTICAL ALIGNMENT'!$J$26)^2,$M48))))))</f>
        <v>O. B.</v>
      </c>
      <c r="M48" s="158" t="str">
        <f>IF(AND(PET!$T48&lt;=('VERTICAL ALIGNMENT'!$C$28-('VERTICAL ALIGNMENT'!$E$28/2)),(PET!$T48&gt;='VERTICAL ALIGNMENT'!$C$26+'VERTICAL ALIGNMENT'!$E$26/2)),'VERTICAL ALIGNMENT'!$D$26+'VERTICAL ALIGNMENT'!$F$27*(PET!$T48-'VERTICAL ALIGNMENT'!$C$26),IF(AND(PET!$T48&lt;=('VERTICAL ALIGNMENT'!$C$28+('VERTICAL ALIGNMENT'!$E$28/2)),(PET!$T48&gt;=('VERTICAL ALIGNMENT'!$C$28-('VERTICAL ALIGNMENT'!$E$28/2)))),'VERTICAL ALIGNMENT'!$K$28+'VERTICAL ALIGNMENT'!$F$27*(PET!$T48-'VERTICAL ALIGNMENT'!$J$28)+('VERTICAL ALIGNMENT'!$I$28/2)*(PET!$T48-'VERTICAL ALIGNMENT'!$J$28)^2,IF(AND(PET!$T48&lt;=('VERTICAL ALIGNMENT'!$C$30-('VERTICAL ALIGNMENT'!$E$30/2)),(PET!$T48&gt;='VERTICAL ALIGNMENT'!$C$28+'VERTICAL ALIGNMENT'!$E$28/2)),'VERTICAL ALIGNMENT'!$D$28+'VERTICAL ALIGNMENT'!$F$29*(PET!$T48-'VERTICAL ALIGNMENT'!$C$28),IF(AND(PET!$T48&lt;=('VERTICAL ALIGNMENT'!$C$30+('VERTICAL ALIGNMENT'!$E$30/2)),(PET!$T48&gt;=('VERTICAL ALIGNMENT'!$C$30-('VERTICAL ALIGNMENT'!$E$30/2)))),'VERTICAL ALIGNMENT'!$K$30+'VERTICAL ALIGNMENT'!$F$29*(PET!$T48-'VERTICAL ALIGNMENT'!$J$30)+('VERTICAL ALIGNMENT'!$I$30/2)*(PET!$T48-'VERTICAL ALIGNMENT'!$J$30)^2,IF(AND(PET!$T48&lt;=('VERTICAL ALIGNMENT'!$C$32-('VERTICAL ALIGNMENT'!$E$32/2)),(PET!$T48&gt;='VERTICAL ALIGNMENT'!$C$30+'VERTICAL ALIGNMENT'!$E$30/2)),'VERTICAL ALIGNMENT'!$D$30+'VERTICAL ALIGNMENT'!$F$31*(PET!$T48-'VERTICAL ALIGNMENT'!$C$30),IF(AND(PET!$T48&lt;=('VERTICAL ALIGNMENT'!$C$32+('VERTICAL ALIGNMENT'!$E$32/2)),(PET!$T48&gt;=('VERTICAL ALIGNMENT'!$C$32-('VERTICAL ALIGNMENT'!$E$32/2)))),'VERTICAL ALIGNMENT'!$K$32+'VERTICAL ALIGNMENT'!$F$31*(PET!$T48-'VERTICAL ALIGNMENT'!$J$32)+('VERTICAL ALIGNMENT'!$I$32/2)*(PET!$T48-'VERTICAL ALIGNMENT'!$J$32)^2,$N48))))))</f>
        <v>O. B.</v>
      </c>
      <c r="N48" s="158" t="str">
        <f>IF(AND(PET!$T48&lt;=('VERTICAL ALIGNMENT'!$C$34-('VERTICAL ALIGNMENT'!$E$34/2)),(PET!$T48&gt;='VERTICAL ALIGNMENT'!$C$32+'VERTICAL ALIGNMENT'!$E$32/2)),'VERTICAL ALIGNMENT'!$D$32+'VERTICAL ALIGNMENT'!$F$33*(PET!$T48-'VERTICAL ALIGNMENT'!$C$32),IF(AND(PET!$T48&lt;=('VERTICAL ALIGNMENT'!$C$34+('VERTICAL ALIGNMENT'!$E$34/2)),(PET!$T48&gt;=('VERTICAL ALIGNMENT'!$C$34-('VERTICAL ALIGNMENT'!$E$34/2)))),'VERTICAL ALIGNMENT'!$K$34+'VERTICAL ALIGNMENT'!$F$33*(PET!$T48-'VERTICAL ALIGNMENT'!$J$34)+('VERTICAL ALIGNMENT'!$I$34/2)*(PET!$T48-'VERTICAL ALIGNMENT'!$J$34)^2,IF(AND(PET!$T48&lt;=('VERTICAL ALIGNMENT'!$C$36-('VERTICAL ALIGNMENT'!$E$36/2)),(PET!$T48&gt;='VERTICAL ALIGNMENT'!$C$34+'VERTICAL ALIGNMENT'!$E$34/2)),'VERTICAL ALIGNMENT'!$D$34+'VERTICAL ALIGNMENT'!$F$35*(PET!$T48-'VERTICAL ALIGNMENT'!$C$34),IF(AND(PET!$T48&lt;=('VERTICAL ALIGNMENT'!$C$36+('VERTICAL ALIGNMENT'!$E$36/2)),(PET!$T48&gt;=('VERTICAL ALIGNMENT'!$C$36-('VERTICAL ALIGNMENT'!$E$36/2)))),'VERTICAL ALIGNMENT'!$K$36+'VERTICAL ALIGNMENT'!$F$35*(PET!$T48-'VERTICAL ALIGNMENT'!$J$36)+('VERTICAL ALIGNMENT'!$I$36/2)*(PET!$T48-'VERTICAL ALIGNMENT'!$J$36)^2,IF(AND(PET!$T48&lt;=('VERTICAL ALIGNMENT'!$C$38-('VERTICAL ALIGNMENT'!$E$38/2)),(PET!$T48&gt;='VERTICAL ALIGNMENT'!$C$36+'VERTICAL ALIGNMENT'!$E$36/2)),'VERTICAL ALIGNMENT'!$D$36+'VERTICAL ALIGNMENT'!$F$37*(PET!$T48-'VERTICAL ALIGNMENT'!$C$36),IF(AND(PET!$T48&lt;=('VERTICAL ALIGNMENT'!$C$38+('VERTICAL ALIGNMENT'!$E$38/2)),(PET!$T48&gt;=('VERTICAL ALIGNMENT'!$C$38-('VERTICAL ALIGNMENT'!$E$38/2)))),'VERTICAL ALIGNMENT'!$K$38+'VERTICAL ALIGNMENT'!$F$37*(PET!$T48-'VERTICAL ALIGNMENT'!$J$38)+('VERTICAL ALIGNMENT'!$I$38/2)*(PET!$T48-'VERTICAL ALIGNMENT'!$J$38)^2,$O48))))))</f>
        <v>O. B.</v>
      </c>
      <c r="O48" s="158" t="str">
        <f>IF(AND(PET!$T48&lt;=('VERTICAL ALIGNMENT'!$C$40-('VERTICAL ALIGNMENT'!$E$40/2)),(PET!$T48&gt;='VERTICAL ALIGNMENT'!$C$38+'VERTICAL ALIGNMENT'!$E$38/2)),'VERTICAL ALIGNMENT'!$D$38+'VERTICAL ALIGNMENT'!$F$39*(PET!$T48-'VERTICAL ALIGNMENT'!$C$38),IF(AND(PET!$T48&lt;=('VERTICAL ALIGNMENT'!$C$40+('VERTICAL ALIGNMENT'!$E$40/2)),(PET!$T48&gt;=('VERTICAL ALIGNMENT'!$C$40-('VERTICAL ALIGNMENT'!$E$40/2)))),'VERTICAL ALIGNMENT'!$K$40+'VERTICAL ALIGNMENT'!$F$39*(PET!$T48-'VERTICAL ALIGNMENT'!$J$40)+('VERTICAL ALIGNMENT'!$I$40/2)*(PET!$T48-'VERTICAL ALIGNMENT'!$J$40)^2,IF(AND(PET!$T48&lt;=('VERTICAL ALIGNMENT'!$C$42-('VERTICAL ALIGNMENT'!$E$42/2)),(PET!$T48&gt;='VERTICAL ALIGNMENT'!$C$40+'VERTICAL ALIGNMENT'!$E$40/2)),'VERTICAL ALIGNMENT'!$D$40+'VERTICAL ALIGNMENT'!$F$41*(PET!$T48-'VERTICAL ALIGNMENT'!$C$40),IF(AND(PET!$T48&lt;=('VERTICAL ALIGNMENT'!$C$42+('VERTICAL ALIGNMENT'!$E$42/2)),(PET!$T48&gt;=('VERTICAL ALIGNMENT'!$C$42-('VERTICAL ALIGNMENT'!$E$42/2)))),'VERTICAL ALIGNMENT'!$K$42+'VERTICAL ALIGNMENT'!$F$41*(PET!$T48-'VERTICAL ALIGNMENT'!$J$42)+('VERTICAL ALIGNMENT'!$I$42/2)*(PET!$T48-'VERTICAL ALIGNMENT'!$J$42)^2,IF(AND(PET!$T48&lt;=('VERTICAL ALIGNMENT'!$C$44-('VERTICAL ALIGNMENT'!$E$44/2)),(PET!$T48&gt;='VERTICAL ALIGNMENT'!$C$42+'VERTICAL ALIGNMENT'!$E$42/2)),'VERTICAL ALIGNMENT'!$D$42+'VERTICAL ALIGNMENT'!$F$43*(PET!$T48-'VERTICAL ALIGNMENT'!$C$42),IF(AND(PET!$T48&lt;=('VERTICAL ALIGNMENT'!$C$44+('VERTICAL ALIGNMENT'!$E$44/2)),(PET!$T48&gt;=('VERTICAL ALIGNMENT'!$C$44-('VERTICAL ALIGNMENT'!$E$44/2)))),'VERTICAL ALIGNMENT'!$K$44+'VERTICAL ALIGNMENT'!$F$43*(PET!$T48-'VERTICAL ALIGNMENT'!$J$44)+('VERTICAL ALIGNMENT'!$I$44/2)*(PET!$T48-'VERTICAL ALIGNMENT'!$J$44)^2,$P48))))))</f>
        <v>O. B.</v>
      </c>
      <c r="P48" s="158" t="str">
        <f>IF(AND(PET!$T48&lt;=('VERTICAL ALIGNMENT'!$C$46-('VERTICAL ALIGNMENT'!$E$46/2)),(PET!$T48&gt;='VERTICAL ALIGNMENT'!$C$44+'VERTICAL ALIGNMENT'!$E$44/2)),'VERTICAL ALIGNMENT'!$D$44+'VERTICAL ALIGNMENT'!$F$45*(PET!$T48-'VERTICAL ALIGNMENT'!$C$44),IF(AND(PET!$T48&lt;=('VERTICAL ALIGNMENT'!$C$46+('VERTICAL ALIGNMENT'!$E$46/2)),(PET!$T48&gt;=('VERTICAL ALIGNMENT'!$C$46-('VERTICAL ALIGNMENT'!$E$46/2)))),'VERTICAL ALIGNMENT'!$K$46+'VERTICAL ALIGNMENT'!$F$45*(PET!$T48-'VERTICAL ALIGNMENT'!$J$46)+('VERTICAL ALIGNMENT'!$I$46/2)*(PET!$T48-'VERTICAL ALIGNMENT'!$J$46)^2,IF(AND(PET!$T48&lt;=('VERTICAL ALIGNMENT'!$C$48-('VERTICAL ALIGNMENT'!$E$48/2)),(PET!$T48&gt;='VERTICAL ALIGNMENT'!$C$46+'VERTICAL ALIGNMENT'!$E$46/2)),'VERTICAL ALIGNMENT'!$D$46+'VERTICAL ALIGNMENT'!$F$47*(PET!$T48-'VERTICAL ALIGNMENT'!$C$46),IF(AND(PET!$T48&lt;=('VERTICAL ALIGNMENT'!$C$48+('VERTICAL ALIGNMENT'!$E$48/2)),(PET!$T48&gt;=('VERTICAL ALIGNMENT'!$C$48-('VERTICAL ALIGNMENT'!$E$48/2)))),'VERTICAL ALIGNMENT'!$K$48+'VERTICAL ALIGNMENT'!$F$47*(PET!$T48-'VERTICAL ALIGNMENT'!$J$48)+('VERTICAL ALIGNMENT'!$I$48/2)*(PET!$T48-'VERTICAL ALIGNMENT'!$J$48)^2,IF(AND(PET!$T48&lt;=('VERTICAL ALIGNMENT'!$C$50-('VERTICAL ALIGNMENT'!$E$50/2)),(PET!$T48&gt;='VERTICAL ALIGNMENT'!$C$48+'VERTICAL ALIGNMENT'!$E$48/2)),'VERTICAL ALIGNMENT'!$D$48+'VERTICAL ALIGNMENT'!$F$49*(PET!$T48-'VERTICAL ALIGNMENT'!$C$48),IF(AND(PET!$T48&lt;=('VERTICAL ALIGNMENT'!$C$50+('VERTICAL ALIGNMENT'!$E$50/2)),(PET!$T48&gt;=('VERTICAL ALIGNMENT'!$C$50-('VERTICAL ALIGNMENT'!$E$50/2)))),'VERTICAL ALIGNMENT'!$K$50+'VERTICAL ALIGNMENT'!$F$49*(PET!$T48-'VERTICAL ALIGNMENT'!$J$50)+('VERTICAL ALIGNMENT'!$I$50/2)*(PET!$T48-'VERTICAL ALIGNMENT'!$J$50)^2,$Q48))))))</f>
        <v>O. B.</v>
      </c>
      <c r="Q48" s="158" t="str">
        <f>IF(AND(PET!$T48&lt;=('VERTICAL ALIGNMENT'!$C$52-('VERTICAL ALIGNMENT'!$E$52/2)),(PET!$T48&gt;='VERTICAL ALIGNMENT'!$C$50+'VERTICAL ALIGNMENT'!$E$50/2)),'VERTICAL ALIGNMENT'!$D$50+'VERTICAL ALIGNMENT'!$F$51*(PET!$T48-'VERTICAL ALIGNMENT'!$C$50),IF(AND(PET!$T48&lt;=('VERTICAL ALIGNMENT'!$C$52+('VERTICAL ALIGNMENT'!$E$52/2)),(PET!$T48&gt;=('VERTICAL ALIGNMENT'!$C$52-('VERTICAL ALIGNMENT'!$E$52/2)))),'VERTICAL ALIGNMENT'!$K$52+'VERTICAL ALIGNMENT'!$F$51*(PET!$T48-'VERTICAL ALIGNMENT'!$J$52)+('VERTICAL ALIGNMENT'!$I$52/2)*(PET!$T48-'VERTICAL ALIGNMENT'!$J$52)^2,IF(AND(PET!$T48&lt;=('VERTICAL ALIGNMENT'!$C$54-('VERTICAL ALIGNMENT'!$E$54/2)),(PET!$T48&gt;='VERTICAL ALIGNMENT'!$C$52+'VERTICAL ALIGNMENT'!$E$52/2)),'VERTICAL ALIGNMENT'!$D$52+'VERTICAL ALIGNMENT'!$F$53*(PET!$T48-'VERTICAL ALIGNMENT'!$C$52),IF(AND(PET!$T48&lt;=('VERTICAL ALIGNMENT'!$C$54+('VERTICAL ALIGNMENT'!$E$54/2)),(PET!$T48&gt;=('VERTICAL ALIGNMENT'!$C$54-('VERTICAL ALIGNMENT'!$E$54/2)))),'VERTICAL ALIGNMENT'!$K$54+'VERTICAL ALIGNMENT'!$F$53*(PET!$T48-'VERTICAL ALIGNMENT'!$J$54)+('VERTICAL ALIGNMENT'!$I$54/2)*(PET!$T48-'VERTICAL ALIGNMENT'!$J$54)^2,IF(AND(PET!$T48&lt;=('VERTICAL ALIGNMENT'!$C$56-('VERTICAL ALIGNMENT'!$E$56/2)),(PET!$T48&gt;='VERTICAL ALIGNMENT'!$C$54+'VERTICAL ALIGNMENT'!$E$54/2)),'VERTICAL ALIGNMENT'!$D$54+'VERTICAL ALIGNMENT'!$F$55*(PET!$T48-'VERTICAL ALIGNMENT'!$C$54),IF(AND(PET!$T48&lt;=('VERTICAL ALIGNMENT'!$C$56+('VERTICAL ALIGNMENT'!$E$56/2)),(PET!$T48&gt;=('VERTICAL ALIGNMENT'!$C$56-('VERTICAL ALIGNMENT'!$E$56/2)))),'VERTICAL ALIGNMENT'!$K$56+'VERTICAL ALIGNMENT'!$F$55*(PET!$T48-'VERTICAL ALIGNMENT'!$J$56)+('VERTICAL ALIGNMENT'!$I$56/2)*(PET!$T48-'VERTICAL ALIGNMENT'!$J$56)^2,$R48))))))</f>
        <v>O. B.</v>
      </c>
      <c r="R48" s="158" t="str">
        <f>IF(AND(PET!$T48&lt;=('VERTICAL ALIGNMENT'!$C$58-('VERTICAL ALIGNMENT'!$E$58/2)),(PET!$T48&gt;='VERTICAL ALIGNMENT'!$C$56+'VERTICAL ALIGNMENT'!$E$56/2)),'VERTICAL ALIGNMENT'!$D$56+'VERTICAL ALIGNMENT'!$F$57*(PET!$T48-'VERTICAL ALIGNMENT'!$C$56),IF(AND(PET!$T48&lt;=('VERTICAL ALIGNMENT'!$C$58+('VERTICAL ALIGNMENT'!$E$58/2)),(PET!$T48&gt;=('VERTICAL ALIGNMENT'!$C$58-('VERTICAL ALIGNMENT'!$E$58/2)))),'VERTICAL ALIGNMENT'!$K$58+'VERTICAL ALIGNMENT'!$F$57*(PET!$T48-'VERTICAL ALIGNMENT'!$J$58)+('VERTICAL ALIGNMENT'!$I$58/2)*(PET!$T48-'VERTICAL ALIGNMENT'!$J$58)^2,IF(AND(PET!$T48&lt;=('VERTICAL ALIGNMENT'!$C$60-('VERTICAL ALIGNMENT'!$E$60/2)),(PET!$T48&gt;='VERTICAL ALIGNMENT'!$C$58+'VERTICAL ALIGNMENT'!$E$58/2)),'VERTICAL ALIGNMENT'!$D$58+'VERTICAL ALIGNMENT'!$F$59*(PET!$T48-'VERTICAL ALIGNMENT'!$C$58),IF(AND(PET!$T48&lt;=('VERTICAL ALIGNMENT'!$C$60+('VERTICAL ALIGNMENT'!$E$60/2)),(PET!$T48&gt;=('VERTICAL ALIGNMENT'!$C$60-('VERTICAL ALIGNMENT'!$E$60/2)))),'VERTICAL ALIGNMENT'!$K$60+'VERTICAL ALIGNMENT'!$F$59*(PET!$T48-'VERTICAL ALIGNMENT'!$J$60)+('VERTICAL ALIGNMENT'!$I$60/2)*(PET!$T48-'VERTICAL ALIGNMENT'!$J$60)^2,IF(AND(PET!$T48&lt;=('VERTICAL ALIGNMENT'!$C$62-('VERTICAL ALIGNMENT'!$E$62/2)),(PET!$T48&gt;='VERTICAL ALIGNMENT'!$C$60+'VERTICAL ALIGNMENT'!$E$60/2)),'VERTICAL ALIGNMENT'!$D$60+'VERTICAL ALIGNMENT'!$F$61*(PET!$T48-'VERTICAL ALIGNMENT'!$C$60),IF(AND(PET!$T48&lt;=('VERTICAL ALIGNMENT'!$C$62+('VERTICAL ALIGNMENT'!$E$62/2)),(PET!$T48&gt;=('VERTICAL ALIGNMENT'!$C$62-('VERTICAL ALIGNMENT'!$E$62/2)))),'VERTICAL ALIGNMENT'!$K$62+'VERTICAL ALIGNMENT'!$F$61*(PET!$T48-'VERTICAL ALIGNMENT'!$J$62)+('VERTICAL ALIGNMENT'!$I$62/2)*(PET!$T48-'VERTICAL ALIGNMENT'!$J$62)^2,$S48))))))</f>
        <v>O. B.</v>
      </c>
      <c r="S48" s="158" t="str">
        <f>IF(AND(PET!$T48&gt;'VERTICAL ALIGNMENT'!$C$60+'VERTICAL ALIGNMENT'!$E$60/2,PET!$T48&lt;='VERTICAL ALIGNMENT'!$C$62),'VERTICAL ALIGNMENT'!$D$60+'VERTICAL ALIGNMENT'!$F$61*(PET!$T48-'VERTICAL ALIGNMENT'!$C$60),"O. B.")</f>
        <v>O. B.</v>
      </c>
      <c r="T48" s="159">
        <f t="shared" si="41"/>
        <v>3550</v>
      </c>
      <c r="U48" s="211">
        <v>1.6E-2</v>
      </c>
      <c r="V48" s="106">
        <v>16</v>
      </c>
      <c r="W48" s="106">
        <f t="shared" si="5"/>
        <v>0.25600000000000001</v>
      </c>
      <c r="X48" s="140"/>
      <c r="Y48" s="194">
        <v>45</v>
      </c>
      <c r="Z48" s="212">
        <f t="shared" si="6"/>
        <v>631.05999999999995</v>
      </c>
      <c r="AA48" s="242"/>
      <c r="AB48" s="243"/>
      <c r="AC48" s="244"/>
      <c r="AD48" s="186"/>
      <c r="AE48" s="164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</row>
    <row r="49" spans="1:44" ht="14.1" customHeight="1" x14ac:dyDescent="0.2">
      <c r="A49" s="129">
        <f t="shared" si="3"/>
        <v>630.80999999999995</v>
      </c>
      <c r="B49" s="106">
        <v>6</v>
      </c>
      <c r="C49" s="108">
        <f t="shared" si="22"/>
        <v>-0.04</v>
      </c>
      <c r="D49" s="195">
        <f t="shared" ref="D49" si="46">ROUND(J49+(H49*I49),2)</f>
        <v>631.30999999999995</v>
      </c>
      <c r="E49" s="194">
        <v>45</v>
      </c>
      <c r="F49" s="155"/>
      <c r="G49" s="140">
        <f t="shared" ref="G49" si="47">H49*I49</f>
        <v>0.25600000000000001</v>
      </c>
      <c r="H49" s="105">
        <v>16</v>
      </c>
      <c r="I49" s="197">
        <v>1.6E-2</v>
      </c>
      <c r="J49" s="157">
        <f>IF(AND(PET!$T49&lt;=('VERTICAL ALIGNMENT'!$C$10-('VERTICAL ALIGNMENT'!$E$10/2)),(PET!$T49&gt;='VERTICAL ALIGNMENT'!$C$8)),'VERTICAL ALIGNMENT'!$D$8+'VERTICAL ALIGNMENT'!$F$9*(PET!$T49-'VERTICAL ALIGNMENT'!$C$8),IF(AND(PET!$T49&lt;=('VERTICAL ALIGNMENT'!$C$10+('VERTICAL ALIGNMENT'!$E$10/2)),(PET!$T49&gt;=('VERTICAL ALIGNMENT'!$C$10-('VERTICAL ALIGNMENT'!$E$10/2)))),'VERTICAL ALIGNMENT'!$K$10+'VERTICAL ALIGNMENT'!$F$9*(PET!$T49-'VERTICAL ALIGNMENT'!$J$10)+('VERTICAL ALIGNMENT'!$I$10/2)*(PET!$T49-'VERTICAL ALIGNMENT'!$J$10)^2,IF(AND(PET!$T49&lt;=('VERTICAL ALIGNMENT'!$C$12-('VERTICAL ALIGNMENT'!$E$12/2)),(PET!$T49&gt;='VERTICAL ALIGNMENT'!$C$10+'VERTICAL ALIGNMENT'!$E$10/2)),'VERTICAL ALIGNMENT'!$D$10+'VERTICAL ALIGNMENT'!$F$11*(PET!$T49-'VERTICAL ALIGNMENT'!$C$10),IF(AND(PET!$T49&lt;=('VERTICAL ALIGNMENT'!$C$12+('VERTICAL ALIGNMENT'!$E$12/2)),(PET!$T49&gt;=('VERTICAL ALIGNMENT'!$C$12-('VERTICAL ALIGNMENT'!$E$12/2)))),'VERTICAL ALIGNMENT'!$K$12+'VERTICAL ALIGNMENT'!$F$11*(PET!$T49-'VERTICAL ALIGNMENT'!$J$12)+('VERTICAL ALIGNMENT'!$I$12/2)*(PET!$T49-'VERTICAL ALIGNMENT'!$J$12)^2,IF(AND(PET!$T49&lt;=('VERTICAL ALIGNMENT'!$C$14-('VERTICAL ALIGNMENT'!$E$14/2)),(PET!$T49&gt;='VERTICAL ALIGNMENT'!$C$12+'VERTICAL ALIGNMENT'!$E$12/2)),'VERTICAL ALIGNMENT'!$D$12+'VERTICAL ALIGNMENT'!$F$13*(PET!$T49-'VERTICAL ALIGNMENT'!$C$12),IF(AND(PET!$T49&lt;=('VERTICAL ALIGNMENT'!$C$14+('VERTICAL ALIGNMENT'!$E$14/2)),(PET!$T49&gt;=('VERTICAL ALIGNMENT'!$C$14-('VERTICAL ALIGNMENT'!$E$14/2)))),'VERTICAL ALIGNMENT'!$K$14+'VERTICAL ALIGNMENT'!$F$13*(PET!$T49-'VERTICAL ALIGNMENT'!$J$14)+('VERTICAL ALIGNMENT'!$I$14/2)*(PET!$T49-'VERTICAL ALIGNMENT'!$J$14)^2,$K49))))))</f>
        <v>631.04999999999995</v>
      </c>
      <c r="K49" s="158">
        <f>IF(AND(PET!$T49&lt;=('VERTICAL ALIGNMENT'!$C$16-('VERTICAL ALIGNMENT'!$E$16/2)),(PET!$T49&gt;='VERTICAL ALIGNMENT'!$C$14+'VERTICAL ALIGNMENT'!$E$14/2)),'VERTICAL ALIGNMENT'!$D$14+'VERTICAL ALIGNMENT'!$F$15*(PET!$T49-'VERTICAL ALIGNMENT'!$C$14),IF(AND(PET!$T49&lt;=('VERTICAL ALIGNMENT'!$C$16+('VERTICAL ALIGNMENT'!$E$16/2)),(PET!$T49&gt;=('VERTICAL ALIGNMENT'!$C$16-('VERTICAL ALIGNMENT'!$E$16/2)))),'VERTICAL ALIGNMENT'!$K$16+'VERTICAL ALIGNMENT'!$F$15*(PET!$T49-'VERTICAL ALIGNMENT'!$J$16)+('VERTICAL ALIGNMENT'!$I$16/2)*(PET!$T49-'VERTICAL ALIGNMENT'!$J$16)^2,IF(AND(PET!$T49&lt;=('VERTICAL ALIGNMENT'!$C$18-('VERTICAL ALIGNMENT'!$E$18/2)),(PET!$T49&gt;='VERTICAL ALIGNMENT'!$C$16+'VERTICAL ALIGNMENT'!$E$16/2)),'VERTICAL ALIGNMENT'!$D$16+'VERTICAL ALIGNMENT'!$F$17*(PET!$T49-'VERTICAL ALIGNMENT'!$C$16),IF(AND(PET!$T49&lt;=('VERTICAL ALIGNMENT'!$C$18+('VERTICAL ALIGNMENT'!$E$18/2)),(PET!$T49&gt;=('VERTICAL ALIGNMENT'!$C$18-('VERTICAL ALIGNMENT'!$E$18/2)))),'VERTICAL ALIGNMENT'!$K$18+'VERTICAL ALIGNMENT'!$F$17*(PET!$T49-'VERTICAL ALIGNMENT'!$J$18)+('VERTICAL ALIGNMENT'!$I$18/2)*(PET!$T49-'VERTICAL ALIGNMENT'!$J$18)^2,IF(AND(PET!$T49&lt;=('VERTICAL ALIGNMENT'!$C$20-('VERTICAL ALIGNMENT'!$E$20/2)),(PET!$T49&gt;='VERTICAL ALIGNMENT'!$C$18+'VERTICAL ALIGNMENT'!$E$18/2)),'VERTICAL ALIGNMENT'!$D$18+'VERTICAL ALIGNMENT'!$F$19*(PET!$T49-'VERTICAL ALIGNMENT'!$C$18),IF(AND(PET!$T49&lt;=('VERTICAL ALIGNMENT'!$C$20+('VERTICAL ALIGNMENT'!$E$20/2)),(PET!$T49&gt;=('VERTICAL ALIGNMENT'!$C$20-('VERTICAL ALIGNMENT'!$E$20/2)))),'VERTICAL ALIGNMENT'!$K$20+'VERTICAL ALIGNMENT'!$F$19*(PET!$T49-'VERTICAL ALIGNMENT'!$J$20)+('VERTICAL ALIGNMENT'!$I$20/2)*(PET!$T49-'VERTICAL ALIGNMENT'!$J$20)^2,$L49))))))</f>
        <v>631.04999999999995</v>
      </c>
      <c r="L49" s="158" t="str">
        <f>IF(AND(PET!$T49&lt;=('VERTICAL ALIGNMENT'!$C$22-('VERTICAL ALIGNMENT'!$E$22/2)),(PET!$T49&gt;='VERTICAL ALIGNMENT'!$C$20+'VERTICAL ALIGNMENT'!$E$20/2)),'VERTICAL ALIGNMENT'!$D$20+'VERTICAL ALIGNMENT'!$F$21*(PET!$T49-'VERTICAL ALIGNMENT'!$C$20),IF(AND(PET!$T49&lt;=('VERTICAL ALIGNMENT'!$C$22+('VERTICAL ALIGNMENT'!$E$22/2)),(PET!$T49&gt;=('VERTICAL ALIGNMENT'!$C$22-('VERTICAL ALIGNMENT'!$E$22/2)))),'VERTICAL ALIGNMENT'!$K$22+'VERTICAL ALIGNMENT'!$F$21*(PET!$T49-'VERTICAL ALIGNMENT'!$J$22)+('VERTICAL ALIGNMENT'!$I$22/2)*(PET!$T49-'VERTICAL ALIGNMENT'!$J$22)^2,IF(AND(PET!$T49&lt;=('VERTICAL ALIGNMENT'!$C$24-('VERTICAL ALIGNMENT'!$E$24/2)),(PET!$T49&gt;='VERTICAL ALIGNMENT'!$C$22+'VERTICAL ALIGNMENT'!$E$22/2)),'VERTICAL ALIGNMENT'!$D$22+'VERTICAL ALIGNMENT'!$F$23*(PET!$T49-'VERTICAL ALIGNMENT'!$C$22),IF(AND(PET!$T49&lt;=('VERTICAL ALIGNMENT'!$C$24+('VERTICAL ALIGNMENT'!$E$24/2)),(PET!$T49&gt;=('VERTICAL ALIGNMENT'!$C$24-('VERTICAL ALIGNMENT'!$E$24/2)))),'VERTICAL ALIGNMENT'!$K$24+'VERTICAL ALIGNMENT'!$F$23*(PET!$T49-'VERTICAL ALIGNMENT'!$J$24)+('VERTICAL ALIGNMENT'!$I$24/2)*(PET!$T49-'VERTICAL ALIGNMENT'!$J$24)^2,IF(AND(PET!$T49&lt;=('VERTICAL ALIGNMENT'!$C$26-('VERTICAL ALIGNMENT'!$E$26/2)),(PET!$T49&gt;='VERTICAL ALIGNMENT'!$C$24+'VERTICAL ALIGNMENT'!$E$24/2)),'VERTICAL ALIGNMENT'!$D$24+'VERTICAL ALIGNMENT'!$F$25*(PET!$T49-'VERTICAL ALIGNMENT'!$C$24),IF(AND(PET!$T49&lt;=('VERTICAL ALIGNMENT'!$C$26+('VERTICAL ALIGNMENT'!$E$26/2)),(PET!$T49&gt;=('VERTICAL ALIGNMENT'!$C$26-('VERTICAL ALIGNMENT'!$E$26/2)))),'VERTICAL ALIGNMENT'!$K$26+'VERTICAL ALIGNMENT'!$F$25*(PET!$T49-'VERTICAL ALIGNMENT'!$J$26)+('VERTICAL ALIGNMENT'!$I$26/2)*(PET!$T49-'VERTICAL ALIGNMENT'!$J$26)^2,$M49))))))</f>
        <v>O. B.</v>
      </c>
      <c r="M49" s="158" t="str">
        <f>IF(AND(PET!$T49&lt;=('VERTICAL ALIGNMENT'!$C$28-('VERTICAL ALIGNMENT'!$E$28/2)),(PET!$T49&gt;='VERTICAL ALIGNMENT'!$C$26+'VERTICAL ALIGNMENT'!$E$26/2)),'VERTICAL ALIGNMENT'!$D$26+'VERTICAL ALIGNMENT'!$F$27*(PET!$T49-'VERTICAL ALIGNMENT'!$C$26),IF(AND(PET!$T49&lt;=('VERTICAL ALIGNMENT'!$C$28+('VERTICAL ALIGNMENT'!$E$28/2)),(PET!$T49&gt;=('VERTICAL ALIGNMENT'!$C$28-('VERTICAL ALIGNMENT'!$E$28/2)))),'VERTICAL ALIGNMENT'!$K$28+'VERTICAL ALIGNMENT'!$F$27*(PET!$T49-'VERTICAL ALIGNMENT'!$J$28)+('VERTICAL ALIGNMENT'!$I$28/2)*(PET!$T49-'VERTICAL ALIGNMENT'!$J$28)^2,IF(AND(PET!$T49&lt;=('VERTICAL ALIGNMENT'!$C$30-('VERTICAL ALIGNMENT'!$E$30/2)),(PET!$T49&gt;='VERTICAL ALIGNMENT'!$C$28+'VERTICAL ALIGNMENT'!$E$28/2)),'VERTICAL ALIGNMENT'!$D$28+'VERTICAL ALIGNMENT'!$F$29*(PET!$T49-'VERTICAL ALIGNMENT'!$C$28),IF(AND(PET!$T49&lt;=('VERTICAL ALIGNMENT'!$C$30+('VERTICAL ALIGNMENT'!$E$30/2)),(PET!$T49&gt;=('VERTICAL ALIGNMENT'!$C$30-('VERTICAL ALIGNMENT'!$E$30/2)))),'VERTICAL ALIGNMENT'!$K$30+'VERTICAL ALIGNMENT'!$F$29*(PET!$T49-'VERTICAL ALIGNMENT'!$J$30)+('VERTICAL ALIGNMENT'!$I$30/2)*(PET!$T49-'VERTICAL ALIGNMENT'!$J$30)^2,IF(AND(PET!$T49&lt;=('VERTICAL ALIGNMENT'!$C$32-('VERTICAL ALIGNMENT'!$E$32/2)),(PET!$T49&gt;='VERTICAL ALIGNMENT'!$C$30+'VERTICAL ALIGNMENT'!$E$30/2)),'VERTICAL ALIGNMENT'!$D$30+'VERTICAL ALIGNMENT'!$F$31*(PET!$T49-'VERTICAL ALIGNMENT'!$C$30),IF(AND(PET!$T49&lt;=('VERTICAL ALIGNMENT'!$C$32+('VERTICAL ALIGNMENT'!$E$32/2)),(PET!$T49&gt;=('VERTICAL ALIGNMENT'!$C$32-('VERTICAL ALIGNMENT'!$E$32/2)))),'VERTICAL ALIGNMENT'!$K$32+'VERTICAL ALIGNMENT'!$F$31*(PET!$T49-'VERTICAL ALIGNMENT'!$J$32)+('VERTICAL ALIGNMENT'!$I$32/2)*(PET!$T49-'VERTICAL ALIGNMENT'!$J$32)^2,$N49))))))</f>
        <v>O. B.</v>
      </c>
      <c r="N49" s="158" t="str">
        <f>IF(AND(PET!$T49&lt;=('VERTICAL ALIGNMENT'!$C$34-('VERTICAL ALIGNMENT'!$E$34/2)),(PET!$T49&gt;='VERTICAL ALIGNMENT'!$C$32+'VERTICAL ALIGNMENT'!$E$32/2)),'VERTICAL ALIGNMENT'!$D$32+'VERTICAL ALIGNMENT'!$F$33*(PET!$T49-'VERTICAL ALIGNMENT'!$C$32),IF(AND(PET!$T49&lt;=('VERTICAL ALIGNMENT'!$C$34+('VERTICAL ALIGNMENT'!$E$34/2)),(PET!$T49&gt;=('VERTICAL ALIGNMENT'!$C$34-('VERTICAL ALIGNMENT'!$E$34/2)))),'VERTICAL ALIGNMENT'!$K$34+'VERTICAL ALIGNMENT'!$F$33*(PET!$T49-'VERTICAL ALIGNMENT'!$J$34)+('VERTICAL ALIGNMENT'!$I$34/2)*(PET!$T49-'VERTICAL ALIGNMENT'!$J$34)^2,IF(AND(PET!$T49&lt;=('VERTICAL ALIGNMENT'!$C$36-('VERTICAL ALIGNMENT'!$E$36/2)),(PET!$T49&gt;='VERTICAL ALIGNMENT'!$C$34+'VERTICAL ALIGNMENT'!$E$34/2)),'VERTICAL ALIGNMENT'!$D$34+'VERTICAL ALIGNMENT'!$F$35*(PET!$T49-'VERTICAL ALIGNMENT'!$C$34),IF(AND(PET!$T49&lt;=('VERTICAL ALIGNMENT'!$C$36+('VERTICAL ALIGNMENT'!$E$36/2)),(PET!$T49&gt;=('VERTICAL ALIGNMENT'!$C$36-('VERTICAL ALIGNMENT'!$E$36/2)))),'VERTICAL ALIGNMENT'!$K$36+'VERTICAL ALIGNMENT'!$F$35*(PET!$T49-'VERTICAL ALIGNMENT'!$J$36)+('VERTICAL ALIGNMENT'!$I$36/2)*(PET!$T49-'VERTICAL ALIGNMENT'!$J$36)^2,IF(AND(PET!$T49&lt;=('VERTICAL ALIGNMENT'!$C$38-('VERTICAL ALIGNMENT'!$E$38/2)),(PET!$T49&gt;='VERTICAL ALIGNMENT'!$C$36+'VERTICAL ALIGNMENT'!$E$36/2)),'VERTICAL ALIGNMENT'!$D$36+'VERTICAL ALIGNMENT'!$F$37*(PET!$T49-'VERTICAL ALIGNMENT'!$C$36),IF(AND(PET!$T49&lt;=('VERTICAL ALIGNMENT'!$C$38+('VERTICAL ALIGNMENT'!$E$38/2)),(PET!$T49&gt;=('VERTICAL ALIGNMENT'!$C$38-('VERTICAL ALIGNMENT'!$E$38/2)))),'VERTICAL ALIGNMENT'!$K$38+'VERTICAL ALIGNMENT'!$F$37*(PET!$T49-'VERTICAL ALIGNMENT'!$J$38)+('VERTICAL ALIGNMENT'!$I$38/2)*(PET!$T49-'VERTICAL ALIGNMENT'!$J$38)^2,$O49))))))</f>
        <v>O. B.</v>
      </c>
      <c r="O49" s="158" t="str">
        <f>IF(AND(PET!$T49&lt;=('VERTICAL ALIGNMENT'!$C$40-('VERTICAL ALIGNMENT'!$E$40/2)),(PET!$T49&gt;='VERTICAL ALIGNMENT'!$C$38+'VERTICAL ALIGNMENT'!$E$38/2)),'VERTICAL ALIGNMENT'!$D$38+'VERTICAL ALIGNMENT'!$F$39*(PET!$T49-'VERTICAL ALIGNMENT'!$C$38),IF(AND(PET!$T49&lt;=('VERTICAL ALIGNMENT'!$C$40+('VERTICAL ALIGNMENT'!$E$40/2)),(PET!$T49&gt;=('VERTICAL ALIGNMENT'!$C$40-('VERTICAL ALIGNMENT'!$E$40/2)))),'VERTICAL ALIGNMENT'!$K$40+'VERTICAL ALIGNMENT'!$F$39*(PET!$T49-'VERTICAL ALIGNMENT'!$J$40)+('VERTICAL ALIGNMENT'!$I$40/2)*(PET!$T49-'VERTICAL ALIGNMENT'!$J$40)^2,IF(AND(PET!$T49&lt;=('VERTICAL ALIGNMENT'!$C$42-('VERTICAL ALIGNMENT'!$E$42/2)),(PET!$T49&gt;='VERTICAL ALIGNMENT'!$C$40+'VERTICAL ALIGNMENT'!$E$40/2)),'VERTICAL ALIGNMENT'!$D$40+'VERTICAL ALIGNMENT'!$F$41*(PET!$T49-'VERTICAL ALIGNMENT'!$C$40),IF(AND(PET!$T49&lt;=('VERTICAL ALIGNMENT'!$C$42+('VERTICAL ALIGNMENT'!$E$42/2)),(PET!$T49&gt;=('VERTICAL ALIGNMENT'!$C$42-('VERTICAL ALIGNMENT'!$E$42/2)))),'VERTICAL ALIGNMENT'!$K$42+'VERTICAL ALIGNMENT'!$F$41*(PET!$T49-'VERTICAL ALIGNMENT'!$J$42)+('VERTICAL ALIGNMENT'!$I$42/2)*(PET!$T49-'VERTICAL ALIGNMENT'!$J$42)^2,IF(AND(PET!$T49&lt;=('VERTICAL ALIGNMENT'!$C$44-('VERTICAL ALIGNMENT'!$E$44/2)),(PET!$T49&gt;='VERTICAL ALIGNMENT'!$C$42+'VERTICAL ALIGNMENT'!$E$42/2)),'VERTICAL ALIGNMENT'!$D$42+'VERTICAL ALIGNMENT'!$F$43*(PET!$T49-'VERTICAL ALIGNMENT'!$C$42),IF(AND(PET!$T49&lt;=('VERTICAL ALIGNMENT'!$C$44+('VERTICAL ALIGNMENT'!$E$44/2)),(PET!$T49&gt;=('VERTICAL ALIGNMENT'!$C$44-('VERTICAL ALIGNMENT'!$E$44/2)))),'VERTICAL ALIGNMENT'!$K$44+'VERTICAL ALIGNMENT'!$F$43*(PET!$T49-'VERTICAL ALIGNMENT'!$J$44)+('VERTICAL ALIGNMENT'!$I$44/2)*(PET!$T49-'VERTICAL ALIGNMENT'!$J$44)^2,$P49))))))</f>
        <v>O. B.</v>
      </c>
      <c r="P49" s="158" t="str">
        <f>IF(AND(PET!$T49&lt;=('VERTICAL ALIGNMENT'!$C$46-('VERTICAL ALIGNMENT'!$E$46/2)),(PET!$T49&gt;='VERTICAL ALIGNMENT'!$C$44+'VERTICAL ALIGNMENT'!$E$44/2)),'VERTICAL ALIGNMENT'!$D$44+'VERTICAL ALIGNMENT'!$F$45*(PET!$T49-'VERTICAL ALIGNMENT'!$C$44),IF(AND(PET!$T49&lt;=('VERTICAL ALIGNMENT'!$C$46+('VERTICAL ALIGNMENT'!$E$46/2)),(PET!$T49&gt;=('VERTICAL ALIGNMENT'!$C$46-('VERTICAL ALIGNMENT'!$E$46/2)))),'VERTICAL ALIGNMENT'!$K$46+'VERTICAL ALIGNMENT'!$F$45*(PET!$T49-'VERTICAL ALIGNMENT'!$J$46)+('VERTICAL ALIGNMENT'!$I$46/2)*(PET!$T49-'VERTICAL ALIGNMENT'!$J$46)^2,IF(AND(PET!$T49&lt;=('VERTICAL ALIGNMENT'!$C$48-('VERTICAL ALIGNMENT'!$E$48/2)),(PET!$T49&gt;='VERTICAL ALIGNMENT'!$C$46+'VERTICAL ALIGNMENT'!$E$46/2)),'VERTICAL ALIGNMENT'!$D$46+'VERTICAL ALIGNMENT'!$F$47*(PET!$T49-'VERTICAL ALIGNMENT'!$C$46),IF(AND(PET!$T49&lt;=('VERTICAL ALIGNMENT'!$C$48+('VERTICAL ALIGNMENT'!$E$48/2)),(PET!$T49&gt;=('VERTICAL ALIGNMENT'!$C$48-('VERTICAL ALIGNMENT'!$E$48/2)))),'VERTICAL ALIGNMENT'!$K$48+'VERTICAL ALIGNMENT'!$F$47*(PET!$T49-'VERTICAL ALIGNMENT'!$J$48)+('VERTICAL ALIGNMENT'!$I$48/2)*(PET!$T49-'VERTICAL ALIGNMENT'!$J$48)^2,IF(AND(PET!$T49&lt;=('VERTICAL ALIGNMENT'!$C$50-('VERTICAL ALIGNMENT'!$E$50/2)),(PET!$T49&gt;='VERTICAL ALIGNMENT'!$C$48+'VERTICAL ALIGNMENT'!$E$48/2)),'VERTICAL ALIGNMENT'!$D$48+'VERTICAL ALIGNMENT'!$F$49*(PET!$T49-'VERTICAL ALIGNMENT'!$C$48),IF(AND(PET!$T49&lt;=('VERTICAL ALIGNMENT'!$C$50+('VERTICAL ALIGNMENT'!$E$50/2)),(PET!$T49&gt;=('VERTICAL ALIGNMENT'!$C$50-('VERTICAL ALIGNMENT'!$E$50/2)))),'VERTICAL ALIGNMENT'!$K$50+'VERTICAL ALIGNMENT'!$F$49*(PET!$T49-'VERTICAL ALIGNMENT'!$J$50)+('VERTICAL ALIGNMENT'!$I$50/2)*(PET!$T49-'VERTICAL ALIGNMENT'!$J$50)^2,$Q49))))))</f>
        <v>O. B.</v>
      </c>
      <c r="Q49" s="158" t="str">
        <f>IF(AND(PET!$T49&lt;=('VERTICAL ALIGNMENT'!$C$52-('VERTICAL ALIGNMENT'!$E$52/2)),(PET!$T49&gt;='VERTICAL ALIGNMENT'!$C$50+'VERTICAL ALIGNMENT'!$E$50/2)),'VERTICAL ALIGNMENT'!$D$50+'VERTICAL ALIGNMENT'!$F$51*(PET!$T49-'VERTICAL ALIGNMENT'!$C$50),IF(AND(PET!$T49&lt;=('VERTICAL ALIGNMENT'!$C$52+('VERTICAL ALIGNMENT'!$E$52/2)),(PET!$T49&gt;=('VERTICAL ALIGNMENT'!$C$52-('VERTICAL ALIGNMENT'!$E$52/2)))),'VERTICAL ALIGNMENT'!$K$52+'VERTICAL ALIGNMENT'!$F$51*(PET!$T49-'VERTICAL ALIGNMENT'!$J$52)+('VERTICAL ALIGNMENT'!$I$52/2)*(PET!$T49-'VERTICAL ALIGNMENT'!$J$52)^2,IF(AND(PET!$T49&lt;=('VERTICAL ALIGNMENT'!$C$54-('VERTICAL ALIGNMENT'!$E$54/2)),(PET!$T49&gt;='VERTICAL ALIGNMENT'!$C$52+'VERTICAL ALIGNMENT'!$E$52/2)),'VERTICAL ALIGNMENT'!$D$52+'VERTICAL ALIGNMENT'!$F$53*(PET!$T49-'VERTICAL ALIGNMENT'!$C$52),IF(AND(PET!$T49&lt;=('VERTICAL ALIGNMENT'!$C$54+('VERTICAL ALIGNMENT'!$E$54/2)),(PET!$T49&gt;=('VERTICAL ALIGNMENT'!$C$54-('VERTICAL ALIGNMENT'!$E$54/2)))),'VERTICAL ALIGNMENT'!$K$54+'VERTICAL ALIGNMENT'!$F$53*(PET!$T49-'VERTICAL ALIGNMENT'!$J$54)+('VERTICAL ALIGNMENT'!$I$54/2)*(PET!$T49-'VERTICAL ALIGNMENT'!$J$54)^2,IF(AND(PET!$T49&lt;=('VERTICAL ALIGNMENT'!$C$56-('VERTICAL ALIGNMENT'!$E$56/2)),(PET!$T49&gt;='VERTICAL ALIGNMENT'!$C$54+'VERTICAL ALIGNMENT'!$E$54/2)),'VERTICAL ALIGNMENT'!$D$54+'VERTICAL ALIGNMENT'!$F$55*(PET!$T49-'VERTICAL ALIGNMENT'!$C$54),IF(AND(PET!$T49&lt;=('VERTICAL ALIGNMENT'!$C$56+('VERTICAL ALIGNMENT'!$E$56/2)),(PET!$T49&gt;=('VERTICAL ALIGNMENT'!$C$56-('VERTICAL ALIGNMENT'!$E$56/2)))),'VERTICAL ALIGNMENT'!$K$56+'VERTICAL ALIGNMENT'!$F$55*(PET!$T49-'VERTICAL ALIGNMENT'!$J$56)+('VERTICAL ALIGNMENT'!$I$56/2)*(PET!$T49-'VERTICAL ALIGNMENT'!$J$56)^2,$R49))))))</f>
        <v>O. B.</v>
      </c>
      <c r="R49" s="158" t="str">
        <f>IF(AND(PET!$T49&lt;=('VERTICAL ALIGNMENT'!$C$58-('VERTICAL ALIGNMENT'!$E$58/2)),(PET!$T49&gt;='VERTICAL ALIGNMENT'!$C$56+'VERTICAL ALIGNMENT'!$E$56/2)),'VERTICAL ALIGNMENT'!$D$56+'VERTICAL ALIGNMENT'!$F$57*(PET!$T49-'VERTICAL ALIGNMENT'!$C$56),IF(AND(PET!$T49&lt;=('VERTICAL ALIGNMENT'!$C$58+('VERTICAL ALIGNMENT'!$E$58/2)),(PET!$T49&gt;=('VERTICAL ALIGNMENT'!$C$58-('VERTICAL ALIGNMENT'!$E$58/2)))),'VERTICAL ALIGNMENT'!$K$58+'VERTICAL ALIGNMENT'!$F$57*(PET!$T49-'VERTICAL ALIGNMENT'!$J$58)+('VERTICAL ALIGNMENT'!$I$58/2)*(PET!$T49-'VERTICAL ALIGNMENT'!$J$58)^2,IF(AND(PET!$T49&lt;=('VERTICAL ALIGNMENT'!$C$60-('VERTICAL ALIGNMENT'!$E$60/2)),(PET!$T49&gt;='VERTICAL ALIGNMENT'!$C$58+'VERTICAL ALIGNMENT'!$E$58/2)),'VERTICAL ALIGNMENT'!$D$58+'VERTICAL ALIGNMENT'!$F$59*(PET!$T49-'VERTICAL ALIGNMENT'!$C$58),IF(AND(PET!$T49&lt;=('VERTICAL ALIGNMENT'!$C$60+('VERTICAL ALIGNMENT'!$E$60/2)),(PET!$T49&gt;=('VERTICAL ALIGNMENT'!$C$60-('VERTICAL ALIGNMENT'!$E$60/2)))),'VERTICAL ALIGNMENT'!$K$60+'VERTICAL ALIGNMENT'!$F$59*(PET!$T49-'VERTICAL ALIGNMENT'!$J$60)+('VERTICAL ALIGNMENT'!$I$60/2)*(PET!$T49-'VERTICAL ALIGNMENT'!$J$60)^2,IF(AND(PET!$T49&lt;=('VERTICAL ALIGNMENT'!$C$62-('VERTICAL ALIGNMENT'!$E$62/2)),(PET!$T49&gt;='VERTICAL ALIGNMENT'!$C$60+'VERTICAL ALIGNMENT'!$E$60/2)),'VERTICAL ALIGNMENT'!$D$60+'VERTICAL ALIGNMENT'!$F$61*(PET!$T49-'VERTICAL ALIGNMENT'!$C$60),IF(AND(PET!$T49&lt;=('VERTICAL ALIGNMENT'!$C$62+('VERTICAL ALIGNMENT'!$E$62/2)),(PET!$T49&gt;=('VERTICAL ALIGNMENT'!$C$62-('VERTICAL ALIGNMENT'!$E$62/2)))),'VERTICAL ALIGNMENT'!$K$62+'VERTICAL ALIGNMENT'!$F$61*(PET!$T49-'VERTICAL ALIGNMENT'!$J$62)+('VERTICAL ALIGNMENT'!$I$62/2)*(PET!$T49-'VERTICAL ALIGNMENT'!$J$62)^2,$S49))))))</f>
        <v>O. B.</v>
      </c>
      <c r="S49" s="158" t="str">
        <f>IF(AND(PET!$T49&gt;'VERTICAL ALIGNMENT'!$C$60+'VERTICAL ALIGNMENT'!$E$60/2,PET!$T49&lt;='VERTICAL ALIGNMENT'!$C$62),'VERTICAL ALIGNMENT'!$D$60+'VERTICAL ALIGNMENT'!$F$61*(PET!$T49-'VERTICAL ALIGNMENT'!$C$60),"O. B.")</f>
        <v>O. B.</v>
      </c>
      <c r="T49" s="159">
        <f t="shared" si="41"/>
        <v>3575</v>
      </c>
      <c r="U49" s="211">
        <v>1.6E-2</v>
      </c>
      <c r="V49" s="106">
        <v>16</v>
      </c>
      <c r="W49" s="106">
        <f t="shared" si="5"/>
        <v>0.25600000000000001</v>
      </c>
      <c r="X49" s="140"/>
      <c r="Y49" s="194">
        <v>45</v>
      </c>
      <c r="Z49" s="212">
        <f t="shared" si="6"/>
        <v>631.30999999999995</v>
      </c>
      <c r="AA49" s="242"/>
      <c r="AB49" s="243"/>
      <c r="AC49" s="244"/>
      <c r="AD49" s="186"/>
      <c r="AE49" s="164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</row>
    <row r="50" spans="1:44" ht="14.1" customHeight="1" thickBot="1" x14ac:dyDescent="0.25">
      <c r="A50" s="176">
        <f t="shared" si="3"/>
        <v>631.05999999999995</v>
      </c>
      <c r="B50" s="170">
        <v>6</v>
      </c>
      <c r="C50" s="179">
        <f t="shared" si="22"/>
        <v>-0.04</v>
      </c>
      <c r="D50" s="195">
        <f t="shared" si="7"/>
        <v>631.55999999999995</v>
      </c>
      <c r="E50" s="194">
        <v>45</v>
      </c>
      <c r="F50" s="155"/>
      <c r="G50" s="140">
        <f t="shared" si="34"/>
        <v>0.25600000000000001</v>
      </c>
      <c r="H50" s="105">
        <v>16</v>
      </c>
      <c r="I50" s="197">
        <v>1.6E-2</v>
      </c>
      <c r="J50" s="171">
        <f>IF(AND(PET!$T50&lt;=('VERTICAL ALIGNMENT'!$C$10-('VERTICAL ALIGNMENT'!$E$10/2)),(PET!$T50&gt;='VERTICAL ALIGNMENT'!$C$8)),'VERTICAL ALIGNMENT'!$D$8+'VERTICAL ALIGNMENT'!$F$9*(PET!$T50-'VERTICAL ALIGNMENT'!$C$8),IF(AND(PET!$T50&lt;=('VERTICAL ALIGNMENT'!$C$10+('VERTICAL ALIGNMENT'!$E$10/2)),(PET!$T50&gt;=('VERTICAL ALIGNMENT'!$C$10-('VERTICAL ALIGNMENT'!$E$10/2)))),'VERTICAL ALIGNMENT'!$K$10+'VERTICAL ALIGNMENT'!$F$9*(PET!$T50-'VERTICAL ALIGNMENT'!$J$10)+('VERTICAL ALIGNMENT'!$I$10/2)*(PET!$T50-'VERTICAL ALIGNMENT'!$J$10)^2,IF(AND(PET!$T50&lt;=('VERTICAL ALIGNMENT'!$C$12-('VERTICAL ALIGNMENT'!$E$12/2)),(PET!$T50&gt;='VERTICAL ALIGNMENT'!$C$10+'VERTICAL ALIGNMENT'!$E$10/2)),'VERTICAL ALIGNMENT'!$D$10+'VERTICAL ALIGNMENT'!$F$11*(PET!$T50-'VERTICAL ALIGNMENT'!$C$10),IF(AND(PET!$T50&lt;=('VERTICAL ALIGNMENT'!$C$12+('VERTICAL ALIGNMENT'!$E$12/2)),(PET!$T50&gt;=('VERTICAL ALIGNMENT'!$C$12-('VERTICAL ALIGNMENT'!$E$12/2)))),'VERTICAL ALIGNMENT'!$K$12+'VERTICAL ALIGNMENT'!$F$11*(PET!$T50-'VERTICAL ALIGNMENT'!$J$12)+('VERTICAL ALIGNMENT'!$I$12/2)*(PET!$T50-'VERTICAL ALIGNMENT'!$J$12)^2,IF(AND(PET!$T50&lt;=('VERTICAL ALIGNMENT'!$C$14-('VERTICAL ALIGNMENT'!$E$14/2)),(PET!$T50&gt;='VERTICAL ALIGNMENT'!$C$12+'VERTICAL ALIGNMENT'!$E$12/2)),'VERTICAL ALIGNMENT'!$D$12+'VERTICAL ALIGNMENT'!$F$13*(PET!$T50-'VERTICAL ALIGNMENT'!$C$12),IF(AND(PET!$T50&lt;=('VERTICAL ALIGNMENT'!$C$14+('VERTICAL ALIGNMENT'!$E$14/2)),(PET!$T50&gt;=('VERTICAL ALIGNMENT'!$C$14-('VERTICAL ALIGNMENT'!$E$14/2)))),'VERTICAL ALIGNMENT'!$K$14+'VERTICAL ALIGNMENT'!$F$13*(PET!$T50-'VERTICAL ALIGNMENT'!$J$14)+('VERTICAL ALIGNMENT'!$I$14/2)*(PET!$T50-'VERTICAL ALIGNMENT'!$J$14)^2,$K50))))))</f>
        <v>631.29999999999995</v>
      </c>
      <c r="K50" s="172">
        <f>IF(AND(PET!$T50&lt;=('VERTICAL ALIGNMENT'!$C$16-('VERTICAL ALIGNMENT'!$E$16/2)),(PET!$T50&gt;='VERTICAL ALIGNMENT'!$C$14+'VERTICAL ALIGNMENT'!$E$14/2)),'VERTICAL ALIGNMENT'!$D$14+'VERTICAL ALIGNMENT'!$F$15*(PET!$T50-'VERTICAL ALIGNMENT'!$C$14),IF(AND(PET!$T50&lt;=('VERTICAL ALIGNMENT'!$C$16+('VERTICAL ALIGNMENT'!$E$16/2)),(PET!$T50&gt;=('VERTICAL ALIGNMENT'!$C$16-('VERTICAL ALIGNMENT'!$E$16/2)))),'VERTICAL ALIGNMENT'!$K$16+'VERTICAL ALIGNMENT'!$F$15*(PET!$T50-'VERTICAL ALIGNMENT'!$J$16)+('VERTICAL ALIGNMENT'!$I$16/2)*(PET!$T50-'VERTICAL ALIGNMENT'!$J$16)^2,IF(AND(PET!$T50&lt;=('VERTICAL ALIGNMENT'!$C$18-('VERTICAL ALIGNMENT'!$E$18/2)),(PET!$T50&gt;='VERTICAL ALIGNMENT'!$C$16+'VERTICAL ALIGNMENT'!$E$16/2)),'VERTICAL ALIGNMENT'!$D$16+'VERTICAL ALIGNMENT'!$F$17*(PET!$T50-'VERTICAL ALIGNMENT'!$C$16),IF(AND(PET!$T50&lt;=('VERTICAL ALIGNMENT'!$C$18+('VERTICAL ALIGNMENT'!$E$18/2)),(PET!$T50&gt;=('VERTICAL ALIGNMENT'!$C$18-('VERTICAL ALIGNMENT'!$E$18/2)))),'VERTICAL ALIGNMENT'!$K$18+'VERTICAL ALIGNMENT'!$F$17*(PET!$T50-'VERTICAL ALIGNMENT'!$J$18)+('VERTICAL ALIGNMENT'!$I$18/2)*(PET!$T50-'VERTICAL ALIGNMENT'!$J$18)^2,IF(AND(PET!$T50&lt;=('VERTICAL ALIGNMENT'!$C$20-('VERTICAL ALIGNMENT'!$E$20/2)),(PET!$T50&gt;='VERTICAL ALIGNMENT'!$C$18+'VERTICAL ALIGNMENT'!$E$18/2)),'VERTICAL ALIGNMENT'!$D$18+'VERTICAL ALIGNMENT'!$F$19*(PET!$T50-'VERTICAL ALIGNMENT'!$C$18),IF(AND(PET!$T50&lt;=('VERTICAL ALIGNMENT'!$C$20+('VERTICAL ALIGNMENT'!$E$20/2)),(PET!$T50&gt;=('VERTICAL ALIGNMENT'!$C$20-('VERTICAL ALIGNMENT'!$E$20/2)))),'VERTICAL ALIGNMENT'!$K$20+'VERTICAL ALIGNMENT'!$F$19*(PET!$T50-'VERTICAL ALIGNMENT'!$J$20)+('VERTICAL ALIGNMENT'!$I$20/2)*(PET!$T50-'VERTICAL ALIGNMENT'!$J$20)^2,$L50))))))</f>
        <v>631.29999999999995</v>
      </c>
      <c r="L50" s="172" t="str">
        <f>IF(AND(PET!$T50&lt;=('VERTICAL ALIGNMENT'!$C$22-('VERTICAL ALIGNMENT'!$E$22/2)),(PET!$T50&gt;='VERTICAL ALIGNMENT'!$C$20+'VERTICAL ALIGNMENT'!$E$20/2)),'VERTICAL ALIGNMENT'!$D$20+'VERTICAL ALIGNMENT'!$F$21*(PET!$T50-'VERTICAL ALIGNMENT'!$C$20),IF(AND(PET!$T50&lt;=('VERTICAL ALIGNMENT'!$C$22+('VERTICAL ALIGNMENT'!$E$22/2)),(PET!$T50&gt;=('VERTICAL ALIGNMENT'!$C$22-('VERTICAL ALIGNMENT'!$E$22/2)))),'VERTICAL ALIGNMENT'!$K$22+'VERTICAL ALIGNMENT'!$F$21*(PET!$T50-'VERTICAL ALIGNMENT'!$J$22)+('VERTICAL ALIGNMENT'!$I$22/2)*(PET!$T50-'VERTICAL ALIGNMENT'!$J$22)^2,IF(AND(PET!$T50&lt;=('VERTICAL ALIGNMENT'!$C$24-('VERTICAL ALIGNMENT'!$E$24/2)),(PET!$T50&gt;='VERTICAL ALIGNMENT'!$C$22+'VERTICAL ALIGNMENT'!$E$22/2)),'VERTICAL ALIGNMENT'!$D$22+'VERTICAL ALIGNMENT'!$F$23*(PET!$T50-'VERTICAL ALIGNMENT'!$C$22),IF(AND(PET!$T50&lt;=('VERTICAL ALIGNMENT'!$C$24+('VERTICAL ALIGNMENT'!$E$24/2)),(PET!$T50&gt;=('VERTICAL ALIGNMENT'!$C$24-('VERTICAL ALIGNMENT'!$E$24/2)))),'VERTICAL ALIGNMENT'!$K$24+'VERTICAL ALIGNMENT'!$F$23*(PET!$T50-'VERTICAL ALIGNMENT'!$J$24)+('VERTICAL ALIGNMENT'!$I$24/2)*(PET!$T50-'VERTICAL ALIGNMENT'!$J$24)^2,IF(AND(PET!$T50&lt;=('VERTICAL ALIGNMENT'!$C$26-('VERTICAL ALIGNMENT'!$E$26/2)),(PET!$T50&gt;='VERTICAL ALIGNMENT'!$C$24+'VERTICAL ALIGNMENT'!$E$24/2)),'VERTICAL ALIGNMENT'!$D$24+'VERTICAL ALIGNMENT'!$F$25*(PET!$T50-'VERTICAL ALIGNMENT'!$C$24),IF(AND(PET!$T50&lt;=('VERTICAL ALIGNMENT'!$C$26+('VERTICAL ALIGNMENT'!$E$26/2)),(PET!$T50&gt;=('VERTICAL ALIGNMENT'!$C$26-('VERTICAL ALIGNMENT'!$E$26/2)))),'VERTICAL ALIGNMENT'!$K$26+'VERTICAL ALIGNMENT'!$F$25*(PET!$T50-'VERTICAL ALIGNMENT'!$J$26)+('VERTICAL ALIGNMENT'!$I$26/2)*(PET!$T50-'VERTICAL ALIGNMENT'!$J$26)^2,$M50))))))</f>
        <v>O. B.</v>
      </c>
      <c r="M50" s="172" t="str">
        <f>IF(AND(PET!$T50&lt;=('VERTICAL ALIGNMENT'!$C$28-('VERTICAL ALIGNMENT'!$E$28/2)),(PET!$T50&gt;='VERTICAL ALIGNMENT'!$C$26+'VERTICAL ALIGNMENT'!$E$26/2)),'VERTICAL ALIGNMENT'!$D$26+'VERTICAL ALIGNMENT'!$F$27*(PET!$T50-'VERTICAL ALIGNMENT'!$C$26),IF(AND(PET!$T50&lt;=('VERTICAL ALIGNMENT'!$C$28+('VERTICAL ALIGNMENT'!$E$28/2)),(PET!$T50&gt;=('VERTICAL ALIGNMENT'!$C$28-('VERTICAL ALIGNMENT'!$E$28/2)))),'VERTICAL ALIGNMENT'!$K$28+'VERTICAL ALIGNMENT'!$F$27*(PET!$T50-'VERTICAL ALIGNMENT'!$J$28)+('VERTICAL ALIGNMENT'!$I$28/2)*(PET!$T50-'VERTICAL ALIGNMENT'!$J$28)^2,IF(AND(PET!$T50&lt;=('VERTICAL ALIGNMENT'!$C$30-('VERTICAL ALIGNMENT'!$E$30/2)),(PET!$T50&gt;='VERTICAL ALIGNMENT'!$C$28+'VERTICAL ALIGNMENT'!$E$28/2)),'VERTICAL ALIGNMENT'!$D$28+'VERTICAL ALIGNMENT'!$F$29*(PET!$T50-'VERTICAL ALIGNMENT'!$C$28),IF(AND(PET!$T50&lt;=('VERTICAL ALIGNMENT'!$C$30+('VERTICAL ALIGNMENT'!$E$30/2)),(PET!$T50&gt;=('VERTICAL ALIGNMENT'!$C$30-('VERTICAL ALIGNMENT'!$E$30/2)))),'VERTICAL ALIGNMENT'!$K$30+'VERTICAL ALIGNMENT'!$F$29*(PET!$T50-'VERTICAL ALIGNMENT'!$J$30)+('VERTICAL ALIGNMENT'!$I$30/2)*(PET!$T50-'VERTICAL ALIGNMENT'!$J$30)^2,IF(AND(PET!$T50&lt;=('VERTICAL ALIGNMENT'!$C$32-('VERTICAL ALIGNMENT'!$E$32/2)),(PET!$T50&gt;='VERTICAL ALIGNMENT'!$C$30+'VERTICAL ALIGNMENT'!$E$30/2)),'VERTICAL ALIGNMENT'!$D$30+'VERTICAL ALIGNMENT'!$F$31*(PET!$T50-'VERTICAL ALIGNMENT'!$C$30),IF(AND(PET!$T50&lt;=('VERTICAL ALIGNMENT'!$C$32+('VERTICAL ALIGNMENT'!$E$32/2)),(PET!$T50&gt;=('VERTICAL ALIGNMENT'!$C$32-('VERTICAL ALIGNMENT'!$E$32/2)))),'VERTICAL ALIGNMENT'!$K$32+'VERTICAL ALIGNMENT'!$F$31*(PET!$T50-'VERTICAL ALIGNMENT'!$J$32)+('VERTICAL ALIGNMENT'!$I$32/2)*(PET!$T50-'VERTICAL ALIGNMENT'!$J$32)^2,$N50))))))</f>
        <v>O. B.</v>
      </c>
      <c r="N50" s="172" t="str">
        <f>IF(AND(PET!$T50&lt;=('VERTICAL ALIGNMENT'!$C$34-('VERTICAL ALIGNMENT'!$E$34/2)),(PET!$T50&gt;='VERTICAL ALIGNMENT'!$C$32+'VERTICAL ALIGNMENT'!$E$32/2)),'VERTICAL ALIGNMENT'!$D$32+'VERTICAL ALIGNMENT'!$F$33*(PET!$T50-'VERTICAL ALIGNMENT'!$C$32),IF(AND(PET!$T50&lt;=('VERTICAL ALIGNMENT'!$C$34+('VERTICAL ALIGNMENT'!$E$34/2)),(PET!$T50&gt;=('VERTICAL ALIGNMENT'!$C$34-('VERTICAL ALIGNMENT'!$E$34/2)))),'VERTICAL ALIGNMENT'!$K$34+'VERTICAL ALIGNMENT'!$F$33*(PET!$T50-'VERTICAL ALIGNMENT'!$J$34)+('VERTICAL ALIGNMENT'!$I$34/2)*(PET!$T50-'VERTICAL ALIGNMENT'!$J$34)^2,IF(AND(PET!$T50&lt;=('VERTICAL ALIGNMENT'!$C$36-('VERTICAL ALIGNMENT'!$E$36/2)),(PET!$T50&gt;='VERTICAL ALIGNMENT'!$C$34+'VERTICAL ALIGNMENT'!$E$34/2)),'VERTICAL ALIGNMENT'!$D$34+'VERTICAL ALIGNMENT'!$F$35*(PET!$T50-'VERTICAL ALIGNMENT'!$C$34),IF(AND(PET!$T50&lt;=('VERTICAL ALIGNMENT'!$C$36+('VERTICAL ALIGNMENT'!$E$36/2)),(PET!$T50&gt;=('VERTICAL ALIGNMENT'!$C$36-('VERTICAL ALIGNMENT'!$E$36/2)))),'VERTICAL ALIGNMENT'!$K$36+'VERTICAL ALIGNMENT'!$F$35*(PET!$T50-'VERTICAL ALIGNMENT'!$J$36)+('VERTICAL ALIGNMENT'!$I$36/2)*(PET!$T50-'VERTICAL ALIGNMENT'!$J$36)^2,IF(AND(PET!$T50&lt;=('VERTICAL ALIGNMENT'!$C$38-('VERTICAL ALIGNMENT'!$E$38/2)),(PET!$T50&gt;='VERTICAL ALIGNMENT'!$C$36+'VERTICAL ALIGNMENT'!$E$36/2)),'VERTICAL ALIGNMENT'!$D$36+'VERTICAL ALIGNMENT'!$F$37*(PET!$T50-'VERTICAL ALIGNMENT'!$C$36),IF(AND(PET!$T50&lt;=('VERTICAL ALIGNMENT'!$C$38+('VERTICAL ALIGNMENT'!$E$38/2)),(PET!$T50&gt;=('VERTICAL ALIGNMENT'!$C$38-('VERTICAL ALIGNMENT'!$E$38/2)))),'VERTICAL ALIGNMENT'!$K$38+'VERTICAL ALIGNMENT'!$F$37*(PET!$T50-'VERTICAL ALIGNMENT'!$J$38)+('VERTICAL ALIGNMENT'!$I$38/2)*(PET!$T50-'VERTICAL ALIGNMENT'!$J$38)^2,$O50))))))</f>
        <v>O. B.</v>
      </c>
      <c r="O50" s="172" t="str">
        <f>IF(AND(PET!$T50&lt;=('VERTICAL ALIGNMENT'!$C$40-('VERTICAL ALIGNMENT'!$E$40/2)),(PET!$T50&gt;='VERTICAL ALIGNMENT'!$C$38+'VERTICAL ALIGNMENT'!$E$38/2)),'VERTICAL ALIGNMENT'!$D$38+'VERTICAL ALIGNMENT'!$F$39*(PET!$T50-'VERTICAL ALIGNMENT'!$C$38),IF(AND(PET!$T50&lt;=('VERTICAL ALIGNMENT'!$C$40+('VERTICAL ALIGNMENT'!$E$40/2)),(PET!$T50&gt;=('VERTICAL ALIGNMENT'!$C$40-('VERTICAL ALIGNMENT'!$E$40/2)))),'VERTICAL ALIGNMENT'!$K$40+'VERTICAL ALIGNMENT'!$F$39*(PET!$T50-'VERTICAL ALIGNMENT'!$J$40)+('VERTICAL ALIGNMENT'!$I$40/2)*(PET!$T50-'VERTICAL ALIGNMENT'!$J$40)^2,IF(AND(PET!$T50&lt;=('VERTICAL ALIGNMENT'!$C$42-('VERTICAL ALIGNMENT'!$E$42/2)),(PET!$T50&gt;='VERTICAL ALIGNMENT'!$C$40+'VERTICAL ALIGNMENT'!$E$40/2)),'VERTICAL ALIGNMENT'!$D$40+'VERTICAL ALIGNMENT'!$F$41*(PET!$T50-'VERTICAL ALIGNMENT'!$C$40),IF(AND(PET!$T50&lt;=('VERTICAL ALIGNMENT'!$C$42+('VERTICAL ALIGNMENT'!$E$42/2)),(PET!$T50&gt;=('VERTICAL ALIGNMENT'!$C$42-('VERTICAL ALIGNMENT'!$E$42/2)))),'VERTICAL ALIGNMENT'!$K$42+'VERTICAL ALIGNMENT'!$F$41*(PET!$T50-'VERTICAL ALIGNMENT'!$J$42)+('VERTICAL ALIGNMENT'!$I$42/2)*(PET!$T50-'VERTICAL ALIGNMENT'!$J$42)^2,IF(AND(PET!$T50&lt;=('VERTICAL ALIGNMENT'!$C$44-('VERTICAL ALIGNMENT'!$E$44/2)),(PET!$T50&gt;='VERTICAL ALIGNMENT'!$C$42+'VERTICAL ALIGNMENT'!$E$42/2)),'VERTICAL ALIGNMENT'!$D$42+'VERTICAL ALIGNMENT'!$F$43*(PET!$T50-'VERTICAL ALIGNMENT'!$C$42),IF(AND(PET!$T50&lt;=('VERTICAL ALIGNMENT'!$C$44+('VERTICAL ALIGNMENT'!$E$44/2)),(PET!$T50&gt;=('VERTICAL ALIGNMENT'!$C$44-('VERTICAL ALIGNMENT'!$E$44/2)))),'VERTICAL ALIGNMENT'!$K$44+'VERTICAL ALIGNMENT'!$F$43*(PET!$T50-'VERTICAL ALIGNMENT'!$J$44)+('VERTICAL ALIGNMENT'!$I$44/2)*(PET!$T50-'VERTICAL ALIGNMENT'!$J$44)^2,$P50))))))</f>
        <v>O. B.</v>
      </c>
      <c r="P50" s="172" t="str">
        <f>IF(AND(PET!$T50&lt;=('VERTICAL ALIGNMENT'!$C$46-('VERTICAL ALIGNMENT'!$E$46/2)),(PET!$T50&gt;='VERTICAL ALIGNMENT'!$C$44+'VERTICAL ALIGNMENT'!$E$44/2)),'VERTICAL ALIGNMENT'!$D$44+'VERTICAL ALIGNMENT'!$F$45*(PET!$T50-'VERTICAL ALIGNMENT'!$C$44),IF(AND(PET!$T50&lt;=('VERTICAL ALIGNMENT'!$C$46+('VERTICAL ALIGNMENT'!$E$46/2)),(PET!$T50&gt;=('VERTICAL ALIGNMENT'!$C$46-('VERTICAL ALIGNMENT'!$E$46/2)))),'VERTICAL ALIGNMENT'!$K$46+'VERTICAL ALIGNMENT'!$F$45*(PET!$T50-'VERTICAL ALIGNMENT'!$J$46)+('VERTICAL ALIGNMENT'!$I$46/2)*(PET!$T50-'VERTICAL ALIGNMENT'!$J$46)^2,IF(AND(PET!$T50&lt;=('VERTICAL ALIGNMENT'!$C$48-('VERTICAL ALIGNMENT'!$E$48/2)),(PET!$T50&gt;='VERTICAL ALIGNMENT'!$C$46+'VERTICAL ALIGNMENT'!$E$46/2)),'VERTICAL ALIGNMENT'!$D$46+'VERTICAL ALIGNMENT'!$F$47*(PET!$T50-'VERTICAL ALIGNMENT'!$C$46),IF(AND(PET!$T50&lt;=('VERTICAL ALIGNMENT'!$C$48+('VERTICAL ALIGNMENT'!$E$48/2)),(PET!$T50&gt;=('VERTICAL ALIGNMENT'!$C$48-('VERTICAL ALIGNMENT'!$E$48/2)))),'VERTICAL ALIGNMENT'!$K$48+'VERTICAL ALIGNMENT'!$F$47*(PET!$T50-'VERTICAL ALIGNMENT'!$J$48)+('VERTICAL ALIGNMENT'!$I$48/2)*(PET!$T50-'VERTICAL ALIGNMENT'!$J$48)^2,IF(AND(PET!$T50&lt;=('VERTICAL ALIGNMENT'!$C$50-('VERTICAL ALIGNMENT'!$E$50/2)),(PET!$T50&gt;='VERTICAL ALIGNMENT'!$C$48+'VERTICAL ALIGNMENT'!$E$48/2)),'VERTICAL ALIGNMENT'!$D$48+'VERTICAL ALIGNMENT'!$F$49*(PET!$T50-'VERTICAL ALIGNMENT'!$C$48),IF(AND(PET!$T50&lt;=('VERTICAL ALIGNMENT'!$C$50+('VERTICAL ALIGNMENT'!$E$50/2)),(PET!$T50&gt;=('VERTICAL ALIGNMENT'!$C$50-('VERTICAL ALIGNMENT'!$E$50/2)))),'VERTICAL ALIGNMENT'!$K$50+'VERTICAL ALIGNMENT'!$F$49*(PET!$T50-'VERTICAL ALIGNMENT'!$J$50)+('VERTICAL ALIGNMENT'!$I$50/2)*(PET!$T50-'VERTICAL ALIGNMENT'!$J$50)^2,$Q50))))))</f>
        <v>O. B.</v>
      </c>
      <c r="Q50" s="172" t="str">
        <f>IF(AND(PET!$T50&lt;=('VERTICAL ALIGNMENT'!$C$52-('VERTICAL ALIGNMENT'!$E$52/2)),(PET!$T50&gt;='VERTICAL ALIGNMENT'!$C$50+'VERTICAL ALIGNMENT'!$E$50/2)),'VERTICAL ALIGNMENT'!$D$50+'VERTICAL ALIGNMENT'!$F$51*(PET!$T50-'VERTICAL ALIGNMENT'!$C$50),IF(AND(PET!$T50&lt;=('VERTICAL ALIGNMENT'!$C$52+('VERTICAL ALIGNMENT'!$E$52/2)),(PET!$T50&gt;=('VERTICAL ALIGNMENT'!$C$52-('VERTICAL ALIGNMENT'!$E$52/2)))),'VERTICAL ALIGNMENT'!$K$52+'VERTICAL ALIGNMENT'!$F$51*(PET!$T50-'VERTICAL ALIGNMENT'!$J$52)+('VERTICAL ALIGNMENT'!$I$52/2)*(PET!$T50-'VERTICAL ALIGNMENT'!$J$52)^2,IF(AND(PET!$T50&lt;=('VERTICAL ALIGNMENT'!$C$54-('VERTICAL ALIGNMENT'!$E$54/2)),(PET!$T50&gt;='VERTICAL ALIGNMENT'!$C$52+'VERTICAL ALIGNMENT'!$E$52/2)),'VERTICAL ALIGNMENT'!$D$52+'VERTICAL ALIGNMENT'!$F$53*(PET!$T50-'VERTICAL ALIGNMENT'!$C$52),IF(AND(PET!$T50&lt;=('VERTICAL ALIGNMENT'!$C$54+('VERTICAL ALIGNMENT'!$E$54/2)),(PET!$T50&gt;=('VERTICAL ALIGNMENT'!$C$54-('VERTICAL ALIGNMENT'!$E$54/2)))),'VERTICAL ALIGNMENT'!$K$54+'VERTICAL ALIGNMENT'!$F$53*(PET!$T50-'VERTICAL ALIGNMENT'!$J$54)+('VERTICAL ALIGNMENT'!$I$54/2)*(PET!$T50-'VERTICAL ALIGNMENT'!$J$54)^2,IF(AND(PET!$T50&lt;=('VERTICAL ALIGNMENT'!$C$56-('VERTICAL ALIGNMENT'!$E$56/2)),(PET!$T50&gt;='VERTICAL ALIGNMENT'!$C$54+'VERTICAL ALIGNMENT'!$E$54/2)),'VERTICAL ALIGNMENT'!$D$54+'VERTICAL ALIGNMENT'!$F$55*(PET!$T50-'VERTICAL ALIGNMENT'!$C$54),IF(AND(PET!$T50&lt;=('VERTICAL ALIGNMENT'!$C$56+('VERTICAL ALIGNMENT'!$E$56/2)),(PET!$T50&gt;=('VERTICAL ALIGNMENT'!$C$56-('VERTICAL ALIGNMENT'!$E$56/2)))),'VERTICAL ALIGNMENT'!$K$56+'VERTICAL ALIGNMENT'!$F$55*(PET!$T50-'VERTICAL ALIGNMENT'!$J$56)+('VERTICAL ALIGNMENT'!$I$56/2)*(PET!$T50-'VERTICAL ALIGNMENT'!$J$56)^2,$R50))))))</f>
        <v>O. B.</v>
      </c>
      <c r="R50" s="172" t="str">
        <f>IF(AND(PET!$T50&lt;=('VERTICAL ALIGNMENT'!$C$58-('VERTICAL ALIGNMENT'!$E$58/2)),(PET!$T50&gt;='VERTICAL ALIGNMENT'!$C$56+'VERTICAL ALIGNMENT'!$E$56/2)),'VERTICAL ALIGNMENT'!$D$56+'VERTICAL ALIGNMENT'!$F$57*(PET!$T50-'VERTICAL ALIGNMENT'!$C$56),IF(AND(PET!$T50&lt;=('VERTICAL ALIGNMENT'!$C$58+('VERTICAL ALIGNMENT'!$E$58/2)),(PET!$T50&gt;=('VERTICAL ALIGNMENT'!$C$58-('VERTICAL ALIGNMENT'!$E$58/2)))),'VERTICAL ALIGNMENT'!$K$58+'VERTICAL ALIGNMENT'!$F$57*(PET!$T50-'VERTICAL ALIGNMENT'!$J$58)+('VERTICAL ALIGNMENT'!$I$58/2)*(PET!$T50-'VERTICAL ALIGNMENT'!$J$58)^2,IF(AND(PET!$T50&lt;=('VERTICAL ALIGNMENT'!$C$60-('VERTICAL ALIGNMENT'!$E$60/2)),(PET!$T50&gt;='VERTICAL ALIGNMENT'!$C$58+'VERTICAL ALIGNMENT'!$E$58/2)),'VERTICAL ALIGNMENT'!$D$58+'VERTICAL ALIGNMENT'!$F$59*(PET!$T50-'VERTICAL ALIGNMENT'!$C$58),IF(AND(PET!$T50&lt;=('VERTICAL ALIGNMENT'!$C$60+('VERTICAL ALIGNMENT'!$E$60/2)),(PET!$T50&gt;=('VERTICAL ALIGNMENT'!$C$60-('VERTICAL ALIGNMENT'!$E$60/2)))),'VERTICAL ALIGNMENT'!$K$60+'VERTICAL ALIGNMENT'!$F$59*(PET!$T50-'VERTICAL ALIGNMENT'!$J$60)+('VERTICAL ALIGNMENT'!$I$60/2)*(PET!$T50-'VERTICAL ALIGNMENT'!$J$60)^2,IF(AND(PET!$T50&lt;=('VERTICAL ALIGNMENT'!$C$62-('VERTICAL ALIGNMENT'!$E$62/2)),(PET!$T50&gt;='VERTICAL ALIGNMENT'!$C$60+'VERTICAL ALIGNMENT'!$E$60/2)),'VERTICAL ALIGNMENT'!$D$60+'VERTICAL ALIGNMENT'!$F$61*(PET!$T50-'VERTICAL ALIGNMENT'!$C$60),IF(AND(PET!$T50&lt;=('VERTICAL ALIGNMENT'!$C$62+('VERTICAL ALIGNMENT'!$E$62/2)),(PET!$T50&gt;=('VERTICAL ALIGNMENT'!$C$62-('VERTICAL ALIGNMENT'!$E$62/2)))),'VERTICAL ALIGNMENT'!$K$62+'VERTICAL ALIGNMENT'!$F$61*(PET!$T50-'VERTICAL ALIGNMENT'!$J$62)+('VERTICAL ALIGNMENT'!$I$62/2)*(PET!$T50-'VERTICAL ALIGNMENT'!$J$62)^2,$S50))))))</f>
        <v>O. B.</v>
      </c>
      <c r="S50" s="172" t="str">
        <f>IF(AND(PET!$T50&gt;'VERTICAL ALIGNMENT'!$C$60+'VERTICAL ALIGNMENT'!$E$60/2,PET!$T50&lt;='VERTICAL ALIGNMENT'!$C$62),'VERTICAL ALIGNMENT'!$D$60+'VERTICAL ALIGNMENT'!$F$61*(PET!$T50-'VERTICAL ALIGNMENT'!$C$60),"O. B.")</f>
        <v>O. B.</v>
      </c>
      <c r="T50" s="173">
        <f t="shared" si="41"/>
        <v>3600</v>
      </c>
      <c r="U50" s="215">
        <v>1.6E-2</v>
      </c>
      <c r="V50" s="170">
        <v>16</v>
      </c>
      <c r="W50" s="170">
        <f t="shared" si="5"/>
        <v>0.25600000000000001</v>
      </c>
      <c r="X50" s="177"/>
      <c r="Y50" s="216">
        <v>45</v>
      </c>
      <c r="Z50" s="217">
        <f t="shared" si="6"/>
        <v>631.55999999999995</v>
      </c>
      <c r="AA50" s="245"/>
      <c r="AB50" s="246"/>
      <c r="AC50" s="247"/>
      <c r="AD50" s="189"/>
      <c r="AE50" s="164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</row>
  </sheetData>
  <mergeCells count="12">
    <mergeCell ref="A3:AD3"/>
    <mergeCell ref="A4:C4"/>
    <mergeCell ref="AA4:AC4"/>
    <mergeCell ref="D4:I4"/>
    <mergeCell ref="AE8:AE11"/>
    <mergeCell ref="AE12:AE42"/>
    <mergeCell ref="F8:F15"/>
    <mergeCell ref="F40:F46"/>
    <mergeCell ref="U4:Z4"/>
    <mergeCell ref="X8:X15"/>
    <mergeCell ref="X40:X46"/>
    <mergeCell ref="AA41:AC50"/>
  </mergeCells>
  <phoneticPr fontId="0" type="noConversion"/>
  <printOptions horizontalCentered="1"/>
  <pageMargins left="0.25" right="0.25" top="0.75" bottom="0.5" header="0.3" footer="0.3"/>
  <pageSetup scale="49" fitToHeight="0" orientation="portrait" r:id="rId1"/>
  <headerFooter alignWithMargins="0">
    <oddFooter>&amp;L&amp;F 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G104"/>
  <sheetViews>
    <sheetView zoomScale="80" zoomScaleNormal="80" workbookViewId="0">
      <selection activeCell="L23" sqref="L23"/>
    </sheetView>
  </sheetViews>
  <sheetFormatPr defaultRowHeight="12.75" x14ac:dyDescent="0.2"/>
  <cols>
    <col min="1" max="1" width="2.85546875" customWidth="1"/>
    <col min="2" max="2" width="4.7109375" style="2" customWidth="1"/>
    <col min="3" max="3" width="15.7109375" style="31" customWidth="1"/>
    <col min="4" max="4" width="12.7109375" style="60" customWidth="1"/>
    <col min="5" max="5" width="12.7109375" style="10" customWidth="1"/>
    <col min="6" max="7" width="10.7109375" style="64" customWidth="1"/>
    <col min="8" max="8" width="10.7109375" style="3" customWidth="1"/>
    <col min="9" max="9" width="15.7109375" style="51" customWidth="1"/>
    <col min="10" max="10" width="12.7109375" style="36" customWidth="1"/>
    <col min="11" max="11" width="10.7109375" style="2" customWidth="1"/>
    <col min="12" max="12" width="12.7109375" style="36" customWidth="1"/>
    <col min="13" max="13" width="10.7109375" style="80" customWidth="1"/>
    <col min="14" max="14" width="12.7109375" style="42" customWidth="1"/>
    <col min="15" max="15" width="10.7109375" style="3" customWidth="1"/>
    <col min="16" max="16" width="2.7109375" customWidth="1"/>
    <col min="17" max="20" width="10.7109375" hidden="1" customWidth="1"/>
    <col min="21" max="21" width="13.42578125" hidden="1" customWidth="1"/>
    <col min="22" max="25" width="10.7109375" hidden="1" customWidth="1"/>
    <col min="26" max="30" width="10.7109375" customWidth="1"/>
    <col min="31" max="31" width="10.7109375" style="147" customWidth="1"/>
    <col min="32" max="33" width="10.7109375" style="123" customWidth="1"/>
    <col min="34" max="35" width="10.7109375" customWidth="1"/>
  </cols>
  <sheetData>
    <row r="1" spans="2:33" ht="18.75" x14ac:dyDescent="0.3">
      <c r="C1" s="30" t="s">
        <v>17</v>
      </c>
      <c r="AE1" s="154"/>
    </row>
    <row r="2" spans="2:33" ht="18.75" x14ac:dyDescent="0.3">
      <c r="C2" s="30" t="s">
        <v>56</v>
      </c>
      <c r="AE2" s="152"/>
      <c r="AF2" s="153"/>
      <c r="AG2" s="153"/>
    </row>
    <row r="3" spans="2:33" x14ac:dyDescent="0.2">
      <c r="C3" s="31" t="s">
        <v>19</v>
      </c>
    </row>
    <row r="4" spans="2:33" ht="13.5" thickBot="1" x14ac:dyDescent="0.25"/>
    <row r="5" spans="2:33" ht="19.899999999999999" customHeight="1" thickTop="1" thickBot="1" x14ac:dyDescent="0.25">
      <c r="B5" s="251" t="s">
        <v>18</v>
      </c>
      <c r="C5" s="255" t="s">
        <v>5</v>
      </c>
      <c r="D5" s="257" t="s">
        <v>4</v>
      </c>
      <c r="E5" s="259" t="s">
        <v>16</v>
      </c>
      <c r="F5" s="65" t="s">
        <v>15</v>
      </c>
      <c r="G5" s="70" t="s">
        <v>2</v>
      </c>
      <c r="H5" s="8" t="s">
        <v>1</v>
      </c>
      <c r="I5" s="52" t="s">
        <v>13</v>
      </c>
      <c r="J5" s="37" t="s">
        <v>9</v>
      </c>
      <c r="K5" s="6"/>
      <c r="L5" s="253" t="s">
        <v>8</v>
      </c>
      <c r="M5" s="254"/>
      <c r="N5" s="44" t="s">
        <v>10</v>
      </c>
      <c r="O5" s="75"/>
      <c r="AB5" s="144"/>
      <c r="AC5" s="145"/>
    </row>
    <row r="6" spans="2:33" s="4" customFormat="1" ht="30.6" customHeight="1" thickBot="1" x14ac:dyDescent="0.25">
      <c r="B6" s="252"/>
      <c r="C6" s="256"/>
      <c r="D6" s="258"/>
      <c r="E6" s="260"/>
      <c r="F6" s="66" t="s">
        <v>6</v>
      </c>
      <c r="G6" s="71" t="s">
        <v>11</v>
      </c>
      <c r="H6" s="9" t="s">
        <v>12</v>
      </c>
      <c r="I6" s="53" t="s">
        <v>14</v>
      </c>
      <c r="J6" s="38" t="s">
        <v>3</v>
      </c>
      <c r="K6" s="7" t="s">
        <v>7</v>
      </c>
      <c r="L6" s="43" t="s">
        <v>3</v>
      </c>
      <c r="M6" s="81" t="s">
        <v>7</v>
      </c>
      <c r="N6" s="38" t="s">
        <v>3</v>
      </c>
      <c r="O6" s="76" t="s">
        <v>7</v>
      </c>
      <c r="AB6" s="143"/>
      <c r="AC6" s="146"/>
      <c r="AD6" s="126"/>
      <c r="AE6" s="148"/>
      <c r="AF6" s="149"/>
      <c r="AG6" s="149"/>
    </row>
    <row r="7" spans="2:33" x14ac:dyDescent="0.2">
      <c r="B7" s="20"/>
      <c r="C7" s="32"/>
      <c r="D7" s="23"/>
      <c r="E7" s="24"/>
      <c r="F7" s="67"/>
      <c r="G7" s="72"/>
      <c r="H7" s="11"/>
      <c r="I7" s="45"/>
      <c r="J7" s="39"/>
      <c r="K7" s="12"/>
      <c r="L7" s="39"/>
      <c r="M7" s="82"/>
      <c r="N7" s="39"/>
      <c r="O7" s="77"/>
    </row>
    <row r="8" spans="2:33" x14ac:dyDescent="0.2">
      <c r="B8" s="21">
        <v>1</v>
      </c>
      <c r="C8" s="33">
        <v>1998.27</v>
      </c>
      <c r="D8" s="119">
        <v>647.50199999999995</v>
      </c>
      <c r="E8" s="26"/>
      <c r="F8" s="68"/>
      <c r="G8" s="73"/>
      <c r="H8" s="18" t="str">
        <f>+IF(E8=0," ",ABS(E8/((F9-F7)*100)))</f>
        <v xml:space="preserve"> </v>
      </c>
      <c r="I8" s="46" t="str">
        <f>+IF(E8=0," ",((F9-F7)/E8))</f>
        <v xml:space="preserve"> </v>
      </c>
      <c r="J8" s="40" t="str">
        <f>+IF(E8=0," ",C8-E8/2)</f>
        <v xml:space="preserve"> </v>
      </c>
      <c r="K8" s="13" t="str">
        <f>+IF(E8=0," ",D8-F7*E8/2)</f>
        <v xml:space="preserve"> </v>
      </c>
      <c r="L8" s="40" t="str">
        <f>+IF(E8=0," ",(C8-E8/2)+F7*E8/(F7-F9))</f>
        <v xml:space="preserve"> </v>
      </c>
      <c r="M8" s="13" t="str">
        <f>+IF(E8=0," ",K8+F7*(L8-J8)+(I8/2)*(L8-J8)^2)</f>
        <v xml:space="preserve"> </v>
      </c>
      <c r="N8" s="40" t="str">
        <f>+IF(E8=0," ",C8+E8/2)</f>
        <v xml:space="preserve"> </v>
      </c>
      <c r="O8" s="14" t="str">
        <f>+IF(E8=0," ",D8+F9*E8/2)</f>
        <v xml:space="preserve"> </v>
      </c>
    </row>
    <row r="9" spans="2:33" x14ac:dyDescent="0.2">
      <c r="B9" s="21"/>
      <c r="C9" s="33"/>
      <c r="D9" s="25"/>
      <c r="E9" s="26"/>
      <c r="F9" s="120">
        <f>+IF(C10=0," ",(D10-D8)/(C10-C8))</f>
        <v>-1.6023738872402712E-2</v>
      </c>
      <c r="G9" s="73"/>
      <c r="H9" s="18"/>
      <c r="I9" s="46"/>
      <c r="J9" s="40"/>
      <c r="K9" s="15"/>
      <c r="L9" s="40"/>
      <c r="M9" s="13"/>
      <c r="N9" s="40"/>
      <c r="O9" s="78"/>
      <c r="S9" s="1"/>
      <c r="Z9" s="121"/>
      <c r="AA9" s="4"/>
      <c r="AB9" s="4"/>
      <c r="AC9" s="4"/>
      <c r="AD9" s="4"/>
    </row>
    <row r="10" spans="2:33" x14ac:dyDescent="0.2">
      <c r="B10" s="21">
        <v>2</v>
      </c>
      <c r="C10" s="139">
        <v>2096</v>
      </c>
      <c r="D10" s="119">
        <v>645.93600000000004</v>
      </c>
      <c r="E10" s="26">
        <v>100</v>
      </c>
      <c r="F10" s="68"/>
      <c r="G10" s="73">
        <f>+IF(C12=0," ",F11-F9)</f>
        <v>-1.533219333098718E-2</v>
      </c>
      <c r="H10" s="18">
        <f>+IF(E10=0," ",ABS(E10/((F11-F9)*100)))</f>
        <v>65.222240446117169</v>
      </c>
      <c r="I10" s="46">
        <f>+IF(E10=0," ",((F11-F9)/E10))</f>
        <v>-1.5332193330987179E-4</v>
      </c>
      <c r="J10" s="40">
        <f>+IF(E10=0," ",C10-E10/2)</f>
        <v>2046</v>
      </c>
      <c r="K10" s="13">
        <f>+IF(E10=0," ",D10-F9*E10/2)</f>
        <v>646.73718694362015</v>
      </c>
      <c r="L10" s="40">
        <f>+IF(E10=0," ",(C10-E10/2)+F9*E10/(F9-F11))</f>
        <v>1941.4895850418357</v>
      </c>
      <c r="M10" s="13">
        <f>+IF(E10=0," ",K10+F9*(L10-J10)+(I10/2)*(L10-J10)^2)</f>
        <v>647.5745107429882</v>
      </c>
      <c r="N10" s="40">
        <f>+IF(E10=0," ",C10+E10/2)</f>
        <v>2146</v>
      </c>
      <c r="O10" s="14">
        <f>+IF(E10=0," ",D10+F11*E10/2)</f>
        <v>644.36820338983057</v>
      </c>
      <c r="S10" s="1"/>
      <c r="Z10" s="4"/>
      <c r="AA10" s="122"/>
      <c r="AB10" s="4"/>
      <c r="AC10" s="4"/>
      <c r="AD10" s="4"/>
    </row>
    <row r="11" spans="2:33" x14ac:dyDescent="0.2">
      <c r="B11" s="21"/>
      <c r="C11" s="33"/>
      <c r="D11" s="25"/>
      <c r="E11" s="26"/>
      <c r="F11" s="120">
        <f>+IF(C12=0," ",(D12-D10)/(C12-C10))</f>
        <v>-3.1355932203389891E-2</v>
      </c>
      <c r="G11" s="73"/>
      <c r="H11" s="18"/>
      <c r="I11" s="46"/>
      <c r="J11" s="40"/>
      <c r="K11" s="16"/>
      <c r="L11" s="40"/>
      <c r="M11" s="13"/>
      <c r="N11" s="40"/>
      <c r="O11" s="78"/>
      <c r="S11" s="1"/>
      <c r="Z11" s="121"/>
      <c r="AA11" s="4"/>
      <c r="AB11" s="4"/>
      <c r="AC11" s="127"/>
      <c r="AD11" s="127"/>
    </row>
    <row r="12" spans="2:33" x14ac:dyDescent="0.2">
      <c r="B12" s="21">
        <f>+IF(C12=0,"*",B10+1)</f>
        <v>3</v>
      </c>
      <c r="C12" s="33">
        <v>2450</v>
      </c>
      <c r="D12" s="119">
        <v>634.83600000000001</v>
      </c>
      <c r="E12" s="26">
        <v>200</v>
      </c>
      <c r="F12" s="68"/>
      <c r="G12" s="73">
        <f>+IF(C14=0," ",F13-F11)</f>
        <v>2.3797932203389899E-2</v>
      </c>
      <c r="H12" s="18">
        <f>+IF(E12=0," ",ABS(E12/((F13-F11)*100)))</f>
        <v>84.040915105855703</v>
      </c>
      <c r="I12" s="46">
        <f>+IF(E12=0," ",((F13-F11)/E12))</f>
        <v>1.1898966101694949E-4</v>
      </c>
      <c r="J12" s="40">
        <f>+IF(E12=0," ",C12-E12/2)</f>
        <v>2350</v>
      </c>
      <c r="K12" s="13">
        <f>+IF(E12=0," ",D12-F11*E12/2)</f>
        <v>637.97159322033895</v>
      </c>
      <c r="L12" s="40">
        <f>+IF(E12=0," ",(C12-E12/2)+F11*E12/(F11-F13))</f>
        <v>2613.5181236370058</v>
      </c>
      <c r="M12" s="13">
        <f>+IF(E12=0," ",K12+F11*(L12-J12)+(I12/2)*(L12-J12)^2)</f>
        <v>633.84016501077565</v>
      </c>
      <c r="N12" s="40">
        <f>+IF(E12=0," ",C12+E12/2)</f>
        <v>2550</v>
      </c>
      <c r="O12" s="14">
        <f>+IF(E12=0," ",D12+F13*E12/2)</f>
        <v>634.08019999999999</v>
      </c>
      <c r="S12" s="1"/>
      <c r="Z12" s="4"/>
      <c r="AA12" s="122"/>
      <c r="AB12" s="4"/>
      <c r="AC12" s="4"/>
      <c r="AD12" s="4"/>
    </row>
    <row r="13" spans="2:33" x14ac:dyDescent="0.2">
      <c r="B13" s="21"/>
      <c r="C13" s="33"/>
      <c r="D13" s="25"/>
      <c r="E13" s="26"/>
      <c r="F13" s="68">
        <f>+IF(C14=0," ",(D14-D12)/(C14-C12))</f>
        <v>-7.5579999999999927E-3</v>
      </c>
      <c r="G13" s="73"/>
      <c r="H13" s="18"/>
      <c r="I13" s="46"/>
      <c r="J13" s="40"/>
      <c r="K13" s="16"/>
      <c r="L13" s="40"/>
      <c r="M13" s="13"/>
      <c r="N13" s="40"/>
      <c r="O13" s="78"/>
      <c r="S13" s="1"/>
      <c r="Z13" s="121"/>
      <c r="AB13" s="124"/>
      <c r="AC13" s="127"/>
      <c r="AD13" s="127"/>
    </row>
    <row r="14" spans="2:33" x14ac:dyDescent="0.2">
      <c r="B14" s="21">
        <f>+IF(C14=0,"*",B12+1)</f>
        <v>4</v>
      </c>
      <c r="C14" s="33">
        <v>2950</v>
      </c>
      <c r="D14" s="119">
        <v>631.05700000000002</v>
      </c>
      <c r="E14" s="26"/>
      <c r="F14" s="68"/>
      <c r="G14" s="73">
        <f>+IF(C16=0," ",F15-F13)</f>
        <v>-3.298666666666881E-3</v>
      </c>
      <c r="H14" s="18" t="str">
        <f>+IF(E14=0," ",ABS(E14/((F15-F13)*100)))</f>
        <v xml:space="preserve"> </v>
      </c>
      <c r="I14" s="46" t="str">
        <f>+IF(E14=0," ",((F15-F13)/E14))</f>
        <v xml:space="preserve"> </v>
      </c>
      <c r="J14" s="40" t="str">
        <f>+IF(E14=0," ",C14-E14/2)</f>
        <v xml:space="preserve"> </v>
      </c>
      <c r="K14" s="13" t="str">
        <f>+IF(E14=0," ",D14-F13*E14/2)</f>
        <v xml:space="preserve"> </v>
      </c>
      <c r="L14" s="40" t="str">
        <f>+IF(E14=0," ",(C14-E14/2)+F13*E14/(F13-F15))</f>
        <v xml:space="preserve"> </v>
      </c>
      <c r="M14" s="13" t="str">
        <f>+IF(E14=0," ",K14+F13*(L14-J14)+(I14/2)*(L14-J14)^2)</f>
        <v xml:space="preserve"> </v>
      </c>
      <c r="N14" s="40" t="str">
        <f>+IF(E14=0," ",C14+E14/2)</f>
        <v xml:space="preserve"> </v>
      </c>
      <c r="O14" s="14" t="str">
        <f>+IF(E14=0," ",D14+F15*E14/2)</f>
        <v xml:space="preserve"> </v>
      </c>
      <c r="S14" s="1"/>
      <c r="AA14" s="122"/>
    </row>
    <row r="15" spans="2:33" x14ac:dyDescent="0.2">
      <c r="B15" s="21"/>
      <c r="C15" s="33"/>
      <c r="D15" s="25"/>
      <c r="E15" s="26"/>
      <c r="F15" s="68">
        <f>+IF(C16=0," ",(D16-D14)/(C16-C14))</f>
        <v>-1.0856666666666874E-2</v>
      </c>
      <c r="G15" s="73"/>
      <c r="H15" s="18"/>
      <c r="I15" s="46"/>
      <c r="J15" s="40"/>
      <c r="K15" s="16"/>
      <c r="L15" s="40"/>
      <c r="M15" s="13"/>
      <c r="N15" s="40"/>
      <c r="O15" s="78"/>
      <c r="S15" s="1"/>
      <c r="Z15" s="121"/>
      <c r="AB15" s="4"/>
      <c r="AC15" s="128"/>
      <c r="AD15" s="128"/>
    </row>
    <row r="16" spans="2:33" x14ac:dyDescent="0.2">
      <c r="B16" s="21">
        <f>+IF(C16=0,"*",B14+1)</f>
        <v>5</v>
      </c>
      <c r="C16" s="33">
        <v>3250</v>
      </c>
      <c r="D16" s="119">
        <v>627.79999999999995</v>
      </c>
      <c r="E16" s="26">
        <v>500</v>
      </c>
      <c r="F16" s="68"/>
      <c r="G16" s="73">
        <f>+IF(C18=0," ",F17-F15)</f>
        <v>2.0856666666666874E-2</v>
      </c>
      <c r="H16" s="18">
        <f>+IF(E16=0," ",ABS(E16/((F17-F15)*100)))</f>
        <v>239.73150071919213</v>
      </c>
      <c r="I16" s="46">
        <f>+IF(E16=0," ",((F17-F15)/E16))</f>
        <v>4.1713333333333746E-5</v>
      </c>
      <c r="J16" s="40">
        <f>+IF(E16=0," ",C16-E16/2)</f>
        <v>3000</v>
      </c>
      <c r="K16" s="13">
        <f>+IF(E16=0," ",D16-F15*E16/2)</f>
        <v>630.51416666666671</v>
      </c>
      <c r="L16" s="40">
        <f>+IF(E16=0," ",(C16-E16/2)+F15*E16/(F15-F17))</f>
        <v>3260.2684992808081</v>
      </c>
      <c r="M16" s="13">
        <f>+IF(E16=0," ",K16+F15*(L16-J16)+(I16/2)*(L16-J16)^2)</f>
        <v>629.10134249640396</v>
      </c>
      <c r="N16" s="40">
        <f>+IF(E16=0," ",C16+E16/2)</f>
        <v>3500</v>
      </c>
      <c r="O16" s="14">
        <f>+IF(E16=0," ",D16+F17*E16/2)</f>
        <v>630.29999999999995</v>
      </c>
      <c r="S16" s="1"/>
    </row>
    <row r="17" spans="2:30" x14ac:dyDescent="0.2">
      <c r="B17" s="21"/>
      <c r="C17" s="33"/>
      <c r="D17" s="27"/>
      <c r="E17" s="26"/>
      <c r="F17" s="68">
        <f>+IF(C18=0," ",(D18-D16)/(C18-C16))</f>
        <v>0.01</v>
      </c>
      <c r="G17" s="73"/>
      <c r="H17" s="18"/>
      <c r="I17" s="46"/>
      <c r="J17" s="40"/>
      <c r="K17" s="16"/>
      <c r="L17" s="40"/>
      <c r="M17" s="13"/>
      <c r="N17" s="40"/>
      <c r="O17" s="78"/>
      <c r="S17" s="1"/>
    </row>
    <row r="18" spans="2:30" x14ac:dyDescent="0.2">
      <c r="B18" s="21">
        <f>+IF(C18=0,"*",B16+1)</f>
        <v>6</v>
      </c>
      <c r="C18" s="33">
        <v>3650</v>
      </c>
      <c r="D18" s="119">
        <v>631.79999999999995</v>
      </c>
      <c r="E18" s="26"/>
      <c r="F18" s="68"/>
      <c r="G18" s="73">
        <f>+IF(C20=0," ",F19-F17)</f>
        <v>-3.2980132450329842E-3</v>
      </c>
      <c r="H18" s="18" t="str">
        <f>+IF(E18=0," ",ABS(E18/((F19-F17)*100)))</f>
        <v xml:space="preserve"> </v>
      </c>
      <c r="I18" s="46" t="str">
        <f>+IF(E18=0," ",((F19-F17)/E18))</f>
        <v xml:space="preserve"> </v>
      </c>
      <c r="J18" s="40" t="str">
        <f>+IF(E18=0," ",C18-E18/2)</f>
        <v xml:space="preserve"> </v>
      </c>
      <c r="K18" s="13" t="str">
        <f>+IF(E18=0," ",D18-F17*E18/2)</f>
        <v xml:space="preserve"> </v>
      </c>
      <c r="L18" s="40" t="str">
        <f>+IF(E18=0," ",(C18-E18/2)+F17*E18/(F17-F19))</f>
        <v xml:space="preserve"> </v>
      </c>
      <c r="M18" s="13" t="str">
        <f>+IF(E18=0," ",K18+F17*(L18-J18)+(I18/2)*(L18-J18)^2)</f>
        <v xml:space="preserve"> </v>
      </c>
      <c r="N18" s="40" t="str">
        <f>+IF(E18=0," ",C18+E18/2)</f>
        <v xml:space="preserve"> </v>
      </c>
      <c r="O18" s="14" t="str">
        <f>+IF(E18=0," ",D18+F19*E18/2)</f>
        <v xml:space="preserve"> </v>
      </c>
      <c r="S18" s="1"/>
      <c r="Z18" s="121"/>
      <c r="AA18" s="4"/>
      <c r="AB18" s="4"/>
      <c r="AC18" s="4"/>
      <c r="AD18" s="4"/>
    </row>
    <row r="19" spans="2:30" x14ac:dyDescent="0.2">
      <c r="B19" s="21"/>
      <c r="C19" s="33"/>
      <c r="D19" s="25"/>
      <c r="E19" s="26"/>
      <c r="F19" s="68">
        <f>+IF(C20=0," ",(D20-D18)/(C20-C18))</f>
        <v>6.701986754967016E-3</v>
      </c>
      <c r="G19" s="73"/>
      <c r="H19" s="18"/>
      <c r="I19" s="46"/>
      <c r="J19" s="40"/>
      <c r="K19" s="16"/>
      <c r="L19" s="40"/>
      <c r="M19" s="13"/>
      <c r="N19" s="40"/>
      <c r="O19" s="78"/>
      <c r="S19" s="1"/>
      <c r="Z19" s="4"/>
      <c r="AA19" s="122"/>
      <c r="AB19" s="4"/>
      <c r="AC19" s="4"/>
      <c r="AD19" s="4"/>
    </row>
    <row r="20" spans="2:30" x14ac:dyDescent="0.2">
      <c r="B20" s="21">
        <f>+IF(C20=0,"*",B18+1)</f>
        <v>7</v>
      </c>
      <c r="C20" s="33">
        <v>4103</v>
      </c>
      <c r="D20" s="119">
        <v>634.83600000000001</v>
      </c>
      <c r="E20" s="26"/>
      <c r="F20" s="68"/>
      <c r="G20" s="73" t="str">
        <f>+IF(C22=0," ",F21-F19)</f>
        <v xml:space="preserve"> </v>
      </c>
      <c r="H20" s="18" t="str">
        <f>+IF(E20=0," ",ABS(E20/((F21-F19)*100)))</f>
        <v xml:space="preserve"> </v>
      </c>
      <c r="I20" s="46" t="str">
        <f>+IF(E20=0," ",((F21-F19)/E20))</f>
        <v xml:space="preserve"> </v>
      </c>
      <c r="J20" s="40" t="str">
        <f>+IF(E20=0," ",C20-E20/2)</f>
        <v xml:space="preserve"> </v>
      </c>
      <c r="K20" s="13" t="str">
        <f>+IF(E20=0," ",D20-F19*E20/2)</f>
        <v xml:space="preserve"> </v>
      </c>
      <c r="L20" s="40" t="str">
        <f>+IF(E20=0," ",(C20-E20/2)+F19*E20/(F19-F21))</f>
        <v xml:space="preserve"> </v>
      </c>
      <c r="M20" s="13" t="str">
        <f>+IF(E20=0," ",K20+F19*(L20-J20)+(I20/2)*(L20-J20)^2)</f>
        <v xml:space="preserve"> </v>
      </c>
      <c r="N20" s="40" t="str">
        <f>+IF(E20=0," ",C20+E20/2)</f>
        <v xml:space="preserve"> </v>
      </c>
      <c r="O20" s="14" t="str">
        <f>+IF(E20=0," ",D20+F21*E20/2)</f>
        <v xml:space="preserve"> </v>
      </c>
      <c r="S20" s="1"/>
      <c r="Z20" s="121"/>
      <c r="AA20" s="4"/>
      <c r="AB20" s="130"/>
      <c r="AC20" s="128"/>
      <c r="AD20" s="128"/>
    </row>
    <row r="21" spans="2:30" x14ac:dyDescent="0.2">
      <c r="B21" s="21"/>
      <c r="C21" s="33"/>
      <c r="D21" s="25"/>
      <c r="E21" s="26"/>
      <c r="F21" s="68" t="str">
        <f>+IF(C22=0," ",(D22-D20)/(C22-C20))</f>
        <v xml:space="preserve"> </v>
      </c>
      <c r="G21" s="73"/>
      <c r="H21" s="18"/>
      <c r="I21" s="46"/>
      <c r="J21" s="40"/>
      <c r="K21" s="16"/>
      <c r="L21" s="40"/>
      <c r="M21" s="13"/>
      <c r="N21" s="40"/>
      <c r="O21" s="78"/>
      <c r="S21" s="1"/>
      <c r="Z21" s="4"/>
      <c r="AA21" s="122"/>
      <c r="AB21" s="130"/>
      <c r="AC21" s="4"/>
      <c r="AD21" s="4"/>
    </row>
    <row r="22" spans="2:30" x14ac:dyDescent="0.2">
      <c r="B22" s="21" t="str">
        <f>+IF(C22=0,"*",B20+1)</f>
        <v>*</v>
      </c>
      <c r="C22" s="33"/>
      <c r="D22" s="119"/>
      <c r="E22" s="26"/>
      <c r="F22" s="68"/>
      <c r="G22" s="73" t="str">
        <f>+IF(C24=0," ",F23-F21)</f>
        <v xml:space="preserve"> </v>
      </c>
      <c r="H22" s="18" t="str">
        <f>+IF(E22=0," ",ABS(E22/((F23-F21)*100)))</f>
        <v xml:space="preserve"> </v>
      </c>
      <c r="I22" s="46" t="str">
        <f>+IF(E22=0," ",((F23-F21)/E22))</f>
        <v xml:space="preserve"> </v>
      </c>
      <c r="J22" s="40" t="str">
        <f>+IF(E22=0," ",C22-E22/2)</f>
        <v xml:space="preserve"> </v>
      </c>
      <c r="K22" s="13" t="str">
        <f>+IF(E22=0," ",D22-F21*E22/2)</f>
        <v xml:space="preserve"> </v>
      </c>
      <c r="L22" s="40" t="str">
        <f>+IF(E22=0," ",(C22-E22/2)+F21*E22/(F21-F23))</f>
        <v xml:space="preserve"> </v>
      </c>
      <c r="M22" s="13" t="str">
        <f>+IF(E22=0," ",K22+F21*(L22-J22)+(I22/2)*(L22-J22)^2)</f>
        <v xml:space="preserve"> </v>
      </c>
      <c r="N22" s="40" t="str">
        <f>+IF(E22=0," ",C22+E22/2)</f>
        <v xml:space="preserve"> </v>
      </c>
      <c r="O22" s="14" t="str">
        <f>+IF(E22=0," ",D22+F23*E22/2)</f>
        <v xml:space="preserve"> </v>
      </c>
      <c r="S22" s="1"/>
      <c r="Z22" s="121"/>
      <c r="AB22" s="130"/>
      <c r="AC22" s="127"/>
      <c r="AD22" s="127"/>
    </row>
    <row r="23" spans="2:30" x14ac:dyDescent="0.2">
      <c r="B23" s="21"/>
      <c r="C23" s="33"/>
      <c r="D23" s="25"/>
      <c r="E23" s="26"/>
      <c r="F23" s="68" t="str">
        <f>+IF(C24=0," ",(D24-D22)/(C24-C22))</f>
        <v xml:space="preserve"> </v>
      </c>
      <c r="G23" s="73"/>
      <c r="H23" s="18"/>
      <c r="I23" s="46"/>
      <c r="J23" s="40"/>
      <c r="K23" s="16"/>
      <c r="L23" s="40"/>
      <c r="M23" s="13"/>
      <c r="N23" s="40"/>
      <c r="O23" s="78"/>
      <c r="S23" s="1"/>
      <c r="AA23" s="122"/>
    </row>
    <row r="24" spans="2:30" x14ac:dyDescent="0.2">
      <c r="B24" s="21" t="str">
        <f>+IF(C24=0,"*",B22+1)</f>
        <v>*</v>
      </c>
      <c r="C24" s="33"/>
      <c r="D24" s="119"/>
      <c r="E24" s="26"/>
      <c r="F24" s="68"/>
      <c r="G24" s="73" t="str">
        <f>+IF(C26=0," ",F25-F23)</f>
        <v xml:space="preserve"> </v>
      </c>
      <c r="H24" s="18" t="str">
        <f>+IF(E24=0," ",ABS(E24/((F25-F23)*100)))</f>
        <v xml:space="preserve"> </v>
      </c>
      <c r="I24" s="46" t="str">
        <f>+IF(E24=0," ",((F25-F23)/E24))</f>
        <v xml:space="preserve"> </v>
      </c>
      <c r="J24" s="40" t="str">
        <f>+IF(E24=0," ",C24-E24/2)</f>
        <v xml:space="preserve"> </v>
      </c>
      <c r="K24" s="13" t="str">
        <f>+IF(E24=0," ",D24-F23*E24/2)</f>
        <v xml:space="preserve"> </v>
      </c>
      <c r="L24" s="40" t="str">
        <f>+IF(E24=0," ",(C24-E24/2)+F23*E24/(F23-F25))</f>
        <v xml:space="preserve"> </v>
      </c>
      <c r="M24" s="13" t="str">
        <f>+IF(E24=0," ",K24+F23*(L24-J24)+(I24/2)*(L24-J24)^2)</f>
        <v xml:space="preserve"> </v>
      </c>
      <c r="N24" s="40" t="str">
        <f>+IF(E24=0," ",C24+E24/2)</f>
        <v xml:space="preserve"> </v>
      </c>
      <c r="O24" s="14" t="str">
        <f>+IF(E24=0," ",D24+F25*E24/2)</f>
        <v xml:space="preserve"> </v>
      </c>
      <c r="S24" s="1"/>
      <c r="Z24" s="121"/>
      <c r="AB24" s="4"/>
      <c r="AC24" s="128"/>
      <c r="AD24" s="128"/>
    </row>
    <row r="25" spans="2:30" x14ac:dyDescent="0.2">
      <c r="B25" s="21"/>
      <c r="C25" s="33"/>
      <c r="D25" s="25"/>
      <c r="E25" s="26"/>
      <c r="F25" s="68" t="str">
        <f>+IF(C26=0," ",(D26-D24)/(C26-C24))</f>
        <v xml:space="preserve"> </v>
      </c>
      <c r="G25" s="73"/>
      <c r="H25" s="18"/>
      <c r="I25" s="46"/>
      <c r="J25" s="40"/>
      <c r="K25" s="16"/>
      <c r="L25" s="40"/>
      <c r="M25" s="13"/>
      <c r="N25" s="40"/>
      <c r="O25" s="78"/>
      <c r="S25" s="1"/>
    </row>
    <row r="26" spans="2:30" x14ac:dyDescent="0.2">
      <c r="B26" s="21" t="str">
        <f>+IF(C26=0,"*",B24+1)</f>
        <v>*</v>
      </c>
      <c r="C26" s="33"/>
      <c r="D26" s="119"/>
      <c r="E26" s="26"/>
      <c r="F26" s="68"/>
      <c r="G26" s="73" t="str">
        <f>+IF(C28=0," ",F27-F25)</f>
        <v xml:space="preserve"> </v>
      </c>
      <c r="H26" s="18" t="str">
        <f>+IF(E26=0," ",ABS(E26/((F27-F25)*100)))</f>
        <v xml:space="preserve"> </v>
      </c>
      <c r="I26" s="46" t="str">
        <f>+IF(E26=0," ",((F27-F25)/E26))</f>
        <v xml:space="preserve"> </v>
      </c>
      <c r="J26" s="40" t="str">
        <f>+IF(E26=0," ",C26-E26/2)</f>
        <v xml:space="preserve"> </v>
      </c>
      <c r="K26" s="13" t="str">
        <f>+IF(E26=0," ",D26-F25*E26/2)</f>
        <v xml:space="preserve"> </v>
      </c>
      <c r="L26" s="40" t="str">
        <f>+IF(E26=0," ",(C26-E26/2)+F25*E26/(F25-F27))</f>
        <v xml:space="preserve"> </v>
      </c>
      <c r="M26" s="13" t="str">
        <f>+IF(E26=0," ",K26+F25*(L26-J26)+(I26/2)*(L26-J26)^2)</f>
        <v xml:space="preserve"> </v>
      </c>
      <c r="N26" s="40" t="str">
        <f>+IF(E26=0," ",C26+E26/2)</f>
        <v xml:space="preserve"> </v>
      </c>
      <c r="O26" s="14" t="str">
        <f>+IF(E26=0," ",D26+F27*E26/2)</f>
        <v xml:space="preserve"> </v>
      </c>
      <c r="S26" s="1"/>
    </row>
    <row r="27" spans="2:30" x14ac:dyDescent="0.2">
      <c r="B27" s="21"/>
      <c r="C27" s="33"/>
      <c r="D27" s="25"/>
      <c r="E27" s="26"/>
      <c r="F27" s="68" t="str">
        <f>+IF(C28=0," ",(D28-D26)/(C28-C26))</f>
        <v xml:space="preserve"> </v>
      </c>
      <c r="G27" s="73"/>
      <c r="H27" s="18"/>
      <c r="I27" s="46"/>
      <c r="J27" s="40"/>
      <c r="K27" s="16"/>
      <c r="L27" s="40"/>
      <c r="M27" s="13"/>
      <c r="N27" s="40"/>
      <c r="O27" s="78"/>
      <c r="S27" s="1"/>
    </row>
    <row r="28" spans="2:30" x14ac:dyDescent="0.2">
      <c r="B28" s="21" t="str">
        <f>+IF(C28=0,"*",B26+1)</f>
        <v>*</v>
      </c>
      <c r="C28" s="33"/>
      <c r="D28" s="119"/>
      <c r="E28" s="26"/>
      <c r="F28" s="68"/>
      <c r="G28" s="73" t="str">
        <f>+IF(C30=0," ",F29-F27)</f>
        <v xml:space="preserve"> </v>
      </c>
      <c r="H28" s="18" t="str">
        <f>+IF(E28=0," ",ABS(E28/((F29-F27)*100)))</f>
        <v xml:space="preserve"> </v>
      </c>
      <c r="I28" s="46" t="str">
        <f>+IF(E28=0," ",((F29-F27)/E28))</f>
        <v xml:space="preserve"> </v>
      </c>
      <c r="J28" s="40" t="str">
        <f>+IF(E28=0," ",C28-E28/2)</f>
        <v xml:space="preserve"> </v>
      </c>
      <c r="K28" s="13" t="str">
        <f>+IF(E28=0," ",D28-F27*E28/2)</f>
        <v xml:space="preserve"> </v>
      </c>
      <c r="L28" s="40" t="str">
        <f>+IF(E28=0," ",(C28-E28/2)+F27*E28/(F27-F29))</f>
        <v xml:space="preserve"> </v>
      </c>
      <c r="M28" s="13" t="str">
        <f>+IF(E28=0," ",K28+F27*(L28-J28)+(I28/2)*(L28-J28)^2)</f>
        <v xml:space="preserve"> </v>
      </c>
      <c r="N28" s="40" t="str">
        <f>+IF(E28=0," ",C28+E28/2)</f>
        <v xml:space="preserve"> </v>
      </c>
      <c r="O28" s="14" t="str">
        <f>+IF(E28=0," ",D28+F29*E28/2)</f>
        <v xml:space="preserve"> </v>
      </c>
      <c r="S28" s="1"/>
    </row>
    <row r="29" spans="2:30" x14ac:dyDescent="0.2">
      <c r="B29" s="21"/>
      <c r="C29" s="33"/>
      <c r="D29" s="25"/>
      <c r="E29" s="26"/>
      <c r="F29" s="68" t="str">
        <f>+IF(C30=0," ",(D30-D28)/(C30-C28))</f>
        <v xml:space="preserve"> </v>
      </c>
      <c r="G29" s="73"/>
      <c r="H29" s="18"/>
      <c r="I29" s="46"/>
      <c r="J29" s="40"/>
      <c r="K29" s="16"/>
      <c r="L29" s="40"/>
      <c r="M29" s="13"/>
      <c r="N29" s="40"/>
      <c r="O29" s="78"/>
      <c r="S29" s="1"/>
    </row>
    <row r="30" spans="2:30" x14ac:dyDescent="0.2">
      <c r="B30" s="21" t="str">
        <f>+IF(C30=0,"*",B28+1)</f>
        <v>*</v>
      </c>
      <c r="C30" s="139"/>
      <c r="D30" s="119"/>
      <c r="E30" s="26"/>
      <c r="F30" s="68"/>
      <c r="G30" s="73" t="str">
        <f>+IF(C32=0," ",F31-F29)</f>
        <v xml:space="preserve"> </v>
      </c>
      <c r="H30" s="18" t="str">
        <f>+IF(E30=0," ",ABS(E30/((F31-F29)*100)))</f>
        <v xml:space="preserve"> </v>
      </c>
      <c r="I30" s="46" t="str">
        <f>+IF(E30=0," ",((F31-F29)/E30))</f>
        <v xml:space="preserve"> </v>
      </c>
      <c r="J30" s="40" t="str">
        <f>+IF(E30=0," ",C30-E30/2)</f>
        <v xml:space="preserve"> </v>
      </c>
      <c r="K30" s="13" t="str">
        <f>+IF(E30=0," ",D30-F29*E30/2)</f>
        <v xml:space="preserve"> </v>
      </c>
      <c r="L30" s="40" t="str">
        <f>+IF(E30=0," ",(C30-E30/2)+F29*E30/(F29-F31))</f>
        <v xml:space="preserve"> </v>
      </c>
      <c r="M30" s="13" t="str">
        <f>+IF(E30=0," ",K30+F29*(L30-J30)+(I30/2)*(L30-J30)^2)</f>
        <v xml:space="preserve"> </v>
      </c>
      <c r="N30" s="40" t="str">
        <f>+IF(E30=0," ",C30+E30/2)</f>
        <v xml:space="preserve"> </v>
      </c>
      <c r="O30" s="14" t="str">
        <f>+IF(E30=0," ",D30+F31*E30/2)</f>
        <v xml:space="preserve"> </v>
      </c>
      <c r="S30" s="1"/>
    </row>
    <row r="31" spans="2:30" x14ac:dyDescent="0.2">
      <c r="B31" s="21"/>
      <c r="C31" s="33"/>
      <c r="D31" s="25"/>
      <c r="E31" s="26"/>
      <c r="F31" s="68" t="str">
        <f>+IF(C32=0," ",(D32-D30)/(C32-C30))</f>
        <v xml:space="preserve"> </v>
      </c>
      <c r="G31" s="73"/>
      <c r="H31" s="18"/>
      <c r="I31" s="46"/>
      <c r="J31" s="40"/>
      <c r="K31" s="16"/>
      <c r="L31" s="40"/>
      <c r="M31" s="13"/>
      <c r="N31" s="40"/>
      <c r="O31" s="78"/>
      <c r="S31" s="1"/>
    </row>
    <row r="32" spans="2:30" x14ac:dyDescent="0.2">
      <c r="B32" s="21" t="str">
        <f>+IF(C32=0,"*",B30+1)</f>
        <v>*</v>
      </c>
      <c r="C32" s="33"/>
      <c r="D32" s="119"/>
      <c r="E32" s="26"/>
      <c r="F32" s="68"/>
      <c r="G32" s="73" t="str">
        <f>+IF(C34=0," ",F33-F31)</f>
        <v xml:space="preserve"> </v>
      </c>
      <c r="H32" s="18" t="str">
        <f>+IF(E32=0," ",ABS(E32/((F33-F31)*100)))</f>
        <v xml:space="preserve"> </v>
      </c>
      <c r="I32" s="46" t="str">
        <f>+IF(E32=0," ",((F33-F31)/E32))</f>
        <v xml:space="preserve"> </v>
      </c>
      <c r="J32" s="40" t="str">
        <f>+IF(E32=0," ",C32-E32/2)</f>
        <v xml:space="preserve"> </v>
      </c>
      <c r="K32" s="13" t="str">
        <f>+IF(E32=0," ",D32-F31*E32/2)</f>
        <v xml:space="preserve"> </v>
      </c>
      <c r="L32" s="40" t="str">
        <f>+IF(E32=0," ",(C32-E32/2)+F31*E32/(F31-F33))</f>
        <v xml:space="preserve"> </v>
      </c>
      <c r="M32" s="13" t="str">
        <f>+IF(E32=0," ",K32+F31*(L32-J32)+(I32/2)*(L32-J32)^2)</f>
        <v xml:space="preserve"> </v>
      </c>
      <c r="N32" s="40" t="str">
        <f>+IF(E32=0," ",C32+E32/2)</f>
        <v xml:space="preserve"> </v>
      </c>
      <c r="O32" s="14" t="str">
        <f>+IF(E32=0," ",D32+F33*E32/2)</f>
        <v xml:space="preserve"> </v>
      </c>
      <c r="S32" s="1"/>
    </row>
    <row r="33" spans="2:19" x14ac:dyDescent="0.2">
      <c r="B33" s="21"/>
      <c r="C33" s="33"/>
      <c r="D33" s="25"/>
      <c r="E33" s="26"/>
      <c r="F33" s="68" t="str">
        <f>+IF(C34=0," ",(D34-D32)/(C34-C32))</f>
        <v xml:space="preserve"> </v>
      </c>
      <c r="G33" s="73"/>
      <c r="H33" s="18"/>
      <c r="I33" s="46"/>
      <c r="J33" s="40"/>
      <c r="K33" s="16"/>
      <c r="L33" s="40"/>
      <c r="M33" s="13"/>
      <c r="N33" s="40"/>
      <c r="O33" s="78"/>
      <c r="S33" s="1"/>
    </row>
    <row r="34" spans="2:19" x14ac:dyDescent="0.2">
      <c r="B34" s="21" t="str">
        <f>+IF(C34=0,"*",B32+1)</f>
        <v>*</v>
      </c>
      <c r="C34" s="33"/>
      <c r="D34" s="119"/>
      <c r="E34" s="26"/>
      <c r="F34" s="68"/>
      <c r="G34" s="73" t="str">
        <f>+IF(C36=0," ",F35-F33)</f>
        <v xml:space="preserve"> </v>
      </c>
      <c r="H34" s="18" t="str">
        <f>+IF(E34=0," ",ABS(E34/((F35-F33)*100)))</f>
        <v xml:space="preserve"> </v>
      </c>
      <c r="I34" s="46" t="str">
        <f>+IF(E34=0," ",((F35-F33)/E34))</f>
        <v xml:space="preserve"> </v>
      </c>
      <c r="J34" s="40" t="str">
        <f>+IF(E34=0," ",C34-E34/2)</f>
        <v xml:space="preserve"> </v>
      </c>
      <c r="K34" s="13" t="str">
        <f>+IF(E34=0," ",D34-F33*E34/2)</f>
        <v xml:space="preserve"> </v>
      </c>
      <c r="L34" s="40" t="str">
        <f>+IF(E34=0," ",(C34-E34/2)+F33*E34/(F33-F35))</f>
        <v xml:space="preserve"> </v>
      </c>
      <c r="M34" s="13" t="str">
        <f>+IF(E34=0," ",K34+F33*(L34-J34)+(I34/2)*(L34-J34)^2)</f>
        <v xml:space="preserve"> </v>
      </c>
      <c r="N34" s="40" t="str">
        <f>+IF(E34=0," ",C34+E34/2)</f>
        <v xml:space="preserve"> </v>
      </c>
      <c r="O34" s="14" t="str">
        <f>+IF(E34=0," ",D34+F35*E34/2)</f>
        <v xml:space="preserve"> </v>
      </c>
      <c r="S34" s="1"/>
    </row>
    <row r="35" spans="2:19" x14ac:dyDescent="0.2">
      <c r="B35" s="21"/>
      <c r="C35" s="33"/>
      <c r="D35" s="25"/>
      <c r="E35" s="26"/>
      <c r="F35" s="68" t="str">
        <f>+IF(C36=0," ",(D36-D34)/(C36-C34))</f>
        <v xml:space="preserve"> </v>
      </c>
      <c r="G35" s="73"/>
      <c r="H35" s="18"/>
      <c r="I35" s="46"/>
      <c r="J35" s="40"/>
      <c r="K35" s="16"/>
      <c r="L35" s="40"/>
      <c r="M35" s="13"/>
      <c r="N35" s="40"/>
      <c r="O35" s="78"/>
      <c r="S35" s="1"/>
    </row>
    <row r="36" spans="2:19" x14ac:dyDescent="0.2">
      <c r="B36" s="21" t="str">
        <f>+IF(C36=0,"*",B34+1)</f>
        <v>*</v>
      </c>
      <c r="C36" s="33"/>
      <c r="D36" s="119"/>
      <c r="E36" s="26"/>
      <c r="F36" s="68"/>
      <c r="G36" s="73" t="str">
        <f>+IF(C38=0," ",F37-F35)</f>
        <v xml:space="preserve"> </v>
      </c>
      <c r="H36" s="18" t="str">
        <f>+IF(E36=0," ",ABS(E36/((F37-F35)*100)))</f>
        <v xml:space="preserve"> </v>
      </c>
      <c r="I36" s="46" t="str">
        <f>+IF(E36=0," ",((F37-F35)/E36))</f>
        <v xml:space="preserve"> </v>
      </c>
      <c r="J36" s="40" t="str">
        <f>+IF(E36=0," ",C36-E36/2)</f>
        <v xml:space="preserve"> </v>
      </c>
      <c r="K36" s="13" t="str">
        <f>+IF(E36=0," ",D36-F35*E36/2)</f>
        <v xml:space="preserve"> </v>
      </c>
      <c r="L36" s="40" t="str">
        <f>+IF(E36=0," ",(C36-E36/2)+F35*E36/(F35-F37))</f>
        <v xml:space="preserve"> </v>
      </c>
      <c r="M36" s="13" t="str">
        <f>+IF(E36=0," ",K36+F35*(L36-J36)+(I36/2)*(L36-J36)^2)</f>
        <v xml:space="preserve"> </v>
      </c>
      <c r="N36" s="40" t="str">
        <f>+IF(E36=0," ",C36+E36/2)</f>
        <v xml:space="preserve"> </v>
      </c>
      <c r="O36" s="14" t="str">
        <f>+IF(E36=0," ",D36+F37*E36/2)</f>
        <v xml:space="preserve"> </v>
      </c>
      <c r="S36" s="1"/>
    </row>
    <row r="37" spans="2:19" x14ac:dyDescent="0.2">
      <c r="B37" s="21"/>
      <c r="C37" s="33"/>
      <c r="D37" s="27"/>
      <c r="E37" s="26"/>
      <c r="F37" s="68" t="str">
        <f>+IF(C38=0," ",(D38-D36)/(C38-C36))</f>
        <v xml:space="preserve"> </v>
      </c>
      <c r="G37" s="73"/>
      <c r="H37" s="18"/>
      <c r="I37" s="46"/>
      <c r="J37" s="40"/>
      <c r="K37" s="16"/>
      <c r="L37" s="40"/>
      <c r="M37" s="13"/>
      <c r="N37" s="40"/>
      <c r="O37" s="78"/>
      <c r="S37" s="1"/>
    </row>
    <row r="38" spans="2:19" x14ac:dyDescent="0.2">
      <c r="B38" s="21" t="str">
        <f>+IF(C38=0,"*",B36+1)</f>
        <v>*</v>
      </c>
      <c r="C38" s="33"/>
      <c r="D38" s="119"/>
      <c r="E38" s="26"/>
      <c r="F38" s="68"/>
      <c r="G38" s="73" t="str">
        <f>+IF(C40=0," ",F39-F37)</f>
        <v xml:space="preserve"> </v>
      </c>
      <c r="H38" s="18" t="str">
        <f>+IF(E38=0," ",ABS(E38/((F39-F37)*100)))</f>
        <v xml:space="preserve"> </v>
      </c>
      <c r="I38" s="46" t="str">
        <f>+IF(E38=0," ",((F39-F37)/E38))</f>
        <v xml:space="preserve"> </v>
      </c>
      <c r="J38" s="40" t="str">
        <f>+IF(E38=0," ",C38-E38/2)</f>
        <v xml:space="preserve"> </v>
      </c>
      <c r="K38" s="13" t="str">
        <f>+IF(E38=0," ",D38-F37*E38/2)</f>
        <v xml:space="preserve"> </v>
      </c>
      <c r="L38" s="40" t="str">
        <f>+IF(E38=0," ",(C38-E38/2)+F37*E38/(F37-F39))</f>
        <v xml:space="preserve"> </v>
      </c>
      <c r="M38" s="13" t="str">
        <f>+IF(E38=0," ",K38+F37*(L38-J38)+(I38/2)*(L38-J38)^2)</f>
        <v xml:space="preserve"> </v>
      </c>
      <c r="N38" s="40" t="str">
        <f>+IF(E38=0," ",C38+E38/2)</f>
        <v xml:space="preserve"> </v>
      </c>
      <c r="O38" s="14" t="str">
        <f>+IF(E38=0," ",D38+F39*E38/2)</f>
        <v xml:space="preserve"> </v>
      </c>
      <c r="S38" s="1"/>
    </row>
    <row r="39" spans="2:19" x14ac:dyDescent="0.2">
      <c r="B39" s="21"/>
      <c r="C39" s="33"/>
      <c r="D39" s="25"/>
      <c r="E39" s="26"/>
      <c r="F39" s="68" t="str">
        <f>+IF(C40=0," ",(D40-D38)/(C40-C38))</f>
        <v xml:space="preserve"> </v>
      </c>
      <c r="G39" s="73"/>
      <c r="H39" s="18"/>
      <c r="I39" s="46"/>
      <c r="J39" s="40"/>
      <c r="K39" s="16"/>
      <c r="L39" s="40"/>
      <c r="M39" s="13"/>
      <c r="N39" s="40"/>
      <c r="O39" s="78"/>
      <c r="S39" s="1"/>
    </row>
    <row r="40" spans="2:19" x14ac:dyDescent="0.2">
      <c r="B40" s="21" t="str">
        <f>+IF(C40=0,"*",B38+1)</f>
        <v>*</v>
      </c>
      <c r="C40" s="33"/>
      <c r="D40" s="119"/>
      <c r="E40" s="26"/>
      <c r="F40" s="68"/>
      <c r="G40" s="73" t="str">
        <f>+IF(C42=0," ",F41-F39)</f>
        <v xml:space="preserve"> </v>
      </c>
      <c r="H40" s="18" t="str">
        <f>+IF(E40=0," ",ABS(E40/((F41-F39)*100)))</f>
        <v xml:space="preserve"> </v>
      </c>
      <c r="I40" s="46" t="str">
        <f>+IF(E40=0," ",((F41-F39)/E40))</f>
        <v xml:space="preserve"> </v>
      </c>
      <c r="J40" s="40" t="str">
        <f>+IF(E40=0," ",C40-E40/2)</f>
        <v xml:space="preserve"> </v>
      </c>
      <c r="K40" s="13" t="str">
        <f>+IF(E40=0," ",D40-F39*E40/2)</f>
        <v xml:space="preserve"> </v>
      </c>
      <c r="L40" s="40" t="str">
        <f>+IF(E40=0," ",(C40-E40/2)+F39*E40/(F39-F41))</f>
        <v xml:space="preserve"> </v>
      </c>
      <c r="M40" s="13" t="str">
        <f>+IF(E40=0," ",K40+F39*(L40-J40)+(I40/2)*(L40-J40)^2)</f>
        <v xml:space="preserve"> </v>
      </c>
      <c r="N40" s="40" t="str">
        <f>+IF(E40=0," ",C40+E40/2)</f>
        <v xml:space="preserve"> </v>
      </c>
      <c r="O40" s="14" t="str">
        <f>+IF(E40=0," ",D40+F41*E40/2)</f>
        <v xml:space="preserve"> </v>
      </c>
      <c r="S40" s="1"/>
    </row>
    <row r="41" spans="2:19" x14ac:dyDescent="0.2">
      <c r="B41" s="48"/>
      <c r="C41" s="33"/>
      <c r="D41" s="25"/>
      <c r="E41" s="26"/>
      <c r="F41" s="68" t="str">
        <f>+IF(C42=0," ",(D42-D40)/(C42-C40))</f>
        <v xml:space="preserve"> </v>
      </c>
      <c r="G41" s="73"/>
      <c r="H41" s="18"/>
      <c r="I41" s="46"/>
      <c r="J41" s="40"/>
      <c r="K41" s="16"/>
      <c r="L41" s="40"/>
      <c r="M41" s="13"/>
      <c r="N41" s="40"/>
      <c r="O41" s="78"/>
      <c r="S41" s="1"/>
    </row>
    <row r="42" spans="2:19" x14ac:dyDescent="0.2">
      <c r="B42" s="21" t="str">
        <f>+IF(C42=0,"*",B40+1)</f>
        <v>*</v>
      </c>
      <c r="C42" s="33"/>
      <c r="D42" s="119"/>
      <c r="E42" s="26"/>
      <c r="F42" s="68"/>
      <c r="G42" s="73" t="str">
        <f>+IF(C44=0," ",F43-F41)</f>
        <v xml:space="preserve"> </v>
      </c>
      <c r="H42" s="18" t="str">
        <f>+IF(E42=0," ",ABS(E42/((F43-F41)*100)))</f>
        <v xml:space="preserve"> </v>
      </c>
      <c r="I42" s="46" t="str">
        <f>+IF(E42=0," ",((F43-F41)/E42))</f>
        <v xml:space="preserve"> </v>
      </c>
      <c r="J42" s="40" t="str">
        <f>+IF(E42=0," ",C42-E42/2)</f>
        <v xml:space="preserve"> </v>
      </c>
      <c r="K42" s="13" t="str">
        <f>+IF(E42=0," ",D42-F41*E42/2)</f>
        <v xml:space="preserve"> </v>
      </c>
      <c r="L42" s="40" t="str">
        <f>+IF(E42=0," ",(C42-E42/2)+F41*E42/(F41-F43))</f>
        <v xml:space="preserve"> </v>
      </c>
      <c r="M42" s="13" t="str">
        <f>+IF(E42=0," ",K42+F41*(L42-J42)+(I42/2)*(L42-J42)^2)</f>
        <v xml:space="preserve"> </v>
      </c>
      <c r="N42" s="40" t="str">
        <f>+IF(E42=0," ",C42+E42/2)</f>
        <v xml:space="preserve"> </v>
      </c>
      <c r="O42" s="14" t="str">
        <f>+IF(E42=0," ",D42+F43*E42/2)</f>
        <v xml:space="preserve"> </v>
      </c>
      <c r="S42" s="1"/>
    </row>
    <row r="43" spans="2:19" x14ac:dyDescent="0.2">
      <c r="B43" s="48"/>
      <c r="C43" s="33"/>
      <c r="D43" s="25"/>
      <c r="E43" s="26"/>
      <c r="F43" s="68" t="str">
        <f>+IF(C44=0," ",(D44-D42)/(C44-C42))</f>
        <v xml:space="preserve"> </v>
      </c>
      <c r="G43" s="73"/>
      <c r="H43" s="18"/>
      <c r="I43" s="46"/>
      <c r="J43" s="40"/>
      <c r="K43" s="16"/>
      <c r="L43" s="40"/>
      <c r="M43" s="13"/>
      <c r="N43" s="40"/>
      <c r="O43" s="78"/>
      <c r="S43" s="1"/>
    </row>
    <row r="44" spans="2:19" x14ac:dyDescent="0.2">
      <c r="B44" s="21" t="str">
        <f>+IF(C44=0,"*",B42+1)</f>
        <v>*</v>
      </c>
      <c r="C44" s="33"/>
      <c r="D44" s="119"/>
      <c r="E44" s="26"/>
      <c r="F44" s="68"/>
      <c r="G44" s="73" t="str">
        <f>+IF(C46=0," ",F45-F43)</f>
        <v xml:space="preserve"> </v>
      </c>
      <c r="H44" s="18" t="str">
        <f>+IF(E44=0," ",ABS(E44/((F45-F43)*100)))</f>
        <v xml:space="preserve"> </v>
      </c>
      <c r="I44" s="46" t="str">
        <f>+IF(E44=0," ",((F45-F43)/E44))</f>
        <v xml:space="preserve"> </v>
      </c>
      <c r="J44" s="40" t="str">
        <f>+IF(E44=0," ",C44-E44/2)</f>
        <v xml:space="preserve"> </v>
      </c>
      <c r="K44" s="13" t="str">
        <f>+IF(E44=0," ",D44-F43*E44/2)</f>
        <v xml:space="preserve"> </v>
      </c>
      <c r="L44" s="40" t="str">
        <f>+IF(E44=0," ",(C44-E44/2)+F43*E44/(F43-F45))</f>
        <v xml:space="preserve"> </v>
      </c>
      <c r="M44" s="13" t="str">
        <f>+IF(E44=0," ",K44+F43*(L44-J44)+(I44/2)*(L44-J44)^2)</f>
        <v xml:space="preserve"> </v>
      </c>
      <c r="N44" s="40" t="str">
        <f>+IF(E44=0," ",C44+E44/2)</f>
        <v xml:space="preserve"> </v>
      </c>
      <c r="O44" s="14" t="str">
        <f>+IF(E44=0," ",D44+F45*E44/2)</f>
        <v xml:space="preserve"> </v>
      </c>
      <c r="S44" s="1"/>
    </row>
    <row r="45" spans="2:19" x14ac:dyDescent="0.2">
      <c r="B45" s="21"/>
      <c r="C45" s="33"/>
      <c r="D45" s="25"/>
      <c r="E45" s="26"/>
      <c r="F45" s="68" t="str">
        <f>+IF(C46=0," ",(D46-D44)/(C46-C44))</f>
        <v xml:space="preserve"> </v>
      </c>
      <c r="G45" s="73"/>
      <c r="H45" s="18"/>
      <c r="I45" s="46"/>
      <c r="J45" s="40"/>
      <c r="K45" s="16"/>
      <c r="L45" s="40"/>
      <c r="M45" s="13"/>
      <c r="N45" s="40"/>
      <c r="O45" s="78"/>
      <c r="S45" s="1"/>
    </row>
    <row r="46" spans="2:19" x14ac:dyDescent="0.2">
      <c r="B46" s="21" t="str">
        <f>+IF(C46=0,"*",B44+1)</f>
        <v>*</v>
      </c>
      <c r="C46" s="33"/>
      <c r="D46" s="119"/>
      <c r="E46" s="26"/>
      <c r="F46" s="68"/>
      <c r="G46" s="73" t="str">
        <f>+IF(C48=0," ",F47-F45)</f>
        <v xml:space="preserve"> </v>
      </c>
      <c r="H46" s="18" t="str">
        <f>+IF(E46=0," ",ABS(E46/((F47-F45)*100)))</f>
        <v xml:space="preserve"> </v>
      </c>
      <c r="I46" s="46" t="str">
        <f>+IF(E46=0," ",((F47-F45)/E46))</f>
        <v xml:space="preserve"> </v>
      </c>
      <c r="J46" s="40" t="str">
        <f>+IF(E46=0," ",C46-E46/2)</f>
        <v xml:space="preserve"> </v>
      </c>
      <c r="K46" s="13" t="str">
        <f>+IF(E46=0," ",D46-F45*E46/2)</f>
        <v xml:space="preserve"> </v>
      </c>
      <c r="L46" s="40" t="str">
        <f>+IF(E46=0," ",(C46-E46/2)+F45*E46/(F45-F47))</f>
        <v xml:space="preserve"> </v>
      </c>
      <c r="M46" s="13" t="str">
        <f>+IF(E46=0," ",K46+F45*(L46-J46)+(I46/2)*(L46-J46)^2)</f>
        <v xml:space="preserve"> </v>
      </c>
      <c r="N46" s="40" t="str">
        <f>+IF(E46=0," ",C46+E46/2)</f>
        <v xml:space="preserve"> </v>
      </c>
      <c r="O46" s="14" t="str">
        <f>+IF(E46=0," ",D46+F47*E46/2)</f>
        <v xml:space="preserve"> </v>
      </c>
      <c r="S46" s="1"/>
    </row>
    <row r="47" spans="2:19" x14ac:dyDescent="0.2">
      <c r="B47" s="48"/>
      <c r="C47" s="33"/>
      <c r="D47" s="25"/>
      <c r="E47" s="26"/>
      <c r="F47" s="68" t="str">
        <f>+IF(C48=0," ",(D48-D46)/(C48-C46))</f>
        <v xml:space="preserve"> </v>
      </c>
      <c r="G47" s="73"/>
      <c r="H47" s="18"/>
      <c r="I47" s="46"/>
      <c r="J47" s="40"/>
      <c r="K47" s="16"/>
      <c r="L47" s="40"/>
      <c r="M47" s="13"/>
      <c r="N47" s="40"/>
      <c r="O47" s="78"/>
      <c r="S47" s="1"/>
    </row>
    <row r="48" spans="2:19" x14ac:dyDescent="0.2">
      <c r="B48" s="21" t="str">
        <f>+IF(C48=0,"*",B46+1)</f>
        <v>*</v>
      </c>
      <c r="C48" s="33"/>
      <c r="D48" s="119"/>
      <c r="E48" s="26"/>
      <c r="F48" s="68"/>
      <c r="G48" s="73" t="str">
        <f>+IF(C50=0," ",F49-F47)</f>
        <v xml:space="preserve"> </v>
      </c>
      <c r="H48" s="18" t="str">
        <f>+IF(E48=0," ",ABS(E48/((F49-F47)*100)))</f>
        <v xml:space="preserve"> </v>
      </c>
      <c r="I48" s="46" t="str">
        <f>+IF(E48=0," ",((F49-F47)/E48))</f>
        <v xml:space="preserve"> </v>
      </c>
      <c r="J48" s="40" t="str">
        <f>+IF(E48=0," ",C48-E48/2)</f>
        <v xml:space="preserve"> </v>
      </c>
      <c r="K48" s="13" t="str">
        <f>+IF(E48=0," ",D48-F47*E48/2)</f>
        <v xml:space="preserve"> </v>
      </c>
      <c r="L48" s="40" t="str">
        <f>+IF(E48=0," ",(C48-E48/2)+F47*E48/(F47-F49))</f>
        <v xml:space="preserve"> </v>
      </c>
      <c r="M48" s="13" t="str">
        <f>+IF(E48=0," ",K48+F47*(L48-J48)+(I48/2)*(L48-J48)^2)</f>
        <v xml:space="preserve"> </v>
      </c>
      <c r="N48" s="40" t="str">
        <f>+IF(E48=0," ",C48+E48/2)</f>
        <v xml:space="preserve"> </v>
      </c>
      <c r="O48" s="14" t="str">
        <f>+IF(E48=0," ",D48+F49*E48/2)</f>
        <v xml:space="preserve"> </v>
      </c>
      <c r="S48" s="1"/>
    </row>
    <row r="49" spans="2:30" x14ac:dyDescent="0.2">
      <c r="B49" s="48"/>
      <c r="C49" s="33"/>
      <c r="D49" s="25"/>
      <c r="E49" s="26"/>
      <c r="F49" s="68" t="str">
        <f>+IF(C50=0," ",(D50-D48)/(C50-C48))</f>
        <v xml:space="preserve"> </v>
      </c>
      <c r="G49" s="73"/>
      <c r="H49" s="18"/>
      <c r="I49" s="46"/>
      <c r="J49" s="40"/>
      <c r="K49" s="16"/>
      <c r="L49" s="40"/>
      <c r="M49" s="13"/>
      <c r="N49" s="40"/>
      <c r="O49" s="78"/>
      <c r="S49" s="1"/>
    </row>
    <row r="50" spans="2:30" x14ac:dyDescent="0.2">
      <c r="B50" s="21" t="str">
        <f>+IF(C50=0,"*",B48+1)</f>
        <v>*</v>
      </c>
      <c r="C50" s="33"/>
      <c r="D50" s="119"/>
      <c r="E50" s="26"/>
      <c r="F50" s="68"/>
      <c r="G50" s="73" t="str">
        <f>+IF(C52=0," ",F51-F49)</f>
        <v xml:space="preserve"> </v>
      </c>
      <c r="H50" s="18" t="str">
        <f>+IF(E50=0," ",ABS(E50/((F51-F49)*100)))</f>
        <v xml:space="preserve"> </v>
      </c>
      <c r="I50" s="46" t="str">
        <f>+IF(E50=0," ",((F51-F49)/E50))</f>
        <v xml:space="preserve"> </v>
      </c>
      <c r="J50" s="40" t="str">
        <f>+IF(E50=0," ",C50-E50/2)</f>
        <v xml:space="preserve"> </v>
      </c>
      <c r="K50" s="13" t="str">
        <f>+IF(E50=0," ",D50-F49*E50/2)</f>
        <v xml:space="preserve"> </v>
      </c>
      <c r="L50" s="40" t="str">
        <f>+IF(E50=0," ",(C50-E50/2)+F49*E50/(F49-F51))</f>
        <v xml:space="preserve"> </v>
      </c>
      <c r="M50" s="13" t="str">
        <f>+IF(E50=0," ",K50+F49*(L50-J50)+(I50/2)*(L50-J50)^2)</f>
        <v xml:space="preserve"> </v>
      </c>
      <c r="N50" s="40" t="str">
        <f>+IF(E50=0," ",C50+E50/2)</f>
        <v xml:space="preserve"> </v>
      </c>
      <c r="O50" s="14" t="str">
        <f>+IF(E50=0," ",D50+F51*E50/2)</f>
        <v xml:space="preserve"> </v>
      </c>
      <c r="S50" s="1"/>
    </row>
    <row r="51" spans="2:30" x14ac:dyDescent="0.2">
      <c r="B51" s="48"/>
      <c r="C51" s="33"/>
      <c r="D51" s="25"/>
      <c r="E51" s="26"/>
      <c r="F51" s="68" t="str">
        <f>+IF(C52=0," ",(D52-D50)/(C52-C50))</f>
        <v xml:space="preserve"> </v>
      </c>
      <c r="G51" s="73"/>
      <c r="H51" s="18"/>
      <c r="I51" s="46"/>
      <c r="J51" s="40"/>
      <c r="K51" s="16"/>
      <c r="L51" s="40"/>
      <c r="M51" s="13"/>
      <c r="N51" s="40"/>
      <c r="O51" s="78"/>
      <c r="S51" s="1"/>
    </row>
    <row r="52" spans="2:30" x14ac:dyDescent="0.2">
      <c r="B52" s="21" t="str">
        <f>+IF(C52=0,"*",B50+1)</f>
        <v>*</v>
      </c>
      <c r="C52" s="33"/>
      <c r="D52" s="119"/>
      <c r="E52" s="26"/>
      <c r="F52" s="68"/>
      <c r="G52" s="73" t="str">
        <f>+IF(C54=0," ",F53-F51)</f>
        <v xml:space="preserve"> </v>
      </c>
      <c r="H52" s="18" t="str">
        <f>+IF(E52=0," ",ABS(E52/((F53-F51)*100)))</f>
        <v xml:space="preserve"> </v>
      </c>
      <c r="I52" s="46" t="str">
        <f>+IF(E52=0," ",((F53-F51)/E52))</f>
        <v xml:space="preserve"> </v>
      </c>
      <c r="J52" s="40" t="str">
        <f>+IF(E52=0," ",C52-E52/2)</f>
        <v xml:space="preserve"> </v>
      </c>
      <c r="K52" s="13" t="str">
        <f>+IF(E52=0," ",D52-F51*E52/2)</f>
        <v xml:space="preserve"> </v>
      </c>
      <c r="L52" s="40" t="str">
        <f>+IF(E52=0," ",(C52-E52/2)+F51*E52/(F51-F53))</f>
        <v xml:space="preserve"> </v>
      </c>
      <c r="M52" s="13" t="str">
        <f>+IF(E52=0," ",K52+F51*(L52-J52)+(I52/2)*(L52-J52)^2)</f>
        <v xml:space="preserve"> </v>
      </c>
      <c r="N52" s="40" t="str">
        <f>+IF(E52=0," ",C52+E52/2)</f>
        <v xml:space="preserve"> </v>
      </c>
      <c r="O52" s="14" t="str">
        <f>+IF(E52=0," ",D52+F53*E52/2)</f>
        <v xml:space="preserve"> </v>
      </c>
      <c r="S52" s="1"/>
      <c r="Z52" s="121">
        <f>ROUND(D52,2)</f>
        <v>0</v>
      </c>
      <c r="AA52" s="4"/>
      <c r="AB52" s="4"/>
      <c r="AC52" s="4"/>
      <c r="AD52" s="4"/>
    </row>
    <row r="53" spans="2:30" x14ac:dyDescent="0.2">
      <c r="B53" s="48"/>
      <c r="C53" s="33"/>
      <c r="D53" s="25"/>
      <c r="E53" s="26"/>
      <c r="F53" s="68" t="str">
        <f>+IF(C54=0," ",(D54-D52)/(C54-C52))</f>
        <v xml:space="preserve"> </v>
      </c>
      <c r="G53" s="73"/>
      <c r="H53" s="18"/>
      <c r="I53" s="46"/>
      <c r="J53" s="40"/>
      <c r="K53" s="16"/>
      <c r="L53" s="40"/>
      <c r="M53" s="13"/>
      <c r="N53" s="40"/>
      <c r="O53" s="78"/>
      <c r="S53" s="1"/>
      <c r="Z53" s="4"/>
      <c r="AA53" s="122" t="e">
        <f>ROUND(F53,4)</f>
        <v>#VALUE!</v>
      </c>
      <c r="AB53" s="4"/>
      <c r="AC53" s="4"/>
      <c r="AD53" s="4"/>
    </row>
    <row r="54" spans="2:30" x14ac:dyDescent="0.2">
      <c r="B54" s="21" t="str">
        <f>+IF(C54=0,"*",B52+1)</f>
        <v>*</v>
      </c>
      <c r="C54" s="33"/>
      <c r="D54" s="119"/>
      <c r="E54" s="26"/>
      <c r="F54" s="68"/>
      <c r="G54" s="73" t="str">
        <f>+IF(C56=0," ",F55-F53)</f>
        <v xml:space="preserve"> </v>
      </c>
      <c r="H54" s="18" t="str">
        <f>+IF(E54=0," ",ABS(E54/((F55-F53)*100)))</f>
        <v xml:space="preserve"> </v>
      </c>
      <c r="I54" s="46" t="str">
        <f>+IF(E54=0," ",((F55-F53)/E54))</f>
        <v xml:space="preserve"> </v>
      </c>
      <c r="J54" s="40" t="str">
        <f>+IF(E54=0," ",C54-E54/2)</f>
        <v xml:space="preserve"> </v>
      </c>
      <c r="K54" s="13" t="str">
        <f>+IF(E54=0," ",D54-F53*E54/2)</f>
        <v xml:space="preserve"> </v>
      </c>
      <c r="L54" s="40" t="str">
        <f>+IF(E54=0," ",(C54-E54/2)+F53*E54/(F53-F55))</f>
        <v xml:space="preserve"> </v>
      </c>
      <c r="M54" s="13" t="str">
        <f>+IF(E54=0," ",K54+F53*(L54-J54)+(I54/2)*(L54-J54)^2)</f>
        <v xml:space="preserve"> </v>
      </c>
      <c r="N54" s="40" t="str">
        <f>+IF(E54=0," ",C54+E54/2)</f>
        <v xml:space="preserve"> </v>
      </c>
      <c r="O54" s="14" t="str">
        <f>+IF(E54=0," ",D54+F55*E54/2)</f>
        <v xml:space="preserve"> </v>
      </c>
      <c r="S54" s="1"/>
      <c r="Z54" s="121">
        <f>ROUND(D54,2)</f>
        <v>0</v>
      </c>
      <c r="AA54" s="4"/>
      <c r="AB54" s="4" t="e">
        <f>ROUND(E54/(ABS(AA53*100)+ABS(AA55*100)),0)</f>
        <v>#VALUE!</v>
      </c>
      <c r="AC54" s="127" t="e">
        <f>ROUND(((ABS(AA53*100)+ABS(AA55*100))*E54+400)/(2*(ABS(AA53*100)+ABS(AA55*100))-3.5),0)</f>
        <v>#VALUE!</v>
      </c>
      <c r="AD54" s="127" t="s">
        <v>37</v>
      </c>
    </row>
    <row r="55" spans="2:30" x14ac:dyDescent="0.2">
      <c r="B55" s="48"/>
      <c r="C55" s="33"/>
      <c r="D55" s="25"/>
      <c r="E55" s="26"/>
      <c r="F55" s="68" t="str">
        <f>+IF(C56=0," ",(D56-D54)/(C56-C54))</f>
        <v xml:space="preserve"> </v>
      </c>
      <c r="G55" s="73"/>
      <c r="H55" s="18"/>
      <c r="I55" s="46"/>
      <c r="J55" s="40"/>
      <c r="K55" s="16"/>
      <c r="L55" s="40"/>
      <c r="M55" s="13"/>
      <c r="N55" s="40"/>
      <c r="O55" s="78"/>
      <c r="S55" s="1"/>
      <c r="Z55" s="4"/>
      <c r="AA55" s="122" t="e">
        <f>ROUND(F55,4)</f>
        <v>#VALUE!</v>
      </c>
      <c r="AB55" s="4"/>
      <c r="AC55" s="4"/>
      <c r="AD55" s="4"/>
    </row>
    <row r="56" spans="2:30" x14ac:dyDescent="0.2">
      <c r="B56" s="21" t="str">
        <f>+IF(C56=0,"*",B54+1)</f>
        <v>*</v>
      </c>
      <c r="C56" s="33"/>
      <c r="D56" s="119"/>
      <c r="E56" s="26"/>
      <c r="F56" s="68"/>
      <c r="G56" s="73" t="str">
        <f>+IF(C58=0," ",F57-F55)</f>
        <v xml:space="preserve"> </v>
      </c>
      <c r="H56" s="18" t="str">
        <f>+IF(E56=0," ",ABS(E56/((F57-F55)*100)))</f>
        <v xml:space="preserve"> </v>
      </c>
      <c r="I56" s="46" t="str">
        <f>+IF(E56=0," ",((F57-F55)/E56))</f>
        <v xml:space="preserve"> </v>
      </c>
      <c r="J56" s="40" t="str">
        <f>+IF(E56=0," ",C56-E56/2)</f>
        <v xml:space="preserve"> </v>
      </c>
      <c r="K56" s="13" t="str">
        <f>+IF(E56=0," ",D56-F55*E56/2)</f>
        <v xml:space="preserve"> </v>
      </c>
      <c r="L56" s="40" t="str">
        <f>+IF(E56=0," ",(C56-E56/2)+F55*E56/(F55-F57))</f>
        <v xml:space="preserve"> </v>
      </c>
      <c r="M56" s="13" t="str">
        <f>+IF(E56=0," ",K56+F55*(L56-J56)+(I56/2)*(L56-J56)^2)</f>
        <v xml:space="preserve"> </v>
      </c>
      <c r="N56" s="40" t="str">
        <f>+IF(E56=0," ",C56+E56/2)</f>
        <v xml:space="preserve"> </v>
      </c>
      <c r="O56" s="14" t="str">
        <f>+IF(E56=0," ",D56+F57*E56/2)</f>
        <v xml:space="preserve"> </v>
      </c>
      <c r="S56" s="1"/>
      <c r="Z56" s="121">
        <f>ROUND(D56,2)</f>
        <v>0</v>
      </c>
      <c r="AB56" s="124" t="e">
        <f>ROUND(E56/(ABS(AA57*100)-ABS(AA55*100)),0)</f>
        <v>#VALUE!</v>
      </c>
      <c r="AC56" s="127" t="s">
        <v>38</v>
      </c>
      <c r="AD56" s="127" t="s">
        <v>37</v>
      </c>
    </row>
    <row r="57" spans="2:30" x14ac:dyDescent="0.2">
      <c r="B57" s="48"/>
      <c r="C57" s="33"/>
      <c r="D57" s="25"/>
      <c r="E57" s="26"/>
      <c r="F57" s="68" t="str">
        <f>+IF(C58=0," ",(D58-D56)/(C58-C56))</f>
        <v xml:space="preserve"> </v>
      </c>
      <c r="G57" s="73"/>
      <c r="H57" s="18"/>
      <c r="I57" s="46"/>
      <c r="J57" s="40"/>
      <c r="K57" s="16"/>
      <c r="L57" s="40"/>
      <c r="M57" s="13"/>
      <c r="N57" s="40"/>
      <c r="O57" s="78"/>
      <c r="S57" s="1"/>
      <c r="AA57" s="122" t="e">
        <f>ROUND(F57,4)</f>
        <v>#VALUE!</v>
      </c>
    </row>
    <row r="58" spans="2:30" x14ac:dyDescent="0.2">
      <c r="B58" s="21" t="str">
        <f>+IF(C58=0,"*",B56+1)</f>
        <v>*</v>
      </c>
      <c r="C58" s="33"/>
      <c r="D58" s="119"/>
      <c r="E58" s="26"/>
      <c r="F58" s="68"/>
      <c r="G58" s="73" t="str">
        <f>+IF(C60=0," ",F59-F57)</f>
        <v xml:space="preserve"> </v>
      </c>
      <c r="H58" s="18" t="str">
        <f>+IF(E58=0," ",ABS(E58/((F59-F57)*100)))</f>
        <v xml:space="preserve"> </v>
      </c>
      <c r="I58" s="46" t="str">
        <f>+IF(E58=0," ",((F59-F57)/E58))</f>
        <v xml:space="preserve"> </v>
      </c>
      <c r="J58" s="40" t="str">
        <f>+IF(E58=0," ",C58-E58/2)</f>
        <v xml:space="preserve"> </v>
      </c>
      <c r="K58" s="13" t="str">
        <f>+IF(E58=0," ",D58-F57*E58/2)</f>
        <v xml:space="preserve"> </v>
      </c>
      <c r="L58" s="40" t="str">
        <f>+IF(E58=0," ",(C58-E58/2)+F57*E58/(F57-F59))</f>
        <v xml:space="preserve"> </v>
      </c>
      <c r="M58" s="13" t="str">
        <f>+IF(E58=0," ",K58+F57*(L58-J58)+(I58/2)*(L58-J58)^2)</f>
        <v xml:space="preserve"> </v>
      </c>
      <c r="N58" s="40" t="str">
        <f>+IF(E58=0," ",C58+E58/2)</f>
        <v xml:space="preserve"> </v>
      </c>
      <c r="O58" s="14" t="str">
        <f>+IF(E58=0," ",D58+F59*E58/2)</f>
        <v xml:space="preserve"> </v>
      </c>
      <c r="S58" s="1"/>
      <c r="Z58" s="121">
        <f>ROUND(D58,2)</f>
        <v>0</v>
      </c>
      <c r="AB58" s="4" t="e">
        <f>ROUND(E58/(ABS(AA57*100)+ABS(AA59*100)),0)</f>
        <v>#VALUE!</v>
      </c>
      <c r="AC58" s="128" t="e">
        <f>ROUND(1079/(ABS(AA57*100)+ABS(AA59*100))+(E58/2),0)</f>
        <v>#VALUE!</v>
      </c>
      <c r="AD58" s="128" t="s">
        <v>39</v>
      </c>
    </row>
    <row r="59" spans="2:30" x14ac:dyDescent="0.2">
      <c r="B59" s="48"/>
      <c r="C59" s="33"/>
      <c r="D59" s="25"/>
      <c r="E59" s="26"/>
      <c r="F59" s="68" t="str">
        <f>+IF(C60=0," ",(D60-D58)/(C60-C58))</f>
        <v xml:space="preserve"> </v>
      </c>
      <c r="G59" s="73"/>
      <c r="H59" s="18"/>
      <c r="I59" s="46"/>
      <c r="J59" s="40"/>
      <c r="K59" s="16"/>
      <c r="L59" s="40"/>
      <c r="M59" s="13"/>
      <c r="N59" s="40"/>
      <c r="O59" s="78"/>
      <c r="S59" s="1"/>
      <c r="AA59" s="122" t="e">
        <f>ROUND(F59,4)</f>
        <v>#VALUE!</v>
      </c>
    </row>
    <row r="60" spans="2:30" x14ac:dyDescent="0.2">
      <c r="B60" s="21" t="str">
        <f>+IF(C60=0,"*",B58+1)</f>
        <v>*</v>
      </c>
      <c r="C60" s="33"/>
      <c r="D60" s="119"/>
      <c r="E60" s="26"/>
      <c r="F60" s="68"/>
      <c r="G60" s="73" t="str">
        <f>+IF(C62=0," ",F61-F59)</f>
        <v xml:space="preserve"> </v>
      </c>
      <c r="H60" s="18" t="str">
        <f>+IF(E60=0," ",ABS(E60/((F61-F59)*100)))</f>
        <v xml:space="preserve"> </v>
      </c>
      <c r="I60" s="46" t="str">
        <f>+IF(E60=0," ",((F61-F59)/E60))</f>
        <v xml:space="preserve"> </v>
      </c>
      <c r="J60" s="40" t="str">
        <f>+IF(E60=0," ",C60-E60/2)</f>
        <v xml:space="preserve"> </v>
      </c>
      <c r="K60" s="13" t="str">
        <f>+IF(E60=0," ",D60-F59*E60/2)</f>
        <v xml:space="preserve"> </v>
      </c>
      <c r="L60" s="40" t="str">
        <f>+IF(E60=0," ",(C60-E60/2)+F59*E60/(F59-F61))</f>
        <v xml:space="preserve"> </v>
      </c>
      <c r="M60" s="13" t="str">
        <f>+IF(E60=0," ",K60+F59*(L60-J60)+(I60/2)*(L60-J60)^2)</f>
        <v xml:space="preserve"> </v>
      </c>
      <c r="N60" s="40" t="str">
        <f>+IF(E60=0," ",C60+E60/2)</f>
        <v xml:space="preserve"> </v>
      </c>
      <c r="O60" s="14" t="str">
        <f>+IF(E60=0," ",D60+F61*E60/2)</f>
        <v xml:space="preserve"> </v>
      </c>
      <c r="S60" s="1"/>
      <c r="Z60" s="121">
        <f>ROUND(D60,2)</f>
        <v>0</v>
      </c>
    </row>
    <row r="61" spans="2:30" x14ac:dyDescent="0.2">
      <c r="B61" s="48"/>
      <c r="C61" s="33"/>
      <c r="D61" s="25"/>
      <c r="E61" s="26"/>
      <c r="F61" s="68" t="str">
        <f>+IF(C62=0," ",(D62-D60)/(C62-C60))</f>
        <v xml:space="preserve"> </v>
      </c>
      <c r="G61" s="73"/>
      <c r="H61" s="18"/>
      <c r="I61" s="46"/>
      <c r="J61" s="40"/>
      <c r="K61" s="16"/>
      <c r="L61" s="40"/>
      <c r="M61" s="13"/>
      <c r="N61" s="40"/>
      <c r="O61" s="78"/>
      <c r="S61" s="1"/>
      <c r="AA61" s="122" t="e">
        <f>ROUND(F61,4)</f>
        <v>#VALUE!</v>
      </c>
    </row>
    <row r="62" spans="2:30" x14ac:dyDescent="0.2">
      <c r="B62" s="21" t="str">
        <f>+IF(C62=0,"*",B60+1)</f>
        <v>*</v>
      </c>
      <c r="C62" s="33"/>
      <c r="D62" s="119"/>
      <c r="E62" s="26"/>
      <c r="F62" s="68"/>
      <c r="G62" s="73" t="str">
        <f>+IF(C64=0," ",F63-F61)</f>
        <v xml:space="preserve"> </v>
      </c>
      <c r="H62" s="18" t="str">
        <f>+IF(E62=0," ",ABS(E62/((F74-F61)*100)))</f>
        <v xml:space="preserve"> </v>
      </c>
      <c r="I62" s="46" t="str">
        <f>+IF(E62=0," ",((F74-F61)/E62))</f>
        <v xml:space="preserve"> </v>
      </c>
      <c r="J62" s="40" t="str">
        <f>+IF(E62=0," ",C62-E62/2)</f>
        <v xml:space="preserve"> </v>
      </c>
      <c r="K62" s="13" t="str">
        <f>+IF(E62=0," ",D62-F61*E62/2)</f>
        <v xml:space="preserve"> </v>
      </c>
      <c r="L62" s="40" t="str">
        <f>+IF(E62=0," ",(C62-E62/2)+F61*E62/(F61-F74))</f>
        <v xml:space="preserve"> </v>
      </c>
      <c r="M62" s="13" t="str">
        <f>+IF(E62=0," ",K62+F61*(L62-J62)+(I62/2)*(L62-J62)^2)</f>
        <v xml:space="preserve"> </v>
      </c>
      <c r="N62" s="40" t="str">
        <f>+IF(E62=0," ",C62+E62/2)</f>
        <v xml:space="preserve"> </v>
      </c>
      <c r="O62" s="14" t="str">
        <f>+IF(E62=0," ",D62+F74*E62/2)</f>
        <v xml:space="preserve"> </v>
      </c>
      <c r="S62" s="1"/>
      <c r="Z62" s="121">
        <f>ROUND(D62,2)</f>
        <v>0</v>
      </c>
    </row>
    <row r="63" spans="2:30" x14ac:dyDescent="0.2">
      <c r="B63" s="48"/>
      <c r="C63" s="49"/>
      <c r="D63" s="59"/>
      <c r="E63" s="50"/>
      <c r="F63" s="68" t="str">
        <f>+IF(C64=0," ",(D64-D62)/(C64-C62))</f>
        <v xml:space="preserve"> </v>
      </c>
      <c r="G63" s="73"/>
      <c r="H63" s="18"/>
      <c r="I63" s="46"/>
      <c r="J63" s="40"/>
      <c r="K63" s="16"/>
      <c r="L63" s="40"/>
      <c r="M63" s="13"/>
      <c r="N63" s="40"/>
      <c r="O63" s="78"/>
      <c r="S63" s="1"/>
      <c r="AA63" s="122" t="e">
        <f>ROUND(F63,4)</f>
        <v>#VALUE!</v>
      </c>
    </row>
    <row r="64" spans="2:30" x14ac:dyDescent="0.2">
      <c r="B64" s="21" t="str">
        <f>+IF(C64=0,"*",B62+1)</f>
        <v>*</v>
      </c>
      <c r="C64" s="49"/>
      <c r="D64" s="125"/>
      <c r="E64" s="50"/>
      <c r="F64" s="68"/>
      <c r="G64" s="73" t="str">
        <f>+IF(C66=0," ",F65-F63)</f>
        <v xml:space="preserve"> </v>
      </c>
      <c r="H64" s="18" t="str">
        <f>+IF(E64=0," ",ABS(E64/((F76-F63)*100)))</f>
        <v xml:space="preserve"> </v>
      </c>
      <c r="I64" s="46" t="str">
        <f>+IF(E64=0," ",((F76-F63)/E64))</f>
        <v xml:space="preserve"> </v>
      </c>
      <c r="J64" s="40" t="str">
        <f>+IF(E64=0," ",C64-E64/2)</f>
        <v xml:space="preserve"> </v>
      </c>
      <c r="K64" s="13" t="str">
        <f>+IF(E64=0," ",D64-F63*E64/2)</f>
        <v xml:space="preserve"> </v>
      </c>
      <c r="L64" s="40" t="str">
        <f>+IF(E64=0," ",(C64-E64/2)+F63*E64/(F63-F76))</f>
        <v xml:space="preserve"> </v>
      </c>
      <c r="M64" s="13" t="str">
        <f>+IF(E64=0," ",K64+F63*(L64-J64)+(I64/2)*(L64-J64)^2)</f>
        <v xml:space="preserve"> </v>
      </c>
      <c r="N64" s="40" t="str">
        <f>+IF(E64=0," ",C64+E64/2)</f>
        <v xml:space="preserve"> </v>
      </c>
      <c r="O64" s="14" t="str">
        <f>+IF(E64=0," ",D64+F76*E64/2)</f>
        <v xml:space="preserve"> </v>
      </c>
      <c r="S64" s="1"/>
      <c r="Z64" s="121">
        <f>ROUND(D64,2)</f>
        <v>0</v>
      </c>
    </row>
    <row r="65" spans="2:33" x14ac:dyDescent="0.2">
      <c r="B65" s="48"/>
      <c r="C65" s="49"/>
      <c r="D65" s="59"/>
      <c r="E65" s="50"/>
      <c r="F65" s="68" t="str">
        <f>+IF(C66=0," ",(D66-D64)/(C66-C64))</f>
        <v xml:space="preserve"> </v>
      </c>
      <c r="G65" s="73"/>
      <c r="H65" s="18"/>
      <c r="I65" s="46"/>
      <c r="J65" s="40"/>
      <c r="K65" s="16"/>
      <c r="L65" s="40"/>
      <c r="M65" s="13"/>
      <c r="N65" s="40"/>
      <c r="O65" s="78"/>
      <c r="S65" s="1"/>
      <c r="AA65" s="122" t="e">
        <f>ROUND(F65,4)</f>
        <v>#VALUE!</v>
      </c>
    </row>
    <row r="66" spans="2:33" x14ac:dyDescent="0.2">
      <c r="B66" s="21" t="str">
        <f>+IF(C66=0,"*",B64+1)</f>
        <v>*</v>
      </c>
      <c r="C66" s="49"/>
      <c r="D66" s="125"/>
      <c r="E66" s="50"/>
      <c r="F66" s="68"/>
      <c r="G66" s="73" t="str">
        <f>+IF(C68=0," ",F67-F65)</f>
        <v xml:space="preserve"> </v>
      </c>
      <c r="H66" s="18" t="str">
        <f>+IF(E66=0," ",ABS(E66/((F78-F65)*100)))</f>
        <v xml:space="preserve"> </v>
      </c>
      <c r="I66" s="46" t="str">
        <f>+IF(E66=0," ",((F78-F65)/E66))</f>
        <v xml:space="preserve"> </v>
      </c>
      <c r="J66" s="40" t="str">
        <f>+IF(E66=0," ",C66-E66/2)</f>
        <v xml:space="preserve"> </v>
      </c>
      <c r="K66" s="13" t="str">
        <f>+IF(E66=0," ",D66-F65*E66/2)</f>
        <v xml:space="preserve"> </v>
      </c>
      <c r="L66" s="40" t="str">
        <f>+IF(E66=0," ",(C66-E66/2)+F65*E66/(F65-F78))</f>
        <v xml:space="preserve"> </v>
      </c>
      <c r="M66" s="13" t="str">
        <f>+IF(E66=0," ",K66+F65*(L66-J66)+(I66/2)*(L66-J66)^2)</f>
        <v xml:space="preserve"> </v>
      </c>
      <c r="N66" s="40" t="str">
        <f>+IF(E66=0," ",C66+E66/2)</f>
        <v xml:space="preserve"> </v>
      </c>
      <c r="O66" s="14" t="str">
        <f>+IF(E66=0," ",D66+F78*E66/2)</f>
        <v xml:space="preserve"> </v>
      </c>
      <c r="S66" s="1"/>
      <c r="Z66" s="121">
        <f>ROUND(D66,2)</f>
        <v>0</v>
      </c>
    </row>
    <row r="67" spans="2:33" x14ac:dyDescent="0.2">
      <c r="B67" s="48"/>
      <c r="C67" s="49"/>
      <c r="D67" s="59"/>
      <c r="E67" s="50"/>
      <c r="F67" s="68" t="str">
        <f>+IF(C68=0," ",(D68-D66)/(C68-C66))</f>
        <v xml:space="preserve"> </v>
      </c>
      <c r="G67" s="73"/>
      <c r="H67" s="18"/>
      <c r="I67" s="46"/>
      <c r="J67" s="40"/>
      <c r="K67" s="16"/>
      <c r="L67" s="40"/>
      <c r="M67" s="13"/>
      <c r="N67" s="40"/>
      <c r="O67" s="78"/>
      <c r="S67" s="1"/>
      <c r="AA67" s="122" t="e">
        <f>ROUND(F67,4)</f>
        <v>#VALUE!</v>
      </c>
    </row>
    <row r="68" spans="2:33" x14ac:dyDescent="0.2">
      <c r="B68" s="21" t="str">
        <f>+IF(C68=0,"*",B66+1)</f>
        <v>*</v>
      </c>
      <c r="C68" s="49"/>
      <c r="D68" s="59"/>
      <c r="E68" s="50"/>
      <c r="F68" s="68"/>
      <c r="G68" s="73"/>
      <c r="H68" s="18" t="str">
        <f>+IF(E68=0," ",ABS(E68/((F80-F67)*100)))</f>
        <v xml:space="preserve"> </v>
      </c>
      <c r="I68" s="46" t="str">
        <f>+IF(E68=0," ",((F80-F67)/E68))</f>
        <v xml:space="preserve"> </v>
      </c>
      <c r="J68" s="40" t="str">
        <f>+IF(E68=0," ",C68-E68/2)</f>
        <v xml:space="preserve"> </v>
      </c>
      <c r="K68" s="13" t="str">
        <f>+IF(E68=0," ",D68-F67*E68/2)</f>
        <v xml:space="preserve"> </v>
      </c>
      <c r="L68" s="40" t="str">
        <f>+IF(E68=0," ",(C68-E68/2)+F67*E68/(F67-F80))</f>
        <v xml:space="preserve"> </v>
      </c>
      <c r="M68" s="13" t="str">
        <f>+IF(E68=0," ",K68+F67*(L68-J68)+(I68/2)*(L68-J68)^2)</f>
        <v xml:space="preserve"> </v>
      </c>
      <c r="N68" s="40" t="str">
        <f>+IF(E68=0," ",C68+E68/2)</f>
        <v xml:space="preserve"> </v>
      </c>
      <c r="O68" s="14" t="str">
        <f>+IF(E68=0," ",D68+F80*E68/2)</f>
        <v xml:space="preserve"> </v>
      </c>
      <c r="S68" s="1"/>
      <c r="Z68" s="121">
        <f>ROUND(D68,2)</f>
        <v>0</v>
      </c>
    </row>
    <row r="69" spans="2:33" x14ac:dyDescent="0.2">
      <c r="B69" s="48"/>
      <c r="C69" s="49"/>
      <c r="D69" s="59"/>
      <c r="E69" s="50"/>
      <c r="F69" s="68"/>
      <c r="G69" s="73"/>
      <c r="H69" s="18"/>
      <c r="I69" s="46"/>
      <c r="J69" s="40"/>
      <c r="K69" s="13"/>
      <c r="L69" s="40"/>
      <c r="M69" s="13"/>
      <c r="N69" s="40"/>
      <c r="O69" s="14"/>
      <c r="S69" s="1"/>
    </row>
    <row r="70" spans="2:33" x14ac:dyDescent="0.2">
      <c r="B70" s="48"/>
      <c r="C70" s="49"/>
      <c r="D70" s="59"/>
      <c r="E70" s="50"/>
      <c r="F70" s="68"/>
      <c r="G70" s="73"/>
      <c r="H70" s="18"/>
      <c r="I70" s="46"/>
      <c r="J70" s="40"/>
      <c r="K70" s="16"/>
      <c r="L70" s="40"/>
      <c r="M70" s="13"/>
      <c r="N70" s="40"/>
      <c r="O70" s="78"/>
      <c r="S70" s="1"/>
    </row>
    <row r="71" spans="2:33" ht="13.5" thickBot="1" x14ac:dyDescent="0.25">
      <c r="B71" s="22"/>
      <c r="C71" s="34"/>
      <c r="D71" s="28"/>
      <c r="E71" s="29"/>
      <c r="F71" s="69"/>
      <c r="G71" s="74"/>
      <c r="H71" s="19"/>
      <c r="I71" s="47"/>
      <c r="J71" s="41"/>
      <c r="K71" s="17"/>
      <c r="L71" s="41"/>
      <c r="M71" s="83"/>
      <c r="N71" s="41"/>
      <c r="O71" s="79"/>
      <c r="S71" s="1" t="s">
        <v>0</v>
      </c>
    </row>
    <row r="72" spans="2:33" ht="13.5" thickTop="1" x14ac:dyDescent="0.2">
      <c r="B72" s="35" t="s">
        <v>20</v>
      </c>
      <c r="K72" s="5"/>
      <c r="N72" s="36"/>
      <c r="S72" s="1"/>
    </row>
    <row r="73" spans="2:33" ht="13.5" thickBot="1" x14ac:dyDescent="0.25">
      <c r="B73" s="35"/>
      <c r="K73" s="5"/>
      <c r="N73" s="36"/>
      <c r="S73" s="1"/>
    </row>
    <row r="74" spans="2:33" s="1" customFormat="1" ht="19.149999999999999" customHeight="1" x14ac:dyDescent="0.2">
      <c r="B74" s="84" t="s">
        <v>21</v>
      </c>
      <c r="C74" s="55"/>
      <c r="D74" s="61"/>
      <c r="E74" s="56"/>
      <c r="F74" s="85"/>
      <c r="G74" s="85"/>
      <c r="H74" s="86"/>
      <c r="I74" s="87"/>
      <c r="J74" s="88"/>
      <c r="K74" s="89"/>
      <c r="L74" s="88"/>
      <c r="M74" s="90"/>
      <c r="N74" s="88"/>
      <c r="O74" s="91"/>
      <c r="AE74" s="147"/>
      <c r="AF74" s="123"/>
      <c r="AG74" s="123"/>
    </row>
    <row r="75" spans="2:33" s="1" customFormat="1" x14ac:dyDescent="0.2">
      <c r="B75" s="92"/>
      <c r="C75" s="31"/>
      <c r="D75" s="60"/>
      <c r="E75" s="10"/>
      <c r="F75" s="93"/>
      <c r="G75" s="93"/>
      <c r="H75" s="94"/>
      <c r="I75" s="87"/>
      <c r="J75" s="88"/>
      <c r="K75" s="95"/>
      <c r="L75" s="88"/>
      <c r="M75" s="90"/>
      <c r="N75" s="35"/>
      <c r="O75" s="91"/>
      <c r="AE75" s="147"/>
      <c r="AF75" s="123"/>
      <c r="AG75" s="123"/>
    </row>
    <row r="76" spans="2:33" s="1" customFormat="1" x14ac:dyDescent="0.2">
      <c r="B76" s="92"/>
      <c r="C76" s="248">
        <v>625</v>
      </c>
      <c r="D76" s="249"/>
      <c r="E76" s="250" t="str">
        <f>IF(AND($C76&lt;=($C$10-($E$10/2)),($C76&gt;=$C$8)),$D$8+$F$9*($C76-$C$8),IF(AND($C76&lt;=($C$10+($E$10/2)),($C76&gt;=($C$10-($E$10/2)))),$K$10+$F$9*($C76-$J$10)+($I$10/2)*($C76-$J$10)^2,IF(AND($C76&lt;=($C$12-($E$12/2)),($C76&gt;=$C$10+$E$10/2)),$D$10+$F$11*($C76-$C$10),IF(AND($C76&lt;=($C$12+($E$12/2)),($C76&gt;=($C$12-($E$12/2)))),$K$12+$F$11*($C76-$J$12)+($I$12/2)*($C76-$J$12)^2,IF(AND($C76&lt;=($C$14-($E$14/2)),($C76&gt;=$C$12+$E$12/2)),$D$12+$F$13*($C76-$C$12),IF(AND($C76&lt;=($C$14+($E$14/2)),($C76&gt;=($C$14-($E$14/2)))),$K$14+$F$13*($C76-$J$14)+($I$14/2)*($C76-$J$14)^2,$Q76))))))</f>
        <v>O. B.</v>
      </c>
      <c r="F76" s="250"/>
      <c r="G76" s="93"/>
      <c r="H76" s="94"/>
      <c r="I76" s="87"/>
      <c r="J76" s="88"/>
      <c r="K76" s="95"/>
      <c r="L76" s="88"/>
      <c r="M76" s="90"/>
      <c r="N76" s="35"/>
      <c r="O76" s="91"/>
      <c r="Q76" s="54" t="str">
        <f>IF(AND($C76&lt;=($C$16-($E$16/2)),($C76&gt;=$C$14+$E$14/2)),$D$14+$F$15*($C76-$C$14),IF(AND($C76&lt;=($C$16+($E$16/2)),($C76&gt;=($C$16-($E$16/2)))),$K$16+$F$15*($C76-$J$16)+($I$16/2)*($C76-$J$16)^2,IF(AND($C76&lt;=($C$18-($E$18/2)),($C76&gt;=$C$16+$E$16/2)),$D$16+$F$17*($C76-$C$16),IF(AND($C76&lt;=($C$18+($E$18/2)),($C76&gt;=($C$18-($E$18/2)))),$K$18+$F$17*($C76-$J$18)+($I$18/2)*($C76-$J$18)^2,IF(AND($C76&lt;=($C$20-($E$20/2)),($C76&gt;=$C$18+$E$18/2)),$D$18+$F$19*($C76-$C$18),IF(AND($C76&lt;=($C$20+($E$20/2)),($C76&gt;=($C$20-($E$20/2)))),$K$20+$F$19*($C76-$J$20)+($I$20/2)*($C76-$J$20)^2,$R76))))))</f>
        <v>O. B.</v>
      </c>
      <c r="R76" s="54" t="str">
        <f>IF(AND($C76&lt;=($C$22-($E$22/2)),($C76&gt;=$C$20+$E$20/2)),$D$20+$F$21*($C76-$C$20),IF(AND($C76&lt;=($C$22+($E$22/2)),($C76&gt;=($C$22-($E$22/2)))),$K$22+$F$21*($C76-$J$22)+($I$22/2)*($C76-$J$22)^2,IF(AND($C76&lt;=($C$24-($E$24/2)),($C76&gt;=$C$22+$E$22/2)),$D$22+$F$23*($C76-$C$22),IF(AND($C76&lt;=($C$24+($E$24/2)),($C76&gt;=($C$24-($E$24/2)))),$K$24+$F$23*($C76-$J$24)+($I$24/2)*($C76-$J$24)^2,IF(AND($C76&lt;=($C$26-($E$26/2)),($C76&gt;=$C$24+$E$24/2)),$D$24+$F$25*($C76-$C$24),IF(AND($C76&lt;=($C$26+($E$26/2)),($C76&gt;=($C$26-($E$26/2)))),$K$26+$F$25*($C76-$J$26)+($I$26/2)*($C76-$J$26)^2,$S76))))))</f>
        <v>O. B.</v>
      </c>
      <c r="S76" s="54" t="str">
        <f>IF(AND($C76&lt;=($C$28-($E$28/2)),($C76&gt;=$C$26+$E$26/2)),$D$26+$F$27*($C76-$C$26),IF(AND($C76&lt;=($C$28+($E$28/2)),($C76&gt;=($C$28-($E$28/2)))),$K$28+$F$27*($C76-$J$28)+($I$28/2)*($C76-$J$28)^2,IF(AND($C76&lt;=($C$30-($E$30/2)),($C76&gt;=$C$28+$E$28/2)),$D$28+$F$29*($C76-$C$28),IF(AND($C76&lt;=($C$30+($E$30/2)),($C76&gt;=($C$30-($E$30/2)))),$K$30+$F$29*($C76-$J$30)+($I$30/2)*($C76-$J$30)^2,IF(AND($C76&lt;=($C$32-($E$32/2)),($C76&gt;=$C$30+$E$30/2)),$D$30+$F$31*($C76-$C$30),IF(AND($C76&lt;=($C$32+($E$32/2)),($C76&gt;=($C$32-($E$32/2)))),$K$32+$F$31*($C76-$J$32)+($I$32/2)*($C76-$J$32)^2,$T76))))))</f>
        <v>O. B.</v>
      </c>
      <c r="T76" s="54" t="str">
        <f>IF(AND($C76&lt;=($C$34-($E$34/2)),($C76&gt;=$C$32+$E$32/2)),$D$32+$F$33*($C76-$C$32),IF(AND($C76&lt;=($C$34+($E$34/2)),($C76&gt;=($C$34-($E$34/2)))),$K$34+$F$33*($C76-$J$34)+($I$34/2)*($C76-$J$34)^2,IF(AND($C76&lt;=($C$36-($E$36/2)),($C76&gt;=$C$34+$E$34/2)),$D$34+$F$35*($C76-$C$34),IF(AND($C76&lt;=($C$36+($E$36/2)),($C76&gt;=($C$36-($E$36/2)))),$K$36+$F$35*($C76-$J$36)+($I$36/2)*($C76-$J$36)^2,IF(AND($C76&lt;=($C$38-($E$38/2)),($C76&gt;=$C$36+$E$36/2)),$D$36+$F$37*($C76-$C$36),IF(AND($C76&lt;=($C$38+($E$38/2)),($C76&gt;=($C$38-($E$38/2)))),$K$38+$F$37*($C76-$J$38)+($I$38/2)*($C76-$J$38)^2,$U76))))))</f>
        <v>O. B.</v>
      </c>
      <c r="U76" s="54" t="str">
        <f>IF(AND($C76&lt;=($C$40-($E$40/2)),($C76&gt;=$C$38+$E$38/2)),$D$38+$F$39*($C76-$C$38),IF(AND($C76&lt;=($C$40+($E$40/2)),($C76&gt;=($C$40-($E$40/2)))),$K$40+$F$39*($C76-$J$40)+($I$40/2)*($C76-$J$40)^2,IF(AND($C76&lt;=($C$42-($E$42/2)),($C76&gt;=$C$40+$E$40/2)),$D$40+$F$41*($C76-$C$40),IF(AND($C76&lt;=($C$42+($E$42/2)),($C76&gt;=($C$42-($E$42/2)))),$K$42+$F$41*($C76-$J$42)+($I$42/2)*($C76-$J$42)^2,IF(AND($C76&lt;=($C$44-($E$44/2)),($C76&gt;=$C$42+$E$42/2)),$D$42+$F$43*($C76-$C$42),IF(AND($C76&lt;=($C$44+($E$44/2)),($C76&gt;=($C$44-($E$44/2)))),$K$44+$F$43*($C76-$J$44)+($I$44/2)*($C76-$J$44)^2,$V76))))))</f>
        <v>O. B.</v>
      </c>
      <c r="V76" s="54" t="str">
        <f>IF(AND($C76&lt;=($C$46-($E$46/2)),($C76&gt;=$C$44+$E$44/2)),$D$44+$F$45*($C76-$C$44),IF(AND($C76&lt;=($C$46+($E$46/2)),($C76&gt;=($C$46-($E$46/2)))),$K$46+$F$45*($C76-$J$46)+($I$46/2)*($C76-$J$46)^2,IF(AND($C76&lt;=($C$48-($E$48/2)),($C76&gt;=$C$46+$E$46/2)),$D$46+$F$47*($C76-$C$46),IF(AND($C76&lt;=($C$48+($E$48/2)),($C76&gt;=($C$48-($E$48/2)))),$K$48+$F$47*($C76-$J$48)+($I$48/2)*($C76-$J$48)^2,IF(AND($C76&lt;=($C$50-($E$50/2)),($C76&gt;=$C$48+$E$48/2)),$D$48+$F$49*($C76-$C$48),IF(AND($C76&lt;=($C$50+($E$50/2)),($C76&gt;=($C$50-($E$50/2)))),$K$50+$F$49*($C76-$J$50)+($I$50/2)*($C76-$J$50)^2,$W76))))))</f>
        <v>O. B.</v>
      </c>
      <c r="W76" s="54" t="str">
        <f>IF(AND($C76&lt;=($C$52-($E$52/2)),($C76&gt;=$C$50+$E$50/2)),$D$50+$F$51*($C76-$C$50),IF(AND($C76&lt;=($C$52+($E$52/2)),($C76&gt;=($C$52-($E$52/2)))),$K$52+$F$51*($C76-$J$52)+($I$52/2)*($C76-$J$52)^2,IF(AND($C76&lt;=($C$54-($E$54/2)),($C76&gt;=$C$52+$E$52/2)),$D$52+$F$53*($C76-$C$52),IF(AND($C76&lt;=($C$54+($E$54/2)),($C76&gt;=($C$54-($E$54/2)))),$K$54+$F$53*($C76-$J$54)+($I$54/2)*($C76-$J$54)^2,IF(AND($C76&lt;=($C$56-($E$56/2)),($C76&gt;=$C$54+$E$54/2)),$D$54+$F$55*($C76-$C$54),IF(AND($C76&lt;=($C$56+($E$56/2)),($C76&gt;=($C$56-($E$56/2)))),$K$56+$F$55*($C76-$J$56)+($I$56/2)*($C76-$J$56)^2,$X76))))))</f>
        <v>O. B.</v>
      </c>
      <c r="X76" s="54" t="str">
        <f>IF(AND($C76&lt;=($C$58-($E$58/2)),($C76&gt;=$C$56+$E$56/2)),$D$56+$F$57*($C76-$C$56),IF(AND($C76&lt;=($C$58+($E$58/2)),($C76&gt;=($C$58-($E$58/2)))),$K$58+$F$57*($C76-$J$58)+($I$58/2)*($C76-$J$58)^2,IF(AND($C76&lt;=($C$60-($E$60/2)),($C76&gt;=$C$58+$E$58/2)),$D$58+$F$59*($C76-$C$58),IF(AND($C76&lt;=($C$60+($E$60/2)),($C76&gt;=($C$60-($E$60/2)))),$K$60+$F$59*($C76-$J$60)+($I$60/2)*($C76-$J$60)^2,IF(AND($C76&lt;=($C$62-($E$62/2)),($C76&gt;=$C$60+$E$60/2)),$D$60+$F$61*($C76-$C$60),IF(AND($C76&lt;=($C$62+($E$62/2)),($C76&gt;=($C$62-($E$62/2)))),$K$62+$F$61*($C76-$J$62)+($I$62/2)*($C76-$J$62)^2,$Y76))))))</f>
        <v>O. B.</v>
      </c>
      <c r="Y76" s="54" t="str">
        <f>IF(AND($C76&gt;$C$60+$E$60/2,$C76&lt;=$C$62),$D$60+$F$61*($C76-$C$60),"O. B.")</f>
        <v>O. B.</v>
      </c>
      <c r="AE76" s="147"/>
      <c r="AF76" s="123"/>
      <c r="AG76" s="123"/>
    </row>
    <row r="77" spans="2:33" s="1" customFormat="1" x14ac:dyDescent="0.2">
      <c r="B77" s="92"/>
      <c r="C77" s="31"/>
      <c r="D77" s="60"/>
      <c r="E77" s="10"/>
      <c r="F77" s="96"/>
      <c r="G77" s="96"/>
      <c r="H77" s="94"/>
      <c r="I77" s="87"/>
      <c r="J77" s="88"/>
      <c r="K77" s="95"/>
      <c r="L77" s="88"/>
      <c r="M77" s="90"/>
      <c r="N77" s="35"/>
      <c r="O77" s="91"/>
      <c r="AE77" s="147"/>
      <c r="AF77" s="123"/>
      <c r="AG77" s="123"/>
    </row>
    <row r="78" spans="2:33" s="1" customFormat="1" ht="13.5" thickBot="1" x14ac:dyDescent="0.25">
      <c r="B78" s="97"/>
      <c r="C78" s="57"/>
      <c r="D78" s="62"/>
      <c r="E78" s="58"/>
      <c r="F78" s="98"/>
      <c r="G78" s="98"/>
      <c r="H78" s="99"/>
      <c r="I78" s="87"/>
      <c r="J78" s="88"/>
      <c r="K78" s="95"/>
      <c r="L78" s="88"/>
      <c r="M78" s="90"/>
      <c r="N78" s="35"/>
      <c r="O78" s="91"/>
      <c r="AE78" s="147"/>
      <c r="AF78" s="123"/>
      <c r="AG78" s="123"/>
    </row>
    <row r="80" spans="2:33" x14ac:dyDescent="0.2">
      <c r="C80" s="262"/>
      <c r="D80" s="263"/>
      <c r="E80" s="261"/>
      <c r="F80" s="261"/>
      <c r="Q80" s="54"/>
      <c r="R80" s="54"/>
      <c r="S80" s="54"/>
      <c r="T80" s="54"/>
      <c r="U80" s="54"/>
      <c r="V80" s="54"/>
      <c r="W80" s="54"/>
      <c r="X80" s="54"/>
      <c r="Y80" s="54"/>
    </row>
    <row r="81" spans="3:32" x14ac:dyDescent="0.2">
      <c r="C81" s="262"/>
      <c r="D81" s="263"/>
      <c r="E81" s="261"/>
      <c r="F81" s="261"/>
      <c r="G81" s="63"/>
    </row>
    <row r="82" spans="3:32" x14ac:dyDescent="0.2">
      <c r="C82" s="262"/>
      <c r="D82" s="263"/>
      <c r="E82" s="261"/>
      <c r="F82" s="261"/>
    </row>
    <row r="83" spans="3:32" x14ac:dyDescent="0.2">
      <c r="C83" s="262"/>
      <c r="D83" s="263"/>
      <c r="E83" s="261"/>
      <c r="F83" s="261"/>
    </row>
    <row r="84" spans="3:32" x14ac:dyDescent="0.2">
      <c r="C84" s="262"/>
      <c r="D84" s="263"/>
      <c r="E84" s="261"/>
      <c r="F84" s="261"/>
    </row>
    <row r="85" spans="3:32" x14ac:dyDescent="0.2">
      <c r="C85" s="262"/>
      <c r="D85" s="263"/>
      <c r="E85" s="261"/>
      <c r="F85" s="261"/>
      <c r="G85" s="63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150"/>
      <c r="AF85" s="151"/>
    </row>
    <row r="86" spans="3:32" x14ac:dyDescent="0.2">
      <c r="C86" s="262"/>
      <c r="D86" s="263"/>
      <c r="E86" s="261"/>
      <c r="F86" s="261"/>
    </row>
    <row r="87" spans="3:32" x14ac:dyDescent="0.2">
      <c r="C87" s="262"/>
      <c r="D87" s="263"/>
      <c r="E87" s="261"/>
      <c r="F87" s="261"/>
    </row>
    <row r="88" spans="3:32" x14ac:dyDescent="0.2">
      <c r="C88" s="262"/>
      <c r="D88" s="263"/>
      <c r="E88" s="261"/>
      <c r="F88" s="261"/>
    </row>
    <row r="89" spans="3:32" x14ac:dyDescent="0.2">
      <c r="C89" s="262"/>
      <c r="D89" s="263"/>
      <c r="E89" s="261"/>
      <c r="F89" s="261"/>
    </row>
    <row r="90" spans="3:32" x14ac:dyDescent="0.2">
      <c r="C90" s="262"/>
      <c r="D90" s="263"/>
      <c r="E90" s="261"/>
      <c r="F90" s="261"/>
    </row>
    <row r="91" spans="3:32" x14ac:dyDescent="0.2">
      <c r="C91" s="262"/>
      <c r="D91" s="263"/>
      <c r="E91" s="261"/>
      <c r="F91" s="261"/>
    </row>
    <row r="92" spans="3:32" x14ac:dyDescent="0.2">
      <c r="C92" s="262"/>
      <c r="D92" s="263"/>
      <c r="E92" s="261"/>
      <c r="F92" s="261"/>
    </row>
    <row r="93" spans="3:32" x14ac:dyDescent="0.2">
      <c r="C93" s="262"/>
      <c r="D93" s="263"/>
      <c r="E93" s="261"/>
      <c r="F93" s="261"/>
    </row>
    <row r="94" spans="3:32" x14ac:dyDescent="0.2">
      <c r="C94" s="262"/>
      <c r="D94" s="263"/>
      <c r="E94" s="261"/>
      <c r="F94" s="261"/>
    </row>
    <row r="95" spans="3:32" x14ac:dyDescent="0.2">
      <c r="C95" s="262"/>
      <c r="D95" s="263"/>
      <c r="E95" s="261"/>
      <c r="F95" s="261"/>
    </row>
    <row r="96" spans="3:32" x14ac:dyDescent="0.2">
      <c r="C96" s="262"/>
      <c r="D96" s="263"/>
      <c r="E96" s="261"/>
      <c r="F96" s="261"/>
    </row>
    <row r="97" spans="3:6" x14ac:dyDescent="0.2">
      <c r="C97" s="262"/>
      <c r="D97" s="263"/>
      <c r="E97" s="261"/>
      <c r="F97" s="261"/>
    </row>
    <row r="98" spans="3:6" x14ac:dyDescent="0.2">
      <c r="C98" s="262"/>
      <c r="D98" s="263"/>
      <c r="E98" s="261"/>
      <c r="F98" s="261"/>
    </row>
    <row r="99" spans="3:6" x14ac:dyDescent="0.2">
      <c r="C99" s="262"/>
      <c r="D99" s="263"/>
      <c r="E99" s="261"/>
      <c r="F99" s="261"/>
    </row>
    <row r="100" spans="3:6" x14ac:dyDescent="0.2">
      <c r="C100" s="262"/>
      <c r="D100" s="263"/>
      <c r="E100" s="261"/>
      <c r="F100" s="261"/>
    </row>
    <row r="101" spans="3:6" x14ac:dyDescent="0.2">
      <c r="C101" s="262"/>
      <c r="D101" s="263"/>
      <c r="E101" s="261"/>
      <c r="F101" s="261"/>
    </row>
    <row r="102" spans="3:6" x14ac:dyDescent="0.2">
      <c r="C102" s="262"/>
      <c r="D102" s="263"/>
      <c r="E102" s="261"/>
      <c r="F102" s="261"/>
    </row>
    <row r="103" spans="3:6" x14ac:dyDescent="0.2">
      <c r="C103" s="262"/>
      <c r="D103" s="263"/>
      <c r="E103" s="261"/>
      <c r="F103" s="261"/>
    </row>
    <row r="104" spans="3:6" x14ac:dyDescent="0.2">
      <c r="C104" s="262"/>
      <c r="D104" s="263"/>
      <c r="E104" s="261"/>
      <c r="F104" s="261"/>
    </row>
  </sheetData>
  <mergeCells count="57">
    <mergeCell ref="C104:D104"/>
    <mergeCell ref="E104:F104"/>
    <mergeCell ref="C82:D82"/>
    <mergeCell ref="C83:D83"/>
    <mergeCell ref="C84:D84"/>
    <mergeCell ref="C85:D85"/>
    <mergeCell ref="C86:D86"/>
    <mergeCell ref="C87:D87"/>
    <mergeCell ref="C88:D88"/>
    <mergeCell ref="C89:D89"/>
    <mergeCell ref="C102:D102"/>
    <mergeCell ref="E102:F102"/>
    <mergeCell ref="C103:D103"/>
    <mergeCell ref="E103:F103"/>
    <mergeCell ref="C100:D100"/>
    <mergeCell ref="E100:F100"/>
    <mergeCell ref="C101:D101"/>
    <mergeCell ref="E101:F101"/>
    <mergeCell ref="C98:D98"/>
    <mergeCell ref="E98:F98"/>
    <mergeCell ref="C99:D99"/>
    <mergeCell ref="E99:F99"/>
    <mergeCell ref="C96:D96"/>
    <mergeCell ref="E96:F96"/>
    <mergeCell ref="C97:D97"/>
    <mergeCell ref="E97:F97"/>
    <mergeCell ref="C94:D94"/>
    <mergeCell ref="E94:F94"/>
    <mergeCell ref="C95:D95"/>
    <mergeCell ref="E95:F95"/>
    <mergeCell ref="C92:D92"/>
    <mergeCell ref="E92:F92"/>
    <mergeCell ref="C93:D93"/>
    <mergeCell ref="E93:F93"/>
    <mergeCell ref="C90:D90"/>
    <mergeCell ref="E90:F90"/>
    <mergeCell ref="C91:D91"/>
    <mergeCell ref="E91:F91"/>
    <mergeCell ref="E88:F88"/>
    <mergeCell ref="E89:F89"/>
    <mergeCell ref="E86:F86"/>
    <mergeCell ref="E87:F87"/>
    <mergeCell ref="E84:F84"/>
    <mergeCell ref="E85:F85"/>
    <mergeCell ref="E82:F82"/>
    <mergeCell ref="E83:F83"/>
    <mergeCell ref="C80:D80"/>
    <mergeCell ref="E80:F80"/>
    <mergeCell ref="C81:D81"/>
    <mergeCell ref="E81:F81"/>
    <mergeCell ref="C76:D76"/>
    <mergeCell ref="E76:F76"/>
    <mergeCell ref="B5:B6"/>
    <mergeCell ref="L5:M5"/>
    <mergeCell ref="C5:C6"/>
    <mergeCell ref="D5:D6"/>
    <mergeCell ref="E5:E6"/>
  </mergeCells>
  <phoneticPr fontId="0" type="noConversion"/>
  <printOptions horizontalCentered="1"/>
  <pageMargins left="0.25" right="0.25" top="0.25" bottom="0.25" header="0.1" footer="0.1"/>
  <pageSetup scale="61" orientation="portrait" r:id="rId1"/>
  <headerFooter alignWithMargins="0">
    <oddFooter>&amp;L&amp;"Arial,Italic"&amp;8 7044600/&amp;F  [&amp;A]&amp;R&amp;"Arial,Italic"&amp;8&amp;D 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PET</vt:lpstr>
      <vt:lpstr>VERTICAL ALIGNMENT</vt:lpstr>
      <vt:lpstr>PET!Print_Area</vt:lpstr>
      <vt:lpstr>'VERTICAL ALIGNMENT'!Print_Area</vt:lpstr>
      <vt:lpstr>PET!Print_Titles</vt:lpstr>
      <vt:lpstr>RAMP_C</vt:lpstr>
      <vt:lpstr>Spanner_Auto_Select</vt:lpstr>
    </vt:vector>
  </TitlesOfParts>
  <Company>Arcadis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dld81214</dc:creator>
  <dc:description>Ramp A1 Exit</dc:description>
  <cp:lastModifiedBy>Mosier, Terrence</cp:lastModifiedBy>
  <cp:lastPrinted>2018-02-09T16:36:57Z</cp:lastPrinted>
  <dcterms:created xsi:type="dcterms:W3CDTF">1999-02-05T18:50:56Z</dcterms:created>
  <dcterms:modified xsi:type="dcterms:W3CDTF">2023-06-20T14:38:32Z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