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pw_work\arcadispw01\terrence.mosier\dms78771\"/>
    </mc:Choice>
  </mc:AlternateContent>
  <xr:revisionPtr revIDLastSave="0" documentId="13_ncr:1_{E9B43E17-801A-40A3-9595-8946DA62B301}" xr6:coauthVersionLast="47" xr6:coauthVersionMax="47" xr10:uidLastSave="{00000000-0000-0000-0000-000000000000}"/>
  <bookViews>
    <workbookView xWindow="2685" yWindow="2685" windowWidth="21600" windowHeight="11145" tabRatio="310" xr2:uid="{00000000-000D-0000-FFFF-FFFF00000000}"/>
  </bookViews>
  <sheets>
    <sheet name="PET" sheetId="1" r:id="rId1"/>
    <sheet name="VERTICAL ALIGNMENT" sheetId="7" r:id="rId2"/>
  </sheets>
  <definedNames>
    <definedName name="_xlnm.Print_Area" localSheetId="0">PET!$A$4:$AK$63</definedName>
    <definedName name="_xlnm.Print_Area" localSheetId="1">'VERTICAL ALIGNMENT'!$A$1:$P$72</definedName>
    <definedName name="_xlnm.Print_Titles" localSheetId="0">PET!$4:$5</definedName>
    <definedName name="RAMP_C">PET!$D$2:$AE$35</definedName>
    <definedName name="Spanner_Auto_File">"J:\Proj3\7051300\DOCUMENT\RAMP_C.X2A"</definedName>
    <definedName name="Spanner_Auto_Select">PET!$D$2:$AE$35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" i="1" l="1"/>
  <c r="L6" i="1"/>
  <c r="I46" i="1"/>
  <c r="I47" i="1"/>
  <c r="I48" i="1"/>
  <c r="I49" i="1"/>
  <c r="I50" i="1"/>
  <c r="I51" i="1"/>
  <c r="G51" i="1" s="1"/>
  <c r="M49" i="1"/>
  <c r="L7" i="1"/>
  <c r="L8" i="1"/>
  <c r="M48" i="1"/>
  <c r="AA55" i="1"/>
  <c r="X55" i="1" s="1"/>
  <c r="M50" i="1"/>
  <c r="X56" i="1"/>
  <c r="L52" i="1"/>
  <c r="X7" i="1"/>
  <c r="X14" i="1"/>
  <c r="L9" i="1"/>
  <c r="M11" i="1"/>
  <c r="I11" i="1"/>
  <c r="C11" i="1" s="1"/>
  <c r="W57" i="1"/>
  <c r="AA57" i="1" s="1"/>
  <c r="X57" i="1" s="1"/>
  <c r="AC56" i="1"/>
  <c r="V56" i="1"/>
  <c r="U56" i="1" s="1"/>
  <c r="T56" i="1" s="1"/>
  <c r="S56" i="1" s="1"/>
  <c r="R56" i="1" s="1"/>
  <c r="Q56" i="1" s="1"/>
  <c r="P56" i="1" s="1"/>
  <c r="O56" i="1" s="1"/>
  <c r="N56" i="1" s="1"/>
  <c r="M56" i="1"/>
  <c r="I56" i="1"/>
  <c r="L56" i="1" s="1"/>
  <c r="G56" i="1"/>
  <c r="V55" i="1"/>
  <c r="U55" i="1" s="1"/>
  <c r="T55" i="1" s="1"/>
  <c r="S55" i="1" s="1"/>
  <c r="R55" i="1" s="1"/>
  <c r="Q55" i="1" s="1"/>
  <c r="P55" i="1" s="1"/>
  <c r="O55" i="1" s="1"/>
  <c r="N55" i="1" s="1"/>
  <c r="M55" i="1"/>
  <c r="I55" i="1"/>
  <c r="L55" i="1" s="1"/>
  <c r="M53" i="1"/>
  <c r="I53" i="1"/>
  <c r="L53" i="1" s="1"/>
  <c r="M52" i="1"/>
  <c r="G52" i="1"/>
  <c r="C52" i="1"/>
  <c r="M51" i="1"/>
  <c r="M47" i="1"/>
  <c r="M46" i="1"/>
  <c r="L24" i="1"/>
  <c r="L25" i="1"/>
  <c r="L26" i="1"/>
  <c r="L27" i="1"/>
  <c r="L28" i="1"/>
  <c r="L29" i="1"/>
  <c r="L30" i="1"/>
  <c r="L31" i="1"/>
  <c r="L32" i="1"/>
  <c r="L33" i="1"/>
  <c r="L34" i="1"/>
  <c r="C55" i="1" l="1"/>
  <c r="L51" i="1"/>
  <c r="J51" i="1" s="1"/>
  <c r="D51" i="1" s="1"/>
  <c r="AA54" i="1"/>
  <c r="AA53" i="1" s="1"/>
  <c r="AA52" i="1"/>
  <c r="AC53" i="1"/>
  <c r="X54" i="1"/>
  <c r="M57" i="1"/>
  <c r="Z57" i="1" s="1"/>
  <c r="AF57" i="1" s="1"/>
  <c r="V57" i="1"/>
  <c r="U57" i="1" s="1"/>
  <c r="T57" i="1" s="1"/>
  <c r="S57" i="1" s="1"/>
  <c r="R57" i="1" s="1"/>
  <c r="Q57" i="1" s="1"/>
  <c r="P57" i="1" s="1"/>
  <c r="O57" i="1" s="1"/>
  <c r="N57" i="1" s="1"/>
  <c r="L11" i="1"/>
  <c r="J11" i="1" s="1"/>
  <c r="D11" i="1" s="1"/>
  <c r="A11" i="1" s="1"/>
  <c r="X53" i="1"/>
  <c r="Z53" i="1" s="1"/>
  <c r="AF53" i="1" s="1"/>
  <c r="Z55" i="1"/>
  <c r="AF55" i="1" s="1"/>
  <c r="Z56" i="1"/>
  <c r="AF56" i="1" s="1"/>
  <c r="J56" i="1"/>
  <c r="D56" i="1" s="1"/>
  <c r="J53" i="1"/>
  <c r="D53" i="1" s="1"/>
  <c r="G11" i="1"/>
  <c r="AA11" i="1"/>
  <c r="X11" i="1" s="1"/>
  <c r="M54" i="1"/>
  <c r="J52" i="1"/>
  <c r="D52" i="1" s="1"/>
  <c r="A52" i="1" s="1"/>
  <c r="G55" i="1"/>
  <c r="J55" i="1"/>
  <c r="D55" i="1" s="1"/>
  <c r="A55" i="1" s="1"/>
  <c r="L47" i="1"/>
  <c r="C51" i="1"/>
  <c r="AC54" i="1"/>
  <c r="AC57" i="1"/>
  <c r="AC55" i="1"/>
  <c r="C53" i="1"/>
  <c r="I54" i="1"/>
  <c r="L54" i="1" s="1"/>
  <c r="AC52" i="1"/>
  <c r="C56" i="1"/>
  <c r="G53" i="1"/>
  <c r="I57" i="1"/>
  <c r="L57" i="1" s="1"/>
  <c r="AD8" i="1"/>
  <c r="F10" i="1"/>
  <c r="AC6" i="1"/>
  <c r="AC7" i="1"/>
  <c r="AA9" i="1"/>
  <c r="AA10" i="1"/>
  <c r="AA13" i="1"/>
  <c r="X13" i="1" s="1"/>
  <c r="AA8" i="1"/>
  <c r="C6" i="1"/>
  <c r="C7" i="1"/>
  <c r="C8" i="1"/>
  <c r="C9" i="1"/>
  <c r="G6" i="1"/>
  <c r="G7" i="1"/>
  <c r="G8" i="1"/>
  <c r="G9" i="1"/>
  <c r="I13" i="1"/>
  <c r="L13" i="1" s="1"/>
  <c r="I14" i="1"/>
  <c r="L14" i="1" s="1"/>
  <c r="I18" i="1"/>
  <c r="L18" i="1" s="1"/>
  <c r="I19" i="1"/>
  <c r="L19" i="1" s="1"/>
  <c r="I21" i="1"/>
  <c r="L21" i="1" s="1"/>
  <c r="I22" i="1"/>
  <c r="L22" i="1" s="1"/>
  <c r="I23" i="1"/>
  <c r="L23" i="1" s="1"/>
  <c r="I10" i="1"/>
  <c r="L10" i="1" s="1"/>
  <c r="W25" i="1"/>
  <c r="L49" i="1" l="1"/>
  <c r="J49" i="1" s="1"/>
  <c r="D49" i="1" s="1"/>
  <c r="G49" i="1"/>
  <c r="C49" i="1"/>
  <c r="L48" i="1"/>
  <c r="J48" i="1" s="1"/>
  <c r="D48" i="1" s="1"/>
  <c r="L50" i="1"/>
  <c r="J50" i="1" s="1"/>
  <c r="D50" i="1" s="1"/>
  <c r="G47" i="1"/>
  <c r="C47" i="1"/>
  <c r="X52" i="1"/>
  <c r="Z52" i="1" s="1"/>
  <c r="AF52" i="1" s="1"/>
  <c r="AA51" i="1"/>
  <c r="Z54" i="1"/>
  <c r="AF54" i="1" s="1"/>
  <c r="AC8" i="1"/>
  <c r="X8" i="1"/>
  <c r="AC10" i="1"/>
  <c r="X10" i="1"/>
  <c r="G50" i="1"/>
  <c r="C50" i="1"/>
  <c r="AC9" i="1"/>
  <c r="X9" i="1"/>
  <c r="A56" i="1"/>
  <c r="A53" i="1"/>
  <c r="AC11" i="1"/>
  <c r="Z11" i="1"/>
  <c r="AF11" i="1" s="1"/>
  <c r="J47" i="1"/>
  <c r="D47" i="1" s="1"/>
  <c r="A47" i="1" s="1"/>
  <c r="L46" i="1"/>
  <c r="A51" i="1"/>
  <c r="J57" i="1"/>
  <c r="D57" i="1" s="1"/>
  <c r="G57" i="1"/>
  <c r="C57" i="1"/>
  <c r="C10" i="1"/>
  <c r="J54" i="1"/>
  <c r="D54" i="1" s="1"/>
  <c r="C54" i="1"/>
  <c r="G54" i="1"/>
  <c r="G10" i="1"/>
  <c r="W12" i="1"/>
  <c r="A49" i="1" l="1"/>
  <c r="C48" i="1"/>
  <c r="A48" i="1" s="1"/>
  <c r="G48" i="1"/>
  <c r="AC51" i="1"/>
  <c r="AA50" i="1"/>
  <c r="AA49" i="1" s="1"/>
  <c r="X51" i="1"/>
  <c r="Z51" i="1" s="1"/>
  <c r="AF51" i="1" s="1"/>
  <c r="A50" i="1"/>
  <c r="G46" i="1"/>
  <c r="C46" i="1"/>
  <c r="J46" i="1"/>
  <c r="D46" i="1" s="1"/>
  <c r="A46" i="1" s="1"/>
  <c r="A54" i="1"/>
  <c r="A57" i="1"/>
  <c r="AA12" i="1"/>
  <c r="X12" i="1" s="1"/>
  <c r="I12" i="1"/>
  <c r="L12" i="1" s="1"/>
  <c r="AC49" i="1" l="1"/>
  <c r="X49" i="1"/>
  <c r="Z49" i="1" s="1"/>
  <c r="AF49" i="1" s="1"/>
  <c r="AA48" i="1"/>
  <c r="AA47" i="1"/>
  <c r="AC50" i="1"/>
  <c r="AD51" i="1"/>
  <c r="X50" i="1"/>
  <c r="Z50" i="1" s="1"/>
  <c r="AF50" i="1" s="1"/>
  <c r="G12" i="1"/>
  <c r="C12" i="1"/>
  <c r="AC12" i="1"/>
  <c r="AT18" i="1"/>
  <c r="AU18" i="1" s="1"/>
  <c r="C24" i="1"/>
  <c r="C25" i="1"/>
  <c r="C26" i="1"/>
  <c r="C27" i="1"/>
  <c r="C28" i="1"/>
  <c r="C29" i="1"/>
  <c r="C30" i="1"/>
  <c r="C31" i="1"/>
  <c r="C32" i="1"/>
  <c r="C33" i="1"/>
  <c r="C34" i="1"/>
  <c r="C35" i="1"/>
  <c r="AG22" i="1"/>
  <c r="AG23" i="1"/>
  <c r="AG24" i="1"/>
  <c r="AG25" i="1"/>
  <c r="AG26" i="1"/>
  <c r="AG27" i="1"/>
  <c r="AG28" i="1"/>
  <c r="AG29" i="1"/>
  <c r="AG30" i="1"/>
  <c r="AG31" i="1"/>
  <c r="AG35" i="1"/>
  <c r="X22" i="1"/>
  <c r="X23" i="1"/>
  <c r="X24" i="1"/>
  <c r="X25" i="1"/>
  <c r="X26" i="1"/>
  <c r="X27" i="1"/>
  <c r="X28" i="1"/>
  <c r="X29" i="1"/>
  <c r="X30" i="1"/>
  <c r="X31" i="1"/>
  <c r="X35" i="1"/>
  <c r="AC48" i="1" l="1"/>
  <c r="X48" i="1"/>
  <c r="Z48" i="1" s="1"/>
  <c r="AF48" i="1" s="1"/>
  <c r="X47" i="1"/>
  <c r="Z47" i="1" s="1"/>
  <c r="AF47" i="1" s="1"/>
  <c r="AC47" i="1"/>
  <c r="AW18" i="1"/>
  <c r="AX18" i="1"/>
  <c r="V31" i="1"/>
  <c r="U31" i="1" s="1"/>
  <c r="T31" i="1" s="1"/>
  <c r="S31" i="1" s="1"/>
  <c r="R31" i="1" s="1"/>
  <c r="Q31" i="1" s="1"/>
  <c r="P31" i="1" s="1"/>
  <c r="O31" i="1" s="1"/>
  <c r="N31" i="1" s="1"/>
  <c r="V22" i="1"/>
  <c r="U22" i="1" s="1"/>
  <c r="T22" i="1" s="1"/>
  <c r="S22" i="1" s="1"/>
  <c r="R22" i="1" s="1"/>
  <c r="Q22" i="1" s="1"/>
  <c r="P22" i="1" s="1"/>
  <c r="O22" i="1" s="1"/>
  <c r="N22" i="1" s="1"/>
  <c r="V14" i="1"/>
  <c r="U14" i="1" s="1"/>
  <c r="T14" i="1" s="1"/>
  <c r="S14" i="1" s="1"/>
  <c r="R14" i="1" s="1"/>
  <c r="Q14" i="1" s="1"/>
  <c r="P14" i="1" s="1"/>
  <c r="O14" i="1" s="1"/>
  <c r="N14" i="1" s="1"/>
  <c r="AD32" i="1" l="1"/>
  <c r="AD15" i="1"/>
  <c r="AA18" i="1"/>
  <c r="X18" i="1" s="1"/>
  <c r="AA19" i="1"/>
  <c r="X19" i="1" s="1"/>
  <c r="AA21" i="1"/>
  <c r="AG21" i="1" l="1"/>
  <c r="X21" i="1"/>
  <c r="AC22" i="1"/>
  <c r="AC14" i="1"/>
  <c r="AC31" i="1"/>
  <c r="G31" i="1"/>
  <c r="G35" i="1"/>
  <c r="G24" i="1"/>
  <c r="G25" i="1"/>
  <c r="G27" i="1"/>
  <c r="G28" i="1"/>
  <c r="G29" i="1"/>
  <c r="G30" i="1"/>
  <c r="G32" i="1"/>
  <c r="G33" i="1"/>
  <c r="G34" i="1"/>
  <c r="AC18" i="1" l="1"/>
  <c r="AC19" i="1"/>
  <c r="AC21" i="1"/>
  <c r="AC23" i="1"/>
  <c r="AC24" i="1"/>
  <c r="AC25" i="1"/>
  <c r="AC26" i="1"/>
  <c r="AC27" i="1"/>
  <c r="AC28" i="1"/>
  <c r="AC29" i="1"/>
  <c r="AC30" i="1"/>
  <c r="AC35" i="1"/>
  <c r="AC13" i="1" l="1"/>
  <c r="AT16" i="1"/>
  <c r="AU16" i="1" s="1"/>
  <c r="AW16" i="1" s="1"/>
  <c r="AT17" i="1"/>
  <c r="AU17" i="1" s="1"/>
  <c r="AX16" i="1" l="1"/>
  <c r="AW17" i="1"/>
  <c r="AX17" i="1"/>
  <c r="W15" i="1" l="1"/>
  <c r="I15" i="1" s="1"/>
  <c r="L15" i="1" s="1"/>
  <c r="AT31" i="1"/>
  <c r="AU31" i="1" s="1"/>
  <c r="AX31" i="1" s="1"/>
  <c r="AT30" i="1"/>
  <c r="W16" i="1" l="1"/>
  <c r="I16" i="1" s="1"/>
  <c r="L16" i="1" s="1"/>
  <c r="AA15" i="1"/>
  <c r="X15" i="1" s="1"/>
  <c r="W20" i="1"/>
  <c r="I20" i="1" s="1"/>
  <c r="L20" i="1" s="1"/>
  <c r="AW31" i="1"/>
  <c r="W26" i="1" l="1"/>
  <c r="W27" i="1" s="1"/>
  <c r="AA20" i="1"/>
  <c r="X20" i="1" s="1"/>
  <c r="AC15" i="1"/>
  <c r="W17" i="1"/>
  <c r="I17" i="1" s="1"/>
  <c r="L17" i="1" s="1"/>
  <c r="AA16" i="1"/>
  <c r="X16" i="1" s="1"/>
  <c r="AT35" i="1"/>
  <c r="AT34" i="1"/>
  <c r="AU34" i="1" s="1"/>
  <c r="AA17" i="1" l="1"/>
  <c r="X17" i="1" s="1"/>
  <c r="AC16" i="1"/>
  <c r="AC20" i="1"/>
  <c r="W28" i="1"/>
  <c r="W29" i="1" s="1"/>
  <c r="W30" i="1" s="1"/>
  <c r="W32" i="1" s="1"/>
  <c r="H26" i="1"/>
  <c r="G26" i="1" s="1"/>
  <c r="AU30" i="1"/>
  <c r="AC17" i="1" l="1"/>
  <c r="W33" i="1"/>
  <c r="AA32" i="1"/>
  <c r="AX30" i="1"/>
  <c r="AV34" i="1"/>
  <c r="AW30" i="1"/>
  <c r="V13" i="1"/>
  <c r="U13" i="1" s="1"/>
  <c r="T13" i="1" s="1"/>
  <c r="S13" i="1" s="1"/>
  <c r="R13" i="1" s="1"/>
  <c r="X32" i="1" l="1"/>
  <c r="AG32" i="1"/>
  <c r="AC32" i="1"/>
  <c r="W34" i="1"/>
  <c r="AA34" i="1" s="1"/>
  <c r="AA33" i="1"/>
  <c r="Q13" i="1"/>
  <c r="P13" i="1" s="1"/>
  <c r="O13" i="1" s="1"/>
  <c r="N13" i="1" s="1"/>
  <c r="X33" i="1" l="1"/>
  <c r="AG33" i="1"/>
  <c r="X34" i="1"/>
  <c r="AG34" i="1"/>
  <c r="AC33" i="1"/>
  <c r="AC34" i="1"/>
  <c r="Z68" i="7"/>
  <c r="Z66" i="7"/>
  <c r="Z64" i="7"/>
  <c r="Z62" i="7"/>
  <c r="Z60" i="7"/>
  <c r="Z58" i="7"/>
  <c r="Z56" i="7"/>
  <c r="Z54" i="7"/>
  <c r="Z52" i="7"/>
  <c r="O68" i="7" l="1"/>
  <c r="N68" i="7"/>
  <c r="M68" i="7"/>
  <c r="L68" i="7"/>
  <c r="K68" i="7"/>
  <c r="J68" i="7"/>
  <c r="I68" i="7"/>
  <c r="H68" i="7"/>
  <c r="F67" i="7"/>
  <c r="AA67" i="7" s="1"/>
  <c r="O66" i="7"/>
  <c r="N66" i="7"/>
  <c r="M66" i="7"/>
  <c r="L66" i="7"/>
  <c r="K66" i="7"/>
  <c r="J66" i="7"/>
  <c r="I66" i="7"/>
  <c r="H66" i="7"/>
  <c r="F65" i="7"/>
  <c r="AA65" i="7" s="1"/>
  <c r="O64" i="7"/>
  <c r="N64" i="7"/>
  <c r="L64" i="7"/>
  <c r="K64" i="7"/>
  <c r="M64" i="7" s="1"/>
  <c r="J64" i="7"/>
  <c r="I64" i="7"/>
  <c r="H64" i="7"/>
  <c r="F63" i="7"/>
  <c r="G64" i="7" l="1"/>
  <c r="AA63" i="7"/>
  <c r="G66" i="7"/>
  <c r="F19" i="7" l="1"/>
  <c r="F17" i="7"/>
  <c r="J18" i="7"/>
  <c r="F15" i="7"/>
  <c r="J16" i="7"/>
  <c r="F13" i="7"/>
  <c r="J14" i="7"/>
  <c r="F11" i="7"/>
  <c r="J12" i="7"/>
  <c r="F9" i="7"/>
  <c r="J10" i="7"/>
  <c r="B12" i="7"/>
  <c r="B14" i="7" s="1"/>
  <c r="B16" i="7" s="1"/>
  <c r="B18" i="7" s="1"/>
  <c r="B20" i="7" s="1"/>
  <c r="B22" i="7" s="1"/>
  <c r="B24" i="7" s="1"/>
  <c r="B26" i="7" s="1"/>
  <c r="B28" i="7" s="1"/>
  <c r="B30" i="7" s="1"/>
  <c r="B32" i="7" s="1"/>
  <c r="B34" i="7" s="1"/>
  <c r="B36" i="7" s="1"/>
  <c r="B38" i="7" s="1"/>
  <c r="B40" i="7" s="1"/>
  <c r="B42" i="7" s="1"/>
  <c r="B44" i="7" s="1"/>
  <c r="B46" i="7" s="1"/>
  <c r="B48" i="7" s="1"/>
  <c r="B50" i="7" s="1"/>
  <c r="B52" i="7" s="1"/>
  <c r="B54" i="7" s="1"/>
  <c r="B56" i="7" s="1"/>
  <c r="B58" i="7" s="1"/>
  <c r="B60" i="7" s="1"/>
  <c r="B62" i="7" s="1"/>
  <c r="B64" i="7" s="1"/>
  <c r="B66" i="7" s="1"/>
  <c r="B68" i="7" s="1"/>
  <c r="F57" i="7"/>
  <c r="J58" i="7"/>
  <c r="F59" i="7"/>
  <c r="AA59" i="7" s="1"/>
  <c r="F39" i="7"/>
  <c r="F33" i="7"/>
  <c r="F35" i="7"/>
  <c r="K36" i="7" s="1"/>
  <c r="F37" i="7"/>
  <c r="O36" i="7" s="1"/>
  <c r="F29" i="7"/>
  <c r="F31" i="7"/>
  <c r="F21" i="7"/>
  <c r="F61" i="7"/>
  <c r="O60" i="7"/>
  <c r="N60" i="7"/>
  <c r="K60" i="7"/>
  <c r="L60" i="7"/>
  <c r="J60" i="7"/>
  <c r="I60" i="7"/>
  <c r="M60" i="7"/>
  <c r="H60" i="7"/>
  <c r="N58" i="7"/>
  <c r="N56" i="7"/>
  <c r="F55" i="7"/>
  <c r="J56" i="7"/>
  <c r="O62" i="7"/>
  <c r="N62" i="7"/>
  <c r="M62" i="7"/>
  <c r="L62" i="7"/>
  <c r="K62" i="7"/>
  <c r="J62" i="7"/>
  <c r="I62" i="7"/>
  <c r="H62" i="7"/>
  <c r="F41" i="7"/>
  <c r="K42" i="7"/>
  <c r="J42" i="7"/>
  <c r="F43" i="7"/>
  <c r="F27" i="7"/>
  <c r="J28" i="7"/>
  <c r="N54" i="7"/>
  <c r="F53" i="7"/>
  <c r="J54" i="7"/>
  <c r="O52" i="7"/>
  <c r="N52" i="7"/>
  <c r="F51" i="7"/>
  <c r="J52" i="7"/>
  <c r="O50" i="7"/>
  <c r="N50" i="7"/>
  <c r="F49" i="7"/>
  <c r="J50" i="7"/>
  <c r="N48" i="7"/>
  <c r="F47" i="7"/>
  <c r="K48" i="7" s="1"/>
  <c r="L48" i="7"/>
  <c r="J48" i="7"/>
  <c r="O46" i="7"/>
  <c r="N46" i="7"/>
  <c r="F45" i="7"/>
  <c r="J46" i="7"/>
  <c r="O44" i="7"/>
  <c r="N44" i="7"/>
  <c r="K44" i="7"/>
  <c r="J44" i="7"/>
  <c r="N42" i="7"/>
  <c r="L42" i="7"/>
  <c r="N40" i="7"/>
  <c r="K40" i="7"/>
  <c r="J40" i="7"/>
  <c r="N38" i="7"/>
  <c r="K38" i="7"/>
  <c r="J38" i="7"/>
  <c r="J34" i="7"/>
  <c r="J32" i="7"/>
  <c r="J30" i="7"/>
  <c r="F25" i="7"/>
  <c r="J26" i="7"/>
  <c r="F23" i="7"/>
  <c r="J24" i="7"/>
  <c r="N36" i="7"/>
  <c r="J36" i="7"/>
  <c r="N34" i="7"/>
  <c r="K22" i="7"/>
  <c r="J22" i="7"/>
  <c r="J20" i="7"/>
  <c r="N32" i="7"/>
  <c r="N30" i="7"/>
  <c r="N28" i="7"/>
  <c r="N26" i="7"/>
  <c r="N24" i="7"/>
  <c r="N22" i="7"/>
  <c r="N20" i="7"/>
  <c r="N18" i="7"/>
  <c r="O8" i="7"/>
  <c r="N8" i="7"/>
  <c r="M8" i="7"/>
  <c r="L8" i="7"/>
  <c r="K8" i="7"/>
  <c r="J8" i="7"/>
  <c r="I8" i="7"/>
  <c r="H8" i="7"/>
  <c r="O16" i="7"/>
  <c r="N16" i="7"/>
  <c r="N14" i="7"/>
  <c r="N12" i="7"/>
  <c r="N10" i="7"/>
  <c r="M7" i="1" l="1"/>
  <c r="Z7" i="1" s="1"/>
  <c r="M10" i="1"/>
  <c r="Z10" i="1" s="1"/>
  <c r="M6" i="1"/>
  <c r="Z6" i="1" s="1"/>
  <c r="M8" i="1"/>
  <c r="Z8" i="1" s="1"/>
  <c r="M9" i="1"/>
  <c r="Z9" i="1" s="1"/>
  <c r="M12" i="1"/>
  <c r="Z12" i="1" s="1"/>
  <c r="M22" i="1"/>
  <c r="Z22" i="1" s="1"/>
  <c r="M31" i="1"/>
  <c r="Z31" i="1" s="1"/>
  <c r="M14" i="1"/>
  <c r="M13" i="1"/>
  <c r="Z13" i="1" s="1"/>
  <c r="Y76" i="7"/>
  <c r="X76" i="7" s="1"/>
  <c r="W76" i="7" s="1"/>
  <c r="V76" i="7" s="1"/>
  <c r="U76" i="7" s="1"/>
  <c r="AA57" i="7"/>
  <c r="K56" i="7"/>
  <c r="AA55" i="7"/>
  <c r="AB56" i="7" s="1"/>
  <c r="G10" i="7"/>
  <c r="K54" i="7"/>
  <c r="AA53" i="7"/>
  <c r="AC58" i="7"/>
  <c r="AB58" i="7"/>
  <c r="G62" i="7"/>
  <c r="AA61" i="7"/>
  <c r="G60" i="7"/>
  <c r="I58" i="7"/>
  <c r="O58" i="7"/>
  <c r="K58" i="7"/>
  <c r="L58" i="7"/>
  <c r="O56" i="7"/>
  <c r="I56" i="7"/>
  <c r="K52" i="7"/>
  <c r="G54" i="7"/>
  <c r="G58" i="7"/>
  <c r="I54" i="7"/>
  <c r="H58" i="7"/>
  <c r="L52" i="7"/>
  <c r="G52" i="7"/>
  <c r="G56" i="7"/>
  <c r="H56" i="7"/>
  <c r="L56" i="7"/>
  <c r="H52" i="7"/>
  <c r="H54" i="7"/>
  <c r="L54" i="7"/>
  <c r="O54" i="7"/>
  <c r="K46" i="7"/>
  <c r="I52" i="7"/>
  <c r="M52" i="7" s="1"/>
  <c r="I50" i="7"/>
  <c r="G42" i="7"/>
  <c r="O48" i="7"/>
  <c r="I46" i="7"/>
  <c r="K50" i="7"/>
  <c r="G48" i="7"/>
  <c r="H48" i="7"/>
  <c r="G46" i="7"/>
  <c r="G50" i="7"/>
  <c r="O42" i="7"/>
  <c r="H46" i="7"/>
  <c r="L46" i="7"/>
  <c r="I48" i="7"/>
  <c r="H50" i="7"/>
  <c r="L50" i="7"/>
  <c r="M50" i="7" s="1"/>
  <c r="I44" i="7"/>
  <c r="G44" i="7"/>
  <c r="H44" i="7"/>
  <c r="L44" i="7"/>
  <c r="I42" i="7"/>
  <c r="M42" i="7" s="1"/>
  <c r="G40" i="7"/>
  <c r="H42" i="7"/>
  <c r="I36" i="7"/>
  <c r="H36" i="7"/>
  <c r="I40" i="7"/>
  <c r="L38" i="7"/>
  <c r="I38" i="7"/>
  <c r="O40" i="7"/>
  <c r="H40" i="7"/>
  <c r="L40" i="7"/>
  <c r="G38" i="7"/>
  <c r="O38" i="7"/>
  <c r="H38" i="7"/>
  <c r="G36" i="7"/>
  <c r="L36" i="7"/>
  <c r="M36" i="7" s="1"/>
  <c r="K34" i="7"/>
  <c r="L34" i="7"/>
  <c r="G34" i="7"/>
  <c r="H34" i="7"/>
  <c r="O34" i="7"/>
  <c r="I34" i="7"/>
  <c r="O20" i="7"/>
  <c r="K24" i="7"/>
  <c r="I20" i="7"/>
  <c r="O22" i="7"/>
  <c r="K20" i="7"/>
  <c r="H20" i="7"/>
  <c r="H22" i="7"/>
  <c r="O24" i="7"/>
  <c r="I22" i="7"/>
  <c r="L20" i="7"/>
  <c r="K26" i="7"/>
  <c r="H24" i="7"/>
  <c r="G22" i="7"/>
  <c r="L22" i="7"/>
  <c r="I24" i="7"/>
  <c r="H30" i="7"/>
  <c r="O26" i="7"/>
  <c r="H28" i="7"/>
  <c r="I26" i="7"/>
  <c r="G26" i="7"/>
  <c r="L26" i="7"/>
  <c r="K28" i="7"/>
  <c r="I28" i="7"/>
  <c r="H26" i="7"/>
  <c r="I32" i="7"/>
  <c r="I30" i="7"/>
  <c r="K32" i="7"/>
  <c r="O28" i="7"/>
  <c r="K30" i="7"/>
  <c r="H32" i="7"/>
  <c r="G32" i="7"/>
  <c r="L32" i="7"/>
  <c r="O32" i="7"/>
  <c r="L30" i="7"/>
  <c r="G30" i="7"/>
  <c r="O30" i="7"/>
  <c r="G28" i="7"/>
  <c r="L28" i="7"/>
  <c r="G24" i="7"/>
  <c r="L24" i="7"/>
  <c r="G20" i="7"/>
  <c r="O18" i="7"/>
  <c r="G18" i="7"/>
  <c r="H18" i="7"/>
  <c r="I16" i="7"/>
  <c r="L18" i="7"/>
  <c r="H16" i="7"/>
  <c r="G16" i="7"/>
  <c r="O14" i="7"/>
  <c r="K16" i="7"/>
  <c r="L14" i="7"/>
  <c r="L16" i="7"/>
  <c r="O12" i="7"/>
  <c r="G12" i="7"/>
  <c r="L12" i="7"/>
  <c r="K14" i="7"/>
  <c r="H14" i="7"/>
  <c r="G14" i="7"/>
  <c r="I12" i="7"/>
  <c r="O10" i="7"/>
  <c r="H12" i="7"/>
  <c r="H10" i="7"/>
  <c r="L10" i="7"/>
  <c r="I10" i="7"/>
  <c r="K12" i="7"/>
  <c r="K10" i="7"/>
  <c r="I14" i="7"/>
  <c r="K18" i="7"/>
  <c r="I18" i="7"/>
  <c r="Z14" i="1" l="1"/>
  <c r="AF14" i="1" s="1"/>
  <c r="J12" i="1"/>
  <c r="D12" i="1" s="1"/>
  <c r="A12" i="1" s="1"/>
  <c r="AF12" i="1"/>
  <c r="AF6" i="1"/>
  <c r="J6" i="1"/>
  <c r="D6" i="1" s="1"/>
  <c r="A6" i="1" s="1"/>
  <c r="J31" i="1"/>
  <c r="D31" i="1" s="1"/>
  <c r="A31" i="1" s="1"/>
  <c r="AF10" i="1"/>
  <c r="J10" i="1"/>
  <c r="D10" i="1" s="1"/>
  <c r="A10" i="1" s="1"/>
  <c r="AF9" i="1"/>
  <c r="J9" i="1"/>
  <c r="D9" i="1" s="1"/>
  <c r="A9" i="1" s="1"/>
  <c r="AF8" i="1"/>
  <c r="J8" i="1"/>
  <c r="D8" i="1" s="1"/>
  <c r="A8" i="1" s="1"/>
  <c r="AF7" i="1"/>
  <c r="J7" i="1"/>
  <c r="D7" i="1" s="1"/>
  <c r="A7" i="1" s="1"/>
  <c r="AF13" i="1"/>
  <c r="T76" i="7"/>
  <c r="S76" i="7" s="1"/>
  <c r="R76" i="7" s="1"/>
  <c r="Q76" i="7" s="1"/>
  <c r="E76" i="7" s="1"/>
  <c r="AC54" i="7"/>
  <c r="AB54" i="7"/>
  <c r="M54" i="7"/>
  <c r="M58" i="7"/>
  <c r="M56" i="7"/>
  <c r="M46" i="7"/>
  <c r="M44" i="7"/>
  <c r="M48" i="7"/>
  <c r="M40" i="7"/>
  <c r="M38" i="7"/>
  <c r="M34" i="7"/>
  <c r="M24" i="7"/>
  <c r="M22" i="7"/>
  <c r="M20" i="7"/>
  <c r="M26" i="7"/>
  <c r="M32" i="7"/>
  <c r="M28" i="7"/>
  <c r="M30" i="7"/>
  <c r="M16" i="7"/>
  <c r="M10" i="7"/>
  <c r="M18" i="7"/>
  <c r="M12" i="7"/>
  <c r="M14" i="7"/>
  <c r="V16" i="1" l="1"/>
  <c r="U16" i="1" s="1"/>
  <c r="T16" i="1" s="1"/>
  <c r="S16" i="1" s="1"/>
  <c r="R16" i="1" s="1"/>
  <c r="Q16" i="1" l="1"/>
  <c r="P16" i="1" s="1"/>
  <c r="O16" i="1" s="1"/>
  <c r="N16" i="1" s="1"/>
  <c r="M16" i="1" s="1"/>
  <c r="Z16" i="1" s="1"/>
  <c r="V19" i="1"/>
  <c r="U19" i="1" s="1"/>
  <c r="T19" i="1" s="1"/>
  <c r="S19" i="1" s="1"/>
  <c r="R19" i="1" s="1"/>
  <c r="V24" i="1"/>
  <c r="U24" i="1" s="1"/>
  <c r="T24" i="1" s="1"/>
  <c r="S24" i="1" s="1"/>
  <c r="R24" i="1" s="1"/>
  <c r="V21" i="1"/>
  <c r="U21" i="1" s="1"/>
  <c r="T21" i="1" s="1"/>
  <c r="S21" i="1" s="1"/>
  <c r="R21" i="1" s="1"/>
  <c r="AF16" i="1" l="1"/>
  <c r="Q21" i="1"/>
  <c r="P21" i="1" s="1"/>
  <c r="O21" i="1" s="1"/>
  <c r="N21" i="1" s="1"/>
  <c r="M21" i="1" s="1"/>
  <c r="Z21" i="1" s="1"/>
  <c r="Q24" i="1"/>
  <c r="P24" i="1" s="1"/>
  <c r="O24" i="1" s="1"/>
  <c r="N24" i="1" s="1"/>
  <c r="M24" i="1" s="1"/>
  <c r="Z24" i="1" s="1"/>
  <c r="Q19" i="1"/>
  <c r="P19" i="1" s="1"/>
  <c r="O19" i="1" s="1"/>
  <c r="N19" i="1" s="1"/>
  <c r="M19" i="1" s="1"/>
  <c r="Z19" i="1" s="1"/>
  <c r="AF19" i="1" l="1"/>
  <c r="AF21" i="1"/>
  <c r="AI21" i="1" s="1"/>
  <c r="J24" i="1"/>
  <c r="D24" i="1" s="1"/>
  <c r="A24" i="1" s="1"/>
  <c r="AF24" i="1"/>
  <c r="AI24" i="1" s="1"/>
  <c r="V26" i="1"/>
  <c r="U26" i="1" s="1"/>
  <c r="T26" i="1" s="1"/>
  <c r="S26" i="1" s="1"/>
  <c r="R26" i="1" s="1"/>
  <c r="Q26" i="1" l="1"/>
  <c r="P26" i="1" s="1"/>
  <c r="O26" i="1" s="1"/>
  <c r="N26" i="1" s="1"/>
  <c r="M26" i="1" s="1"/>
  <c r="Z26" i="1" s="1"/>
  <c r="J26" i="1" l="1"/>
  <c r="D26" i="1" s="1"/>
  <c r="A26" i="1" s="1"/>
  <c r="AF26" i="1"/>
  <c r="AI26" i="1" s="1"/>
  <c r="V28" i="1"/>
  <c r="U28" i="1" s="1"/>
  <c r="T28" i="1" s="1"/>
  <c r="S28" i="1" s="1"/>
  <c r="R28" i="1" s="1"/>
  <c r="V35" i="1"/>
  <c r="U35" i="1" s="1"/>
  <c r="T35" i="1" s="1"/>
  <c r="S35" i="1" s="1"/>
  <c r="R35" i="1" s="1"/>
  <c r="Q35" i="1" l="1"/>
  <c r="P35" i="1" s="1"/>
  <c r="O35" i="1" s="1"/>
  <c r="N35" i="1" s="1"/>
  <c r="M35" i="1" s="1"/>
  <c r="Z35" i="1" s="1"/>
  <c r="Q28" i="1"/>
  <c r="P28" i="1" s="1"/>
  <c r="O28" i="1" s="1"/>
  <c r="N28" i="1" s="1"/>
  <c r="M28" i="1" s="1"/>
  <c r="Z28" i="1" s="1"/>
  <c r="V34" i="1"/>
  <c r="U34" i="1" s="1"/>
  <c r="T34" i="1" s="1"/>
  <c r="S34" i="1" s="1"/>
  <c r="R34" i="1" s="1"/>
  <c r="J35" i="1" l="1"/>
  <c r="D35" i="1" s="1"/>
  <c r="A35" i="1" s="1"/>
  <c r="J28" i="1"/>
  <c r="D28" i="1" s="1"/>
  <c r="A28" i="1" s="1"/>
  <c r="AF28" i="1"/>
  <c r="AI28" i="1" s="1"/>
  <c r="Q34" i="1"/>
  <c r="P34" i="1" s="1"/>
  <c r="O34" i="1" s="1"/>
  <c r="N34" i="1" s="1"/>
  <c r="M34" i="1" s="1"/>
  <c r="Z34" i="1" s="1"/>
  <c r="J34" i="1" l="1"/>
  <c r="D34" i="1" s="1"/>
  <c r="A34" i="1" s="1"/>
  <c r="AF34" i="1"/>
  <c r="AI34" i="1" s="1"/>
  <c r="V17" i="1" l="1"/>
  <c r="U17" i="1" s="1"/>
  <c r="T17" i="1" s="1"/>
  <c r="S17" i="1" s="1"/>
  <c r="R17" i="1" s="1"/>
  <c r="Q17" i="1" l="1"/>
  <c r="P17" i="1" s="1"/>
  <c r="O17" i="1" s="1"/>
  <c r="N17" i="1" s="1"/>
  <c r="M17" i="1" s="1"/>
  <c r="Z17" i="1" s="1"/>
  <c r="V20" i="1"/>
  <c r="U20" i="1" s="1"/>
  <c r="T20" i="1" s="1"/>
  <c r="S20" i="1" s="1"/>
  <c r="R20" i="1" s="1"/>
  <c r="V18" i="1"/>
  <c r="U18" i="1" s="1"/>
  <c r="T18" i="1" s="1"/>
  <c r="S18" i="1" s="1"/>
  <c r="R18" i="1" s="1"/>
  <c r="V15" i="1"/>
  <c r="U15" i="1" s="1"/>
  <c r="T15" i="1" s="1"/>
  <c r="S15" i="1" s="1"/>
  <c r="R15" i="1" s="1"/>
  <c r="AF17" i="1" l="1"/>
  <c r="Q18" i="1"/>
  <c r="P18" i="1" s="1"/>
  <c r="O18" i="1" s="1"/>
  <c r="N18" i="1" s="1"/>
  <c r="M18" i="1" s="1"/>
  <c r="Z18" i="1" s="1"/>
  <c r="Q20" i="1"/>
  <c r="P20" i="1" s="1"/>
  <c r="O20" i="1" s="1"/>
  <c r="N20" i="1" s="1"/>
  <c r="M20" i="1" s="1"/>
  <c r="Z20" i="1" s="1"/>
  <c r="Q15" i="1"/>
  <c r="P15" i="1" s="1"/>
  <c r="O15" i="1" s="1"/>
  <c r="N15" i="1" s="1"/>
  <c r="M15" i="1" s="1"/>
  <c r="Z15" i="1" s="1"/>
  <c r="V27" i="1"/>
  <c r="U27" i="1" s="1"/>
  <c r="T27" i="1" s="1"/>
  <c r="S27" i="1" s="1"/>
  <c r="R27" i="1" s="1"/>
  <c r="AF15" i="1" l="1"/>
  <c r="AF18" i="1"/>
  <c r="AF20" i="1"/>
  <c r="Q27" i="1"/>
  <c r="P27" i="1" s="1"/>
  <c r="O27" i="1" s="1"/>
  <c r="N27" i="1" s="1"/>
  <c r="M27" i="1" s="1"/>
  <c r="Z27" i="1" s="1"/>
  <c r="V29" i="1"/>
  <c r="U29" i="1" s="1"/>
  <c r="T29" i="1" s="1"/>
  <c r="S29" i="1" s="1"/>
  <c r="R29" i="1" s="1"/>
  <c r="J27" i="1" l="1"/>
  <c r="D27" i="1" s="1"/>
  <c r="A27" i="1" s="1"/>
  <c r="AF27" i="1"/>
  <c r="AI27" i="1" s="1"/>
  <c r="Q29" i="1"/>
  <c r="P29" i="1" s="1"/>
  <c r="O29" i="1" s="1"/>
  <c r="N29" i="1" s="1"/>
  <c r="M29" i="1" s="1"/>
  <c r="Z29" i="1" s="1"/>
  <c r="J29" i="1" l="1"/>
  <c r="D29" i="1" s="1"/>
  <c r="A29" i="1" s="1"/>
  <c r="AF29" i="1"/>
  <c r="AI29" i="1" s="1"/>
  <c r="V30" i="1"/>
  <c r="U30" i="1" s="1"/>
  <c r="T30" i="1" s="1"/>
  <c r="S30" i="1" s="1"/>
  <c r="R30" i="1" s="1"/>
  <c r="Q30" i="1" l="1"/>
  <c r="P30" i="1" s="1"/>
  <c r="O30" i="1" s="1"/>
  <c r="N30" i="1" s="1"/>
  <c r="M30" i="1" s="1"/>
  <c r="Z30" i="1" s="1"/>
  <c r="V32" i="1"/>
  <c r="U32" i="1" s="1"/>
  <c r="T32" i="1" s="1"/>
  <c r="S32" i="1" s="1"/>
  <c r="R32" i="1" s="1"/>
  <c r="J30" i="1" l="1"/>
  <c r="D30" i="1" s="1"/>
  <c r="A30" i="1" s="1"/>
  <c r="AF30" i="1"/>
  <c r="AI30" i="1" s="1"/>
  <c r="Q32" i="1"/>
  <c r="P32" i="1" s="1"/>
  <c r="O32" i="1" s="1"/>
  <c r="N32" i="1" s="1"/>
  <c r="M32" i="1" s="1"/>
  <c r="Z32" i="1" s="1"/>
  <c r="V23" i="1"/>
  <c r="U23" i="1" s="1"/>
  <c r="T23" i="1" s="1"/>
  <c r="S23" i="1" s="1"/>
  <c r="R23" i="1" s="1"/>
  <c r="J32" i="1" l="1"/>
  <c r="D32" i="1" s="1"/>
  <c r="A32" i="1" s="1"/>
  <c r="AF32" i="1"/>
  <c r="AI32" i="1" s="1"/>
  <c r="Q23" i="1"/>
  <c r="P23" i="1" s="1"/>
  <c r="O23" i="1" s="1"/>
  <c r="N23" i="1" s="1"/>
  <c r="M23" i="1" s="1"/>
  <c r="Z23" i="1" s="1"/>
  <c r="V25" i="1"/>
  <c r="U25" i="1" s="1"/>
  <c r="T25" i="1" s="1"/>
  <c r="S25" i="1" s="1"/>
  <c r="R25" i="1" s="1"/>
  <c r="AF23" i="1" l="1"/>
  <c r="AI23" i="1" s="1"/>
  <c r="Q25" i="1"/>
  <c r="P25" i="1" s="1"/>
  <c r="O25" i="1" s="1"/>
  <c r="N25" i="1" s="1"/>
  <c r="M25" i="1" s="1"/>
  <c r="Z25" i="1" s="1"/>
  <c r="V33" i="1"/>
  <c r="U33" i="1" s="1"/>
  <c r="T33" i="1" s="1"/>
  <c r="S33" i="1" s="1"/>
  <c r="R33" i="1" s="1"/>
  <c r="J25" i="1" l="1"/>
  <c r="D25" i="1" s="1"/>
  <c r="A25" i="1" s="1"/>
  <c r="AF25" i="1"/>
  <c r="AI25" i="1" s="1"/>
  <c r="Q33" i="1"/>
  <c r="P33" i="1" s="1"/>
  <c r="O33" i="1" s="1"/>
  <c r="N33" i="1" s="1"/>
  <c r="M33" i="1" s="1"/>
  <c r="Z33" i="1" s="1"/>
  <c r="J33" i="1" l="1"/>
  <c r="D33" i="1" s="1"/>
  <c r="A33" i="1" s="1"/>
  <c r="AF33" i="1"/>
  <c r="AI33" i="1" s="1"/>
  <c r="AF35" i="1"/>
  <c r="AI35" i="1" s="1"/>
  <c r="AF31" i="1"/>
  <c r="AI31" i="1" s="1"/>
  <c r="AF22" i="1"/>
  <c r="AI22" i="1" s="1"/>
  <c r="J14" i="1" l="1"/>
  <c r="D14" i="1" s="1"/>
  <c r="J17" i="1"/>
  <c r="D17" i="1" s="1"/>
  <c r="J20" i="1"/>
  <c r="D20" i="1" s="1"/>
  <c r="J22" i="1"/>
  <c r="D22" i="1" s="1"/>
  <c r="J18" i="1"/>
  <c r="D18" i="1" s="1"/>
  <c r="C22" i="1"/>
  <c r="A22" i="1" s="1"/>
  <c r="G22" i="1"/>
  <c r="J19" i="1"/>
  <c r="D19" i="1" s="1"/>
  <c r="J23" i="1"/>
  <c r="D23" i="1" s="1"/>
  <c r="J15" i="1"/>
  <c r="D15" i="1" s="1"/>
  <c r="G16" i="1"/>
  <c r="C16" i="1"/>
  <c r="C13" i="1"/>
  <c r="G13" i="1"/>
  <c r="J13" i="1"/>
  <c r="D13" i="1" s="1"/>
  <c r="G20" i="1"/>
  <c r="C20" i="1"/>
  <c r="C18" i="1"/>
  <c r="G18" i="1"/>
  <c r="J16" i="1"/>
  <c r="D16" i="1" s="1"/>
  <c r="C19" i="1"/>
  <c r="G19" i="1"/>
  <c r="G14" i="1"/>
  <c r="C14" i="1"/>
  <c r="G23" i="1"/>
  <c r="C23" i="1"/>
  <c r="G21" i="1"/>
  <c r="C21" i="1"/>
  <c r="C15" i="1"/>
  <c r="G15" i="1"/>
  <c r="G17" i="1"/>
  <c r="C17" i="1"/>
  <c r="J21" i="1"/>
  <c r="D21" i="1" s="1"/>
  <c r="A23" i="1" l="1"/>
  <c r="A17" i="1"/>
  <c r="A16" i="1"/>
  <c r="A15" i="1"/>
  <c r="A20" i="1"/>
  <c r="A13" i="1"/>
  <c r="A21" i="1"/>
  <c r="A14" i="1"/>
  <c r="A19" i="1"/>
  <c r="A18" i="1"/>
</calcChain>
</file>

<file path=xl/sharedStrings.xml><?xml version="1.0" encoding="utf-8"?>
<sst xmlns="http://schemas.openxmlformats.org/spreadsheetml/2006/main" count="117" uniqueCount="69">
  <si>
    <t xml:space="preserve"> </t>
  </si>
  <si>
    <t>K</t>
  </si>
  <si>
    <t>A</t>
  </si>
  <si>
    <t>Station</t>
  </si>
  <si>
    <t>ELEVATION</t>
  </si>
  <si>
    <t>PVI STATION</t>
  </si>
  <si>
    <t>Grade</t>
  </si>
  <si>
    <t>Elevation</t>
  </si>
  <si>
    <r>
      <t>High</t>
    </r>
    <r>
      <rPr>
        <sz val="10"/>
        <rFont val="Arial"/>
        <family val="2"/>
      </rPr>
      <t>/</t>
    </r>
    <r>
      <rPr>
        <sz val="10"/>
        <color indexed="10"/>
        <rFont val="Arial"/>
        <family val="2"/>
      </rPr>
      <t>Low</t>
    </r>
    <r>
      <rPr>
        <sz val="10"/>
        <rFont val="Arial"/>
        <family val="2"/>
      </rPr>
      <t xml:space="preserve"> Point</t>
    </r>
  </si>
  <si>
    <t>PVC</t>
  </si>
  <si>
    <t>PVT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</si>
  <si>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</si>
  <si>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t>L/A</t>
  </si>
  <si>
    <t>r</t>
  </si>
  <si>
    <r>
      <t>(g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-g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)/L</t>
    </r>
  </si>
  <si>
    <t>g</t>
  </si>
  <si>
    <t>VERTICAL CURVE (ft.)</t>
  </si>
  <si>
    <t>Vertical Alignment Calculation Spread Sheet</t>
  </si>
  <si>
    <t>PVI No.</t>
  </si>
  <si>
    <t>Enter the Vertical Alignment information in the Yellow Columns</t>
  </si>
  <si>
    <t>Vertical Curve Equation:  Y = Ybvc + g1X + ((g2-g1)/2L)X2</t>
  </si>
  <si>
    <t>Enter Station below to calculate Random point elevations along profile grade.</t>
  </si>
  <si>
    <t>PROFILE GRADE</t>
  </si>
  <si>
    <t>STATION</t>
  </si>
  <si>
    <t>SHOULDER EDGE OR TOE OF CURB ELEVATION</t>
  </si>
  <si>
    <t>SHOULDER/ GUTTER WIDTH</t>
  </si>
  <si>
    <t>SHOULDER/ GUTTER CROSS SLOPE</t>
  </si>
  <si>
    <t>SPEED</t>
  </si>
  <si>
    <t>width</t>
  </si>
  <si>
    <t>rate (G)</t>
  </si>
  <si>
    <t>slope1</t>
  </si>
  <si>
    <t>slope2</t>
  </si>
  <si>
    <t>Lr</t>
  </si>
  <si>
    <t>Lr (actual)</t>
  </si>
  <si>
    <t>RAMP:</t>
  </si>
  <si>
    <t>LEFT SHOULDER</t>
  </si>
  <si>
    <t>RIGHT SHOULDER</t>
  </si>
  <si>
    <t>SAG</t>
  </si>
  <si>
    <t>NR</t>
  </si>
  <si>
    <t>CREST</t>
  </si>
  <si>
    <t>WIDTH</t>
  </si>
  <si>
    <t>CROSS SLOPE</t>
  </si>
  <si>
    <t>TRANSITION RATE</t>
  </si>
  <si>
    <t>EDGE ELEVATION</t>
  </si>
  <si>
    <t>ELEVATION CORRECTION</t>
  </si>
  <si>
    <t>REMARKS</t>
  </si>
  <si>
    <t>0.06 Max</t>
  </si>
  <si>
    <t>LEFT PAVEMENT</t>
  </si>
  <si>
    <t>35 MPH</t>
  </si>
  <si>
    <t>202-10</t>
  </si>
  <si>
    <t>202-4</t>
  </si>
  <si>
    <t xml:space="preserve">Lt </t>
  </si>
  <si>
    <t>Ls</t>
  </si>
  <si>
    <t>G (Spiral)</t>
  </si>
  <si>
    <t>RAMP E Profile Grade</t>
  </si>
  <si>
    <t>LUC-23-11.75</t>
  </si>
  <si>
    <t>DC=44^00'00"</t>
  </si>
  <si>
    <t>RIGHT PAVEMENT</t>
  </si>
  <si>
    <t>SB RAMPS D&amp;C</t>
  </si>
  <si>
    <t>LEFT MEDIAN SHOULDER</t>
  </si>
  <si>
    <t>RIGHT MEDIAN SHOULDER</t>
  </si>
  <si>
    <t>FS</t>
  </si>
  <si>
    <t>PC</t>
  </si>
  <si>
    <t>POT</t>
  </si>
  <si>
    <t>RC</t>
  </si>
  <si>
    <t>Dc = 20°30'23"  R = 279.40' LT</t>
  </si>
  <si>
    <t>HF</t>
  </si>
  <si>
    <t>SEE INTERSECTION DETAILS</t>
  </si>
  <si>
    <t>SB RAMPS C-D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</si>
</sst>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0"/>
    <numFmt numFmtId="165" formatCode="0.00000000"/>
    <numFmt numFmtId="166" formatCode="0\+00.00"/>
    <numFmt numFmtId="167" formatCode="&quot;Sta. &quot;\ 0\+00.00"/>
    <numFmt numFmtId="168" formatCode="000&quot;:1&quot;"/>
    <numFmt numFmtId="169" formatCode="0.00&quot;'&quot;"/>
    <numFmt numFmtId="170" formatCode="0.000%"/>
    <numFmt numFmtId="171" formatCode="00\+00.00"/>
    <numFmt numFmtId="172" formatCode="m/d;@"/>
  </numFmts>
  <fonts count="35" x14ac:knownFonts="1">
    <font>
      <sz val="10"/>
      <name val="Arial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i/>
      <sz val="14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u/>
      <sz val="14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u/>
      <sz val="10"/>
      <name val="Arial"/>
      <family val="2"/>
    </font>
    <font>
      <i/>
      <sz val="10"/>
      <color rgb="FF0070C0"/>
      <name val="Arial"/>
      <family val="2"/>
    </font>
    <font>
      <i/>
      <sz val="10"/>
      <color rgb="FF00B050"/>
      <name val="Arial"/>
      <family val="2"/>
    </font>
    <font>
      <i/>
      <sz val="10"/>
      <color indexed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u/>
      <sz val="9"/>
      <name val="Arial"/>
      <family val="2"/>
    </font>
    <font>
      <i/>
      <sz val="9"/>
      <name val="Arial"/>
      <family val="2"/>
    </font>
    <font>
      <i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indexed="12"/>
      <name val="Arial"/>
      <family val="2"/>
    </font>
    <font>
      <b/>
      <i/>
      <sz val="11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i/>
      <sz val="10"/>
      <color rgb="FF0000FF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4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5" fillId="0" borderId="0" xfId="0" applyFont="1"/>
    <xf numFmtId="2" fontId="0" fillId="0" borderId="5" xfId="0" applyNumberFormat="1" applyBorder="1"/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67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5" fillId="2" borderId="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Alignment="1" applyProtection="1">
      <alignment horizontal="center"/>
      <protection locked="0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166" fontId="9" fillId="0" borderId="0" xfId="0" applyNumberFormat="1" applyFont="1"/>
    <xf numFmtId="166" fontId="5" fillId="0" borderId="0" xfId="0" applyNumberFormat="1" applyFont="1"/>
    <xf numFmtId="166" fontId="5" fillId="2" borderId="18" xfId="0" applyNumberFormat="1" applyFont="1" applyFill="1" applyBorder="1" applyProtection="1">
      <protection locked="0"/>
    </xf>
    <xf numFmtId="166" fontId="5" fillId="2" borderId="19" xfId="0" applyNumberFormat="1" applyFont="1" applyFill="1" applyBorder="1" applyAlignment="1" applyProtection="1">
      <alignment horizontal="center"/>
      <protection locked="0"/>
    </xf>
    <xf numFmtId="166" fontId="5" fillId="2" borderId="20" xfId="0" applyNumberFormat="1" applyFont="1" applyFill="1" applyBorder="1" applyProtection="1">
      <protection locked="0"/>
    </xf>
    <xf numFmtId="166" fontId="2" fillId="0" borderId="0" xfId="0" applyNumberFormat="1" applyFont="1"/>
    <xf numFmtId="166" fontId="0" fillId="0" borderId="0" xfId="0" applyNumberFormat="1" applyAlignment="1">
      <alignment horizontal="center"/>
    </xf>
    <xf numFmtId="166" fontId="0" fillId="0" borderId="21" xfId="0" applyNumberFormat="1" applyBorder="1" applyAlignment="1">
      <alignment horizontal="centerContinuous" vertical="center"/>
    </xf>
    <xf numFmtId="166" fontId="0" fillId="0" borderId="22" xfId="0" applyNumberFormat="1" applyBorder="1" applyAlignment="1">
      <alignment horizontal="center" vertic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0" borderId="0" xfId="0" applyNumberFormat="1"/>
    <xf numFmtId="166" fontId="0" fillId="0" borderId="22" xfId="0" applyNumberFormat="1" applyBorder="1" applyAlignment="1">
      <alignment horizontal="center" vertical="center" wrapText="1"/>
    </xf>
    <xf numFmtId="166" fontId="0" fillId="0" borderId="26" xfId="0" applyNumberFormat="1" applyBorder="1" applyAlignment="1">
      <alignment horizontal="centerContinuous" vertical="center"/>
    </xf>
    <xf numFmtId="165" fontId="0" fillId="0" borderId="27" xfId="0" applyNumberFormat="1" applyBorder="1"/>
    <xf numFmtId="165" fontId="0" fillId="0" borderId="28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66" fontId="5" fillId="2" borderId="31" xfId="0" applyNumberFormat="1" applyFont="1" applyFill="1" applyBorder="1" applyAlignment="1" applyProtection="1">
      <alignment horizontal="center"/>
      <protection locked="0"/>
    </xf>
    <xf numFmtId="2" fontId="5" fillId="2" borderId="32" xfId="0" applyNumberFormat="1" applyFont="1" applyFill="1" applyBorder="1" applyAlignment="1" applyProtection="1">
      <alignment horizontal="center"/>
      <protection locked="0"/>
    </xf>
    <xf numFmtId="165" fontId="0" fillId="0" borderId="0" xfId="0" applyNumberFormat="1"/>
    <xf numFmtId="165" fontId="0" fillId="0" borderId="33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164" fontId="5" fillId="0" borderId="0" xfId="0" applyNumberFormat="1" applyFont="1" applyProtection="1">
      <protection hidden="1"/>
    </xf>
    <xf numFmtId="166" fontId="5" fillId="0" borderId="35" xfId="0" applyNumberFormat="1" applyFont="1" applyBorder="1"/>
    <xf numFmtId="0" fontId="5" fillId="0" borderId="35" xfId="0" applyFont="1" applyBorder="1"/>
    <xf numFmtId="166" fontId="5" fillId="0" borderId="36" xfId="0" applyNumberFormat="1" applyFont="1" applyBorder="1"/>
    <xf numFmtId="0" fontId="5" fillId="0" borderId="36" xfId="0" applyFont="1" applyBorder="1"/>
    <xf numFmtId="2" fontId="5" fillId="2" borderId="37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/>
    <xf numFmtId="2" fontId="5" fillId="0" borderId="35" xfId="0" applyNumberFormat="1" applyFont="1" applyBorder="1"/>
    <xf numFmtId="2" fontId="5" fillId="0" borderId="36" xfId="0" applyNumberFormat="1" applyFont="1" applyBorder="1"/>
    <xf numFmtId="10" fontId="11" fillId="0" borderId="0" xfId="0" applyNumberFormat="1" applyFont="1" applyAlignment="1">
      <alignment horizontal="left"/>
    </xf>
    <xf numFmtId="10" fontId="0" fillId="0" borderId="0" xfId="0" applyNumberFormat="1"/>
    <xf numFmtId="10" fontId="0" fillId="0" borderId="38" xfId="0" applyNumberFormat="1" applyBorder="1" applyAlignment="1">
      <alignment horizontal="center" vertical="center"/>
    </xf>
    <xf numFmtId="10" fontId="0" fillId="0" borderId="39" xfId="0" applyNumberFormat="1" applyBorder="1" applyAlignment="1">
      <alignment horizontal="center" vertical="center"/>
    </xf>
    <xf numFmtId="10" fontId="0" fillId="0" borderId="40" xfId="0" applyNumberFormat="1" applyBorder="1"/>
    <xf numFmtId="10" fontId="0" fillId="0" borderId="4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0" fontId="0" fillId="0" borderId="3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5" xfId="0" applyNumberFormat="1" applyBorder="1"/>
    <xf numFmtId="10" fontId="0" fillId="0" borderId="10" xfId="0" applyNumberFormat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2" fontId="0" fillId="0" borderId="43" xfId="0" applyNumberFormat="1" applyBorder="1" applyAlignment="1">
      <alignment horizontal="centerContinuous" vertical="center"/>
    </xf>
    <xf numFmtId="2" fontId="0" fillId="0" borderId="44" xfId="0" applyNumberFormat="1" applyBorder="1" applyAlignment="1">
      <alignment horizontal="center" vertical="center"/>
    </xf>
    <xf numFmtId="2" fontId="0" fillId="0" borderId="45" xfId="0" applyNumberFormat="1" applyBorder="1"/>
    <xf numFmtId="2" fontId="0" fillId="0" borderId="8" xfId="0" applyNumberFormat="1" applyBorder="1"/>
    <xf numFmtId="2" fontId="0" fillId="0" borderId="46" xfId="0" applyNumberFormat="1" applyBorder="1"/>
    <xf numFmtId="2" fontId="0" fillId="0" borderId="0" xfId="0" applyNumberFormat="1" applyAlignment="1">
      <alignment horizont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166" fontId="3" fillId="0" borderId="52" xfId="0" applyNumberFormat="1" applyFont="1" applyBorder="1" applyAlignment="1">
      <alignment horizontal="left" vertical="center" indent="1"/>
    </xf>
    <xf numFmtId="10" fontId="2" fillId="0" borderId="35" xfId="0" applyNumberFormat="1" applyFont="1" applyBorder="1"/>
    <xf numFmtId="2" fontId="2" fillId="0" borderId="47" xfId="0" applyNumberFormat="1" applyFont="1" applyBorder="1"/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53" xfId="0" applyFont="1" applyBorder="1" applyAlignment="1">
      <alignment horizontal="center"/>
    </xf>
    <xf numFmtId="10" fontId="12" fillId="0" borderId="0" xfId="0" applyNumberFormat="1" applyFont="1" applyAlignment="1">
      <alignment horizontal="left"/>
    </xf>
    <xf numFmtId="2" fontId="2" fillId="0" borderId="48" xfId="0" applyNumberFormat="1" applyFont="1" applyBorder="1"/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2" fillId="0" borderId="51" xfId="0" applyFont="1" applyBorder="1" applyAlignment="1">
      <alignment horizontal="center"/>
    </xf>
    <xf numFmtId="10" fontId="2" fillId="0" borderId="36" xfId="0" applyNumberFormat="1" applyFont="1" applyBorder="1"/>
    <xf numFmtId="2" fontId="2" fillId="0" borderId="49" xfId="0" applyNumberFormat="1" applyFont="1" applyBorder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vertical="center"/>
    </xf>
    <xf numFmtId="2" fontId="2" fillId="0" borderId="10" xfId="0" applyNumberFormat="1" applyFont="1" applyBorder="1" applyAlignment="1">
      <alignment horizontal="centerContinuous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50" xfId="0" applyNumberFormat="1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164" fontId="4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2" fillId="4" borderId="4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9" fontId="2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5" fillId="2" borderId="10" xfId="0" applyNumberFormat="1" applyFont="1" applyFill="1" applyBorder="1" applyAlignment="1" applyProtection="1">
      <alignment horizontal="center"/>
      <protection locked="0"/>
    </xf>
    <xf numFmtId="170" fontId="0" fillId="0" borderId="41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center" vertical="center"/>
    </xf>
    <xf numFmtId="164" fontId="5" fillId="2" borderId="37" xfId="0" applyNumberFormat="1" applyFont="1" applyFill="1" applyBorder="1" applyAlignment="1" applyProtection="1">
      <alignment horizontal="center"/>
      <protection locked="0"/>
    </xf>
    <xf numFmtId="0" fontId="19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7" fillId="0" borderId="34" xfId="0" applyFont="1" applyBorder="1" applyAlignment="1">
      <alignment horizontal="center" vertical="center" textRotation="90" wrapText="1"/>
    </xf>
    <xf numFmtId="2" fontId="5" fillId="0" borderId="2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2" xfId="0" applyFont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left" vertical="center" indent="1"/>
    </xf>
    <xf numFmtId="1" fontId="17" fillId="4" borderId="4" xfId="0" applyNumberFormat="1" applyFont="1" applyFill="1" applyBorder="1" applyAlignment="1">
      <alignment horizontal="center" vertical="center" textRotation="90" wrapText="1"/>
    </xf>
    <xf numFmtId="0" fontId="17" fillId="4" borderId="4" xfId="0" applyFont="1" applyFill="1" applyBorder="1" applyAlignment="1">
      <alignment horizontal="center" vertical="center" textRotation="90" wrapText="1"/>
    </xf>
    <xf numFmtId="1" fontId="17" fillId="4" borderId="39" xfId="0" applyNumberFormat="1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left" vertical="center" indent="1"/>
    </xf>
    <xf numFmtId="171" fontId="5" fillId="2" borderId="19" xfId="0" applyNumberFormat="1" applyFont="1" applyFill="1" applyBorder="1" applyAlignment="1" applyProtection="1">
      <alignment horizontal="center"/>
      <protection locked="0"/>
    </xf>
    <xf numFmtId="2" fontId="5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172" fontId="18" fillId="0" borderId="0" xfId="0" applyNumberFormat="1" applyFont="1" applyAlignment="1">
      <alignment horizontal="left" indent="1"/>
    </xf>
    <xf numFmtId="172" fontId="18" fillId="0" borderId="0" xfId="0" applyNumberFormat="1" applyFont="1" applyAlignment="1">
      <alignment horizontal="left" vertical="center" indent="1"/>
    </xf>
    <xf numFmtId="0" fontId="18" fillId="0" borderId="0" xfId="0" applyFont="1" applyAlignment="1">
      <alignment horizontal="center" vertical="center"/>
    </xf>
    <xf numFmtId="172" fontId="18" fillId="0" borderId="0" xfId="0" applyNumberFormat="1" applyFont="1" applyAlignment="1" applyProtection="1">
      <alignment horizontal="left" indent="1"/>
      <protection hidden="1"/>
    </xf>
    <xf numFmtId="164" fontId="18" fillId="0" borderId="0" xfId="0" applyNumberFormat="1" applyFont="1" applyProtection="1">
      <protection hidden="1"/>
    </xf>
    <xf numFmtId="172" fontId="27" fillId="0" borderId="0" xfId="0" applyNumberFormat="1" applyFont="1" applyAlignment="1">
      <alignment horizontal="left" indent="1"/>
    </xf>
    <xf numFmtId="0" fontId="27" fillId="0" borderId="0" xfId="0" applyFont="1"/>
    <xf numFmtId="172" fontId="28" fillId="0" borderId="0" xfId="0" applyNumberFormat="1" applyFont="1" applyAlignment="1">
      <alignment horizontal="left" indent="1"/>
    </xf>
    <xf numFmtId="1" fontId="2" fillId="0" borderId="10" xfId="0" applyNumberFormat="1" applyFont="1" applyBorder="1" applyAlignment="1">
      <alignment horizontal="center" vertical="center"/>
    </xf>
    <xf numFmtId="166" fontId="3" fillId="3" borderId="28" xfId="0" applyNumberFormat="1" applyFont="1" applyFill="1" applyBorder="1" applyAlignment="1">
      <alignment horizontal="center" vertical="center"/>
    </xf>
    <xf numFmtId="2" fontId="10" fillId="4" borderId="24" xfId="0" applyNumberFormat="1" applyFont="1" applyFill="1" applyBorder="1" applyAlignment="1">
      <alignment horizontal="centerContinuous" vertical="center"/>
    </xf>
    <xf numFmtId="164" fontId="10" fillId="0" borderId="10" xfId="0" applyNumberFormat="1" applyFont="1" applyBorder="1" applyAlignment="1">
      <alignment vertical="center"/>
    </xf>
    <xf numFmtId="166" fontId="3" fillId="0" borderId="28" xfId="0" applyNumberFormat="1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 textRotation="90" wrapText="1"/>
    </xf>
    <xf numFmtId="2" fontId="31" fillId="0" borderId="68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textRotation="90"/>
    </xf>
    <xf numFmtId="0" fontId="2" fillId="0" borderId="53" xfId="0" applyFont="1" applyBorder="1" applyAlignment="1">
      <alignment vertical="center" textRotation="90"/>
    </xf>
    <xf numFmtId="0" fontId="24" fillId="0" borderId="0" xfId="0" applyFont="1" applyAlignment="1">
      <alignment vertical="center" textRotation="90"/>
    </xf>
    <xf numFmtId="0" fontId="2" fillId="0" borderId="0" xfId="0" applyFont="1" applyAlignment="1">
      <alignment vertical="center" textRotation="90"/>
    </xf>
    <xf numFmtId="164" fontId="17" fillId="4" borderId="22" xfId="0" applyNumberFormat="1" applyFont="1" applyFill="1" applyBorder="1" applyAlignment="1">
      <alignment horizontal="center" vertical="center" textRotation="90" wrapText="1"/>
    </xf>
    <xf numFmtId="0" fontId="33" fillId="4" borderId="34" xfId="0" applyFont="1" applyFill="1" applyBorder="1" applyAlignment="1">
      <alignment horizontal="center" vertical="center" textRotation="90" wrapText="1"/>
    </xf>
    <xf numFmtId="2" fontId="31" fillId="0" borderId="10" xfId="0" applyNumberFormat="1" applyFont="1" applyBorder="1" applyAlignment="1">
      <alignment horizontal="center" vertical="center"/>
    </xf>
    <xf numFmtId="10" fontId="31" fillId="0" borderId="41" xfId="0" applyNumberFormat="1" applyFont="1" applyBorder="1" applyAlignment="1">
      <alignment horizontal="center" vertical="center"/>
    </xf>
    <xf numFmtId="166" fontId="3" fillId="6" borderId="28" xfId="0" applyNumberFormat="1" applyFont="1" applyFill="1" applyBorder="1" applyAlignment="1">
      <alignment horizontal="center" vertical="center"/>
    </xf>
    <xf numFmtId="2" fontId="2" fillId="6" borderId="50" xfId="0" applyNumberFormat="1" applyFont="1" applyFill="1" applyBorder="1" applyAlignment="1">
      <alignment horizontal="left" vertical="center" indent="1"/>
    </xf>
    <xf numFmtId="10" fontId="32" fillId="8" borderId="24" xfId="0" applyNumberFormat="1" applyFont="1" applyFill="1" applyBorder="1" applyAlignment="1">
      <alignment horizontal="center" vertical="center"/>
    </xf>
    <xf numFmtId="10" fontId="32" fillId="7" borderId="24" xfId="0" applyNumberFormat="1" applyFont="1" applyFill="1" applyBorder="1" applyAlignment="1">
      <alignment horizontal="center" vertical="center"/>
    </xf>
    <xf numFmtId="166" fontId="3" fillId="9" borderId="28" xfId="0" applyNumberFormat="1" applyFont="1" applyFill="1" applyBorder="1" applyAlignment="1">
      <alignment horizontal="center" vertical="center"/>
    </xf>
    <xf numFmtId="2" fontId="2" fillId="3" borderId="50" xfId="0" applyNumberFormat="1" applyFont="1" applyFill="1" applyBorder="1" applyAlignment="1">
      <alignment horizontal="left" vertical="center" indent="1"/>
    </xf>
    <xf numFmtId="2" fontId="5" fillId="0" borderId="72" xfId="0" applyNumberFormat="1" applyFont="1" applyBorder="1" applyAlignment="1">
      <alignment horizontal="center" vertical="center"/>
    </xf>
    <xf numFmtId="2" fontId="2" fillId="0" borderId="73" xfId="0" applyNumberFormat="1" applyFont="1" applyBorder="1" applyAlignment="1">
      <alignment horizontal="center" vertical="center"/>
    </xf>
    <xf numFmtId="1" fontId="2" fillId="4" borderId="75" xfId="0" applyNumberFormat="1" applyFont="1" applyFill="1" applyBorder="1" applyAlignment="1">
      <alignment horizontal="center" vertical="center"/>
    </xf>
    <xf numFmtId="1" fontId="2" fillId="0" borderId="73" xfId="0" applyNumberFormat="1" applyFont="1" applyBorder="1" applyAlignment="1">
      <alignment horizontal="center" vertical="center"/>
    </xf>
    <xf numFmtId="2" fontId="5" fillId="0" borderId="73" xfId="0" applyNumberFormat="1" applyFont="1" applyBorder="1" applyAlignment="1">
      <alignment horizontal="center" vertical="center"/>
    </xf>
    <xf numFmtId="2" fontId="10" fillId="4" borderId="72" xfId="0" applyNumberFormat="1" applyFont="1" applyFill="1" applyBorder="1" applyAlignment="1">
      <alignment horizontal="centerContinuous" vertical="center"/>
    </xf>
    <xf numFmtId="164" fontId="10" fillId="0" borderId="73" xfId="0" applyNumberFormat="1" applyFont="1" applyBorder="1" applyAlignment="1">
      <alignment vertical="center"/>
    </xf>
    <xf numFmtId="166" fontId="3" fillId="3" borderId="74" xfId="0" applyNumberFormat="1" applyFont="1" applyFill="1" applyBorder="1" applyAlignment="1">
      <alignment horizontal="center" vertical="center"/>
    </xf>
    <xf numFmtId="10" fontId="31" fillId="0" borderId="75" xfId="0" applyNumberFormat="1" applyFont="1" applyBorder="1" applyAlignment="1">
      <alignment horizontal="center" vertical="center"/>
    </xf>
    <xf numFmtId="2" fontId="31" fillId="0" borderId="76" xfId="0" applyNumberFormat="1" applyFont="1" applyBorder="1" applyAlignment="1">
      <alignment horizontal="center" vertical="center"/>
    </xf>
    <xf numFmtId="10" fontId="32" fillId="7" borderId="72" xfId="0" applyNumberFormat="1" applyFont="1" applyFill="1" applyBorder="1" applyAlignment="1">
      <alignment horizontal="center" vertical="center"/>
    </xf>
    <xf numFmtId="2" fontId="2" fillId="0" borderId="73" xfId="0" applyNumberFormat="1" applyFont="1" applyBorder="1" applyAlignment="1">
      <alignment horizontal="centerContinuous" vertical="center"/>
    </xf>
    <xf numFmtId="2" fontId="31" fillId="0" borderId="73" xfId="0" applyNumberFormat="1" applyFont="1" applyBorder="1" applyAlignment="1">
      <alignment horizontal="center" vertical="center"/>
    </xf>
    <xf numFmtId="2" fontId="2" fillId="3" borderId="77" xfId="0" applyNumberFormat="1" applyFont="1" applyFill="1" applyBorder="1" applyAlignment="1">
      <alignment horizontal="left" vertical="center" indent="1"/>
    </xf>
    <xf numFmtId="169" fontId="2" fillId="3" borderId="0" xfId="0" applyNumberFormat="1" applyFont="1" applyFill="1" applyAlignment="1">
      <alignment horizontal="center" vertical="center"/>
    </xf>
    <xf numFmtId="168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" fontId="2" fillId="4" borderId="8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1" fontId="2" fillId="0" borderId="10" xfId="0" applyNumberFormat="1" applyFont="1" applyBorder="1" applyAlignment="1">
      <alignment vertical="center"/>
    </xf>
    <xf numFmtId="2" fontId="5" fillId="0" borderId="41" xfId="0" applyNumberFormat="1" applyFont="1" applyBorder="1" applyAlignment="1">
      <alignment horizontal="center" vertical="center"/>
    </xf>
    <xf numFmtId="2" fontId="5" fillId="0" borderId="7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2" fontId="2" fillId="0" borderId="5" xfId="0" applyNumberFormat="1" applyFont="1" applyBorder="1" applyAlignment="1">
      <alignment horizontal="center" vertical="center"/>
    </xf>
    <xf numFmtId="2" fontId="31" fillId="0" borderId="5" xfId="0" applyNumberFormat="1" applyFont="1" applyBorder="1" applyAlignment="1">
      <alignment horizontal="center" vertical="center"/>
    </xf>
    <xf numFmtId="10" fontId="31" fillId="0" borderId="68" xfId="0" applyNumberFormat="1" applyFont="1" applyBorder="1" applyAlignment="1">
      <alignment horizontal="center" vertical="center"/>
    </xf>
    <xf numFmtId="10" fontId="31" fillId="0" borderId="76" xfId="0" applyNumberFormat="1" applyFont="1" applyBorder="1" applyAlignment="1">
      <alignment horizontal="center" vertical="center"/>
    </xf>
    <xf numFmtId="2" fontId="31" fillId="0" borderId="27" xfId="0" applyNumberFormat="1" applyFont="1" applyBorder="1" applyAlignment="1">
      <alignment horizontal="center" vertical="center"/>
    </xf>
    <xf numFmtId="10" fontId="31" fillId="0" borderId="24" xfId="0" applyNumberFormat="1" applyFont="1" applyBorder="1" applyAlignment="1">
      <alignment horizontal="center" vertical="center"/>
    </xf>
    <xf numFmtId="2" fontId="31" fillId="0" borderId="28" xfId="0" applyNumberFormat="1" applyFont="1" applyBorder="1" applyAlignment="1">
      <alignment horizontal="center" vertical="center"/>
    </xf>
    <xf numFmtId="10" fontId="31" fillId="0" borderId="72" xfId="0" applyNumberFormat="1" applyFont="1" applyBorder="1" applyAlignment="1">
      <alignment horizontal="center" vertical="center"/>
    </xf>
    <xf numFmtId="2" fontId="31" fillId="0" borderId="74" xfId="0" applyNumberFormat="1" applyFont="1" applyBorder="1" applyAlignment="1">
      <alignment horizontal="center" vertical="center"/>
    </xf>
    <xf numFmtId="171" fontId="3" fillId="0" borderId="28" xfId="0" applyNumberFormat="1" applyFont="1" applyBorder="1" applyAlignment="1">
      <alignment horizontal="center" vertical="center"/>
    </xf>
    <xf numFmtId="171" fontId="3" fillId="6" borderId="28" xfId="0" applyNumberFormat="1" applyFont="1" applyFill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vertical="center"/>
    </xf>
    <xf numFmtId="2" fontId="5" fillId="0" borderId="27" xfId="0" applyNumberFormat="1" applyFont="1" applyBorder="1" applyAlignment="1">
      <alignment horizontal="center" vertical="center"/>
    </xf>
    <xf numFmtId="10" fontId="2" fillId="8" borderId="24" xfId="1" applyNumberFormat="1" applyFont="1" applyFill="1" applyBorder="1" applyAlignment="1">
      <alignment horizontal="center" vertical="center"/>
    </xf>
    <xf numFmtId="2" fontId="5" fillId="0" borderId="28" xfId="0" applyNumberFormat="1" applyFont="1" applyBorder="1" applyAlignment="1">
      <alignment horizontal="center" vertical="center"/>
    </xf>
    <xf numFmtId="1" fontId="2" fillId="4" borderId="73" xfId="0" applyNumberFormat="1" applyFont="1" applyFill="1" applyBorder="1" applyAlignment="1">
      <alignment horizontal="center" vertical="center"/>
    </xf>
    <xf numFmtId="2" fontId="5" fillId="0" borderId="74" xfId="0" applyNumberFormat="1" applyFont="1" applyBorder="1" applyAlignment="1">
      <alignment horizontal="center" vertical="center"/>
    </xf>
    <xf numFmtId="164" fontId="22" fillId="4" borderId="81" xfId="0" applyNumberFormat="1" applyFont="1" applyFill="1" applyBorder="1" applyAlignment="1">
      <alignment horizontal="center" vertical="center" textRotation="90" wrapText="1"/>
    </xf>
    <xf numFmtId="10" fontId="2" fillId="7" borderId="7" xfId="0" applyNumberFormat="1" applyFont="1" applyFill="1" applyBorder="1" applyAlignment="1">
      <alignment horizontal="center" vertical="center"/>
    </xf>
    <xf numFmtId="10" fontId="2" fillId="8" borderId="7" xfId="0" applyNumberFormat="1" applyFont="1" applyFill="1" applyBorder="1" applyAlignment="1">
      <alignment horizontal="center" vertical="center"/>
    </xf>
    <xf numFmtId="10" fontId="2" fillId="7" borderId="7" xfId="0" applyNumberFormat="1" applyFont="1" applyFill="1" applyBorder="1" applyAlignment="1">
      <alignment horizontal="centerContinuous" vertical="center"/>
    </xf>
    <xf numFmtId="10" fontId="2" fillId="7" borderId="82" xfId="0" applyNumberFormat="1" applyFont="1" applyFill="1" applyBorder="1" applyAlignment="1">
      <alignment horizontal="centerContinuous" vertical="center"/>
    </xf>
    <xf numFmtId="1" fontId="17" fillId="4" borderId="35" xfId="0" applyNumberFormat="1" applyFont="1" applyFill="1" applyBorder="1" applyAlignment="1">
      <alignment horizontal="center" vertical="center" textRotation="90" wrapText="1"/>
    </xf>
    <xf numFmtId="1" fontId="17" fillId="4" borderId="70" xfId="0" applyNumberFormat="1" applyFont="1" applyFill="1" applyBorder="1" applyAlignment="1">
      <alignment horizontal="center" vertical="center" textRotation="90" wrapText="1"/>
    </xf>
    <xf numFmtId="0" fontId="17" fillId="4" borderId="35" xfId="0" applyFont="1" applyFill="1" applyBorder="1" applyAlignment="1">
      <alignment horizontal="center" vertical="center" textRotation="90" wrapText="1"/>
    </xf>
    <xf numFmtId="0" fontId="17" fillId="4" borderId="70" xfId="0" applyFont="1" applyFill="1" applyBorder="1" applyAlignment="1">
      <alignment horizontal="center" vertical="center" textRotation="90" wrapText="1"/>
    </xf>
    <xf numFmtId="0" fontId="13" fillId="0" borderId="35" xfId="0" applyFont="1" applyBorder="1" applyAlignment="1">
      <alignment vertical="center"/>
    </xf>
    <xf numFmtId="2" fontId="5" fillId="0" borderId="5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2" fillId="10" borderId="28" xfId="0" applyNumberFormat="1" applyFont="1" applyFill="1" applyBorder="1" applyAlignment="1">
      <alignment horizontal="center" vertical="center"/>
    </xf>
    <xf numFmtId="2" fontId="2" fillId="0" borderId="74" xfId="0" applyNumberFormat="1" applyFont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 textRotation="90" wrapText="1"/>
    </xf>
    <xf numFmtId="2" fontId="5" fillId="0" borderId="23" xfId="0" applyNumberFormat="1" applyFont="1" applyBorder="1" applyAlignment="1">
      <alignment horizontal="center" vertical="center"/>
    </xf>
    <xf numFmtId="2" fontId="10" fillId="4" borderId="83" xfId="0" applyNumberFormat="1" applyFont="1" applyFill="1" applyBorder="1" applyAlignment="1">
      <alignment horizontal="centerContinuous" vertical="center"/>
    </xf>
    <xf numFmtId="0" fontId="13" fillId="0" borderId="71" xfId="0" applyFont="1" applyBorder="1" applyAlignment="1">
      <alignment vertical="center"/>
    </xf>
    <xf numFmtId="171" fontId="3" fillId="0" borderId="84" xfId="0" applyNumberFormat="1" applyFont="1" applyBorder="1" applyAlignment="1">
      <alignment horizontal="center" vertical="center"/>
    </xf>
    <xf numFmtId="0" fontId="17" fillId="4" borderId="81" xfId="0" applyFont="1" applyFill="1" applyBorder="1" applyAlignment="1">
      <alignment horizontal="centerContinuous" vertical="center"/>
    </xf>
    <xf numFmtId="0" fontId="17" fillId="0" borderId="85" xfId="0" applyFont="1" applyBorder="1" applyAlignment="1">
      <alignment horizontal="centerContinuous" vertical="center"/>
    </xf>
    <xf numFmtId="0" fontId="17" fillId="5" borderId="86" xfId="0" applyFont="1" applyFill="1" applyBorder="1" applyAlignment="1">
      <alignment horizontal="centerContinuous" vertical="center"/>
    </xf>
    <xf numFmtId="2" fontId="29" fillId="4" borderId="87" xfId="0" applyNumberFormat="1" applyFont="1" applyFill="1" applyBorder="1" applyAlignment="1">
      <alignment horizontal="center" vertical="center" textRotation="90" wrapText="1"/>
    </xf>
    <xf numFmtId="164" fontId="30" fillId="0" borderId="60" xfId="0" applyNumberFormat="1" applyFont="1" applyBorder="1" applyAlignment="1">
      <alignment horizontal="center" vertical="center" textRotation="90" wrapText="1"/>
    </xf>
    <xf numFmtId="0" fontId="30" fillId="5" borderId="88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0" fontId="2" fillId="9" borderId="7" xfId="0" applyNumberFormat="1" applyFont="1" applyFill="1" applyBorder="1" applyAlignment="1">
      <alignment horizontal="center" vertical="center"/>
    </xf>
    <xf numFmtId="10" fontId="31" fillId="10" borderId="68" xfId="0" applyNumberFormat="1" applyFont="1" applyFill="1" applyBorder="1" applyAlignment="1">
      <alignment horizontal="center" vertical="center"/>
    </xf>
    <xf numFmtId="10" fontId="31" fillId="10" borderId="24" xfId="0" applyNumberFormat="1" applyFont="1" applyFill="1" applyBorder="1" applyAlignment="1">
      <alignment horizontal="center" vertical="center"/>
    </xf>
    <xf numFmtId="10" fontId="2" fillId="9" borderId="24" xfId="1" applyNumberFormat="1" applyFont="1" applyFill="1" applyBorder="1" applyAlignment="1">
      <alignment horizontal="center" vertical="center"/>
    </xf>
    <xf numFmtId="10" fontId="31" fillId="11" borderId="23" xfId="0" applyNumberFormat="1" applyFont="1" applyFill="1" applyBorder="1" applyAlignment="1">
      <alignment horizontal="center" vertical="center"/>
    </xf>
    <xf numFmtId="2" fontId="2" fillId="11" borderId="5" xfId="0" applyNumberFormat="1" applyFont="1" applyFill="1" applyBorder="1" applyAlignment="1">
      <alignment horizontal="center" vertical="center"/>
    </xf>
    <xf numFmtId="2" fontId="31" fillId="11" borderId="27" xfId="0" applyNumberFormat="1" applyFont="1" applyFill="1" applyBorder="1" applyAlignment="1">
      <alignment horizontal="center" vertical="center"/>
    </xf>
    <xf numFmtId="10" fontId="32" fillId="11" borderId="23" xfId="0" applyNumberFormat="1" applyFont="1" applyFill="1" applyBorder="1" applyAlignment="1">
      <alignment horizontal="center" vertical="center"/>
    </xf>
    <xf numFmtId="2" fontId="31" fillId="11" borderId="5" xfId="0" applyNumberFormat="1" applyFont="1" applyFill="1" applyBorder="1" applyAlignment="1">
      <alignment horizontal="center" vertical="center"/>
    </xf>
    <xf numFmtId="1" fontId="2" fillId="11" borderId="5" xfId="0" applyNumberFormat="1" applyFont="1" applyFill="1" applyBorder="1" applyAlignment="1">
      <alignment vertical="center"/>
    </xf>
    <xf numFmtId="0" fontId="13" fillId="11" borderId="5" xfId="0" applyFont="1" applyFill="1" applyBorder="1" applyAlignment="1">
      <alignment vertical="center"/>
    </xf>
    <xf numFmtId="2" fontId="5" fillId="11" borderId="27" xfId="0" applyNumberFormat="1" applyFont="1" applyFill="1" applyBorder="1" applyAlignment="1">
      <alignment horizontal="center" vertical="center"/>
    </xf>
    <xf numFmtId="10" fontId="31" fillId="9" borderId="68" xfId="0" applyNumberFormat="1" applyFont="1" applyFill="1" applyBorder="1" applyAlignment="1">
      <alignment horizontal="center" vertical="center"/>
    </xf>
    <xf numFmtId="10" fontId="31" fillId="12" borderId="68" xfId="0" applyNumberFormat="1" applyFont="1" applyFill="1" applyBorder="1" applyAlignment="1">
      <alignment horizontal="center" vertical="center"/>
    </xf>
    <xf numFmtId="10" fontId="2" fillId="12" borderId="7" xfId="0" applyNumberFormat="1" applyFont="1" applyFill="1" applyBorder="1" applyAlignment="1">
      <alignment horizontal="center" vertical="center"/>
    </xf>
    <xf numFmtId="10" fontId="2" fillId="12" borderId="6" xfId="0" applyNumberFormat="1" applyFont="1" applyFill="1" applyBorder="1" applyAlignment="1">
      <alignment horizontal="center" vertical="center"/>
    </xf>
    <xf numFmtId="10" fontId="31" fillId="12" borderId="23" xfId="0" applyNumberFormat="1" applyFont="1" applyFill="1" applyBorder="1" applyAlignment="1">
      <alignment horizontal="center" vertical="center"/>
    </xf>
    <xf numFmtId="10" fontId="32" fillId="12" borderId="23" xfId="0" applyNumberFormat="1" applyFont="1" applyFill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14" fillId="5" borderId="6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 textRotation="90"/>
    </xf>
    <xf numFmtId="0" fontId="2" fillId="0" borderId="66" xfId="0" applyFont="1" applyBorder="1" applyAlignment="1">
      <alignment horizontal="center" vertical="center" textRotation="90"/>
    </xf>
    <xf numFmtId="0" fontId="2" fillId="0" borderId="65" xfId="0" applyFont="1" applyBorder="1" applyAlignment="1">
      <alignment horizontal="center" vertical="center" textRotation="90"/>
    </xf>
    <xf numFmtId="0" fontId="17" fillId="0" borderId="51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164" fontId="17" fillId="4" borderId="51" xfId="0" applyNumberFormat="1" applyFont="1" applyFill="1" applyBorder="1" applyAlignment="1">
      <alignment horizontal="center" vertical="center"/>
    </xf>
    <xf numFmtId="164" fontId="17" fillId="4" borderId="36" xfId="0" applyNumberFormat="1" applyFont="1" applyFill="1" applyBorder="1" applyAlignment="1">
      <alignment horizontal="center" vertical="center"/>
    </xf>
    <xf numFmtId="164" fontId="17" fillId="4" borderId="49" xfId="0" applyNumberFormat="1" applyFont="1" applyFill="1" applyBorder="1" applyAlignment="1">
      <alignment horizontal="center" vertical="center"/>
    </xf>
    <xf numFmtId="1" fontId="2" fillId="0" borderId="73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 textRotation="90" wrapText="1"/>
    </xf>
    <xf numFmtId="10" fontId="2" fillId="0" borderId="48" xfId="0" applyNumberFormat="1" applyFont="1" applyBorder="1" applyAlignment="1">
      <alignment horizontal="center" vertical="center" textRotation="90" wrapText="1"/>
    </xf>
    <xf numFmtId="10" fontId="2" fillId="0" borderId="78" xfId="0" applyNumberFormat="1" applyFont="1" applyBorder="1" applyAlignment="1">
      <alignment horizontal="center" vertical="center" textRotation="90" wrapText="1"/>
    </xf>
    <xf numFmtId="10" fontId="2" fillId="0" borderId="79" xfId="0" applyNumberFormat="1" applyFont="1" applyBorder="1" applyAlignment="1">
      <alignment horizontal="center" vertical="center" textRotation="90" wrapText="1"/>
    </xf>
    <xf numFmtId="1" fontId="2" fillId="0" borderId="37" xfId="0" applyNumberFormat="1" applyFont="1" applyBorder="1" applyAlignment="1">
      <alignment horizontal="center" vertical="center"/>
    </xf>
    <xf numFmtId="1" fontId="2" fillId="0" borderId="67" xfId="0" applyNumberFormat="1" applyFont="1" applyBorder="1" applyAlignment="1">
      <alignment horizontal="center" vertical="center"/>
    </xf>
    <xf numFmtId="1" fontId="2" fillId="0" borderId="71" xfId="0" applyNumberFormat="1" applyFont="1" applyBorder="1" applyAlignment="1">
      <alignment horizontal="center" vertical="center"/>
    </xf>
    <xf numFmtId="2" fontId="17" fillId="4" borderId="70" xfId="0" applyNumberFormat="1" applyFont="1" applyFill="1" applyBorder="1" applyAlignment="1">
      <alignment horizontal="center" vertical="center" textRotation="90"/>
    </xf>
    <xf numFmtId="2" fontId="17" fillId="4" borderId="65" xfId="0" applyNumberFormat="1" applyFont="1" applyFill="1" applyBorder="1" applyAlignment="1">
      <alignment horizontal="center" vertical="center" textRotation="90"/>
    </xf>
    <xf numFmtId="167" fontId="10" fillId="0" borderId="0" xfId="0" applyNumberFormat="1" applyFont="1" applyAlignment="1">
      <alignment horizontal="left"/>
    </xf>
    <xf numFmtId="167" fontId="2" fillId="0" borderId="0" xfId="0" applyNumberFormat="1" applyFont="1"/>
    <xf numFmtId="2" fontId="12" fillId="0" borderId="0" xfId="0" applyNumberFormat="1" applyFont="1" applyAlignment="1">
      <alignment horizontal="left"/>
    </xf>
    <xf numFmtId="0" fontId="7" fillId="0" borderId="54" xfId="0" applyFont="1" applyBorder="1" applyAlignment="1">
      <alignment horizontal="center" vertical="center" textRotation="90"/>
    </xf>
    <xf numFmtId="0" fontId="7" fillId="0" borderId="55" xfId="0" applyFont="1" applyBorder="1" applyAlignment="1">
      <alignment horizontal="center" vertical="center" textRotation="90"/>
    </xf>
    <xf numFmtId="2" fontId="5" fillId="0" borderId="56" xfId="0" applyNumberFormat="1" applyFont="1" applyBorder="1" applyAlignment="1">
      <alignment horizontal="center" vertical="center"/>
    </xf>
    <xf numFmtId="2" fontId="0" fillId="0" borderId="57" xfId="0" applyNumberFormat="1" applyBorder="1" applyAlignment="1">
      <alignment vertical="center"/>
    </xf>
    <xf numFmtId="166" fontId="8" fillId="2" borderId="58" xfId="0" applyNumberFormat="1" applyFont="1" applyFill="1" applyBorder="1" applyAlignment="1">
      <alignment horizontal="center" vertical="center"/>
    </xf>
    <xf numFmtId="166" fontId="5" fillId="2" borderId="59" xfId="0" applyNumberFormat="1" applyFont="1" applyFill="1" applyBorder="1"/>
    <xf numFmtId="2" fontId="8" fillId="2" borderId="3" xfId="0" applyNumberFormat="1" applyFont="1" applyFill="1" applyBorder="1" applyAlignment="1">
      <alignment horizontal="center" vertical="center"/>
    </xf>
    <xf numFmtId="2" fontId="5" fillId="2" borderId="60" xfId="0" applyNumberFormat="1" applyFont="1" applyFill="1" applyBorder="1"/>
    <xf numFmtId="0" fontId="8" fillId="2" borderId="61" xfId="0" applyFont="1" applyFill="1" applyBorder="1" applyAlignment="1">
      <alignment horizontal="center" vertical="center" wrapText="1"/>
    </xf>
    <xf numFmtId="0" fontId="5" fillId="2" borderId="62" xfId="0" applyFont="1" applyFill="1" applyBorder="1"/>
    <xf numFmtId="10" fontId="11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ARCADIS">
      <a:dk1>
        <a:sysClr val="windowText" lastClr="000000"/>
      </a:dk1>
      <a:lt1>
        <a:sysClr val="window" lastClr="FFFFFF"/>
      </a:lt1>
      <a:dk2>
        <a:srgbClr val="007EA1"/>
      </a:dk2>
      <a:lt2>
        <a:srgbClr val="DFEEF0"/>
      </a:lt2>
      <a:accent1>
        <a:srgbClr val="7FBDCF"/>
      </a:accent1>
      <a:accent2>
        <a:srgbClr val="EABD00"/>
      </a:accent2>
      <a:accent3>
        <a:srgbClr val="588D64"/>
      </a:accent3>
      <a:accent4>
        <a:srgbClr val="AE2633"/>
      </a:accent4>
      <a:accent5>
        <a:srgbClr val="644764"/>
      </a:accent5>
      <a:accent6>
        <a:srgbClr val="38496C"/>
      </a:accent6>
      <a:hlink>
        <a:srgbClr val="7FBDCF"/>
      </a:hlink>
      <a:folHlink>
        <a:srgbClr val="007EA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7"/>
  <sheetViews>
    <sheetView tabSelected="1" topLeftCell="I18" zoomScaleNormal="100" workbookViewId="0">
      <selection activeCell="A3" sqref="A3:AK35"/>
    </sheetView>
  </sheetViews>
  <sheetFormatPr defaultColWidth="8.85546875" defaultRowHeight="15.75" x14ac:dyDescent="0.2"/>
  <cols>
    <col min="1" max="3" width="9.7109375" style="100" customWidth="1"/>
    <col min="4" max="4" width="9.7109375" style="109" customWidth="1"/>
    <col min="5" max="5" width="9.7109375" style="104" hidden="1" customWidth="1"/>
    <col min="6" max="7" width="9.7109375" style="104" customWidth="1"/>
    <col min="8" max="8" width="9.7109375" style="102" customWidth="1"/>
    <col min="9" max="12" width="9.7109375" style="103" customWidth="1"/>
    <col min="13" max="13" width="12.7109375" style="109" customWidth="1"/>
    <col min="14" max="20" width="11" style="103" hidden="1" customWidth="1"/>
    <col min="21" max="21" width="11" style="100" hidden="1" customWidth="1"/>
    <col min="22" max="22" width="6.85546875" style="100" hidden="1" customWidth="1"/>
    <col min="23" max="23" width="14.7109375" style="100" customWidth="1"/>
    <col min="24" max="26" width="9.7109375" style="100" customWidth="1"/>
    <col min="27" max="29" width="9.7109375" style="103" customWidth="1"/>
    <col min="30" max="30" width="9.7109375" style="108" customWidth="1"/>
    <col min="31" max="31" width="9.7109375" style="108" hidden="1" customWidth="1"/>
    <col min="32" max="34" width="9.7109375" style="110" customWidth="1"/>
    <col min="35" max="35" width="9.7109375" style="113" customWidth="1"/>
    <col min="36" max="36" width="8.7109375" style="113" customWidth="1"/>
    <col min="37" max="37" width="6" style="113" customWidth="1"/>
    <col min="38" max="46" width="8.85546875" style="113"/>
    <col min="47" max="16384" width="8.85546875" style="100"/>
  </cols>
  <sheetData>
    <row r="1" spans="1:52" ht="18.75" x14ac:dyDescent="0.2">
      <c r="A1" s="119" t="s">
        <v>55</v>
      </c>
    </row>
    <row r="2" spans="1:52" ht="24.95" customHeight="1" thickBot="1" x14ac:dyDescent="0.25">
      <c r="A2" s="100" t="s">
        <v>34</v>
      </c>
      <c r="B2" s="118" t="s">
        <v>58</v>
      </c>
      <c r="C2" s="118"/>
    </row>
    <row r="3" spans="1:52" s="101" customFormat="1" ht="24.95" customHeight="1" thickBot="1" x14ac:dyDescent="0.25">
      <c r="A3" s="269" t="s">
        <v>68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270"/>
      <c r="AI3" s="270"/>
      <c r="AJ3" s="271"/>
      <c r="AK3" s="142"/>
      <c r="AL3" s="111"/>
      <c r="AM3" s="111"/>
      <c r="AN3" s="111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</row>
    <row r="4" spans="1:52" s="134" customFormat="1" ht="24.95" customHeight="1" thickBot="1" x14ac:dyDescent="0.25">
      <c r="A4" s="275" t="s">
        <v>35</v>
      </c>
      <c r="B4" s="276"/>
      <c r="C4" s="277"/>
      <c r="D4" s="280" t="s">
        <v>47</v>
      </c>
      <c r="E4" s="281"/>
      <c r="F4" s="281"/>
      <c r="G4" s="281"/>
      <c r="H4" s="281"/>
      <c r="I4" s="282"/>
      <c r="J4" s="278" t="s">
        <v>59</v>
      </c>
      <c r="K4" s="278"/>
      <c r="L4" s="279"/>
      <c r="M4" s="242"/>
      <c r="N4" s="243"/>
      <c r="O4" s="243"/>
      <c r="P4" s="243"/>
      <c r="Q4" s="243"/>
      <c r="R4" s="243"/>
      <c r="S4" s="243"/>
      <c r="T4" s="243"/>
      <c r="U4" s="243"/>
      <c r="V4" s="243"/>
      <c r="W4" s="244"/>
      <c r="X4" s="275" t="s">
        <v>60</v>
      </c>
      <c r="Y4" s="276"/>
      <c r="Z4" s="277"/>
      <c r="AA4" s="280" t="s">
        <v>57</v>
      </c>
      <c r="AB4" s="281"/>
      <c r="AC4" s="281"/>
      <c r="AD4" s="281"/>
      <c r="AE4" s="281"/>
      <c r="AF4" s="282"/>
      <c r="AG4" s="278" t="s">
        <v>36</v>
      </c>
      <c r="AH4" s="278"/>
      <c r="AI4" s="279"/>
      <c r="AJ4" s="291" t="s">
        <v>45</v>
      </c>
      <c r="AK4" s="143"/>
      <c r="AL4" s="132"/>
      <c r="AM4" s="132"/>
      <c r="AN4" s="132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</row>
    <row r="5" spans="1:52" s="137" customFormat="1" ht="90" customHeight="1" thickBot="1" x14ac:dyDescent="0.25">
      <c r="A5" s="164" t="s">
        <v>24</v>
      </c>
      <c r="B5" s="164" t="s">
        <v>25</v>
      </c>
      <c r="C5" s="130" t="s">
        <v>26</v>
      </c>
      <c r="D5" s="222" t="s">
        <v>43</v>
      </c>
      <c r="E5" s="227" t="s">
        <v>27</v>
      </c>
      <c r="F5" s="228" t="s">
        <v>42</v>
      </c>
      <c r="G5" s="229" t="s">
        <v>44</v>
      </c>
      <c r="H5" s="230" t="s">
        <v>40</v>
      </c>
      <c r="I5" s="237" t="s">
        <v>41</v>
      </c>
      <c r="J5" s="164" t="s">
        <v>24</v>
      </c>
      <c r="K5" s="164" t="s">
        <v>25</v>
      </c>
      <c r="L5" s="130" t="s">
        <v>26</v>
      </c>
      <c r="M5" s="245" t="s">
        <v>22</v>
      </c>
      <c r="N5" s="246"/>
      <c r="O5" s="246"/>
      <c r="P5" s="246"/>
      <c r="Q5" s="246"/>
      <c r="R5" s="246"/>
      <c r="S5" s="246"/>
      <c r="T5" s="246"/>
      <c r="U5" s="246"/>
      <c r="V5" s="246"/>
      <c r="W5" s="247" t="s">
        <v>23</v>
      </c>
      <c r="X5" s="164" t="s">
        <v>26</v>
      </c>
      <c r="Y5" s="130" t="s">
        <v>25</v>
      </c>
      <c r="Z5" s="164" t="s">
        <v>24</v>
      </c>
      <c r="AA5" s="170" t="s">
        <v>41</v>
      </c>
      <c r="AB5" s="141" t="s">
        <v>40</v>
      </c>
      <c r="AC5" s="139" t="s">
        <v>44</v>
      </c>
      <c r="AD5" s="140" t="s">
        <v>42</v>
      </c>
      <c r="AE5" s="140" t="s">
        <v>27</v>
      </c>
      <c r="AF5" s="171" t="s">
        <v>43</v>
      </c>
      <c r="AG5" s="135" t="s">
        <v>26</v>
      </c>
      <c r="AH5" s="130" t="s">
        <v>25</v>
      </c>
      <c r="AI5" s="130" t="s">
        <v>24</v>
      </c>
      <c r="AJ5" s="292"/>
      <c r="AK5" s="138"/>
      <c r="AL5" s="132"/>
      <c r="AM5" s="132"/>
      <c r="AN5" s="132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</row>
    <row r="6" spans="1:52" ht="14.1" customHeight="1" x14ac:dyDescent="0.2">
      <c r="A6" s="131">
        <f t="shared" ref="A6:A12" si="0">ROUND(D6+(B6*C6),3)</f>
        <v>645.04999999999995</v>
      </c>
      <c r="B6" s="106">
        <v>10</v>
      </c>
      <c r="C6" s="206">
        <f t="shared" ref="C6:C12" si="1">IF(ABS(I6)&lt;0.04,-0.04,I6)</f>
        <v>-0.04</v>
      </c>
      <c r="D6" s="238">
        <f t="shared" ref="D6:D34" si="2">ROUND(J6+(H6*I6),2)</f>
        <v>645.45000000000005</v>
      </c>
      <c r="E6" s="231"/>
      <c r="F6" s="203"/>
      <c r="G6" s="232">
        <f t="shared" ref="G6:G12" si="3">H6*I6</f>
        <v>-0.28079999999999999</v>
      </c>
      <c r="H6" s="233">
        <v>36</v>
      </c>
      <c r="I6" s="265">
        <v>-7.7999999999999996E-3</v>
      </c>
      <c r="J6" s="201">
        <f t="shared" ref="J6:J12" si="4">ROUND(M6+(K6*L6),3)</f>
        <v>645.73500000000001</v>
      </c>
      <c r="K6" s="106">
        <v>4</v>
      </c>
      <c r="L6" s="263">
        <f t="shared" ref="L6:L18" si="5">I6</f>
        <v>-7.7999999999999996E-3</v>
      </c>
      <c r="M6" s="239">
        <f>IF(AND(PET!$W6&lt;=('VERTICAL ALIGNMENT'!$C$10-('VERTICAL ALIGNMENT'!$E$10/2)),(PET!$W6&gt;='VERTICAL ALIGNMENT'!$C$8)),'VERTICAL ALIGNMENT'!$D$8+'VERTICAL ALIGNMENT'!$F$9*(PET!$W6-'VERTICAL ALIGNMENT'!$C$8),IF(AND(PET!$W6&lt;=('VERTICAL ALIGNMENT'!$C$10+('VERTICAL ALIGNMENT'!$E$10/2)),(PET!$W6&gt;=('VERTICAL ALIGNMENT'!$C$10-('VERTICAL ALIGNMENT'!$E$10/2)))),'VERTICAL ALIGNMENT'!$K$10+'VERTICAL ALIGNMENT'!$F$9*(PET!$W6-'VERTICAL ALIGNMENT'!$J$10)+('VERTICAL ALIGNMENT'!$I$10/2)*(PET!$W6-'VERTICAL ALIGNMENT'!$J$10)^2,IF(AND(PET!$W6&lt;=('VERTICAL ALIGNMENT'!$C$12-('VERTICAL ALIGNMENT'!$E$12/2)),(PET!$W6&gt;='VERTICAL ALIGNMENT'!$C$10+'VERTICAL ALIGNMENT'!$E$10/2)),'VERTICAL ALIGNMENT'!$D$10+'VERTICAL ALIGNMENT'!$F$11*(PET!$W6-'VERTICAL ALIGNMENT'!$C$10),IF(AND(PET!$W6&lt;=('VERTICAL ALIGNMENT'!$C$12+('VERTICAL ALIGNMENT'!$E$12/2)),(PET!$W6&gt;=('VERTICAL ALIGNMENT'!$C$12-('VERTICAL ALIGNMENT'!$E$12/2)))),'VERTICAL ALIGNMENT'!$K$12+'VERTICAL ALIGNMENT'!$F$11*(PET!$W6-'VERTICAL ALIGNMENT'!$J$12)+('VERTICAL ALIGNMENT'!$I$12/2)*(PET!$W6-'VERTICAL ALIGNMENT'!$J$12)^2,IF(AND(PET!$W6&lt;=('VERTICAL ALIGNMENT'!$C$14-('VERTICAL ALIGNMENT'!$E$14/2)),(PET!$W6&gt;='VERTICAL ALIGNMENT'!$C$12+'VERTICAL ALIGNMENT'!$E$12/2)),'VERTICAL ALIGNMENT'!$D$12+'VERTICAL ALIGNMENT'!$F$13*(PET!$W6-'VERTICAL ALIGNMENT'!$C$12),IF(AND(PET!$W6&lt;=('VERTICAL ALIGNMENT'!$C$14+('VERTICAL ALIGNMENT'!$E$14/2)),(PET!$W6&gt;=('VERTICAL ALIGNMENT'!$C$14-('VERTICAL ALIGNMENT'!$E$14/2)))),'VERTICAL ALIGNMENT'!$K$14+'VERTICAL ALIGNMENT'!$F$13*(PET!$W6-'VERTICAL ALIGNMENT'!$J$14)+('VERTICAL ALIGNMENT'!$I$14/2)*(PET!$W6-'VERTICAL ALIGNMENT'!$J$14)^2,$N6))))))</f>
        <v>645.76580024451539</v>
      </c>
      <c r="N6" s="240"/>
      <c r="O6" s="240"/>
      <c r="P6" s="240"/>
      <c r="Q6" s="240"/>
      <c r="R6" s="240"/>
      <c r="S6" s="240"/>
      <c r="T6" s="240"/>
      <c r="U6" s="240"/>
      <c r="V6" s="240"/>
      <c r="W6" s="241">
        <v>1100</v>
      </c>
      <c r="X6" s="266">
        <v>-2.7000000000000001E-3</v>
      </c>
      <c r="Y6" s="204">
        <v>4</v>
      </c>
      <c r="Z6" s="208">
        <f t="shared" ref="Z6:Z34" si="6">ROUND(M6+(X6*Y6),4)</f>
        <v>645.755</v>
      </c>
      <c r="AA6" s="267">
        <f>X6</f>
        <v>-2.7000000000000001E-3</v>
      </c>
      <c r="AB6" s="204">
        <v>24</v>
      </c>
      <c r="AC6" s="205">
        <f t="shared" ref="AC6:AC12" si="7">AA6*AB6</f>
        <v>-6.4799999999999996E-2</v>
      </c>
      <c r="AD6" s="216"/>
      <c r="AE6" s="203"/>
      <c r="AF6" s="217">
        <f t="shared" ref="AF6:AF12" si="8">ROUND(Z6+(AB6*AA6),2)</f>
        <v>645.69000000000005</v>
      </c>
      <c r="AG6" s="284" t="s">
        <v>67</v>
      </c>
      <c r="AH6" s="284"/>
      <c r="AI6" s="285"/>
      <c r="AJ6" s="107"/>
      <c r="AK6" s="138"/>
      <c r="AL6" s="110"/>
      <c r="AM6" s="110"/>
      <c r="AP6" s="110"/>
      <c r="AQ6" s="110"/>
      <c r="AR6" s="110"/>
      <c r="AS6" s="110"/>
      <c r="AT6" s="110"/>
      <c r="AU6" s="111"/>
      <c r="AV6" s="111"/>
      <c r="AW6" s="117"/>
      <c r="AX6" s="117"/>
      <c r="AY6" s="113"/>
      <c r="AZ6" s="113"/>
    </row>
    <row r="7" spans="1:52" ht="14.1" customHeight="1" x14ac:dyDescent="0.2">
      <c r="A7" s="131">
        <f t="shared" si="0"/>
        <v>644.66</v>
      </c>
      <c r="B7" s="106">
        <v>10</v>
      </c>
      <c r="C7" s="206">
        <f t="shared" si="1"/>
        <v>-0.04</v>
      </c>
      <c r="D7" s="131">
        <f t="shared" si="2"/>
        <v>645.05999999999995</v>
      </c>
      <c r="E7" s="100"/>
      <c r="F7" s="199"/>
      <c r="G7" s="145">
        <f t="shared" si="3"/>
        <v>-0.47520000000000001</v>
      </c>
      <c r="H7" s="234">
        <v>36</v>
      </c>
      <c r="I7" s="264">
        <v>-1.32E-2</v>
      </c>
      <c r="J7" s="201">
        <f t="shared" si="4"/>
        <v>645.53300000000002</v>
      </c>
      <c r="K7" s="106">
        <v>4</v>
      </c>
      <c r="L7" s="263">
        <f t="shared" si="5"/>
        <v>-1.32E-2</v>
      </c>
      <c r="M7" s="161">
        <f>IF(AND(PET!$W7&lt;=('VERTICAL ALIGNMENT'!$C$10-('VERTICAL ALIGNMENT'!$E$10/2)),(PET!$W7&gt;='VERTICAL ALIGNMENT'!$C$8)),'VERTICAL ALIGNMENT'!$D$8+'VERTICAL ALIGNMENT'!$F$9*(PET!$W7-'VERTICAL ALIGNMENT'!$C$8),IF(AND(PET!$W7&lt;=('VERTICAL ALIGNMENT'!$C$10+('VERTICAL ALIGNMENT'!$E$10/2)),(PET!$W7&gt;=('VERTICAL ALIGNMENT'!$C$10-('VERTICAL ALIGNMENT'!$E$10/2)))),'VERTICAL ALIGNMENT'!$K$10+'VERTICAL ALIGNMENT'!$F$9*(PET!$W7-'VERTICAL ALIGNMENT'!$J$10)+('VERTICAL ALIGNMENT'!$I$10/2)*(PET!$W7-'VERTICAL ALIGNMENT'!$J$10)^2,IF(AND(PET!$W7&lt;=('VERTICAL ALIGNMENT'!$C$12-('VERTICAL ALIGNMENT'!$E$12/2)),(PET!$W7&gt;='VERTICAL ALIGNMENT'!$C$10+'VERTICAL ALIGNMENT'!$E$10/2)),'VERTICAL ALIGNMENT'!$D$10+'VERTICAL ALIGNMENT'!$F$11*(PET!$W7-'VERTICAL ALIGNMENT'!$C$10),IF(AND(PET!$W7&lt;=('VERTICAL ALIGNMENT'!$C$12+('VERTICAL ALIGNMENT'!$E$12/2)),(PET!$W7&gt;=('VERTICAL ALIGNMENT'!$C$12-('VERTICAL ALIGNMENT'!$E$12/2)))),'VERTICAL ALIGNMENT'!$K$12+'VERTICAL ALIGNMENT'!$F$11*(PET!$W7-'VERTICAL ALIGNMENT'!$J$12)+('VERTICAL ALIGNMENT'!$I$12/2)*(PET!$W7-'VERTICAL ALIGNMENT'!$J$12)^2,IF(AND(PET!$W7&lt;=('VERTICAL ALIGNMENT'!$C$14-('VERTICAL ALIGNMENT'!$E$14/2)),(PET!$W7&gt;='VERTICAL ALIGNMENT'!$C$12+'VERTICAL ALIGNMENT'!$E$12/2)),'VERTICAL ALIGNMENT'!$D$12+'VERTICAL ALIGNMENT'!$F$13*(PET!$W7-'VERTICAL ALIGNMENT'!$C$12),IF(AND(PET!$W7&lt;=('VERTICAL ALIGNMENT'!$C$14+('VERTICAL ALIGNMENT'!$E$14/2)),(PET!$W7&gt;=('VERTICAL ALIGNMENT'!$C$14-('VERTICAL ALIGNMENT'!$E$14/2)))),'VERTICAL ALIGNMENT'!$K$14+'VERTICAL ALIGNMENT'!$F$13*(PET!$W7-'VERTICAL ALIGNMENT'!$J$14)+('VERTICAL ALIGNMENT'!$I$14/2)*(PET!$W7-'VERTICAL ALIGNMENT'!$J$14)^2,$N7))))))</f>
        <v>645.58562602730422</v>
      </c>
      <c r="N7" s="199"/>
      <c r="O7" s="199"/>
      <c r="P7" s="199"/>
      <c r="Q7" s="199"/>
      <c r="R7" s="199"/>
      <c r="S7" s="199"/>
      <c r="T7" s="199"/>
      <c r="U7" s="199"/>
      <c r="V7" s="199"/>
      <c r="W7" s="214">
        <v>1109.32</v>
      </c>
      <c r="X7" s="252">
        <f t="shared" ref="X7:X19" si="9">AA7</f>
        <v>0</v>
      </c>
      <c r="Y7" s="106">
        <v>4</v>
      </c>
      <c r="Z7" s="210">
        <f t="shared" si="6"/>
        <v>645.5856</v>
      </c>
      <c r="AA7" s="218">
        <v>0</v>
      </c>
      <c r="AB7" s="106">
        <v>24</v>
      </c>
      <c r="AC7" s="172">
        <f t="shared" si="7"/>
        <v>0</v>
      </c>
      <c r="AD7" s="200"/>
      <c r="AE7" s="199"/>
      <c r="AF7" s="219">
        <f t="shared" si="8"/>
        <v>645.59</v>
      </c>
      <c r="AG7" s="284"/>
      <c r="AH7" s="284"/>
      <c r="AI7" s="285"/>
      <c r="AJ7" s="175" t="s">
        <v>66</v>
      </c>
      <c r="AK7" s="138"/>
      <c r="AL7" s="110"/>
      <c r="AM7" s="110"/>
      <c r="AP7" s="110"/>
      <c r="AQ7" s="110"/>
      <c r="AR7" s="110"/>
      <c r="AS7" s="110"/>
      <c r="AT7" s="110"/>
      <c r="AU7" s="111"/>
      <c r="AV7" s="111"/>
      <c r="AW7" s="117"/>
      <c r="AX7" s="117"/>
      <c r="AY7" s="113"/>
      <c r="AZ7" s="113"/>
    </row>
    <row r="8" spans="1:52" ht="14.1" customHeight="1" x14ac:dyDescent="0.2">
      <c r="A8" s="131">
        <f t="shared" si="0"/>
        <v>644.63</v>
      </c>
      <c r="B8" s="106">
        <v>10</v>
      </c>
      <c r="C8" s="206">
        <f t="shared" si="1"/>
        <v>-0.04</v>
      </c>
      <c r="D8" s="131">
        <f t="shared" si="2"/>
        <v>645.03</v>
      </c>
      <c r="E8" s="100"/>
      <c r="F8" s="199"/>
      <c r="G8" s="145">
        <f t="shared" si="3"/>
        <v>-0.48959999999999998</v>
      </c>
      <c r="H8" s="234">
        <v>36</v>
      </c>
      <c r="I8" s="264">
        <v>-1.3599999999999999E-2</v>
      </c>
      <c r="J8" s="201">
        <f t="shared" si="4"/>
        <v>645.51800000000003</v>
      </c>
      <c r="K8" s="106">
        <v>4</v>
      </c>
      <c r="L8" s="263">
        <f t="shared" si="5"/>
        <v>-1.3599999999999999E-2</v>
      </c>
      <c r="M8" s="161">
        <f>IF(AND(PET!$W8&lt;=('VERTICAL ALIGNMENT'!$C$10-('VERTICAL ALIGNMENT'!$E$10/2)),(PET!$W8&gt;='VERTICAL ALIGNMENT'!$C$8)),'VERTICAL ALIGNMENT'!$D$8+'VERTICAL ALIGNMENT'!$F$9*(PET!$W8-'VERTICAL ALIGNMENT'!$C$8),IF(AND(PET!$W8&lt;=('VERTICAL ALIGNMENT'!$C$10+('VERTICAL ALIGNMENT'!$E$10/2)),(PET!$W8&gt;=('VERTICAL ALIGNMENT'!$C$10-('VERTICAL ALIGNMENT'!$E$10/2)))),'VERTICAL ALIGNMENT'!$K$10+'VERTICAL ALIGNMENT'!$F$9*(PET!$W8-'VERTICAL ALIGNMENT'!$J$10)+('VERTICAL ALIGNMENT'!$I$10/2)*(PET!$W8-'VERTICAL ALIGNMENT'!$J$10)^2,IF(AND(PET!$W8&lt;=('VERTICAL ALIGNMENT'!$C$12-('VERTICAL ALIGNMENT'!$E$12/2)),(PET!$W8&gt;='VERTICAL ALIGNMENT'!$C$10+'VERTICAL ALIGNMENT'!$E$10/2)),'VERTICAL ALIGNMENT'!$D$10+'VERTICAL ALIGNMENT'!$F$11*(PET!$W8-'VERTICAL ALIGNMENT'!$C$10),IF(AND(PET!$W8&lt;=('VERTICAL ALIGNMENT'!$C$12+('VERTICAL ALIGNMENT'!$E$12/2)),(PET!$W8&gt;=('VERTICAL ALIGNMENT'!$C$12-('VERTICAL ALIGNMENT'!$E$12/2)))),'VERTICAL ALIGNMENT'!$K$12+'VERTICAL ALIGNMENT'!$F$11*(PET!$W8-'VERTICAL ALIGNMENT'!$J$12)+('VERTICAL ALIGNMENT'!$I$12/2)*(PET!$W8-'VERTICAL ALIGNMENT'!$J$12)^2,IF(AND(PET!$W8&lt;=('VERTICAL ALIGNMENT'!$C$14-('VERTICAL ALIGNMENT'!$E$14/2)),(PET!$W8&gt;='VERTICAL ALIGNMENT'!$C$12+'VERTICAL ALIGNMENT'!$E$12/2)),'VERTICAL ALIGNMENT'!$D$12+'VERTICAL ALIGNMENT'!$F$13*(PET!$W8-'VERTICAL ALIGNMENT'!$C$12),IF(AND(PET!$W8&lt;=('VERTICAL ALIGNMENT'!$C$14+('VERTICAL ALIGNMENT'!$E$14/2)),(PET!$W8&gt;=('VERTICAL ALIGNMENT'!$C$14-('VERTICAL ALIGNMENT'!$E$14/2)))),'VERTICAL ALIGNMENT'!$K$14+'VERTICAL ALIGNMENT'!$F$13*(PET!$W8-'VERTICAL ALIGNMENT'!$J$14)+('VERTICAL ALIGNMENT'!$I$14/2)*(PET!$W8-'VERTICAL ALIGNMENT'!$J$14)^2,$N8))))))</f>
        <v>645.57248026896684</v>
      </c>
      <c r="N8" s="199"/>
      <c r="O8" s="199"/>
      <c r="P8" s="199"/>
      <c r="Q8" s="199"/>
      <c r="R8" s="199"/>
      <c r="S8" s="199"/>
      <c r="T8" s="199"/>
      <c r="U8" s="199"/>
      <c r="V8" s="199"/>
      <c r="W8" s="213">
        <v>1110</v>
      </c>
      <c r="X8" s="252">
        <f t="shared" si="9"/>
        <v>1.9781818181820033E-4</v>
      </c>
      <c r="Y8" s="106">
        <v>4</v>
      </c>
      <c r="Z8" s="210">
        <f t="shared" si="6"/>
        <v>645.57330000000002</v>
      </c>
      <c r="AA8" s="176">
        <f t="shared" ref="AA8:AA13" si="10">$AA$7-(($AA$7-$AA$14)/($W$14-$W$7))*(W8-$W$7)</f>
        <v>1.9781818181820033E-4</v>
      </c>
      <c r="AB8" s="106">
        <v>24</v>
      </c>
      <c r="AC8" s="172">
        <f t="shared" si="7"/>
        <v>4.7476363636368077E-3</v>
      </c>
      <c r="AD8" s="268">
        <f>(W14-W7)/((MAX(AB7:AB14))*(AA14-AA7))</f>
        <v>143.22916666666666</v>
      </c>
      <c r="AE8" s="199"/>
      <c r="AF8" s="219">
        <f t="shared" si="8"/>
        <v>645.58000000000004</v>
      </c>
      <c r="AG8" s="284"/>
      <c r="AH8" s="284"/>
      <c r="AI8" s="285"/>
      <c r="AJ8" s="107"/>
      <c r="AK8" s="138"/>
      <c r="AL8" s="110"/>
      <c r="AM8" s="110"/>
      <c r="AP8" s="110"/>
      <c r="AQ8" s="110"/>
      <c r="AR8" s="110"/>
      <c r="AS8" s="110"/>
      <c r="AT8" s="110"/>
      <c r="AU8" s="111"/>
      <c r="AV8" s="111"/>
      <c r="AW8" s="117"/>
      <c r="AX8" s="117"/>
      <c r="AY8" s="113"/>
      <c r="AZ8" s="113"/>
    </row>
    <row r="9" spans="1:52" ht="14.1" customHeight="1" x14ac:dyDescent="0.2">
      <c r="A9" s="131">
        <f t="shared" si="0"/>
        <v>644.45000000000005</v>
      </c>
      <c r="B9" s="106">
        <v>10</v>
      </c>
      <c r="C9" s="206">
        <f t="shared" si="1"/>
        <v>-0.04</v>
      </c>
      <c r="D9" s="131">
        <f t="shared" si="2"/>
        <v>644.85</v>
      </c>
      <c r="E9" s="100"/>
      <c r="F9" s="199"/>
      <c r="G9" s="145">
        <f t="shared" si="3"/>
        <v>-0.57600000000000007</v>
      </c>
      <c r="H9" s="234">
        <v>36</v>
      </c>
      <c r="I9" s="223">
        <v>-1.6E-2</v>
      </c>
      <c r="J9" s="201">
        <f t="shared" si="4"/>
        <v>645.42999999999995</v>
      </c>
      <c r="K9" s="106">
        <v>4</v>
      </c>
      <c r="L9" s="251">
        <f t="shared" si="5"/>
        <v>-1.6E-2</v>
      </c>
      <c r="M9" s="161">
        <f>IF(AND(PET!$W9&lt;=('VERTICAL ALIGNMENT'!$C$10-('VERTICAL ALIGNMENT'!$E$10/2)),(PET!$W9&gt;='VERTICAL ALIGNMENT'!$C$8)),'VERTICAL ALIGNMENT'!$D$8+'VERTICAL ALIGNMENT'!$F$9*(PET!$W9-'VERTICAL ALIGNMENT'!$C$8),IF(AND(PET!$W9&lt;=('VERTICAL ALIGNMENT'!$C$10+('VERTICAL ALIGNMENT'!$E$10/2)),(PET!$W9&gt;=('VERTICAL ALIGNMENT'!$C$10-('VERTICAL ALIGNMENT'!$E$10/2)))),'VERTICAL ALIGNMENT'!$K$10+'VERTICAL ALIGNMENT'!$F$9*(PET!$W9-'VERTICAL ALIGNMENT'!$J$10)+('VERTICAL ALIGNMENT'!$I$10/2)*(PET!$W9-'VERTICAL ALIGNMENT'!$J$10)^2,IF(AND(PET!$W9&lt;=('VERTICAL ALIGNMENT'!$C$12-('VERTICAL ALIGNMENT'!$E$12/2)),(PET!$W9&gt;='VERTICAL ALIGNMENT'!$C$10+'VERTICAL ALIGNMENT'!$E$10/2)),'VERTICAL ALIGNMENT'!$D$10+'VERTICAL ALIGNMENT'!$F$11*(PET!$W9-'VERTICAL ALIGNMENT'!$C$10),IF(AND(PET!$W9&lt;=('VERTICAL ALIGNMENT'!$C$12+('VERTICAL ALIGNMENT'!$E$12/2)),(PET!$W9&gt;=('VERTICAL ALIGNMENT'!$C$12-('VERTICAL ALIGNMENT'!$E$12/2)))),'VERTICAL ALIGNMENT'!$K$12+'VERTICAL ALIGNMENT'!$F$11*(PET!$W9-'VERTICAL ALIGNMENT'!$J$12)+('VERTICAL ALIGNMENT'!$I$12/2)*(PET!$W9-'VERTICAL ALIGNMENT'!$J$12)^2,IF(AND(PET!$W9&lt;=('VERTICAL ALIGNMENT'!$C$14-('VERTICAL ALIGNMENT'!$E$14/2)),(PET!$W9&gt;='VERTICAL ALIGNMENT'!$C$12+'VERTICAL ALIGNMENT'!$E$12/2)),'VERTICAL ALIGNMENT'!$D$12+'VERTICAL ALIGNMENT'!$F$13*(PET!$W9-'VERTICAL ALIGNMENT'!$C$12),IF(AND(PET!$W9&lt;=('VERTICAL ALIGNMENT'!$C$14+('VERTICAL ALIGNMENT'!$E$14/2)),(PET!$W9&gt;=('VERTICAL ALIGNMENT'!$C$14-('VERTICAL ALIGNMENT'!$E$14/2)))),'VERTICAL ALIGNMENT'!$K$14+'VERTICAL ALIGNMENT'!$F$13*(PET!$W9-'VERTICAL ALIGNMENT'!$J$14)+('VERTICAL ALIGNMENT'!$I$14/2)*(PET!$W9-'VERTICAL ALIGNMENT'!$J$14)^2,$N9))))))</f>
        <v>645.49360571894306</v>
      </c>
      <c r="N9" s="199"/>
      <c r="O9" s="199"/>
      <c r="P9" s="199"/>
      <c r="Q9" s="199"/>
      <c r="R9" s="199"/>
      <c r="S9" s="199"/>
      <c r="T9" s="199"/>
      <c r="U9" s="199"/>
      <c r="V9" s="199"/>
      <c r="W9" s="214">
        <v>1114.08</v>
      </c>
      <c r="X9" s="252">
        <f t="shared" si="9"/>
        <v>1.3847272727272701E-3</v>
      </c>
      <c r="Y9" s="106">
        <v>4</v>
      </c>
      <c r="Z9" s="210">
        <f t="shared" si="6"/>
        <v>645.4991</v>
      </c>
      <c r="AA9" s="176">
        <f t="shared" si="10"/>
        <v>1.3847272727272701E-3</v>
      </c>
      <c r="AB9" s="106">
        <v>24</v>
      </c>
      <c r="AC9" s="172">
        <f t="shared" si="7"/>
        <v>3.3233454545454483E-2</v>
      </c>
      <c r="AD9" s="268"/>
      <c r="AE9" s="199"/>
      <c r="AF9" s="219">
        <f t="shared" si="8"/>
        <v>645.53</v>
      </c>
      <c r="AG9" s="284"/>
      <c r="AH9" s="284"/>
      <c r="AI9" s="285"/>
      <c r="AJ9" s="107"/>
      <c r="AK9" s="138"/>
      <c r="AL9" s="110"/>
      <c r="AM9" s="110"/>
      <c r="AP9" s="110"/>
      <c r="AQ9" s="110"/>
      <c r="AR9" s="110"/>
      <c r="AS9" s="110"/>
      <c r="AT9" s="110"/>
      <c r="AU9" s="111"/>
      <c r="AV9" s="111"/>
      <c r="AW9" s="117"/>
      <c r="AX9" s="117"/>
      <c r="AY9" s="113"/>
      <c r="AZ9" s="113"/>
    </row>
    <row r="10" spans="1:52" ht="14.1" customHeight="1" x14ac:dyDescent="0.2">
      <c r="A10" s="131">
        <f t="shared" si="0"/>
        <v>644.16</v>
      </c>
      <c r="B10" s="106">
        <v>10</v>
      </c>
      <c r="C10" s="206">
        <f t="shared" si="1"/>
        <v>-0.04</v>
      </c>
      <c r="D10" s="131">
        <f t="shared" si="2"/>
        <v>644.55999999999995</v>
      </c>
      <c r="E10" s="100"/>
      <c r="F10" s="288">
        <f>(W24-W9)/((MAX(H9:H24))*(I9-I24))</f>
        <v>152.14646464646466</v>
      </c>
      <c r="G10" s="145">
        <f t="shared" si="3"/>
        <v>-0.64777294605809177</v>
      </c>
      <c r="H10" s="234">
        <v>36</v>
      </c>
      <c r="I10" s="224">
        <f t="shared" ref="I10:I23" si="11">$I$9-(($I$9-$I$24)/($W$24-$W$9))*(W10-$W$9)</f>
        <v>-1.7993692946058105E-2</v>
      </c>
      <c r="J10" s="201">
        <f t="shared" si="4"/>
        <v>645.21100000000001</v>
      </c>
      <c r="K10" s="106">
        <v>4</v>
      </c>
      <c r="L10" s="251">
        <f t="shared" si="5"/>
        <v>-1.7993692946058105E-2</v>
      </c>
      <c r="M10" s="161">
        <f>IF(AND(PET!$W10&lt;=('VERTICAL ALIGNMENT'!$C$10-('VERTICAL ALIGNMENT'!$E$10/2)),(PET!$W10&gt;='VERTICAL ALIGNMENT'!$C$8)),'VERTICAL ALIGNMENT'!$D$8+'VERTICAL ALIGNMENT'!$F$9*(PET!$W10-'VERTICAL ALIGNMENT'!$C$8),IF(AND(PET!$W10&lt;=('VERTICAL ALIGNMENT'!$C$10+('VERTICAL ALIGNMENT'!$E$10/2)),(PET!$W10&gt;=('VERTICAL ALIGNMENT'!$C$10-('VERTICAL ALIGNMENT'!$E$10/2)))),'VERTICAL ALIGNMENT'!$K$10+'VERTICAL ALIGNMENT'!$F$9*(PET!$W10-'VERTICAL ALIGNMENT'!$J$10)+('VERTICAL ALIGNMENT'!$I$10/2)*(PET!$W10-'VERTICAL ALIGNMENT'!$J$10)^2,IF(AND(PET!$W10&lt;=('VERTICAL ALIGNMENT'!$C$12-('VERTICAL ALIGNMENT'!$E$12/2)),(PET!$W10&gt;='VERTICAL ALIGNMENT'!$C$10+'VERTICAL ALIGNMENT'!$E$10/2)),'VERTICAL ALIGNMENT'!$D$10+'VERTICAL ALIGNMENT'!$F$11*(PET!$W10-'VERTICAL ALIGNMENT'!$C$10),IF(AND(PET!$W10&lt;=('VERTICAL ALIGNMENT'!$C$12+('VERTICAL ALIGNMENT'!$E$12/2)),(PET!$W10&gt;=('VERTICAL ALIGNMENT'!$C$12-('VERTICAL ALIGNMENT'!$E$12/2)))),'VERTICAL ALIGNMENT'!$K$12+'VERTICAL ALIGNMENT'!$F$11*(PET!$W10-'VERTICAL ALIGNMENT'!$J$12)+('VERTICAL ALIGNMENT'!$I$12/2)*(PET!$W10-'VERTICAL ALIGNMENT'!$J$12)^2,IF(AND(PET!$W10&lt;=('VERTICAL ALIGNMENT'!$C$14-('VERTICAL ALIGNMENT'!$E$14/2)),(PET!$W10&gt;='VERTICAL ALIGNMENT'!$C$12+'VERTICAL ALIGNMENT'!$E$12/2)),'VERTICAL ALIGNMENT'!$D$12+'VERTICAL ALIGNMENT'!$F$13*(PET!$W10-'VERTICAL ALIGNMENT'!$C$12),IF(AND(PET!$W10&lt;=('VERTICAL ALIGNMENT'!$C$14+('VERTICAL ALIGNMENT'!$E$14/2)),(PET!$W10&gt;=('VERTICAL ALIGNMENT'!$C$14-('VERTICAL ALIGNMENT'!$E$14/2)))),'VERTICAL ALIGNMENT'!$K$14+'VERTICAL ALIGNMENT'!$F$13*(PET!$W10-'VERTICAL ALIGNMENT'!$J$14)+('VERTICAL ALIGNMENT'!$I$14/2)*(PET!$W10-'VERTICAL ALIGNMENT'!$J$14)^2,$N10))))))</f>
        <v>645.28250030564413</v>
      </c>
      <c r="N10" s="199"/>
      <c r="O10" s="199"/>
      <c r="P10" s="199"/>
      <c r="Q10" s="199"/>
      <c r="R10" s="199"/>
      <c r="S10" s="199"/>
      <c r="T10" s="199"/>
      <c r="U10" s="199"/>
      <c r="V10" s="199"/>
      <c r="W10" s="213">
        <v>1125</v>
      </c>
      <c r="X10" s="252">
        <f t="shared" si="9"/>
        <v>4.5614545454545638E-3</v>
      </c>
      <c r="Y10" s="106">
        <v>4</v>
      </c>
      <c r="Z10" s="210">
        <f t="shared" si="6"/>
        <v>645.30070000000001</v>
      </c>
      <c r="AA10" s="176">
        <f t="shared" si="10"/>
        <v>4.5614545454545638E-3</v>
      </c>
      <c r="AB10" s="106">
        <v>24</v>
      </c>
      <c r="AC10" s="172">
        <f t="shared" si="7"/>
        <v>0.10947490909090954</v>
      </c>
      <c r="AD10" s="268"/>
      <c r="AE10" s="199"/>
      <c r="AF10" s="219">
        <f t="shared" si="8"/>
        <v>645.41</v>
      </c>
      <c r="AG10" s="284"/>
      <c r="AH10" s="284"/>
      <c r="AI10" s="285"/>
      <c r="AJ10" s="107"/>
      <c r="AK10" s="138"/>
      <c r="AL10" s="110"/>
      <c r="AM10" s="110"/>
      <c r="AP10" s="110"/>
      <c r="AQ10" s="110"/>
      <c r="AR10" s="110"/>
      <c r="AS10" s="110"/>
      <c r="AT10" s="110"/>
      <c r="AU10" s="111"/>
      <c r="AV10" s="111"/>
      <c r="AW10" s="117"/>
      <c r="AX10" s="117"/>
      <c r="AY10" s="113"/>
      <c r="AZ10" s="113"/>
    </row>
    <row r="11" spans="1:52" ht="12.75" customHeight="1" x14ac:dyDescent="0.2">
      <c r="A11" s="131">
        <f t="shared" ref="A11" si="12">ROUND(D11+(B11*C11),3)</f>
        <v>644.03</v>
      </c>
      <c r="B11" s="106">
        <v>10</v>
      </c>
      <c r="C11" s="206">
        <f t="shared" ref="C11" si="13">IF(ABS(I11)&lt;0.04,-0.04,I11)</f>
        <v>-0.04</v>
      </c>
      <c r="D11" s="131">
        <f t="shared" ref="D11" si="14">ROUND(J11+(H11*I11),2)</f>
        <v>644.42999999999995</v>
      </c>
      <c r="E11" s="198"/>
      <c r="F11" s="289"/>
      <c r="G11" s="145">
        <f t="shared" ref="G11" si="15">H11*I11</f>
        <v>-0.68063601659751083</v>
      </c>
      <c r="H11" s="234">
        <v>36</v>
      </c>
      <c r="I11" s="224">
        <f t="shared" si="11"/>
        <v>-1.8906556016597523E-2</v>
      </c>
      <c r="J11" s="201">
        <f t="shared" ref="J11" si="16">ROUND(M11+(K11*L11),3)</f>
        <v>645.11</v>
      </c>
      <c r="K11" s="106">
        <v>4</v>
      </c>
      <c r="L11" s="251">
        <f t="shared" si="5"/>
        <v>-1.8906556016597523E-2</v>
      </c>
      <c r="M11" s="161">
        <f>IF(AND(PET!$W11&lt;=('VERTICAL ALIGNMENT'!$C$10-('VERTICAL ALIGNMENT'!$E$10/2)),(PET!$W11&gt;='VERTICAL ALIGNMENT'!$C$8)),'VERTICAL ALIGNMENT'!$D$8+'VERTICAL ALIGNMENT'!$F$9*(PET!$W11-'VERTICAL ALIGNMENT'!$C$8),IF(AND(PET!$W11&lt;=('VERTICAL ALIGNMENT'!$C$10+('VERTICAL ALIGNMENT'!$E$10/2)),(PET!$W11&gt;=('VERTICAL ALIGNMENT'!$C$10-('VERTICAL ALIGNMENT'!$E$10/2)))),'VERTICAL ALIGNMENT'!$K$10+'VERTICAL ALIGNMENT'!$F$9*(PET!$W11-'VERTICAL ALIGNMENT'!$J$10)+('VERTICAL ALIGNMENT'!$I$10/2)*(PET!$W11-'VERTICAL ALIGNMENT'!$J$10)^2,IF(AND(PET!$W11&lt;=('VERTICAL ALIGNMENT'!$C$12-('VERTICAL ALIGNMENT'!$E$12/2)),(PET!$W11&gt;='VERTICAL ALIGNMENT'!$C$10+'VERTICAL ALIGNMENT'!$E$10/2)),'VERTICAL ALIGNMENT'!$D$10+'VERTICAL ALIGNMENT'!$F$11*(PET!$W11-'VERTICAL ALIGNMENT'!$C$10),IF(AND(PET!$W11&lt;=('VERTICAL ALIGNMENT'!$C$12+('VERTICAL ALIGNMENT'!$E$12/2)),(PET!$W11&gt;=('VERTICAL ALIGNMENT'!$C$12-('VERTICAL ALIGNMENT'!$E$12/2)))),'VERTICAL ALIGNMENT'!$K$12+'VERTICAL ALIGNMENT'!$F$11*(PET!$W11-'VERTICAL ALIGNMENT'!$J$12)+('VERTICAL ALIGNMENT'!$I$12/2)*(PET!$W11-'VERTICAL ALIGNMENT'!$J$12)^2,IF(AND(PET!$W11&lt;=('VERTICAL ALIGNMENT'!$C$14-('VERTICAL ALIGNMENT'!$E$14/2)),(PET!$W11&gt;='VERTICAL ALIGNMENT'!$C$12+'VERTICAL ALIGNMENT'!$E$12/2)),'VERTICAL ALIGNMENT'!$D$12+'VERTICAL ALIGNMENT'!$F$13*(PET!$W11-'VERTICAL ALIGNMENT'!$C$12),IF(AND(PET!$W11&lt;=('VERTICAL ALIGNMENT'!$C$14+('VERTICAL ALIGNMENT'!$E$14/2)),(PET!$W11&gt;=('VERTICAL ALIGNMENT'!$C$14-('VERTICAL ALIGNMENT'!$E$14/2)))),'VERTICAL ALIGNMENT'!$K$14+'VERTICAL ALIGNMENT'!$F$13*(PET!$W11-'VERTICAL ALIGNMENT'!$J$14)+('VERTICAL ALIGNMENT'!$I$14/2)*(PET!$W11-'VERTICAL ALIGNMENT'!$J$14)^2,$N11))))))</f>
        <v>645.18584031786997</v>
      </c>
      <c r="N11" s="162"/>
      <c r="O11" s="162"/>
      <c r="P11" s="162"/>
      <c r="Q11" s="162"/>
      <c r="R11" s="162"/>
      <c r="S11" s="162"/>
      <c r="T11" s="162"/>
      <c r="U11" s="162"/>
      <c r="V11" s="162"/>
      <c r="W11" s="213">
        <v>1130</v>
      </c>
      <c r="X11" s="252">
        <f t="shared" si="9"/>
        <v>6.0160000000000187E-3</v>
      </c>
      <c r="Y11" s="106">
        <v>4</v>
      </c>
      <c r="Z11" s="210">
        <f t="shared" ref="Z11" si="17">ROUND(M11+(X11*Y11),4)</f>
        <v>645.20989999999995</v>
      </c>
      <c r="AA11" s="176">
        <f t="shared" si="10"/>
        <v>6.0160000000000187E-3</v>
      </c>
      <c r="AB11" s="105">
        <v>24</v>
      </c>
      <c r="AC11" s="172">
        <f t="shared" ref="AC11" si="18">AA11*AB11</f>
        <v>0.14438400000000046</v>
      </c>
      <c r="AD11" s="268"/>
      <c r="AE11" s="215"/>
      <c r="AF11" s="219">
        <f t="shared" ref="AF11" si="19">ROUND(Z11+(AB11*AA11),2)</f>
        <v>645.35</v>
      </c>
      <c r="AG11" s="284"/>
      <c r="AH11" s="284"/>
      <c r="AI11" s="285"/>
      <c r="AJ11" s="107"/>
      <c r="AK11" s="138"/>
      <c r="AL11" s="110"/>
      <c r="AM11" s="110"/>
      <c r="AP11" s="110"/>
      <c r="AQ11" s="110"/>
      <c r="AR11" s="110"/>
      <c r="AS11" s="110"/>
      <c r="AT11" s="110"/>
      <c r="AU11" s="111"/>
      <c r="AV11" s="111"/>
      <c r="AW11" s="117"/>
      <c r="AX11" s="117"/>
      <c r="AY11" s="113"/>
      <c r="AZ11" s="113"/>
    </row>
    <row r="12" spans="1:52" ht="12.75" customHeight="1" x14ac:dyDescent="0.2">
      <c r="A12" s="131">
        <f t="shared" si="0"/>
        <v>643.91</v>
      </c>
      <c r="B12" s="106">
        <v>10</v>
      </c>
      <c r="C12" s="206">
        <f t="shared" si="1"/>
        <v>-0.04</v>
      </c>
      <c r="D12" s="131">
        <f t="shared" si="2"/>
        <v>644.30999999999995</v>
      </c>
      <c r="E12" s="198"/>
      <c r="F12" s="289"/>
      <c r="G12" s="145">
        <f t="shared" si="3"/>
        <v>-0.70902970954356859</v>
      </c>
      <c r="H12" s="234">
        <v>36</v>
      </c>
      <c r="I12" s="224">
        <f t="shared" si="11"/>
        <v>-1.9695269709543571E-2</v>
      </c>
      <c r="J12" s="201">
        <f t="shared" si="4"/>
        <v>645.024</v>
      </c>
      <c r="K12" s="106">
        <v>4</v>
      </c>
      <c r="L12" s="251">
        <f t="shared" si="5"/>
        <v>-1.9695269709543571E-2</v>
      </c>
      <c r="M12" s="161">
        <f>IF(AND(PET!$W12&lt;=('VERTICAL ALIGNMENT'!$C$10-('VERTICAL ALIGNMENT'!$E$10/2)),(PET!$W12&gt;='VERTICAL ALIGNMENT'!$C$8)),'VERTICAL ALIGNMENT'!$D$8+'VERTICAL ALIGNMENT'!$F$9*(PET!$W12-'VERTICAL ALIGNMENT'!$C$8),IF(AND(PET!$W12&lt;=('VERTICAL ALIGNMENT'!$C$10+('VERTICAL ALIGNMENT'!$E$10/2)),(PET!$W12&gt;=('VERTICAL ALIGNMENT'!$C$10-('VERTICAL ALIGNMENT'!$E$10/2)))),'VERTICAL ALIGNMENT'!$K$10+'VERTICAL ALIGNMENT'!$F$9*(PET!$W12-'VERTICAL ALIGNMENT'!$J$10)+('VERTICAL ALIGNMENT'!$I$10/2)*(PET!$W12-'VERTICAL ALIGNMENT'!$J$10)^2,IF(AND(PET!$W12&lt;=('VERTICAL ALIGNMENT'!$C$12-('VERTICAL ALIGNMENT'!$E$12/2)),(PET!$W12&gt;='VERTICAL ALIGNMENT'!$C$10+'VERTICAL ALIGNMENT'!$E$10/2)),'VERTICAL ALIGNMENT'!$D$10+'VERTICAL ALIGNMENT'!$F$11*(PET!$W12-'VERTICAL ALIGNMENT'!$C$10),IF(AND(PET!$W12&lt;=('VERTICAL ALIGNMENT'!$C$12+('VERTICAL ALIGNMENT'!$E$12/2)),(PET!$W12&gt;=('VERTICAL ALIGNMENT'!$C$12-('VERTICAL ALIGNMENT'!$E$12/2)))),'VERTICAL ALIGNMENT'!$K$12+'VERTICAL ALIGNMENT'!$F$11*(PET!$W12-'VERTICAL ALIGNMENT'!$J$12)+('VERTICAL ALIGNMENT'!$I$12/2)*(PET!$W12-'VERTICAL ALIGNMENT'!$J$12)^2,IF(AND(PET!$W12&lt;=('VERTICAL ALIGNMENT'!$C$14-('VERTICAL ALIGNMENT'!$E$14/2)),(PET!$W12&gt;='VERTICAL ALIGNMENT'!$C$12+'VERTICAL ALIGNMENT'!$E$12/2)),'VERTICAL ALIGNMENT'!$D$12+'VERTICAL ALIGNMENT'!$F$13*(PET!$W12-'VERTICAL ALIGNMENT'!$C$12),IF(AND(PET!$W12&lt;=('VERTICAL ALIGNMENT'!$C$14+('VERTICAL ALIGNMENT'!$E$14/2)),(PET!$W12&gt;=('VERTICAL ALIGNMENT'!$C$14-('VERTICAL ALIGNMENT'!$E$14/2)))),'VERTICAL ALIGNMENT'!$K$14+'VERTICAL ALIGNMENT'!$F$13*(PET!$W12-'VERTICAL ALIGNMENT'!$J$14)+('VERTICAL ALIGNMENT'!$I$14/2)*(PET!$W12-'VERTICAL ALIGNMENT'!$J$14)^2,$N12))))))</f>
        <v>645.10232608843307</v>
      </c>
      <c r="N12" s="162"/>
      <c r="O12" s="162"/>
      <c r="P12" s="162"/>
      <c r="Q12" s="162"/>
      <c r="R12" s="162"/>
      <c r="S12" s="162"/>
      <c r="T12" s="162"/>
      <c r="U12" s="162"/>
      <c r="V12" s="162"/>
      <c r="W12" s="213">
        <f>W7+25</f>
        <v>1134.32</v>
      </c>
      <c r="X12" s="252">
        <f t="shared" si="9"/>
        <v>7.2727272727272727E-3</v>
      </c>
      <c r="Y12" s="106">
        <v>4</v>
      </c>
      <c r="Z12" s="210">
        <f t="shared" si="6"/>
        <v>645.13139999999999</v>
      </c>
      <c r="AA12" s="176">
        <f t="shared" si="10"/>
        <v>7.2727272727272727E-3</v>
      </c>
      <c r="AB12" s="105">
        <v>24</v>
      </c>
      <c r="AC12" s="172">
        <f t="shared" si="7"/>
        <v>0.17454545454545456</v>
      </c>
      <c r="AD12" s="268"/>
      <c r="AE12" s="215"/>
      <c r="AF12" s="219">
        <f t="shared" si="8"/>
        <v>645.30999999999995</v>
      </c>
      <c r="AG12" s="284"/>
      <c r="AH12" s="284"/>
      <c r="AI12" s="285"/>
      <c r="AJ12" s="107"/>
      <c r="AK12" s="138"/>
      <c r="AL12" s="110"/>
      <c r="AM12" s="110"/>
      <c r="AP12" s="110"/>
      <c r="AQ12" s="110"/>
      <c r="AR12" s="110"/>
      <c r="AS12" s="110"/>
      <c r="AT12" s="110"/>
      <c r="AU12" s="111"/>
      <c r="AV12" s="111"/>
      <c r="AW12" s="117"/>
      <c r="AX12" s="117"/>
      <c r="AY12" s="113"/>
      <c r="AZ12" s="113"/>
    </row>
    <row r="13" spans="1:52" ht="14.1" customHeight="1" x14ac:dyDescent="0.2">
      <c r="A13" s="131">
        <f t="shared" ref="A13" si="20">ROUND(D13+(B13*C13),3)</f>
        <v>643.5</v>
      </c>
      <c r="B13" s="106">
        <v>10</v>
      </c>
      <c r="C13" s="206">
        <f>IF(ABS(I13)&lt;0.04,-0.04,I13)</f>
        <v>-0.04</v>
      </c>
      <c r="D13" s="131">
        <f t="shared" si="2"/>
        <v>643.9</v>
      </c>
      <c r="E13" s="198"/>
      <c r="F13" s="289"/>
      <c r="G13" s="145">
        <f>H13*I13</f>
        <v>-0.81208829875518718</v>
      </c>
      <c r="H13" s="234">
        <v>36</v>
      </c>
      <c r="I13" s="224">
        <f t="shared" si="11"/>
        <v>-2.2558008298755199E-2</v>
      </c>
      <c r="J13" s="201">
        <f>ROUND(M13+(K13*L13),3)</f>
        <v>644.70899999999995</v>
      </c>
      <c r="K13" s="106">
        <v>4</v>
      </c>
      <c r="L13" s="251">
        <f t="shared" si="5"/>
        <v>-2.2558008298755199E-2</v>
      </c>
      <c r="M13" s="161">
        <f>IF(AND(PET!$W13&lt;=('VERTICAL ALIGNMENT'!$C$10-('VERTICAL ALIGNMENT'!$E$10/2)),(PET!$W13&gt;='VERTICAL ALIGNMENT'!$C$8)),'VERTICAL ALIGNMENT'!$D$8+'VERTICAL ALIGNMENT'!$F$9*(PET!$W13-'VERTICAL ALIGNMENT'!$C$8),IF(AND(PET!$W13&lt;=('VERTICAL ALIGNMENT'!$C$10+('VERTICAL ALIGNMENT'!$E$10/2)),(PET!$W13&gt;=('VERTICAL ALIGNMENT'!$C$10-('VERTICAL ALIGNMENT'!$E$10/2)))),'VERTICAL ALIGNMENT'!$K$10+'VERTICAL ALIGNMENT'!$F$9*(PET!$W13-'VERTICAL ALIGNMENT'!$J$10)+('VERTICAL ALIGNMENT'!$I$10/2)*(PET!$W13-'VERTICAL ALIGNMENT'!$J$10)^2,IF(AND(PET!$W13&lt;=('VERTICAL ALIGNMENT'!$C$12-('VERTICAL ALIGNMENT'!$E$12/2)),(PET!$W13&gt;='VERTICAL ALIGNMENT'!$C$10+'VERTICAL ALIGNMENT'!$E$10/2)),'VERTICAL ALIGNMENT'!$D$10+'VERTICAL ALIGNMENT'!$F$11*(PET!$W13-'VERTICAL ALIGNMENT'!$C$10),IF(AND(PET!$W13&lt;=('VERTICAL ALIGNMENT'!$C$12+('VERTICAL ALIGNMENT'!$E$12/2)),(PET!$W13&gt;=('VERTICAL ALIGNMENT'!$C$12-('VERTICAL ALIGNMENT'!$E$12/2)))),'VERTICAL ALIGNMENT'!$K$12+'VERTICAL ALIGNMENT'!$F$11*(PET!$W13-'VERTICAL ALIGNMENT'!$J$12)+('VERTICAL ALIGNMENT'!$I$12/2)*(PET!$W13-'VERTICAL ALIGNMENT'!$J$12)^2,IF(AND(PET!$W13&lt;=('VERTICAL ALIGNMENT'!$C$14-('VERTICAL ALIGNMENT'!$E$14/2)),(PET!$W13&gt;='VERTICAL ALIGNMENT'!$C$12+'VERTICAL ALIGNMENT'!$E$12/2)),'VERTICAL ALIGNMENT'!$D$12+'VERTICAL ALIGNMENT'!$F$13*(PET!$W13-'VERTICAL ALIGNMENT'!$C$12),IF(AND(PET!$W13&lt;=('VERTICAL ALIGNMENT'!$C$14+('VERTICAL ALIGNMENT'!$E$14/2)),(PET!$W13&gt;=('VERTICAL ALIGNMENT'!$C$14-('VERTICAL ALIGNMENT'!$E$14/2)))),'VERTICAL ALIGNMENT'!$K$14+'VERTICAL ALIGNMENT'!$F$13*(PET!$W13-'VERTICAL ALIGNMENT'!$J$14)+('VERTICAL ALIGNMENT'!$I$14/2)*(PET!$W13-'VERTICAL ALIGNMENT'!$J$14)^2,$N13))))))</f>
        <v>644.79920036677299</v>
      </c>
      <c r="N13" s="162" t="str">
        <f>IF(AND(PET!$W13&lt;=('VERTICAL ALIGNMENT'!$C$16-('VERTICAL ALIGNMENT'!$E$16/2)),(PET!$W13&gt;='VERTICAL ALIGNMENT'!$C$14+'VERTICAL ALIGNMENT'!$E$14/2)),'VERTICAL ALIGNMENT'!$D$14+'VERTICAL ALIGNMENT'!$F$15*(PET!$W13-'VERTICAL ALIGNMENT'!$C$14),IF(AND(PET!$W13&lt;=('VERTICAL ALIGNMENT'!$C$16+('VERTICAL ALIGNMENT'!$E$16/2)),(PET!$W13&gt;=('VERTICAL ALIGNMENT'!$C$16-('VERTICAL ALIGNMENT'!$E$16/2)))),'VERTICAL ALIGNMENT'!$K$16+'VERTICAL ALIGNMENT'!$F$15*(PET!$W13-'VERTICAL ALIGNMENT'!$J$16)+('VERTICAL ALIGNMENT'!$I$16/2)*(PET!$W13-'VERTICAL ALIGNMENT'!$J$16)^2,IF(AND(PET!$W13&lt;=('VERTICAL ALIGNMENT'!$C$18-('VERTICAL ALIGNMENT'!$E$18/2)),(PET!$W13&gt;='VERTICAL ALIGNMENT'!$C$16+'VERTICAL ALIGNMENT'!$E$16/2)),'VERTICAL ALIGNMENT'!$D$16+'VERTICAL ALIGNMENT'!$F$17*(PET!$W13-'VERTICAL ALIGNMENT'!$C$16),IF(AND(PET!$W13&lt;=('VERTICAL ALIGNMENT'!$C$18+('VERTICAL ALIGNMENT'!$E$18/2)),(PET!$W13&gt;=('VERTICAL ALIGNMENT'!$C$18-('VERTICAL ALIGNMENT'!$E$18/2)))),'VERTICAL ALIGNMENT'!$K$18+'VERTICAL ALIGNMENT'!$F$17*(PET!$W13-'VERTICAL ALIGNMENT'!$J$18)+('VERTICAL ALIGNMENT'!$I$18/2)*(PET!$W13-'VERTICAL ALIGNMENT'!$J$18)^2,IF(AND(PET!$W13&lt;=('VERTICAL ALIGNMENT'!$C$20-('VERTICAL ALIGNMENT'!$E$20/2)),(PET!$W13&gt;='VERTICAL ALIGNMENT'!$C$18+'VERTICAL ALIGNMENT'!$E$18/2)),'VERTICAL ALIGNMENT'!$D$18+'VERTICAL ALIGNMENT'!$F$19*(PET!$W13-'VERTICAL ALIGNMENT'!$C$18),IF(AND(PET!$W13&lt;=('VERTICAL ALIGNMENT'!$C$20+('VERTICAL ALIGNMENT'!$E$20/2)),(PET!$W13&gt;=('VERTICAL ALIGNMENT'!$C$20-('VERTICAL ALIGNMENT'!$E$20/2)))),'VERTICAL ALIGNMENT'!$K$20+'VERTICAL ALIGNMENT'!$F$19*(PET!$W13-'VERTICAL ALIGNMENT'!$J$20)+('VERTICAL ALIGNMENT'!$I$20/2)*(PET!$W13-'VERTICAL ALIGNMENT'!$J$20)^2,$O13))))))</f>
        <v>O. B.</v>
      </c>
      <c r="O13" s="162" t="str">
        <f>IF(AND(PET!$W13&lt;=('VERTICAL ALIGNMENT'!$C$22-('VERTICAL ALIGNMENT'!$E$22/2)),(PET!$W13&gt;='VERTICAL ALIGNMENT'!$C$20+'VERTICAL ALIGNMENT'!$E$20/2)),'VERTICAL ALIGNMENT'!$D$20+'VERTICAL ALIGNMENT'!$F$21*(PET!$W13-'VERTICAL ALIGNMENT'!$C$20),IF(AND(PET!$W13&lt;=('VERTICAL ALIGNMENT'!$C$22+('VERTICAL ALIGNMENT'!$E$22/2)),(PET!$W13&gt;=('VERTICAL ALIGNMENT'!$C$22-('VERTICAL ALIGNMENT'!$E$22/2)))),'VERTICAL ALIGNMENT'!$K$22+'VERTICAL ALIGNMENT'!$F$21*(PET!$W13-'VERTICAL ALIGNMENT'!$J$22)+('VERTICAL ALIGNMENT'!$I$22/2)*(PET!$W13-'VERTICAL ALIGNMENT'!$J$22)^2,IF(AND(PET!$W13&lt;=('VERTICAL ALIGNMENT'!$C$24-('VERTICAL ALIGNMENT'!$E$24/2)),(PET!$W13&gt;='VERTICAL ALIGNMENT'!$C$22+'VERTICAL ALIGNMENT'!$E$22/2)),'VERTICAL ALIGNMENT'!$D$22+'VERTICAL ALIGNMENT'!$F$23*(PET!$W13-'VERTICAL ALIGNMENT'!$C$22),IF(AND(PET!$W13&lt;=('VERTICAL ALIGNMENT'!$C$24+('VERTICAL ALIGNMENT'!$E$24/2)),(PET!$W13&gt;=('VERTICAL ALIGNMENT'!$C$24-('VERTICAL ALIGNMENT'!$E$24/2)))),'VERTICAL ALIGNMENT'!$K$24+'VERTICAL ALIGNMENT'!$F$23*(PET!$W13-'VERTICAL ALIGNMENT'!$J$24)+('VERTICAL ALIGNMENT'!$I$24/2)*(PET!$W13-'VERTICAL ALIGNMENT'!$J$24)^2,IF(AND(PET!$W13&lt;=('VERTICAL ALIGNMENT'!$C$26-('VERTICAL ALIGNMENT'!$E$26/2)),(PET!$W13&gt;='VERTICAL ALIGNMENT'!$C$24+'VERTICAL ALIGNMENT'!$E$24/2)),'VERTICAL ALIGNMENT'!$D$24+'VERTICAL ALIGNMENT'!$F$25*(PET!$W13-'VERTICAL ALIGNMENT'!$C$24),IF(AND(PET!$W13&lt;=('VERTICAL ALIGNMENT'!$C$26+('VERTICAL ALIGNMENT'!$E$26/2)),(PET!$W13&gt;=('VERTICAL ALIGNMENT'!$C$26-('VERTICAL ALIGNMENT'!$E$26/2)))),'VERTICAL ALIGNMENT'!$K$26+'VERTICAL ALIGNMENT'!$F$25*(PET!$W13-'VERTICAL ALIGNMENT'!$J$26)+('VERTICAL ALIGNMENT'!$I$26/2)*(PET!$W13-'VERTICAL ALIGNMENT'!$J$26)^2,$P13))))))</f>
        <v>O. B.</v>
      </c>
      <c r="P13" s="162" t="str">
        <f>IF(AND(PET!$W13&lt;=('VERTICAL ALIGNMENT'!$C$28-('VERTICAL ALIGNMENT'!$E$28/2)),(PET!$W13&gt;='VERTICAL ALIGNMENT'!$C$26+'VERTICAL ALIGNMENT'!$E$26/2)),'VERTICAL ALIGNMENT'!$D$26+'VERTICAL ALIGNMENT'!$F$27*(PET!$W13-'VERTICAL ALIGNMENT'!$C$26),IF(AND(PET!$W13&lt;=('VERTICAL ALIGNMENT'!$C$28+('VERTICAL ALIGNMENT'!$E$28/2)),(PET!$W13&gt;=('VERTICAL ALIGNMENT'!$C$28-('VERTICAL ALIGNMENT'!$E$28/2)))),'VERTICAL ALIGNMENT'!$K$28+'VERTICAL ALIGNMENT'!$F$27*(PET!$W13-'VERTICAL ALIGNMENT'!$J$28)+('VERTICAL ALIGNMENT'!$I$28/2)*(PET!$W13-'VERTICAL ALIGNMENT'!$J$28)^2,IF(AND(PET!$W13&lt;=('VERTICAL ALIGNMENT'!$C$30-('VERTICAL ALIGNMENT'!$E$30/2)),(PET!$W13&gt;='VERTICAL ALIGNMENT'!$C$28+'VERTICAL ALIGNMENT'!$E$28/2)),'VERTICAL ALIGNMENT'!$D$28+'VERTICAL ALIGNMENT'!$F$29*(PET!$W13-'VERTICAL ALIGNMENT'!$C$28),IF(AND(PET!$W13&lt;=('VERTICAL ALIGNMENT'!$C$30+('VERTICAL ALIGNMENT'!$E$30/2)),(PET!$W13&gt;=('VERTICAL ALIGNMENT'!$C$30-('VERTICAL ALIGNMENT'!$E$30/2)))),'VERTICAL ALIGNMENT'!$K$30+'VERTICAL ALIGNMENT'!$F$29*(PET!$W13-'VERTICAL ALIGNMENT'!$J$30)+('VERTICAL ALIGNMENT'!$I$30/2)*(PET!$W13-'VERTICAL ALIGNMENT'!$J$30)^2,IF(AND(PET!$W13&lt;=('VERTICAL ALIGNMENT'!$C$32-('VERTICAL ALIGNMENT'!$E$32/2)),(PET!$W13&gt;='VERTICAL ALIGNMENT'!$C$30+'VERTICAL ALIGNMENT'!$E$30/2)),'VERTICAL ALIGNMENT'!$D$30+'VERTICAL ALIGNMENT'!$F$31*(PET!$W13-'VERTICAL ALIGNMENT'!$C$30),IF(AND(PET!$W13&lt;=('VERTICAL ALIGNMENT'!$C$32+('VERTICAL ALIGNMENT'!$E$32/2)),(PET!$W13&gt;=('VERTICAL ALIGNMENT'!$C$32-('VERTICAL ALIGNMENT'!$E$32/2)))),'VERTICAL ALIGNMENT'!$K$32+'VERTICAL ALIGNMENT'!$F$31*(PET!$W13-'VERTICAL ALIGNMENT'!$J$32)+('VERTICAL ALIGNMENT'!$I$32/2)*(PET!$W13-'VERTICAL ALIGNMENT'!$J$32)^2,$Q13))))))</f>
        <v>O. B.</v>
      </c>
      <c r="Q13" s="162" t="str">
        <f>IF(AND(PET!$W13&lt;=('VERTICAL ALIGNMENT'!$C$34-('VERTICAL ALIGNMENT'!$E$34/2)),(PET!$W13&gt;='VERTICAL ALIGNMENT'!$C$32+'VERTICAL ALIGNMENT'!$E$32/2)),'VERTICAL ALIGNMENT'!$D$32+'VERTICAL ALIGNMENT'!$F$33*(PET!$W13-'VERTICAL ALIGNMENT'!$C$32),IF(AND(PET!$W13&lt;=('VERTICAL ALIGNMENT'!$C$34+('VERTICAL ALIGNMENT'!$E$34/2)),(PET!$W13&gt;=('VERTICAL ALIGNMENT'!$C$34-('VERTICAL ALIGNMENT'!$E$34/2)))),'VERTICAL ALIGNMENT'!$K$34+'VERTICAL ALIGNMENT'!$F$33*(PET!$W13-'VERTICAL ALIGNMENT'!$J$34)+('VERTICAL ALIGNMENT'!$I$34/2)*(PET!$W13-'VERTICAL ALIGNMENT'!$J$34)^2,IF(AND(PET!$W13&lt;=('VERTICAL ALIGNMENT'!$C$36-('VERTICAL ALIGNMENT'!$E$36/2)),(PET!$W13&gt;='VERTICAL ALIGNMENT'!$C$34+'VERTICAL ALIGNMENT'!$E$34/2)),'VERTICAL ALIGNMENT'!$D$34+'VERTICAL ALIGNMENT'!$F$35*(PET!$W13-'VERTICAL ALIGNMENT'!$C$34),IF(AND(PET!$W13&lt;=('VERTICAL ALIGNMENT'!$C$36+('VERTICAL ALIGNMENT'!$E$36/2)),(PET!$W13&gt;=('VERTICAL ALIGNMENT'!$C$36-('VERTICAL ALIGNMENT'!$E$36/2)))),'VERTICAL ALIGNMENT'!$K$36+'VERTICAL ALIGNMENT'!$F$35*(PET!$W13-'VERTICAL ALIGNMENT'!$J$36)+('VERTICAL ALIGNMENT'!$I$36/2)*(PET!$W13-'VERTICAL ALIGNMENT'!$J$36)^2,IF(AND(PET!$W13&lt;=('VERTICAL ALIGNMENT'!$C$38-('VERTICAL ALIGNMENT'!$E$38/2)),(PET!$W13&gt;='VERTICAL ALIGNMENT'!$C$36+'VERTICAL ALIGNMENT'!$E$36/2)),'VERTICAL ALIGNMENT'!$D$36+'VERTICAL ALIGNMENT'!$F$37*(PET!$W13-'VERTICAL ALIGNMENT'!$C$36),IF(AND(PET!$W13&lt;=('VERTICAL ALIGNMENT'!$C$38+('VERTICAL ALIGNMENT'!$E$38/2)),(PET!$W13&gt;=('VERTICAL ALIGNMENT'!$C$38-('VERTICAL ALIGNMENT'!$E$38/2)))),'VERTICAL ALIGNMENT'!$K$38+'VERTICAL ALIGNMENT'!$F$37*(PET!$W13-'VERTICAL ALIGNMENT'!$J$38)+('VERTICAL ALIGNMENT'!$I$38/2)*(PET!$W13-'VERTICAL ALIGNMENT'!$J$38)^2,$R13))))))</f>
        <v>O. B.</v>
      </c>
      <c r="R13" s="162" t="str">
        <f>IF(AND(PET!$W13&lt;=('VERTICAL ALIGNMENT'!$C$40-('VERTICAL ALIGNMENT'!$E$40/2)),(PET!$W13&gt;='VERTICAL ALIGNMENT'!$C$38+'VERTICAL ALIGNMENT'!$E$38/2)),'VERTICAL ALIGNMENT'!$D$38+'VERTICAL ALIGNMENT'!$F$39*(PET!$W13-'VERTICAL ALIGNMENT'!$C$38),IF(AND(PET!$W13&lt;=('VERTICAL ALIGNMENT'!$C$40+('VERTICAL ALIGNMENT'!$E$40/2)),(PET!$W13&gt;=('VERTICAL ALIGNMENT'!$C$40-('VERTICAL ALIGNMENT'!$E$40/2)))),'VERTICAL ALIGNMENT'!$K$40+'VERTICAL ALIGNMENT'!$F$39*(PET!$W13-'VERTICAL ALIGNMENT'!$J$40)+('VERTICAL ALIGNMENT'!$I$40/2)*(PET!$W13-'VERTICAL ALIGNMENT'!$J$40)^2,IF(AND(PET!$W13&lt;=('VERTICAL ALIGNMENT'!$C$42-('VERTICAL ALIGNMENT'!$E$42/2)),(PET!$W13&gt;='VERTICAL ALIGNMENT'!$C$40+'VERTICAL ALIGNMENT'!$E$40/2)),'VERTICAL ALIGNMENT'!$D$40+'VERTICAL ALIGNMENT'!$F$41*(PET!$W13-'VERTICAL ALIGNMENT'!$C$40),IF(AND(PET!$W13&lt;=('VERTICAL ALIGNMENT'!$C$42+('VERTICAL ALIGNMENT'!$E$42/2)),(PET!$W13&gt;=('VERTICAL ALIGNMENT'!$C$42-('VERTICAL ALIGNMENT'!$E$42/2)))),'VERTICAL ALIGNMENT'!$K$42+'VERTICAL ALIGNMENT'!$F$41*(PET!$W13-'VERTICAL ALIGNMENT'!$J$42)+('VERTICAL ALIGNMENT'!$I$42/2)*(PET!$W13-'VERTICAL ALIGNMENT'!$J$42)^2,IF(AND(PET!$W13&lt;=('VERTICAL ALIGNMENT'!$C$44-('VERTICAL ALIGNMENT'!$E$44/2)),(PET!$W13&gt;='VERTICAL ALIGNMENT'!$C$42+'VERTICAL ALIGNMENT'!$E$42/2)),'VERTICAL ALIGNMENT'!$D$42+'VERTICAL ALIGNMENT'!$F$43*(PET!$W13-'VERTICAL ALIGNMENT'!$C$42),IF(AND(PET!$W13&lt;=('VERTICAL ALIGNMENT'!$C$44+('VERTICAL ALIGNMENT'!$E$44/2)),(PET!$W13&gt;=('VERTICAL ALIGNMENT'!$C$44-('VERTICAL ALIGNMENT'!$E$44/2)))),'VERTICAL ALIGNMENT'!$K$44+'VERTICAL ALIGNMENT'!$F$43*(PET!$W13-'VERTICAL ALIGNMENT'!$J$44)+('VERTICAL ALIGNMENT'!$I$44/2)*(PET!$W13-'VERTICAL ALIGNMENT'!$J$44)^2,$S13))))))</f>
        <v>O. B.</v>
      </c>
      <c r="S13" s="162" t="str">
        <f>IF(AND(PET!$W13&lt;=('VERTICAL ALIGNMENT'!$C$46-('VERTICAL ALIGNMENT'!$E$46/2)),(PET!$W13&gt;='VERTICAL ALIGNMENT'!$C$44+'VERTICAL ALIGNMENT'!$E$44/2)),'VERTICAL ALIGNMENT'!$D$44+'VERTICAL ALIGNMENT'!$F$45*(PET!$W13-'VERTICAL ALIGNMENT'!$C$44),IF(AND(PET!$W13&lt;=('VERTICAL ALIGNMENT'!$C$46+('VERTICAL ALIGNMENT'!$E$46/2)),(PET!$W13&gt;=('VERTICAL ALIGNMENT'!$C$46-('VERTICAL ALIGNMENT'!$E$46/2)))),'VERTICAL ALIGNMENT'!$K$46+'VERTICAL ALIGNMENT'!$F$45*(PET!$W13-'VERTICAL ALIGNMENT'!$J$46)+('VERTICAL ALIGNMENT'!$I$46/2)*(PET!$W13-'VERTICAL ALIGNMENT'!$J$46)^2,IF(AND(PET!$W13&lt;=('VERTICAL ALIGNMENT'!$C$48-('VERTICAL ALIGNMENT'!$E$48/2)),(PET!$W13&gt;='VERTICAL ALIGNMENT'!$C$46+'VERTICAL ALIGNMENT'!$E$46/2)),'VERTICAL ALIGNMENT'!$D$46+'VERTICAL ALIGNMENT'!$F$47*(PET!$W13-'VERTICAL ALIGNMENT'!$C$46),IF(AND(PET!$W13&lt;=('VERTICAL ALIGNMENT'!$C$48+('VERTICAL ALIGNMENT'!$E$48/2)),(PET!$W13&gt;=('VERTICAL ALIGNMENT'!$C$48-('VERTICAL ALIGNMENT'!$E$48/2)))),'VERTICAL ALIGNMENT'!$K$48+'VERTICAL ALIGNMENT'!$F$47*(PET!$W13-'VERTICAL ALIGNMENT'!$J$48)+('VERTICAL ALIGNMENT'!$I$48/2)*(PET!$W13-'VERTICAL ALIGNMENT'!$J$48)^2,IF(AND(PET!$W13&lt;=('VERTICAL ALIGNMENT'!$C$50-('VERTICAL ALIGNMENT'!$E$50/2)),(PET!$W13&gt;='VERTICAL ALIGNMENT'!$C$48+'VERTICAL ALIGNMENT'!$E$48/2)),'VERTICAL ALIGNMENT'!$D$48+'VERTICAL ALIGNMENT'!$F$49*(PET!$W13-'VERTICAL ALIGNMENT'!$C$48),IF(AND(PET!$W13&lt;=('VERTICAL ALIGNMENT'!$C$50+('VERTICAL ALIGNMENT'!$E$50/2)),(PET!$W13&gt;=('VERTICAL ALIGNMENT'!$C$50-('VERTICAL ALIGNMENT'!$E$50/2)))),'VERTICAL ALIGNMENT'!$K$50+'VERTICAL ALIGNMENT'!$F$49*(PET!$W13-'VERTICAL ALIGNMENT'!$J$50)+('VERTICAL ALIGNMENT'!$I$50/2)*(PET!$W13-'VERTICAL ALIGNMENT'!$J$50)^2,$T13))))))</f>
        <v>O. B.</v>
      </c>
      <c r="T13" s="162" t="str">
        <f>IF(AND(PET!$W13&lt;=('VERTICAL ALIGNMENT'!$C$52-('VERTICAL ALIGNMENT'!$E$52/2)),(PET!$W13&gt;='VERTICAL ALIGNMENT'!$C$50+'VERTICAL ALIGNMENT'!$E$50/2)),'VERTICAL ALIGNMENT'!$D$50+'VERTICAL ALIGNMENT'!$F$51*(PET!$W13-'VERTICAL ALIGNMENT'!$C$50),IF(AND(PET!$W13&lt;=('VERTICAL ALIGNMENT'!$C$52+('VERTICAL ALIGNMENT'!$E$52/2)),(PET!$W13&gt;=('VERTICAL ALIGNMENT'!$C$52-('VERTICAL ALIGNMENT'!$E$52/2)))),'VERTICAL ALIGNMENT'!$K$52+'VERTICAL ALIGNMENT'!$F$51*(PET!$W13-'VERTICAL ALIGNMENT'!$J$52)+('VERTICAL ALIGNMENT'!$I$52/2)*(PET!$W13-'VERTICAL ALIGNMENT'!$J$52)^2,IF(AND(PET!$W13&lt;=('VERTICAL ALIGNMENT'!$C$54-('VERTICAL ALIGNMENT'!$E$54/2)),(PET!$W13&gt;='VERTICAL ALIGNMENT'!$C$52+'VERTICAL ALIGNMENT'!$E$52/2)),'VERTICAL ALIGNMENT'!$D$52+'VERTICAL ALIGNMENT'!$F$53*(PET!$W13-'VERTICAL ALIGNMENT'!$C$52),IF(AND(PET!$W13&lt;=('VERTICAL ALIGNMENT'!$C$54+('VERTICAL ALIGNMENT'!$E$54/2)),(PET!$W13&gt;=('VERTICAL ALIGNMENT'!$C$54-('VERTICAL ALIGNMENT'!$E$54/2)))),'VERTICAL ALIGNMENT'!$K$54+'VERTICAL ALIGNMENT'!$F$53*(PET!$W13-'VERTICAL ALIGNMENT'!$J$54)+('VERTICAL ALIGNMENT'!$I$54/2)*(PET!$W13-'VERTICAL ALIGNMENT'!$J$54)^2,IF(AND(PET!$W13&lt;=('VERTICAL ALIGNMENT'!$C$56-('VERTICAL ALIGNMENT'!$E$56/2)),(PET!$W13&gt;='VERTICAL ALIGNMENT'!$C$54+'VERTICAL ALIGNMENT'!$E$54/2)),'VERTICAL ALIGNMENT'!$D$54+'VERTICAL ALIGNMENT'!$F$55*(PET!$W13-'VERTICAL ALIGNMENT'!$C$54),IF(AND(PET!$W13&lt;=('VERTICAL ALIGNMENT'!$C$56+('VERTICAL ALIGNMENT'!$E$56/2)),(PET!$W13&gt;=('VERTICAL ALIGNMENT'!$C$56-('VERTICAL ALIGNMENT'!$E$56/2)))),'VERTICAL ALIGNMENT'!$K$56+'VERTICAL ALIGNMENT'!$F$55*(PET!$W13-'VERTICAL ALIGNMENT'!$J$56)+('VERTICAL ALIGNMENT'!$I$56/2)*(PET!$W13-'VERTICAL ALIGNMENT'!$J$56)^2,$U13))))))</f>
        <v>O. B.</v>
      </c>
      <c r="U13" s="162" t="str">
        <f>IF(AND(PET!$W13&lt;=('VERTICAL ALIGNMENT'!$C$58-('VERTICAL ALIGNMENT'!$E$58/2)),(PET!$W13&gt;='VERTICAL ALIGNMENT'!$C$56+'VERTICAL ALIGNMENT'!$E$56/2)),'VERTICAL ALIGNMENT'!$D$56+'VERTICAL ALIGNMENT'!$F$57*(PET!$W13-'VERTICAL ALIGNMENT'!$C$56),IF(AND(PET!$W13&lt;=('VERTICAL ALIGNMENT'!$C$58+('VERTICAL ALIGNMENT'!$E$58/2)),(PET!$W13&gt;=('VERTICAL ALIGNMENT'!$C$58-('VERTICAL ALIGNMENT'!$E$58/2)))),'VERTICAL ALIGNMENT'!$K$58+'VERTICAL ALIGNMENT'!$F$57*(PET!$W13-'VERTICAL ALIGNMENT'!$J$58)+('VERTICAL ALIGNMENT'!$I$58/2)*(PET!$W13-'VERTICAL ALIGNMENT'!$J$58)^2,IF(AND(PET!$W13&lt;=('VERTICAL ALIGNMENT'!$C$60-('VERTICAL ALIGNMENT'!$E$60/2)),(PET!$W13&gt;='VERTICAL ALIGNMENT'!$C$58+'VERTICAL ALIGNMENT'!$E$58/2)),'VERTICAL ALIGNMENT'!$D$58+'VERTICAL ALIGNMENT'!$F$59*(PET!$W13-'VERTICAL ALIGNMENT'!$C$58),IF(AND(PET!$W13&lt;=('VERTICAL ALIGNMENT'!$C$60+('VERTICAL ALIGNMENT'!$E$60/2)),(PET!$W13&gt;=('VERTICAL ALIGNMENT'!$C$60-('VERTICAL ALIGNMENT'!$E$60/2)))),'VERTICAL ALIGNMENT'!$K$60+'VERTICAL ALIGNMENT'!$F$59*(PET!$W13-'VERTICAL ALIGNMENT'!$J$60)+('VERTICAL ALIGNMENT'!$I$60/2)*(PET!$W13-'VERTICAL ALIGNMENT'!$J$60)^2,IF(AND(PET!$W13&lt;=('VERTICAL ALIGNMENT'!$C$62-('VERTICAL ALIGNMENT'!$E$62/2)),(PET!$W13&gt;='VERTICAL ALIGNMENT'!$C$60+'VERTICAL ALIGNMENT'!$E$60/2)),'VERTICAL ALIGNMENT'!$D$60+'VERTICAL ALIGNMENT'!$F$61*(PET!$W13-'VERTICAL ALIGNMENT'!$C$60),IF(AND(PET!$W13&lt;=('VERTICAL ALIGNMENT'!$C$62+('VERTICAL ALIGNMENT'!$E$62/2)),(PET!$W13&gt;=('VERTICAL ALIGNMENT'!$C$62-('VERTICAL ALIGNMENT'!$E$62/2)))),'VERTICAL ALIGNMENT'!$K$62+'VERTICAL ALIGNMENT'!$F$61*(PET!$W13-'VERTICAL ALIGNMENT'!$J$62)+('VERTICAL ALIGNMENT'!$I$62/2)*(PET!$W13-'VERTICAL ALIGNMENT'!$J$62)^2,$V13))))))</f>
        <v>O. B.</v>
      </c>
      <c r="V13" s="162" t="str">
        <f>IF(AND(PET!$W13&gt;'VERTICAL ALIGNMENT'!$C$60+'VERTICAL ALIGNMENT'!$E$60/2,PET!$W13&lt;='VERTICAL ALIGNMENT'!$C$62),'VERTICAL ALIGNMENT'!$D$60+'VERTICAL ALIGNMENT'!$F$61*(PET!$W13-'VERTICAL ALIGNMENT'!$C$60),"O. B.")</f>
        <v>O. B.</v>
      </c>
      <c r="W13" s="163">
        <v>1150</v>
      </c>
      <c r="X13" s="252">
        <f t="shared" si="9"/>
        <v>1.1834181818181837E-2</v>
      </c>
      <c r="Y13" s="106">
        <v>4</v>
      </c>
      <c r="Z13" s="210">
        <f t="shared" si="6"/>
        <v>644.84649999999999</v>
      </c>
      <c r="AA13" s="176">
        <f t="shared" si="10"/>
        <v>1.1834181818181837E-2</v>
      </c>
      <c r="AB13" s="105">
        <v>24</v>
      </c>
      <c r="AC13" s="172">
        <f>AA13*AB13</f>
        <v>0.28402036363636407</v>
      </c>
      <c r="AD13" s="268"/>
      <c r="AE13" s="215"/>
      <c r="AF13" s="219">
        <f>ROUND(Z13+(AB13*AA13),2)</f>
        <v>645.13</v>
      </c>
      <c r="AG13" s="284"/>
      <c r="AH13" s="284"/>
      <c r="AI13" s="285"/>
      <c r="AJ13" s="107"/>
      <c r="AK13" s="138"/>
      <c r="AL13" s="110"/>
      <c r="AM13" s="110"/>
      <c r="AP13" s="110"/>
      <c r="AQ13" s="110"/>
      <c r="AR13" s="110"/>
      <c r="AS13" s="110"/>
      <c r="AT13" s="110"/>
      <c r="AU13" s="111"/>
      <c r="AV13" s="111"/>
      <c r="AW13" s="117"/>
      <c r="AX13" s="117"/>
      <c r="AY13" s="113"/>
      <c r="AZ13" s="113"/>
    </row>
    <row r="14" spans="1:52" ht="13.5" customHeight="1" x14ac:dyDescent="0.2">
      <c r="A14" s="131">
        <f t="shared" ref="A14:A35" si="21">ROUND(D14+(B14*C14),3)</f>
        <v>643.12</v>
      </c>
      <c r="B14" s="106">
        <v>10</v>
      </c>
      <c r="C14" s="206">
        <f t="shared" ref="C14:C35" si="22">IF(ABS(I14)&lt;0.04,-0.04,I14)</f>
        <v>-0.04</v>
      </c>
      <c r="D14" s="131">
        <f t="shared" si="2"/>
        <v>643.52</v>
      </c>
      <c r="E14" s="198"/>
      <c r="F14" s="289"/>
      <c r="G14" s="145">
        <f t="shared" ref="G14:G35" si="23">H14*I14</f>
        <v>-0.90620813278008305</v>
      </c>
      <c r="H14" s="234">
        <v>36</v>
      </c>
      <c r="I14" s="224">
        <f t="shared" si="11"/>
        <v>-2.5172448132780086E-2</v>
      </c>
      <c r="J14" s="201">
        <f t="shared" ref="J14" si="24">ROUND(M14+(K14*L14),3)</f>
        <v>644.42200000000003</v>
      </c>
      <c r="K14" s="106">
        <v>4</v>
      </c>
      <c r="L14" s="251">
        <f t="shared" si="5"/>
        <v>-2.5172448132780086E-2</v>
      </c>
      <c r="M14" s="161">
        <f>IF(AND(PET!$W14&lt;=('VERTICAL ALIGNMENT'!$C$10-('VERTICAL ALIGNMENT'!$E$10/2)),(PET!$W14&gt;='VERTICAL ALIGNMENT'!$C$8)),'VERTICAL ALIGNMENT'!$D$8+'VERTICAL ALIGNMENT'!$F$9*(PET!$W14-'VERTICAL ALIGNMENT'!$C$8),IF(AND(PET!$W14&lt;=('VERTICAL ALIGNMENT'!$C$10+('VERTICAL ALIGNMENT'!$E$10/2)),(PET!$W14&gt;=('VERTICAL ALIGNMENT'!$C$10-('VERTICAL ALIGNMENT'!$E$10/2)))),'VERTICAL ALIGNMENT'!$K$10+'VERTICAL ALIGNMENT'!$F$9*(PET!$W14-'VERTICAL ALIGNMENT'!$J$10)+('VERTICAL ALIGNMENT'!$I$10/2)*(PET!$W14-'VERTICAL ALIGNMENT'!$J$10)^2,IF(AND(PET!$W14&lt;=('VERTICAL ALIGNMENT'!$C$12-('VERTICAL ALIGNMENT'!$E$12/2)),(PET!$W14&gt;='VERTICAL ALIGNMENT'!$C$10+'VERTICAL ALIGNMENT'!$E$10/2)),'VERTICAL ALIGNMENT'!$D$10+'VERTICAL ALIGNMENT'!$F$11*(PET!$W14-'VERTICAL ALIGNMENT'!$C$10),IF(AND(PET!$W14&lt;=('VERTICAL ALIGNMENT'!$C$12+('VERTICAL ALIGNMENT'!$E$12/2)),(PET!$W14&gt;=('VERTICAL ALIGNMENT'!$C$12-('VERTICAL ALIGNMENT'!$E$12/2)))),'VERTICAL ALIGNMENT'!$K$12+'VERTICAL ALIGNMENT'!$F$11*(PET!$W14-'VERTICAL ALIGNMENT'!$J$12)+('VERTICAL ALIGNMENT'!$I$12/2)*(PET!$W14-'VERTICAL ALIGNMENT'!$J$12)^2,IF(AND(PET!$W14&lt;=('VERTICAL ALIGNMENT'!$C$14-('VERTICAL ALIGNMENT'!$E$14/2)),(PET!$W14&gt;='VERTICAL ALIGNMENT'!$C$12+'VERTICAL ALIGNMENT'!$E$12/2)),'VERTICAL ALIGNMENT'!$D$12+'VERTICAL ALIGNMENT'!$F$13*(PET!$W14-'VERTICAL ALIGNMENT'!$C$12),IF(AND(PET!$W14&lt;=('VERTICAL ALIGNMENT'!$C$14+('VERTICAL ALIGNMENT'!$E$14/2)),(PET!$W14&gt;=('VERTICAL ALIGNMENT'!$C$14-('VERTICAL ALIGNMENT'!$E$14/2)))),'VERTICAL ALIGNMENT'!$K$14+'VERTICAL ALIGNMENT'!$F$13*(PET!$W14-'VERTICAL ALIGNMENT'!$J$14)+('VERTICAL ALIGNMENT'!$I$14/2)*(PET!$W14-'VERTICAL ALIGNMENT'!$J$14)^2,$N14))))))</f>
        <v>644.52236616178766</v>
      </c>
      <c r="N14" s="162" t="str">
        <f>IF(AND(PET!$W14&lt;=('VERTICAL ALIGNMENT'!$C$16-('VERTICAL ALIGNMENT'!$E$16/2)),(PET!$W14&gt;='VERTICAL ALIGNMENT'!$C$14+'VERTICAL ALIGNMENT'!$E$14/2)),'VERTICAL ALIGNMENT'!$D$14+'VERTICAL ALIGNMENT'!$F$15*(PET!$W14-'VERTICAL ALIGNMENT'!$C$14),IF(AND(PET!$W14&lt;=('VERTICAL ALIGNMENT'!$C$16+('VERTICAL ALIGNMENT'!$E$16/2)),(PET!$W14&gt;=('VERTICAL ALIGNMENT'!$C$16-('VERTICAL ALIGNMENT'!$E$16/2)))),'VERTICAL ALIGNMENT'!$K$16+'VERTICAL ALIGNMENT'!$F$15*(PET!$W14-'VERTICAL ALIGNMENT'!$J$16)+('VERTICAL ALIGNMENT'!$I$16/2)*(PET!$W14-'VERTICAL ALIGNMENT'!$J$16)^2,IF(AND(PET!$W14&lt;=('VERTICAL ALIGNMENT'!$C$18-('VERTICAL ALIGNMENT'!$E$18/2)),(PET!$W14&gt;='VERTICAL ALIGNMENT'!$C$16+'VERTICAL ALIGNMENT'!$E$16/2)),'VERTICAL ALIGNMENT'!$D$16+'VERTICAL ALIGNMENT'!$F$17*(PET!$W14-'VERTICAL ALIGNMENT'!$C$16),IF(AND(PET!$W14&lt;=('VERTICAL ALIGNMENT'!$C$18+('VERTICAL ALIGNMENT'!$E$18/2)),(PET!$W14&gt;=('VERTICAL ALIGNMENT'!$C$18-('VERTICAL ALIGNMENT'!$E$18/2)))),'VERTICAL ALIGNMENT'!$K$18+'VERTICAL ALIGNMENT'!$F$17*(PET!$W14-'VERTICAL ALIGNMENT'!$J$18)+('VERTICAL ALIGNMENT'!$I$18/2)*(PET!$W14-'VERTICAL ALIGNMENT'!$J$18)^2,IF(AND(PET!$W14&lt;=('VERTICAL ALIGNMENT'!$C$20-('VERTICAL ALIGNMENT'!$E$20/2)),(PET!$W14&gt;='VERTICAL ALIGNMENT'!$C$18+'VERTICAL ALIGNMENT'!$E$18/2)),'VERTICAL ALIGNMENT'!$D$18+'VERTICAL ALIGNMENT'!$F$19*(PET!$W14-'VERTICAL ALIGNMENT'!$C$18),IF(AND(PET!$W14&lt;=('VERTICAL ALIGNMENT'!$C$20+('VERTICAL ALIGNMENT'!$E$20/2)),(PET!$W14&gt;=('VERTICAL ALIGNMENT'!$C$20-('VERTICAL ALIGNMENT'!$E$20/2)))),'VERTICAL ALIGNMENT'!$K$20+'VERTICAL ALIGNMENT'!$F$19*(PET!$W14-'VERTICAL ALIGNMENT'!$J$20)+('VERTICAL ALIGNMENT'!$I$20/2)*(PET!$W14-'VERTICAL ALIGNMENT'!$J$20)^2,$O14))))))</f>
        <v>O. B.</v>
      </c>
      <c r="O14" s="162" t="str">
        <f>IF(AND(PET!$W14&lt;=('VERTICAL ALIGNMENT'!$C$22-('VERTICAL ALIGNMENT'!$E$22/2)),(PET!$W14&gt;='VERTICAL ALIGNMENT'!$C$20+'VERTICAL ALIGNMENT'!$E$20/2)),'VERTICAL ALIGNMENT'!$D$20+'VERTICAL ALIGNMENT'!$F$21*(PET!$W14-'VERTICAL ALIGNMENT'!$C$20),IF(AND(PET!$W14&lt;=('VERTICAL ALIGNMENT'!$C$22+('VERTICAL ALIGNMENT'!$E$22/2)),(PET!$W14&gt;=('VERTICAL ALIGNMENT'!$C$22-('VERTICAL ALIGNMENT'!$E$22/2)))),'VERTICAL ALIGNMENT'!$K$22+'VERTICAL ALIGNMENT'!$F$21*(PET!$W14-'VERTICAL ALIGNMENT'!$J$22)+('VERTICAL ALIGNMENT'!$I$22/2)*(PET!$W14-'VERTICAL ALIGNMENT'!$J$22)^2,IF(AND(PET!$W14&lt;=('VERTICAL ALIGNMENT'!$C$24-('VERTICAL ALIGNMENT'!$E$24/2)),(PET!$W14&gt;='VERTICAL ALIGNMENT'!$C$22+'VERTICAL ALIGNMENT'!$E$22/2)),'VERTICAL ALIGNMENT'!$D$22+'VERTICAL ALIGNMENT'!$F$23*(PET!$W14-'VERTICAL ALIGNMENT'!$C$22),IF(AND(PET!$W14&lt;=('VERTICAL ALIGNMENT'!$C$24+('VERTICAL ALIGNMENT'!$E$24/2)),(PET!$W14&gt;=('VERTICAL ALIGNMENT'!$C$24-('VERTICAL ALIGNMENT'!$E$24/2)))),'VERTICAL ALIGNMENT'!$K$24+'VERTICAL ALIGNMENT'!$F$23*(PET!$W14-'VERTICAL ALIGNMENT'!$J$24)+('VERTICAL ALIGNMENT'!$I$24/2)*(PET!$W14-'VERTICAL ALIGNMENT'!$J$24)^2,IF(AND(PET!$W14&lt;=('VERTICAL ALIGNMENT'!$C$26-('VERTICAL ALIGNMENT'!$E$26/2)),(PET!$W14&gt;='VERTICAL ALIGNMENT'!$C$24+'VERTICAL ALIGNMENT'!$E$24/2)),'VERTICAL ALIGNMENT'!$D$24+'VERTICAL ALIGNMENT'!$F$25*(PET!$W14-'VERTICAL ALIGNMENT'!$C$24),IF(AND(PET!$W14&lt;=('VERTICAL ALIGNMENT'!$C$26+('VERTICAL ALIGNMENT'!$E$26/2)),(PET!$W14&gt;=('VERTICAL ALIGNMENT'!$C$26-('VERTICAL ALIGNMENT'!$E$26/2)))),'VERTICAL ALIGNMENT'!$K$26+'VERTICAL ALIGNMENT'!$F$25*(PET!$W14-'VERTICAL ALIGNMENT'!$J$26)+('VERTICAL ALIGNMENT'!$I$26/2)*(PET!$W14-'VERTICAL ALIGNMENT'!$J$26)^2,$P14))))))</f>
        <v>O. B.</v>
      </c>
      <c r="P14" s="162" t="str">
        <f>IF(AND(PET!$W14&lt;=('VERTICAL ALIGNMENT'!$C$28-('VERTICAL ALIGNMENT'!$E$28/2)),(PET!$W14&gt;='VERTICAL ALIGNMENT'!$C$26+'VERTICAL ALIGNMENT'!$E$26/2)),'VERTICAL ALIGNMENT'!$D$26+'VERTICAL ALIGNMENT'!$F$27*(PET!$W14-'VERTICAL ALIGNMENT'!$C$26),IF(AND(PET!$W14&lt;=('VERTICAL ALIGNMENT'!$C$28+('VERTICAL ALIGNMENT'!$E$28/2)),(PET!$W14&gt;=('VERTICAL ALIGNMENT'!$C$28-('VERTICAL ALIGNMENT'!$E$28/2)))),'VERTICAL ALIGNMENT'!$K$28+'VERTICAL ALIGNMENT'!$F$27*(PET!$W14-'VERTICAL ALIGNMENT'!$J$28)+('VERTICAL ALIGNMENT'!$I$28/2)*(PET!$W14-'VERTICAL ALIGNMENT'!$J$28)^2,IF(AND(PET!$W14&lt;=('VERTICAL ALIGNMENT'!$C$30-('VERTICAL ALIGNMENT'!$E$30/2)),(PET!$W14&gt;='VERTICAL ALIGNMENT'!$C$28+'VERTICAL ALIGNMENT'!$E$28/2)),'VERTICAL ALIGNMENT'!$D$28+'VERTICAL ALIGNMENT'!$F$29*(PET!$W14-'VERTICAL ALIGNMENT'!$C$28),IF(AND(PET!$W14&lt;=('VERTICAL ALIGNMENT'!$C$30+('VERTICAL ALIGNMENT'!$E$30/2)),(PET!$W14&gt;=('VERTICAL ALIGNMENT'!$C$30-('VERTICAL ALIGNMENT'!$E$30/2)))),'VERTICAL ALIGNMENT'!$K$30+'VERTICAL ALIGNMENT'!$F$29*(PET!$W14-'VERTICAL ALIGNMENT'!$J$30)+('VERTICAL ALIGNMENT'!$I$30/2)*(PET!$W14-'VERTICAL ALIGNMENT'!$J$30)^2,IF(AND(PET!$W14&lt;=('VERTICAL ALIGNMENT'!$C$32-('VERTICAL ALIGNMENT'!$E$32/2)),(PET!$W14&gt;='VERTICAL ALIGNMENT'!$C$30+'VERTICAL ALIGNMENT'!$E$30/2)),'VERTICAL ALIGNMENT'!$D$30+'VERTICAL ALIGNMENT'!$F$31*(PET!$W14-'VERTICAL ALIGNMENT'!$C$30),IF(AND(PET!$W14&lt;=('VERTICAL ALIGNMENT'!$C$32+('VERTICAL ALIGNMENT'!$E$32/2)),(PET!$W14&gt;=('VERTICAL ALIGNMENT'!$C$32-('VERTICAL ALIGNMENT'!$E$32/2)))),'VERTICAL ALIGNMENT'!$K$32+'VERTICAL ALIGNMENT'!$F$31*(PET!$W14-'VERTICAL ALIGNMENT'!$J$32)+('VERTICAL ALIGNMENT'!$I$32/2)*(PET!$W14-'VERTICAL ALIGNMENT'!$J$32)^2,$Q14))))))</f>
        <v>O. B.</v>
      </c>
      <c r="Q14" s="162" t="str">
        <f>IF(AND(PET!$W14&lt;=('VERTICAL ALIGNMENT'!$C$34-('VERTICAL ALIGNMENT'!$E$34/2)),(PET!$W14&gt;='VERTICAL ALIGNMENT'!$C$32+'VERTICAL ALIGNMENT'!$E$32/2)),'VERTICAL ALIGNMENT'!$D$32+'VERTICAL ALIGNMENT'!$F$33*(PET!$W14-'VERTICAL ALIGNMENT'!$C$32),IF(AND(PET!$W14&lt;=('VERTICAL ALIGNMENT'!$C$34+('VERTICAL ALIGNMENT'!$E$34/2)),(PET!$W14&gt;=('VERTICAL ALIGNMENT'!$C$34-('VERTICAL ALIGNMENT'!$E$34/2)))),'VERTICAL ALIGNMENT'!$K$34+'VERTICAL ALIGNMENT'!$F$33*(PET!$W14-'VERTICAL ALIGNMENT'!$J$34)+('VERTICAL ALIGNMENT'!$I$34/2)*(PET!$W14-'VERTICAL ALIGNMENT'!$J$34)^2,IF(AND(PET!$W14&lt;=('VERTICAL ALIGNMENT'!$C$36-('VERTICAL ALIGNMENT'!$E$36/2)),(PET!$W14&gt;='VERTICAL ALIGNMENT'!$C$34+'VERTICAL ALIGNMENT'!$E$34/2)),'VERTICAL ALIGNMENT'!$D$34+'VERTICAL ALIGNMENT'!$F$35*(PET!$W14-'VERTICAL ALIGNMENT'!$C$34),IF(AND(PET!$W14&lt;=('VERTICAL ALIGNMENT'!$C$36+('VERTICAL ALIGNMENT'!$E$36/2)),(PET!$W14&gt;=('VERTICAL ALIGNMENT'!$C$36-('VERTICAL ALIGNMENT'!$E$36/2)))),'VERTICAL ALIGNMENT'!$K$36+'VERTICAL ALIGNMENT'!$F$35*(PET!$W14-'VERTICAL ALIGNMENT'!$J$36)+('VERTICAL ALIGNMENT'!$I$36/2)*(PET!$W14-'VERTICAL ALIGNMENT'!$J$36)^2,IF(AND(PET!$W14&lt;=('VERTICAL ALIGNMENT'!$C$38-('VERTICAL ALIGNMENT'!$E$38/2)),(PET!$W14&gt;='VERTICAL ALIGNMENT'!$C$36+'VERTICAL ALIGNMENT'!$E$36/2)),'VERTICAL ALIGNMENT'!$D$36+'VERTICAL ALIGNMENT'!$F$37*(PET!$W14-'VERTICAL ALIGNMENT'!$C$36),IF(AND(PET!$W14&lt;=('VERTICAL ALIGNMENT'!$C$38+('VERTICAL ALIGNMENT'!$E$38/2)),(PET!$W14&gt;=('VERTICAL ALIGNMENT'!$C$38-('VERTICAL ALIGNMENT'!$E$38/2)))),'VERTICAL ALIGNMENT'!$K$38+'VERTICAL ALIGNMENT'!$F$37*(PET!$W14-'VERTICAL ALIGNMENT'!$J$38)+('VERTICAL ALIGNMENT'!$I$38/2)*(PET!$W14-'VERTICAL ALIGNMENT'!$J$38)^2,$R14))))))</f>
        <v>O. B.</v>
      </c>
      <c r="R14" s="162" t="str">
        <f>IF(AND(PET!$W14&lt;=('VERTICAL ALIGNMENT'!$C$40-('VERTICAL ALIGNMENT'!$E$40/2)),(PET!$W14&gt;='VERTICAL ALIGNMENT'!$C$38+'VERTICAL ALIGNMENT'!$E$38/2)),'VERTICAL ALIGNMENT'!$D$38+'VERTICAL ALIGNMENT'!$F$39*(PET!$W14-'VERTICAL ALIGNMENT'!$C$38),IF(AND(PET!$W14&lt;=('VERTICAL ALIGNMENT'!$C$40+('VERTICAL ALIGNMENT'!$E$40/2)),(PET!$W14&gt;=('VERTICAL ALIGNMENT'!$C$40-('VERTICAL ALIGNMENT'!$E$40/2)))),'VERTICAL ALIGNMENT'!$K$40+'VERTICAL ALIGNMENT'!$F$39*(PET!$W14-'VERTICAL ALIGNMENT'!$J$40)+('VERTICAL ALIGNMENT'!$I$40/2)*(PET!$W14-'VERTICAL ALIGNMENT'!$J$40)^2,IF(AND(PET!$W14&lt;=('VERTICAL ALIGNMENT'!$C$42-('VERTICAL ALIGNMENT'!$E$42/2)),(PET!$W14&gt;='VERTICAL ALIGNMENT'!$C$40+'VERTICAL ALIGNMENT'!$E$40/2)),'VERTICAL ALIGNMENT'!$D$40+'VERTICAL ALIGNMENT'!$F$41*(PET!$W14-'VERTICAL ALIGNMENT'!$C$40),IF(AND(PET!$W14&lt;=('VERTICAL ALIGNMENT'!$C$42+('VERTICAL ALIGNMENT'!$E$42/2)),(PET!$W14&gt;=('VERTICAL ALIGNMENT'!$C$42-('VERTICAL ALIGNMENT'!$E$42/2)))),'VERTICAL ALIGNMENT'!$K$42+'VERTICAL ALIGNMENT'!$F$41*(PET!$W14-'VERTICAL ALIGNMENT'!$J$42)+('VERTICAL ALIGNMENT'!$I$42/2)*(PET!$W14-'VERTICAL ALIGNMENT'!$J$42)^2,IF(AND(PET!$W14&lt;=('VERTICAL ALIGNMENT'!$C$44-('VERTICAL ALIGNMENT'!$E$44/2)),(PET!$W14&gt;='VERTICAL ALIGNMENT'!$C$42+'VERTICAL ALIGNMENT'!$E$42/2)),'VERTICAL ALIGNMENT'!$D$42+'VERTICAL ALIGNMENT'!$F$43*(PET!$W14-'VERTICAL ALIGNMENT'!$C$42),IF(AND(PET!$W14&lt;=('VERTICAL ALIGNMENT'!$C$44+('VERTICAL ALIGNMENT'!$E$44/2)),(PET!$W14&gt;=('VERTICAL ALIGNMENT'!$C$44-('VERTICAL ALIGNMENT'!$E$44/2)))),'VERTICAL ALIGNMENT'!$K$44+'VERTICAL ALIGNMENT'!$F$43*(PET!$W14-'VERTICAL ALIGNMENT'!$J$44)+('VERTICAL ALIGNMENT'!$I$44/2)*(PET!$W14-'VERTICAL ALIGNMENT'!$J$44)^2,$S14))))))</f>
        <v>O. B.</v>
      </c>
      <c r="S14" s="162" t="str">
        <f>IF(AND(PET!$W14&lt;=('VERTICAL ALIGNMENT'!$C$46-('VERTICAL ALIGNMENT'!$E$46/2)),(PET!$W14&gt;='VERTICAL ALIGNMENT'!$C$44+'VERTICAL ALIGNMENT'!$E$44/2)),'VERTICAL ALIGNMENT'!$D$44+'VERTICAL ALIGNMENT'!$F$45*(PET!$W14-'VERTICAL ALIGNMENT'!$C$44),IF(AND(PET!$W14&lt;=('VERTICAL ALIGNMENT'!$C$46+('VERTICAL ALIGNMENT'!$E$46/2)),(PET!$W14&gt;=('VERTICAL ALIGNMENT'!$C$46-('VERTICAL ALIGNMENT'!$E$46/2)))),'VERTICAL ALIGNMENT'!$K$46+'VERTICAL ALIGNMENT'!$F$45*(PET!$W14-'VERTICAL ALIGNMENT'!$J$46)+('VERTICAL ALIGNMENT'!$I$46/2)*(PET!$W14-'VERTICAL ALIGNMENT'!$J$46)^2,IF(AND(PET!$W14&lt;=('VERTICAL ALIGNMENT'!$C$48-('VERTICAL ALIGNMENT'!$E$48/2)),(PET!$W14&gt;='VERTICAL ALIGNMENT'!$C$46+'VERTICAL ALIGNMENT'!$E$46/2)),'VERTICAL ALIGNMENT'!$D$46+'VERTICAL ALIGNMENT'!$F$47*(PET!$W14-'VERTICAL ALIGNMENT'!$C$46),IF(AND(PET!$W14&lt;=('VERTICAL ALIGNMENT'!$C$48+('VERTICAL ALIGNMENT'!$E$48/2)),(PET!$W14&gt;=('VERTICAL ALIGNMENT'!$C$48-('VERTICAL ALIGNMENT'!$E$48/2)))),'VERTICAL ALIGNMENT'!$K$48+'VERTICAL ALIGNMENT'!$F$47*(PET!$W14-'VERTICAL ALIGNMENT'!$J$48)+('VERTICAL ALIGNMENT'!$I$48/2)*(PET!$W14-'VERTICAL ALIGNMENT'!$J$48)^2,IF(AND(PET!$W14&lt;=('VERTICAL ALIGNMENT'!$C$50-('VERTICAL ALIGNMENT'!$E$50/2)),(PET!$W14&gt;='VERTICAL ALIGNMENT'!$C$48+'VERTICAL ALIGNMENT'!$E$48/2)),'VERTICAL ALIGNMENT'!$D$48+'VERTICAL ALIGNMENT'!$F$49*(PET!$W14-'VERTICAL ALIGNMENT'!$C$48),IF(AND(PET!$W14&lt;=('VERTICAL ALIGNMENT'!$C$50+('VERTICAL ALIGNMENT'!$E$50/2)),(PET!$W14&gt;=('VERTICAL ALIGNMENT'!$C$50-('VERTICAL ALIGNMENT'!$E$50/2)))),'VERTICAL ALIGNMENT'!$K$50+'VERTICAL ALIGNMENT'!$F$49*(PET!$W14-'VERTICAL ALIGNMENT'!$J$50)+('VERTICAL ALIGNMENT'!$I$50/2)*(PET!$W14-'VERTICAL ALIGNMENT'!$J$50)^2,$T14))))))</f>
        <v>O. B.</v>
      </c>
      <c r="T14" s="162" t="str">
        <f>IF(AND(PET!$W14&lt;=('VERTICAL ALIGNMENT'!$C$52-('VERTICAL ALIGNMENT'!$E$52/2)),(PET!$W14&gt;='VERTICAL ALIGNMENT'!$C$50+'VERTICAL ALIGNMENT'!$E$50/2)),'VERTICAL ALIGNMENT'!$D$50+'VERTICAL ALIGNMENT'!$F$51*(PET!$W14-'VERTICAL ALIGNMENT'!$C$50),IF(AND(PET!$W14&lt;=('VERTICAL ALIGNMENT'!$C$52+('VERTICAL ALIGNMENT'!$E$52/2)),(PET!$W14&gt;=('VERTICAL ALIGNMENT'!$C$52-('VERTICAL ALIGNMENT'!$E$52/2)))),'VERTICAL ALIGNMENT'!$K$52+'VERTICAL ALIGNMENT'!$F$51*(PET!$W14-'VERTICAL ALIGNMENT'!$J$52)+('VERTICAL ALIGNMENT'!$I$52/2)*(PET!$W14-'VERTICAL ALIGNMENT'!$J$52)^2,IF(AND(PET!$W14&lt;=('VERTICAL ALIGNMENT'!$C$54-('VERTICAL ALIGNMENT'!$E$54/2)),(PET!$W14&gt;='VERTICAL ALIGNMENT'!$C$52+'VERTICAL ALIGNMENT'!$E$52/2)),'VERTICAL ALIGNMENT'!$D$52+'VERTICAL ALIGNMENT'!$F$53*(PET!$W14-'VERTICAL ALIGNMENT'!$C$52),IF(AND(PET!$W14&lt;=('VERTICAL ALIGNMENT'!$C$54+('VERTICAL ALIGNMENT'!$E$54/2)),(PET!$W14&gt;=('VERTICAL ALIGNMENT'!$C$54-('VERTICAL ALIGNMENT'!$E$54/2)))),'VERTICAL ALIGNMENT'!$K$54+'VERTICAL ALIGNMENT'!$F$53*(PET!$W14-'VERTICAL ALIGNMENT'!$J$54)+('VERTICAL ALIGNMENT'!$I$54/2)*(PET!$W14-'VERTICAL ALIGNMENT'!$J$54)^2,IF(AND(PET!$W14&lt;=('VERTICAL ALIGNMENT'!$C$56-('VERTICAL ALIGNMENT'!$E$56/2)),(PET!$W14&gt;='VERTICAL ALIGNMENT'!$C$54+'VERTICAL ALIGNMENT'!$E$54/2)),'VERTICAL ALIGNMENT'!$D$54+'VERTICAL ALIGNMENT'!$F$55*(PET!$W14-'VERTICAL ALIGNMENT'!$C$54),IF(AND(PET!$W14&lt;=('VERTICAL ALIGNMENT'!$C$56+('VERTICAL ALIGNMENT'!$E$56/2)),(PET!$W14&gt;=('VERTICAL ALIGNMENT'!$C$56-('VERTICAL ALIGNMENT'!$E$56/2)))),'VERTICAL ALIGNMENT'!$K$56+'VERTICAL ALIGNMENT'!$F$55*(PET!$W14-'VERTICAL ALIGNMENT'!$J$56)+('VERTICAL ALIGNMENT'!$I$56/2)*(PET!$W14-'VERTICAL ALIGNMENT'!$J$56)^2,$U14))))))</f>
        <v>O. B.</v>
      </c>
      <c r="U14" s="162" t="str">
        <f>IF(AND(PET!$W14&lt;=('VERTICAL ALIGNMENT'!$C$58-('VERTICAL ALIGNMENT'!$E$58/2)),(PET!$W14&gt;='VERTICAL ALIGNMENT'!$C$56+'VERTICAL ALIGNMENT'!$E$56/2)),'VERTICAL ALIGNMENT'!$D$56+'VERTICAL ALIGNMENT'!$F$57*(PET!$W14-'VERTICAL ALIGNMENT'!$C$56),IF(AND(PET!$W14&lt;=('VERTICAL ALIGNMENT'!$C$58+('VERTICAL ALIGNMENT'!$E$58/2)),(PET!$W14&gt;=('VERTICAL ALIGNMENT'!$C$58-('VERTICAL ALIGNMENT'!$E$58/2)))),'VERTICAL ALIGNMENT'!$K$58+'VERTICAL ALIGNMENT'!$F$57*(PET!$W14-'VERTICAL ALIGNMENT'!$J$58)+('VERTICAL ALIGNMENT'!$I$58/2)*(PET!$W14-'VERTICAL ALIGNMENT'!$J$58)^2,IF(AND(PET!$W14&lt;=('VERTICAL ALIGNMENT'!$C$60-('VERTICAL ALIGNMENT'!$E$60/2)),(PET!$W14&gt;='VERTICAL ALIGNMENT'!$C$58+'VERTICAL ALIGNMENT'!$E$58/2)),'VERTICAL ALIGNMENT'!$D$58+'VERTICAL ALIGNMENT'!$F$59*(PET!$W14-'VERTICAL ALIGNMENT'!$C$58),IF(AND(PET!$W14&lt;=('VERTICAL ALIGNMENT'!$C$60+('VERTICAL ALIGNMENT'!$E$60/2)),(PET!$W14&gt;=('VERTICAL ALIGNMENT'!$C$60-('VERTICAL ALIGNMENT'!$E$60/2)))),'VERTICAL ALIGNMENT'!$K$60+'VERTICAL ALIGNMENT'!$F$59*(PET!$W14-'VERTICAL ALIGNMENT'!$J$60)+('VERTICAL ALIGNMENT'!$I$60/2)*(PET!$W14-'VERTICAL ALIGNMENT'!$J$60)^2,IF(AND(PET!$W14&lt;=('VERTICAL ALIGNMENT'!$C$62-('VERTICAL ALIGNMENT'!$E$62/2)),(PET!$W14&gt;='VERTICAL ALIGNMENT'!$C$60+'VERTICAL ALIGNMENT'!$E$60/2)),'VERTICAL ALIGNMENT'!$D$60+'VERTICAL ALIGNMENT'!$F$61*(PET!$W14-'VERTICAL ALIGNMENT'!$C$60),IF(AND(PET!$W14&lt;=('VERTICAL ALIGNMENT'!$C$62+('VERTICAL ALIGNMENT'!$E$62/2)),(PET!$W14&gt;=('VERTICAL ALIGNMENT'!$C$62-('VERTICAL ALIGNMENT'!$E$62/2)))),'VERTICAL ALIGNMENT'!$K$62+'VERTICAL ALIGNMENT'!$F$61*(PET!$W14-'VERTICAL ALIGNMENT'!$J$62)+('VERTICAL ALIGNMENT'!$I$62/2)*(PET!$W14-'VERTICAL ALIGNMENT'!$J$62)^2,$V14))))))</f>
        <v>O. B.</v>
      </c>
      <c r="V14" s="162" t="str">
        <f>IF(AND(PET!$W14&gt;'VERTICAL ALIGNMENT'!$C$60+'VERTICAL ALIGNMENT'!$E$60/2,PET!$W14&lt;='VERTICAL ALIGNMENT'!$C$62),'VERTICAL ALIGNMENT'!$D$60+'VERTICAL ALIGNMENT'!$F$61*(PET!$W14-'VERTICAL ALIGNMENT'!$C$60),"O. B.")</f>
        <v>O. B.</v>
      </c>
      <c r="W14" s="174">
        <v>1164.32</v>
      </c>
      <c r="X14" s="252">
        <f t="shared" si="9"/>
        <v>1.6E-2</v>
      </c>
      <c r="Y14" s="106">
        <v>4</v>
      </c>
      <c r="Z14" s="210">
        <f t="shared" si="6"/>
        <v>644.58640000000003</v>
      </c>
      <c r="AA14" s="176">
        <v>1.6E-2</v>
      </c>
      <c r="AB14" s="105">
        <v>24</v>
      </c>
      <c r="AC14" s="172">
        <f>AA14*AB14</f>
        <v>0.38400000000000001</v>
      </c>
      <c r="AD14" s="268"/>
      <c r="AE14" s="215"/>
      <c r="AF14" s="219">
        <f t="shared" ref="AF14" si="25">ROUND(Z14+(AB14*AA14),2)</f>
        <v>644.97</v>
      </c>
      <c r="AG14" s="284"/>
      <c r="AH14" s="284"/>
      <c r="AI14" s="285"/>
      <c r="AJ14" s="175" t="s">
        <v>64</v>
      </c>
      <c r="AK14" s="138"/>
      <c r="AL14" s="110"/>
      <c r="AM14" s="110"/>
      <c r="AP14" s="110" t="s">
        <v>28</v>
      </c>
      <c r="AQ14" s="110" t="s">
        <v>29</v>
      </c>
      <c r="AR14" s="110" t="s">
        <v>30</v>
      </c>
      <c r="AS14" s="110" t="s">
        <v>31</v>
      </c>
      <c r="AT14" s="110" t="s">
        <v>33</v>
      </c>
      <c r="AU14" s="111" t="s">
        <v>32</v>
      </c>
      <c r="AV14" s="111"/>
      <c r="AW14" s="117">
        <v>0.5</v>
      </c>
      <c r="AX14" s="117">
        <v>0.7</v>
      </c>
      <c r="AY14" s="113"/>
      <c r="AZ14" s="113"/>
    </row>
    <row r="15" spans="1:52" ht="13.5" customHeight="1" x14ac:dyDescent="0.2">
      <c r="A15" s="131">
        <f t="shared" si="21"/>
        <v>642.83000000000004</v>
      </c>
      <c r="B15" s="106">
        <v>10</v>
      </c>
      <c r="C15" s="206">
        <f t="shared" si="22"/>
        <v>-0.04</v>
      </c>
      <c r="D15" s="131">
        <f t="shared" si="2"/>
        <v>643.23</v>
      </c>
      <c r="E15" s="198"/>
      <c r="F15" s="289"/>
      <c r="G15" s="145">
        <f t="shared" si="23"/>
        <v>-0.97640365145228258</v>
      </c>
      <c r="H15" s="234">
        <v>36</v>
      </c>
      <c r="I15" s="224">
        <f t="shared" si="11"/>
        <v>-2.7122323651452295E-2</v>
      </c>
      <c r="J15" s="201">
        <f t="shared" ref="J15:J35" si="26">ROUND(M15+(K15*L15),3)</f>
        <v>644.20699999999999</v>
      </c>
      <c r="K15" s="106">
        <v>4</v>
      </c>
      <c r="L15" s="251">
        <f t="shared" si="5"/>
        <v>-2.7122323651452295E-2</v>
      </c>
      <c r="M15" s="161">
        <f>IF(AND(PET!$W15&lt;=('VERTICAL ALIGNMENT'!$C$10-('VERTICAL ALIGNMENT'!$E$10/2)),(PET!$W15&gt;='VERTICAL ALIGNMENT'!$C$8)),'VERTICAL ALIGNMENT'!$D$8+'VERTICAL ALIGNMENT'!$F$9*(PET!$W15-'VERTICAL ALIGNMENT'!$C$8),IF(AND(PET!$W15&lt;=('VERTICAL ALIGNMENT'!$C$10+('VERTICAL ALIGNMENT'!$E$10/2)),(PET!$W15&gt;=('VERTICAL ALIGNMENT'!$C$10-('VERTICAL ALIGNMENT'!$E$10/2)))),'VERTICAL ALIGNMENT'!$K$10+'VERTICAL ALIGNMENT'!$F$9*(PET!$W15-'VERTICAL ALIGNMENT'!$J$10)+('VERTICAL ALIGNMENT'!$I$10/2)*(PET!$W15-'VERTICAL ALIGNMENT'!$J$10)^2,IF(AND(PET!$W15&lt;=('VERTICAL ALIGNMENT'!$C$12-('VERTICAL ALIGNMENT'!$E$12/2)),(PET!$W15&gt;='VERTICAL ALIGNMENT'!$C$10+'VERTICAL ALIGNMENT'!$E$10/2)),'VERTICAL ALIGNMENT'!$D$10+'VERTICAL ALIGNMENT'!$F$11*(PET!$W15-'VERTICAL ALIGNMENT'!$C$10),IF(AND(PET!$W15&lt;=('VERTICAL ALIGNMENT'!$C$12+('VERTICAL ALIGNMENT'!$E$12/2)),(PET!$W15&gt;=('VERTICAL ALIGNMENT'!$C$12-('VERTICAL ALIGNMENT'!$E$12/2)))),'VERTICAL ALIGNMENT'!$K$12+'VERTICAL ALIGNMENT'!$F$11*(PET!$W15-'VERTICAL ALIGNMENT'!$J$12)+('VERTICAL ALIGNMENT'!$I$12/2)*(PET!$W15-'VERTICAL ALIGNMENT'!$J$12)^2,IF(AND(PET!$W15&lt;=('VERTICAL ALIGNMENT'!$C$14-('VERTICAL ALIGNMENT'!$E$14/2)),(PET!$W15&gt;='VERTICAL ALIGNMENT'!$C$12+'VERTICAL ALIGNMENT'!$E$12/2)),'VERTICAL ALIGNMENT'!$D$12+'VERTICAL ALIGNMENT'!$F$13*(PET!$W15-'VERTICAL ALIGNMENT'!$C$12),IF(AND(PET!$W15&lt;=('VERTICAL ALIGNMENT'!$C$14+('VERTICAL ALIGNMENT'!$E$14/2)),(PET!$W15&gt;=('VERTICAL ALIGNMENT'!$C$14-('VERTICAL ALIGNMENT'!$E$14/2)))),'VERTICAL ALIGNMENT'!$K$14+'VERTICAL ALIGNMENT'!$F$13*(PET!$W15-'VERTICAL ALIGNMENT'!$J$14)+('VERTICAL ALIGNMENT'!$I$14/2)*(PET!$W15-'VERTICAL ALIGNMENT'!$J$14)^2,$N15))))))</f>
        <v>644.31590042790185</v>
      </c>
      <c r="N15" s="162" t="str">
        <f>IF(AND(PET!$W15&lt;=('VERTICAL ALIGNMENT'!$C$16-('VERTICAL ALIGNMENT'!$E$16/2)),(PET!$W15&gt;='VERTICAL ALIGNMENT'!$C$14+'VERTICAL ALIGNMENT'!$E$14/2)),'VERTICAL ALIGNMENT'!$D$14+'VERTICAL ALIGNMENT'!$F$15*(PET!$W15-'VERTICAL ALIGNMENT'!$C$14),IF(AND(PET!$W15&lt;=('VERTICAL ALIGNMENT'!$C$16+('VERTICAL ALIGNMENT'!$E$16/2)),(PET!$W15&gt;=('VERTICAL ALIGNMENT'!$C$16-('VERTICAL ALIGNMENT'!$E$16/2)))),'VERTICAL ALIGNMENT'!$K$16+'VERTICAL ALIGNMENT'!$F$15*(PET!$W15-'VERTICAL ALIGNMENT'!$J$16)+('VERTICAL ALIGNMENT'!$I$16/2)*(PET!$W15-'VERTICAL ALIGNMENT'!$J$16)^2,IF(AND(PET!$W15&lt;=('VERTICAL ALIGNMENT'!$C$18-('VERTICAL ALIGNMENT'!$E$18/2)),(PET!$W15&gt;='VERTICAL ALIGNMENT'!$C$16+'VERTICAL ALIGNMENT'!$E$16/2)),'VERTICAL ALIGNMENT'!$D$16+'VERTICAL ALIGNMENT'!$F$17*(PET!$W15-'VERTICAL ALIGNMENT'!$C$16),IF(AND(PET!$W15&lt;=('VERTICAL ALIGNMENT'!$C$18+('VERTICAL ALIGNMENT'!$E$18/2)),(PET!$W15&gt;=('VERTICAL ALIGNMENT'!$C$18-('VERTICAL ALIGNMENT'!$E$18/2)))),'VERTICAL ALIGNMENT'!$K$18+'VERTICAL ALIGNMENT'!$F$17*(PET!$W15-'VERTICAL ALIGNMENT'!$J$18)+('VERTICAL ALIGNMENT'!$I$18/2)*(PET!$W15-'VERTICAL ALIGNMENT'!$J$18)^2,IF(AND(PET!$W15&lt;=('VERTICAL ALIGNMENT'!$C$20-('VERTICAL ALIGNMENT'!$E$20/2)),(PET!$W15&gt;='VERTICAL ALIGNMENT'!$C$18+'VERTICAL ALIGNMENT'!$E$18/2)),'VERTICAL ALIGNMENT'!$D$18+'VERTICAL ALIGNMENT'!$F$19*(PET!$W15-'VERTICAL ALIGNMENT'!$C$18),IF(AND(PET!$W15&lt;=('VERTICAL ALIGNMENT'!$C$20+('VERTICAL ALIGNMENT'!$E$20/2)),(PET!$W15&gt;=('VERTICAL ALIGNMENT'!$C$20-('VERTICAL ALIGNMENT'!$E$20/2)))),'VERTICAL ALIGNMENT'!$K$20+'VERTICAL ALIGNMENT'!$F$19*(PET!$W15-'VERTICAL ALIGNMENT'!$J$20)+('VERTICAL ALIGNMENT'!$I$20/2)*(PET!$W15-'VERTICAL ALIGNMENT'!$J$20)^2,$O15))))))</f>
        <v>O. B.</v>
      </c>
      <c r="O15" s="162" t="str">
        <f>IF(AND(PET!$W15&lt;=('VERTICAL ALIGNMENT'!$C$22-('VERTICAL ALIGNMENT'!$E$22/2)),(PET!$W15&gt;='VERTICAL ALIGNMENT'!$C$20+'VERTICAL ALIGNMENT'!$E$20/2)),'VERTICAL ALIGNMENT'!$D$20+'VERTICAL ALIGNMENT'!$F$21*(PET!$W15-'VERTICAL ALIGNMENT'!$C$20),IF(AND(PET!$W15&lt;=('VERTICAL ALIGNMENT'!$C$22+('VERTICAL ALIGNMENT'!$E$22/2)),(PET!$W15&gt;=('VERTICAL ALIGNMENT'!$C$22-('VERTICAL ALIGNMENT'!$E$22/2)))),'VERTICAL ALIGNMENT'!$K$22+'VERTICAL ALIGNMENT'!$F$21*(PET!$W15-'VERTICAL ALIGNMENT'!$J$22)+('VERTICAL ALIGNMENT'!$I$22/2)*(PET!$W15-'VERTICAL ALIGNMENT'!$J$22)^2,IF(AND(PET!$W15&lt;=('VERTICAL ALIGNMENT'!$C$24-('VERTICAL ALIGNMENT'!$E$24/2)),(PET!$W15&gt;='VERTICAL ALIGNMENT'!$C$22+'VERTICAL ALIGNMENT'!$E$22/2)),'VERTICAL ALIGNMENT'!$D$22+'VERTICAL ALIGNMENT'!$F$23*(PET!$W15-'VERTICAL ALIGNMENT'!$C$22),IF(AND(PET!$W15&lt;=('VERTICAL ALIGNMENT'!$C$24+('VERTICAL ALIGNMENT'!$E$24/2)),(PET!$W15&gt;=('VERTICAL ALIGNMENT'!$C$24-('VERTICAL ALIGNMENT'!$E$24/2)))),'VERTICAL ALIGNMENT'!$K$24+'VERTICAL ALIGNMENT'!$F$23*(PET!$W15-'VERTICAL ALIGNMENT'!$J$24)+('VERTICAL ALIGNMENT'!$I$24/2)*(PET!$W15-'VERTICAL ALIGNMENT'!$J$24)^2,IF(AND(PET!$W15&lt;=('VERTICAL ALIGNMENT'!$C$26-('VERTICAL ALIGNMENT'!$E$26/2)),(PET!$W15&gt;='VERTICAL ALIGNMENT'!$C$24+'VERTICAL ALIGNMENT'!$E$24/2)),'VERTICAL ALIGNMENT'!$D$24+'VERTICAL ALIGNMENT'!$F$25*(PET!$W15-'VERTICAL ALIGNMENT'!$C$24),IF(AND(PET!$W15&lt;=('VERTICAL ALIGNMENT'!$C$26+('VERTICAL ALIGNMENT'!$E$26/2)),(PET!$W15&gt;=('VERTICAL ALIGNMENT'!$C$26-('VERTICAL ALIGNMENT'!$E$26/2)))),'VERTICAL ALIGNMENT'!$K$26+'VERTICAL ALIGNMENT'!$F$25*(PET!$W15-'VERTICAL ALIGNMENT'!$J$26)+('VERTICAL ALIGNMENT'!$I$26/2)*(PET!$W15-'VERTICAL ALIGNMENT'!$J$26)^2,$P15))))))</f>
        <v>O. B.</v>
      </c>
      <c r="P15" s="162" t="str">
        <f>IF(AND(PET!$W15&lt;=('VERTICAL ALIGNMENT'!$C$28-('VERTICAL ALIGNMENT'!$E$28/2)),(PET!$W15&gt;='VERTICAL ALIGNMENT'!$C$26+'VERTICAL ALIGNMENT'!$E$26/2)),'VERTICAL ALIGNMENT'!$D$26+'VERTICAL ALIGNMENT'!$F$27*(PET!$W15-'VERTICAL ALIGNMENT'!$C$26),IF(AND(PET!$W15&lt;=('VERTICAL ALIGNMENT'!$C$28+('VERTICAL ALIGNMENT'!$E$28/2)),(PET!$W15&gt;=('VERTICAL ALIGNMENT'!$C$28-('VERTICAL ALIGNMENT'!$E$28/2)))),'VERTICAL ALIGNMENT'!$K$28+'VERTICAL ALIGNMENT'!$F$27*(PET!$W15-'VERTICAL ALIGNMENT'!$J$28)+('VERTICAL ALIGNMENT'!$I$28/2)*(PET!$W15-'VERTICAL ALIGNMENT'!$J$28)^2,IF(AND(PET!$W15&lt;=('VERTICAL ALIGNMENT'!$C$30-('VERTICAL ALIGNMENT'!$E$30/2)),(PET!$W15&gt;='VERTICAL ALIGNMENT'!$C$28+'VERTICAL ALIGNMENT'!$E$28/2)),'VERTICAL ALIGNMENT'!$D$28+'VERTICAL ALIGNMENT'!$F$29*(PET!$W15-'VERTICAL ALIGNMENT'!$C$28),IF(AND(PET!$W15&lt;=('VERTICAL ALIGNMENT'!$C$30+('VERTICAL ALIGNMENT'!$E$30/2)),(PET!$W15&gt;=('VERTICAL ALIGNMENT'!$C$30-('VERTICAL ALIGNMENT'!$E$30/2)))),'VERTICAL ALIGNMENT'!$K$30+'VERTICAL ALIGNMENT'!$F$29*(PET!$W15-'VERTICAL ALIGNMENT'!$J$30)+('VERTICAL ALIGNMENT'!$I$30/2)*(PET!$W15-'VERTICAL ALIGNMENT'!$J$30)^2,IF(AND(PET!$W15&lt;=('VERTICAL ALIGNMENT'!$C$32-('VERTICAL ALIGNMENT'!$E$32/2)),(PET!$W15&gt;='VERTICAL ALIGNMENT'!$C$30+'VERTICAL ALIGNMENT'!$E$30/2)),'VERTICAL ALIGNMENT'!$D$30+'VERTICAL ALIGNMENT'!$F$31*(PET!$W15-'VERTICAL ALIGNMENT'!$C$30),IF(AND(PET!$W15&lt;=('VERTICAL ALIGNMENT'!$C$32+('VERTICAL ALIGNMENT'!$E$32/2)),(PET!$W15&gt;=('VERTICAL ALIGNMENT'!$C$32-('VERTICAL ALIGNMENT'!$E$32/2)))),'VERTICAL ALIGNMENT'!$K$32+'VERTICAL ALIGNMENT'!$F$31*(PET!$W15-'VERTICAL ALIGNMENT'!$J$32)+('VERTICAL ALIGNMENT'!$I$32/2)*(PET!$W15-'VERTICAL ALIGNMENT'!$J$32)^2,$Q15))))))</f>
        <v>O. B.</v>
      </c>
      <c r="Q15" s="162" t="str">
        <f>IF(AND(PET!$W15&lt;=('VERTICAL ALIGNMENT'!$C$34-('VERTICAL ALIGNMENT'!$E$34/2)),(PET!$W15&gt;='VERTICAL ALIGNMENT'!$C$32+'VERTICAL ALIGNMENT'!$E$32/2)),'VERTICAL ALIGNMENT'!$D$32+'VERTICAL ALIGNMENT'!$F$33*(PET!$W15-'VERTICAL ALIGNMENT'!$C$32),IF(AND(PET!$W15&lt;=('VERTICAL ALIGNMENT'!$C$34+('VERTICAL ALIGNMENT'!$E$34/2)),(PET!$W15&gt;=('VERTICAL ALIGNMENT'!$C$34-('VERTICAL ALIGNMENT'!$E$34/2)))),'VERTICAL ALIGNMENT'!$K$34+'VERTICAL ALIGNMENT'!$F$33*(PET!$W15-'VERTICAL ALIGNMENT'!$J$34)+('VERTICAL ALIGNMENT'!$I$34/2)*(PET!$W15-'VERTICAL ALIGNMENT'!$J$34)^2,IF(AND(PET!$W15&lt;=('VERTICAL ALIGNMENT'!$C$36-('VERTICAL ALIGNMENT'!$E$36/2)),(PET!$W15&gt;='VERTICAL ALIGNMENT'!$C$34+'VERTICAL ALIGNMENT'!$E$34/2)),'VERTICAL ALIGNMENT'!$D$34+'VERTICAL ALIGNMENT'!$F$35*(PET!$W15-'VERTICAL ALIGNMENT'!$C$34),IF(AND(PET!$W15&lt;=('VERTICAL ALIGNMENT'!$C$36+('VERTICAL ALIGNMENT'!$E$36/2)),(PET!$W15&gt;=('VERTICAL ALIGNMENT'!$C$36-('VERTICAL ALIGNMENT'!$E$36/2)))),'VERTICAL ALIGNMENT'!$K$36+'VERTICAL ALIGNMENT'!$F$35*(PET!$W15-'VERTICAL ALIGNMENT'!$J$36)+('VERTICAL ALIGNMENT'!$I$36/2)*(PET!$W15-'VERTICAL ALIGNMENT'!$J$36)^2,IF(AND(PET!$W15&lt;=('VERTICAL ALIGNMENT'!$C$38-('VERTICAL ALIGNMENT'!$E$38/2)),(PET!$W15&gt;='VERTICAL ALIGNMENT'!$C$36+'VERTICAL ALIGNMENT'!$E$36/2)),'VERTICAL ALIGNMENT'!$D$36+'VERTICAL ALIGNMENT'!$F$37*(PET!$W15-'VERTICAL ALIGNMENT'!$C$36),IF(AND(PET!$W15&lt;=('VERTICAL ALIGNMENT'!$C$38+('VERTICAL ALIGNMENT'!$E$38/2)),(PET!$W15&gt;=('VERTICAL ALIGNMENT'!$C$38-('VERTICAL ALIGNMENT'!$E$38/2)))),'VERTICAL ALIGNMENT'!$K$38+'VERTICAL ALIGNMENT'!$F$37*(PET!$W15-'VERTICAL ALIGNMENT'!$J$38)+('VERTICAL ALIGNMENT'!$I$38/2)*(PET!$W15-'VERTICAL ALIGNMENT'!$J$38)^2,$R15))))))</f>
        <v>O. B.</v>
      </c>
      <c r="R15" s="162" t="str">
        <f>IF(AND(PET!$W15&lt;=('VERTICAL ALIGNMENT'!$C$40-('VERTICAL ALIGNMENT'!$E$40/2)),(PET!$W15&gt;='VERTICAL ALIGNMENT'!$C$38+'VERTICAL ALIGNMENT'!$E$38/2)),'VERTICAL ALIGNMENT'!$D$38+'VERTICAL ALIGNMENT'!$F$39*(PET!$W15-'VERTICAL ALIGNMENT'!$C$38),IF(AND(PET!$W15&lt;=('VERTICAL ALIGNMENT'!$C$40+('VERTICAL ALIGNMENT'!$E$40/2)),(PET!$W15&gt;=('VERTICAL ALIGNMENT'!$C$40-('VERTICAL ALIGNMENT'!$E$40/2)))),'VERTICAL ALIGNMENT'!$K$40+'VERTICAL ALIGNMENT'!$F$39*(PET!$W15-'VERTICAL ALIGNMENT'!$J$40)+('VERTICAL ALIGNMENT'!$I$40/2)*(PET!$W15-'VERTICAL ALIGNMENT'!$J$40)^2,IF(AND(PET!$W15&lt;=('VERTICAL ALIGNMENT'!$C$42-('VERTICAL ALIGNMENT'!$E$42/2)),(PET!$W15&gt;='VERTICAL ALIGNMENT'!$C$40+'VERTICAL ALIGNMENT'!$E$40/2)),'VERTICAL ALIGNMENT'!$D$40+'VERTICAL ALIGNMENT'!$F$41*(PET!$W15-'VERTICAL ALIGNMENT'!$C$40),IF(AND(PET!$W15&lt;=('VERTICAL ALIGNMENT'!$C$42+('VERTICAL ALIGNMENT'!$E$42/2)),(PET!$W15&gt;=('VERTICAL ALIGNMENT'!$C$42-('VERTICAL ALIGNMENT'!$E$42/2)))),'VERTICAL ALIGNMENT'!$K$42+'VERTICAL ALIGNMENT'!$F$41*(PET!$W15-'VERTICAL ALIGNMENT'!$J$42)+('VERTICAL ALIGNMENT'!$I$42/2)*(PET!$W15-'VERTICAL ALIGNMENT'!$J$42)^2,IF(AND(PET!$W15&lt;=('VERTICAL ALIGNMENT'!$C$44-('VERTICAL ALIGNMENT'!$E$44/2)),(PET!$W15&gt;='VERTICAL ALIGNMENT'!$C$42+'VERTICAL ALIGNMENT'!$E$42/2)),'VERTICAL ALIGNMENT'!$D$42+'VERTICAL ALIGNMENT'!$F$43*(PET!$W15-'VERTICAL ALIGNMENT'!$C$42),IF(AND(PET!$W15&lt;=('VERTICAL ALIGNMENT'!$C$44+('VERTICAL ALIGNMENT'!$E$44/2)),(PET!$W15&gt;=('VERTICAL ALIGNMENT'!$C$44-('VERTICAL ALIGNMENT'!$E$44/2)))),'VERTICAL ALIGNMENT'!$K$44+'VERTICAL ALIGNMENT'!$F$43*(PET!$W15-'VERTICAL ALIGNMENT'!$J$44)+('VERTICAL ALIGNMENT'!$I$44/2)*(PET!$W15-'VERTICAL ALIGNMENT'!$J$44)^2,$S15))))))</f>
        <v>O. B.</v>
      </c>
      <c r="S15" s="162" t="str">
        <f>IF(AND(PET!$W15&lt;=('VERTICAL ALIGNMENT'!$C$46-('VERTICAL ALIGNMENT'!$E$46/2)),(PET!$W15&gt;='VERTICAL ALIGNMENT'!$C$44+'VERTICAL ALIGNMENT'!$E$44/2)),'VERTICAL ALIGNMENT'!$D$44+'VERTICAL ALIGNMENT'!$F$45*(PET!$W15-'VERTICAL ALIGNMENT'!$C$44),IF(AND(PET!$W15&lt;=('VERTICAL ALIGNMENT'!$C$46+('VERTICAL ALIGNMENT'!$E$46/2)),(PET!$W15&gt;=('VERTICAL ALIGNMENT'!$C$46-('VERTICAL ALIGNMENT'!$E$46/2)))),'VERTICAL ALIGNMENT'!$K$46+'VERTICAL ALIGNMENT'!$F$45*(PET!$W15-'VERTICAL ALIGNMENT'!$J$46)+('VERTICAL ALIGNMENT'!$I$46/2)*(PET!$W15-'VERTICAL ALIGNMENT'!$J$46)^2,IF(AND(PET!$W15&lt;=('VERTICAL ALIGNMENT'!$C$48-('VERTICAL ALIGNMENT'!$E$48/2)),(PET!$W15&gt;='VERTICAL ALIGNMENT'!$C$46+'VERTICAL ALIGNMENT'!$E$46/2)),'VERTICAL ALIGNMENT'!$D$46+'VERTICAL ALIGNMENT'!$F$47*(PET!$W15-'VERTICAL ALIGNMENT'!$C$46),IF(AND(PET!$W15&lt;=('VERTICAL ALIGNMENT'!$C$48+('VERTICAL ALIGNMENT'!$E$48/2)),(PET!$W15&gt;=('VERTICAL ALIGNMENT'!$C$48-('VERTICAL ALIGNMENT'!$E$48/2)))),'VERTICAL ALIGNMENT'!$K$48+'VERTICAL ALIGNMENT'!$F$47*(PET!$W15-'VERTICAL ALIGNMENT'!$J$48)+('VERTICAL ALIGNMENT'!$I$48/2)*(PET!$W15-'VERTICAL ALIGNMENT'!$J$48)^2,IF(AND(PET!$W15&lt;=('VERTICAL ALIGNMENT'!$C$50-('VERTICAL ALIGNMENT'!$E$50/2)),(PET!$W15&gt;='VERTICAL ALIGNMENT'!$C$48+'VERTICAL ALIGNMENT'!$E$48/2)),'VERTICAL ALIGNMENT'!$D$48+'VERTICAL ALIGNMENT'!$F$49*(PET!$W15-'VERTICAL ALIGNMENT'!$C$48),IF(AND(PET!$W15&lt;=('VERTICAL ALIGNMENT'!$C$50+('VERTICAL ALIGNMENT'!$E$50/2)),(PET!$W15&gt;=('VERTICAL ALIGNMENT'!$C$50-('VERTICAL ALIGNMENT'!$E$50/2)))),'VERTICAL ALIGNMENT'!$K$50+'VERTICAL ALIGNMENT'!$F$49*(PET!$W15-'VERTICAL ALIGNMENT'!$J$50)+('VERTICAL ALIGNMENT'!$I$50/2)*(PET!$W15-'VERTICAL ALIGNMENT'!$J$50)^2,$T15))))))</f>
        <v>O. B.</v>
      </c>
      <c r="T15" s="162" t="str">
        <f>IF(AND(PET!$W15&lt;=('VERTICAL ALIGNMENT'!$C$52-('VERTICAL ALIGNMENT'!$E$52/2)),(PET!$W15&gt;='VERTICAL ALIGNMENT'!$C$50+'VERTICAL ALIGNMENT'!$E$50/2)),'VERTICAL ALIGNMENT'!$D$50+'VERTICAL ALIGNMENT'!$F$51*(PET!$W15-'VERTICAL ALIGNMENT'!$C$50),IF(AND(PET!$W15&lt;=('VERTICAL ALIGNMENT'!$C$52+('VERTICAL ALIGNMENT'!$E$52/2)),(PET!$W15&gt;=('VERTICAL ALIGNMENT'!$C$52-('VERTICAL ALIGNMENT'!$E$52/2)))),'VERTICAL ALIGNMENT'!$K$52+'VERTICAL ALIGNMENT'!$F$51*(PET!$W15-'VERTICAL ALIGNMENT'!$J$52)+('VERTICAL ALIGNMENT'!$I$52/2)*(PET!$W15-'VERTICAL ALIGNMENT'!$J$52)^2,IF(AND(PET!$W15&lt;=('VERTICAL ALIGNMENT'!$C$54-('VERTICAL ALIGNMENT'!$E$54/2)),(PET!$W15&gt;='VERTICAL ALIGNMENT'!$C$52+'VERTICAL ALIGNMENT'!$E$52/2)),'VERTICAL ALIGNMENT'!$D$52+'VERTICAL ALIGNMENT'!$F$53*(PET!$W15-'VERTICAL ALIGNMENT'!$C$52),IF(AND(PET!$W15&lt;=('VERTICAL ALIGNMENT'!$C$54+('VERTICAL ALIGNMENT'!$E$54/2)),(PET!$W15&gt;=('VERTICAL ALIGNMENT'!$C$54-('VERTICAL ALIGNMENT'!$E$54/2)))),'VERTICAL ALIGNMENT'!$K$54+'VERTICAL ALIGNMENT'!$F$53*(PET!$W15-'VERTICAL ALIGNMENT'!$J$54)+('VERTICAL ALIGNMENT'!$I$54/2)*(PET!$W15-'VERTICAL ALIGNMENT'!$J$54)^2,IF(AND(PET!$W15&lt;=('VERTICAL ALIGNMENT'!$C$56-('VERTICAL ALIGNMENT'!$E$56/2)),(PET!$W15&gt;='VERTICAL ALIGNMENT'!$C$54+'VERTICAL ALIGNMENT'!$E$54/2)),'VERTICAL ALIGNMENT'!$D$54+'VERTICAL ALIGNMENT'!$F$55*(PET!$W15-'VERTICAL ALIGNMENT'!$C$54),IF(AND(PET!$W15&lt;=('VERTICAL ALIGNMENT'!$C$56+('VERTICAL ALIGNMENT'!$E$56/2)),(PET!$W15&gt;=('VERTICAL ALIGNMENT'!$C$56-('VERTICAL ALIGNMENT'!$E$56/2)))),'VERTICAL ALIGNMENT'!$K$56+'VERTICAL ALIGNMENT'!$F$55*(PET!$W15-'VERTICAL ALIGNMENT'!$J$56)+('VERTICAL ALIGNMENT'!$I$56/2)*(PET!$W15-'VERTICAL ALIGNMENT'!$J$56)^2,$U15))))))</f>
        <v>O. B.</v>
      </c>
      <c r="U15" s="162" t="str">
        <f>IF(AND(PET!$W15&lt;=('VERTICAL ALIGNMENT'!$C$58-('VERTICAL ALIGNMENT'!$E$58/2)),(PET!$W15&gt;='VERTICAL ALIGNMENT'!$C$56+'VERTICAL ALIGNMENT'!$E$56/2)),'VERTICAL ALIGNMENT'!$D$56+'VERTICAL ALIGNMENT'!$F$57*(PET!$W15-'VERTICAL ALIGNMENT'!$C$56),IF(AND(PET!$W15&lt;=('VERTICAL ALIGNMENT'!$C$58+('VERTICAL ALIGNMENT'!$E$58/2)),(PET!$W15&gt;=('VERTICAL ALIGNMENT'!$C$58-('VERTICAL ALIGNMENT'!$E$58/2)))),'VERTICAL ALIGNMENT'!$K$58+'VERTICAL ALIGNMENT'!$F$57*(PET!$W15-'VERTICAL ALIGNMENT'!$J$58)+('VERTICAL ALIGNMENT'!$I$58/2)*(PET!$W15-'VERTICAL ALIGNMENT'!$J$58)^2,IF(AND(PET!$W15&lt;=('VERTICAL ALIGNMENT'!$C$60-('VERTICAL ALIGNMENT'!$E$60/2)),(PET!$W15&gt;='VERTICAL ALIGNMENT'!$C$58+'VERTICAL ALIGNMENT'!$E$58/2)),'VERTICAL ALIGNMENT'!$D$58+'VERTICAL ALIGNMENT'!$F$59*(PET!$W15-'VERTICAL ALIGNMENT'!$C$58),IF(AND(PET!$W15&lt;=('VERTICAL ALIGNMENT'!$C$60+('VERTICAL ALIGNMENT'!$E$60/2)),(PET!$W15&gt;=('VERTICAL ALIGNMENT'!$C$60-('VERTICAL ALIGNMENT'!$E$60/2)))),'VERTICAL ALIGNMENT'!$K$60+'VERTICAL ALIGNMENT'!$F$59*(PET!$W15-'VERTICAL ALIGNMENT'!$J$60)+('VERTICAL ALIGNMENT'!$I$60/2)*(PET!$W15-'VERTICAL ALIGNMENT'!$J$60)^2,IF(AND(PET!$W15&lt;=('VERTICAL ALIGNMENT'!$C$62-('VERTICAL ALIGNMENT'!$E$62/2)),(PET!$W15&gt;='VERTICAL ALIGNMENT'!$C$60+'VERTICAL ALIGNMENT'!$E$60/2)),'VERTICAL ALIGNMENT'!$D$60+'VERTICAL ALIGNMENT'!$F$61*(PET!$W15-'VERTICAL ALIGNMENT'!$C$60),IF(AND(PET!$W15&lt;=('VERTICAL ALIGNMENT'!$C$62+('VERTICAL ALIGNMENT'!$E$62/2)),(PET!$W15&gt;=('VERTICAL ALIGNMENT'!$C$62-('VERTICAL ALIGNMENT'!$E$62/2)))),'VERTICAL ALIGNMENT'!$K$62+'VERTICAL ALIGNMENT'!$F$61*(PET!$W15-'VERTICAL ALIGNMENT'!$J$62)+('VERTICAL ALIGNMENT'!$I$62/2)*(PET!$W15-'VERTICAL ALIGNMENT'!$J$62)^2,$V15))))))</f>
        <v>O. B.</v>
      </c>
      <c r="V15" s="162" t="str">
        <f>IF(AND(PET!$W15&gt;'VERTICAL ALIGNMENT'!$C$60+'VERTICAL ALIGNMENT'!$E$60/2,PET!$W15&lt;='VERTICAL ALIGNMENT'!$C$62),'VERTICAL ALIGNMENT'!$D$60+'VERTICAL ALIGNMENT'!$F$61*(PET!$W15-'VERTICAL ALIGNMENT'!$C$60),"O. B.")</f>
        <v>O. B.</v>
      </c>
      <c r="W15" s="163">
        <f>W13+25</f>
        <v>1175</v>
      </c>
      <c r="X15" s="252">
        <f t="shared" si="9"/>
        <v>1.8924570575056029E-2</v>
      </c>
      <c r="Y15" s="106">
        <v>4</v>
      </c>
      <c r="Z15" s="210">
        <f t="shared" si="6"/>
        <v>644.39160000000004</v>
      </c>
      <c r="AA15" s="176">
        <f>$AA$14-(($AA$14-$AA$22)/($W$22-$W$14))*(W15-$W$14)</f>
        <v>1.8924570575056029E-2</v>
      </c>
      <c r="AB15" s="105">
        <v>24</v>
      </c>
      <c r="AC15" s="172">
        <f t="shared" ref="AC15:AC35" si="27">AA15*AB15</f>
        <v>0.45418969380134466</v>
      </c>
      <c r="AD15" s="268">
        <f>(W22-W14)/((MAX(AB14:AB22))*(AA22-AA14))</f>
        <v>152.15909090909096</v>
      </c>
      <c r="AE15" s="215"/>
      <c r="AF15" s="219">
        <f t="shared" ref="AF15:AF35" si="28">ROUND(Z15+(AB15*AA15),2)</f>
        <v>644.85</v>
      </c>
      <c r="AG15" s="284"/>
      <c r="AH15" s="284"/>
      <c r="AI15" s="285"/>
      <c r="AJ15" s="107"/>
      <c r="AK15" s="168"/>
      <c r="AL15" s="110"/>
      <c r="AM15" s="110"/>
      <c r="AP15" s="110" t="s">
        <v>28</v>
      </c>
      <c r="AQ15" s="110" t="s">
        <v>29</v>
      </c>
      <c r="AR15" s="110" t="s">
        <v>30</v>
      </c>
      <c r="AS15" s="110" t="s">
        <v>31</v>
      </c>
      <c r="AT15" s="110" t="s">
        <v>33</v>
      </c>
      <c r="AU15" s="111" t="s">
        <v>32</v>
      </c>
      <c r="AV15" s="111"/>
      <c r="AW15" s="117">
        <v>0.5</v>
      </c>
      <c r="AX15" s="117">
        <v>0.7</v>
      </c>
      <c r="AY15" s="113"/>
      <c r="AZ15" s="113"/>
    </row>
    <row r="16" spans="1:52" ht="14.1" customHeight="1" x14ac:dyDescent="0.2">
      <c r="A16" s="131">
        <f t="shared" si="21"/>
        <v>642.16999999999996</v>
      </c>
      <c r="B16" s="106">
        <v>10</v>
      </c>
      <c r="C16" s="206">
        <f t="shared" si="22"/>
        <v>-0.04</v>
      </c>
      <c r="D16" s="131">
        <f t="shared" si="2"/>
        <v>642.57000000000005</v>
      </c>
      <c r="E16" s="198"/>
      <c r="F16" s="289"/>
      <c r="G16" s="145">
        <f t="shared" si="23"/>
        <v>-1.140719004149378</v>
      </c>
      <c r="H16" s="234">
        <v>36</v>
      </c>
      <c r="I16" s="224">
        <f t="shared" si="11"/>
        <v>-3.1686639004149392E-2</v>
      </c>
      <c r="J16" s="201">
        <f t="shared" si="26"/>
        <v>643.70600000000002</v>
      </c>
      <c r="K16" s="106">
        <v>4</v>
      </c>
      <c r="L16" s="251">
        <f t="shared" si="5"/>
        <v>-3.1686639004149392E-2</v>
      </c>
      <c r="M16" s="161">
        <f>IF(AND(PET!$W16&lt;=('VERTICAL ALIGNMENT'!$C$10-('VERTICAL ALIGNMENT'!$E$10/2)),(PET!$W16&gt;='VERTICAL ALIGNMENT'!$C$8)),'VERTICAL ALIGNMENT'!$D$8+'VERTICAL ALIGNMENT'!$F$9*(PET!$W16-'VERTICAL ALIGNMENT'!$C$8),IF(AND(PET!$W16&lt;=('VERTICAL ALIGNMENT'!$C$10+('VERTICAL ALIGNMENT'!$E$10/2)),(PET!$W16&gt;=('VERTICAL ALIGNMENT'!$C$10-('VERTICAL ALIGNMENT'!$E$10/2)))),'VERTICAL ALIGNMENT'!$K$10+'VERTICAL ALIGNMENT'!$F$9*(PET!$W16-'VERTICAL ALIGNMENT'!$J$10)+('VERTICAL ALIGNMENT'!$I$10/2)*(PET!$W16-'VERTICAL ALIGNMENT'!$J$10)^2,IF(AND(PET!$W16&lt;=('VERTICAL ALIGNMENT'!$C$12-('VERTICAL ALIGNMENT'!$E$12/2)),(PET!$W16&gt;='VERTICAL ALIGNMENT'!$C$10+'VERTICAL ALIGNMENT'!$E$10/2)),'VERTICAL ALIGNMENT'!$D$10+'VERTICAL ALIGNMENT'!$F$11*(PET!$W16-'VERTICAL ALIGNMENT'!$C$10),IF(AND(PET!$W16&lt;=('VERTICAL ALIGNMENT'!$C$12+('VERTICAL ALIGNMENT'!$E$12/2)),(PET!$W16&gt;=('VERTICAL ALIGNMENT'!$C$12-('VERTICAL ALIGNMENT'!$E$12/2)))),'VERTICAL ALIGNMENT'!$K$12+'VERTICAL ALIGNMENT'!$F$11*(PET!$W16-'VERTICAL ALIGNMENT'!$J$12)+('VERTICAL ALIGNMENT'!$I$12/2)*(PET!$W16-'VERTICAL ALIGNMENT'!$J$12)^2,IF(AND(PET!$W16&lt;=('VERTICAL ALIGNMENT'!$C$14-('VERTICAL ALIGNMENT'!$E$14/2)),(PET!$W16&gt;='VERTICAL ALIGNMENT'!$C$12+'VERTICAL ALIGNMENT'!$E$12/2)),'VERTICAL ALIGNMENT'!$D$12+'VERTICAL ALIGNMENT'!$F$13*(PET!$W16-'VERTICAL ALIGNMENT'!$C$12),IF(AND(PET!$W16&lt;=('VERTICAL ALIGNMENT'!$C$14+('VERTICAL ALIGNMENT'!$E$14/2)),(PET!$W16&gt;=('VERTICAL ALIGNMENT'!$C$14-('VERTICAL ALIGNMENT'!$E$14/2)))),'VERTICAL ALIGNMENT'!$K$14+'VERTICAL ALIGNMENT'!$F$13*(PET!$W16-'VERTICAL ALIGNMENT'!$J$14)+('VERTICAL ALIGNMENT'!$I$14/2)*(PET!$W16-'VERTICAL ALIGNMENT'!$J$14)^2,$N16))))))</f>
        <v>643.83260048903071</v>
      </c>
      <c r="N16" s="162" t="str">
        <f>IF(AND(PET!$W16&lt;=('VERTICAL ALIGNMENT'!$C$16-('VERTICAL ALIGNMENT'!$E$16/2)),(PET!$W16&gt;='VERTICAL ALIGNMENT'!$C$14+'VERTICAL ALIGNMENT'!$E$14/2)),'VERTICAL ALIGNMENT'!$D$14+'VERTICAL ALIGNMENT'!$F$15*(PET!$W16-'VERTICAL ALIGNMENT'!$C$14),IF(AND(PET!$W16&lt;=('VERTICAL ALIGNMENT'!$C$16+('VERTICAL ALIGNMENT'!$E$16/2)),(PET!$W16&gt;=('VERTICAL ALIGNMENT'!$C$16-('VERTICAL ALIGNMENT'!$E$16/2)))),'VERTICAL ALIGNMENT'!$K$16+'VERTICAL ALIGNMENT'!$F$15*(PET!$W16-'VERTICAL ALIGNMENT'!$J$16)+('VERTICAL ALIGNMENT'!$I$16/2)*(PET!$W16-'VERTICAL ALIGNMENT'!$J$16)^2,IF(AND(PET!$W16&lt;=('VERTICAL ALIGNMENT'!$C$18-('VERTICAL ALIGNMENT'!$E$18/2)),(PET!$W16&gt;='VERTICAL ALIGNMENT'!$C$16+'VERTICAL ALIGNMENT'!$E$16/2)),'VERTICAL ALIGNMENT'!$D$16+'VERTICAL ALIGNMENT'!$F$17*(PET!$W16-'VERTICAL ALIGNMENT'!$C$16),IF(AND(PET!$W16&lt;=('VERTICAL ALIGNMENT'!$C$18+('VERTICAL ALIGNMENT'!$E$18/2)),(PET!$W16&gt;=('VERTICAL ALIGNMENT'!$C$18-('VERTICAL ALIGNMENT'!$E$18/2)))),'VERTICAL ALIGNMENT'!$K$18+'VERTICAL ALIGNMENT'!$F$17*(PET!$W16-'VERTICAL ALIGNMENT'!$J$18)+('VERTICAL ALIGNMENT'!$I$18/2)*(PET!$W16-'VERTICAL ALIGNMENT'!$J$18)^2,IF(AND(PET!$W16&lt;=('VERTICAL ALIGNMENT'!$C$20-('VERTICAL ALIGNMENT'!$E$20/2)),(PET!$W16&gt;='VERTICAL ALIGNMENT'!$C$18+'VERTICAL ALIGNMENT'!$E$18/2)),'VERTICAL ALIGNMENT'!$D$18+'VERTICAL ALIGNMENT'!$F$19*(PET!$W16-'VERTICAL ALIGNMENT'!$C$18),IF(AND(PET!$W16&lt;=('VERTICAL ALIGNMENT'!$C$20+('VERTICAL ALIGNMENT'!$E$20/2)),(PET!$W16&gt;=('VERTICAL ALIGNMENT'!$C$20-('VERTICAL ALIGNMENT'!$E$20/2)))),'VERTICAL ALIGNMENT'!$K$20+'VERTICAL ALIGNMENT'!$F$19*(PET!$W16-'VERTICAL ALIGNMENT'!$J$20)+('VERTICAL ALIGNMENT'!$I$20/2)*(PET!$W16-'VERTICAL ALIGNMENT'!$J$20)^2,$O16))))))</f>
        <v>O. B.</v>
      </c>
      <c r="O16" s="162" t="str">
        <f>IF(AND(PET!$W16&lt;=('VERTICAL ALIGNMENT'!$C$22-('VERTICAL ALIGNMENT'!$E$22/2)),(PET!$W16&gt;='VERTICAL ALIGNMENT'!$C$20+'VERTICAL ALIGNMENT'!$E$20/2)),'VERTICAL ALIGNMENT'!$D$20+'VERTICAL ALIGNMENT'!$F$21*(PET!$W16-'VERTICAL ALIGNMENT'!$C$20),IF(AND(PET!$W16&lt;=('VERTICAL ALIGNMENT'!$C$22+('VERTICAL ALIGNMENT'!$E$22/2)),(PET!$W16&gt;=('VERTICAL ALIGNMENT'!$C$22-('VERTICAL ALIGNMENT'!$E$22/2)))),'VERTICAL ALIGNMENT'!$K$22+'VERTICAL ALIGNMENT'!$F$21*(PET!$W16-'VERTICAL ALIGNMENT'!$J$22)+('VERTICAL ALIGNMENT'!$I$22/2)*(PET!$W16-'VERTICAL ALIGNMENT'!$J$22)^2,IF(AND(PET!$W16&lt;=('VERTICAL ALIGNMENT'!$C$24-('VERTICAL ALIGNMENT'!$E$24/2)),(PET!$W16&gt;='VERTICAL ALIGNMENT'!$C$22+'VERTICAL ALIGNMENT'!$E$22/2)),'VERTICAL ALIGNMENT'!$D$22+'VERTICAL ALIGNMENT'!$F$23*(PET!$W16-'VERTICAL ALIGNMENT'!$C$22),IF(AND(PET!$W16&lt;=('VERTICAL ALIGNMENT'!$C$24+('VERTICAL ALIGNMENT'!$E$24/2)),(PET!$W16&gt;=('VERTICAL ALIGNMENT'!$C$24-('VERTICAL ALIGNMENT'!$E$24/2)))),'VERTICAL ALIGNMENT'!$K$24+'VERTICAL ALIGNMENT'!$F$23*(PET!$W16-'VERTICAL ALIGNMENT'!$J$24)+('VERTICAL ALIGNMENT'!$I$24/2)*(PET!$W16-'VERTICAL ALIGNMENT'!$J$24)^2,IF(AND(PET!$W16&lt;=('VERTICAL ALIGNMENT'!$C$26-('VERTICAL ALIGNMENT'!$E$26/2)),(PET!$W16&gt;='VERTICAL ALIGNMENT'!$C$24+'VERTICAL ALIGNMENT'!$E$24/2)),'VERTICAL ALIGNMENT'!$D$24+'VERTICAL ALIGNMENT'!$F$25*(PET!$W16-'VERTICAL ALIGNMENT'!$C$24),IF(AND(PET!$W16&lt;=('VERTICAL ALIGNMENT'!$C$26+('VERTICAL ALIGNMENT'!$E$26/2)),(PET!$W16&gt;=('VERTICAL ALIGNMENT'!$C$26-('VERTICAL ALIGNMENT'!$E$26/2)))),'VERTICAL ALIGNMENT'!$K$26+'VERTICAL ALIGNMENT'!$F$25*(PET!$W16-'VERTICAL ALIGNMENT'!$J$26)+('VERTICAL ALIGNMENT'!$I$26/2)*(PET!$W16-'VERTICAL ALIGNMENT'!$J$26)^2,$P16))))))</f>
        <v>O. B.</v>
      </c>
      <c r="P16" s="162" t="str">
        <f>IF(AND(PET!$W16&lt;=('VERTICAL ALIGNMENT'!$C$28-('VERTICAL ALIGNMENT'!$E$28/2)),(PET!$W16&gt;='VERTICAL ALIGNMENT'!$C$26+'VERTICAL ALIGNMENT'!$E$26/2)),'VERTICAL ALIGNMENT'!$D$26+'VERTICAL ALIGNMENT'!$F$27*(PET!$W16-'VERTICAL ALIGNMENT'!$C$26),IF(AND(PET!$W16&lt;=('VERTICAL ALIGNMENT'!$C$28+('VERTICAL ALIGNMENT'!$E$28/2)),(PET!$W16&gt;=('VERTICAL ALIGNMENT'!$C$28-('VERTICAL ALIGNMENT'!$E$28/2)))),'VERTICAL ALIGNMENT'!$K$28+'VERTICAL ALIGNMENT'!$F$27*(PET!$W16-'VERTICAL ALIGNMENT'!$J$28)+('VERTICAL ALIGNMENT'!$I$28/2)*(PET!$W16-'VERTICAL ALIGNMENT'!$J$28)^2,IF(AND(PET!$W16&lt;=('VERTICAL ALIGNMENT'!$C$30-('VERTICAL ALIGNMENT'!$E$30/2)),(PET!$W16&gt;='VERTICAL ALIGNMENT'!$C$28+'VERTICAL ALIGNMENT'!$E$28/2)),'VERTICAL ALIGNMENT'!$D$28+'VERTICAL ALIGNMENT'!$F$29*(PET!$W16-'VERTICAL ALIGNMENT'!$C$28),IF(AND(PET!$W16&lt;=('VERTICAL ALIGNMENT'!$C$30+('VERTICAL ALIGNMENT'!$E$30/2)),(PET!$W16&gt;=('VERTICAL ALIGNMENT'!$C$30-('VERTICAL ALIGNMENT'!$E$30/2)))),'VERTICAL ALIGNMENT'!$K$30+'VERTICAL ALIGNMENT'!$F$29*(PET!$W16-'VERTICAL ALIGNMENT'!$J$30)+('VERTICAL ALIGNMENT'!$I$30/2)*(PET!$W16-'VERTICAL ALIGNMENT'!$J$30)^2,IF(AND(PET!$W16&lt;=('VERTICAL ALIGNMENT'!$C$32-('VERTICAL ALIGNMENT'!$E$32/2)),(PET!$W16&gt;='VERTICAL ALIGNMENT'!$C$30+'VERTICAL ALIGNMENT'!$E$30/2)),'VERTICAL ALIGNMENT'!$D$30+'VERTICAL ALIGNMENT'!$F$31*(PET!$W16-'VERTICAL ALIGNMENT'!$C$30),IF(AND(PET!$W16&lt;=('VERTICAL ALIGNMENT'!$C$32+('VERTICAL ALIGNMENT'!$E$32/2)),(PET!$W16&gt;=('VERTICAL ALIGNMENT'!$C$32-('VERTICAL ALIGNMENT'!$E$32/2)))),'VERTICAL ALIGNMENT'!$K$32+'VERTICAL ALIGNMENT'!$F$31*(PET!$W16-'VERTICAL ALIGNMENT'!$J$32)+('VERTICAL ALIGNMENT'!$I$32/2)*(PET!$W16-'VERTICAL ALIGNMENT'!$J$32)^2,$Q16))))))</f>
        <v>O. B.</v>
      </c>
      <c r="Q16" s="162" t="str">
        <f>IF(AND(PET!$W16&lt;=('VERTICAL ALIGNMENT'!$C$34-('VERTICAL ALIGNMENT'!$E$34/2)),(PET!$W16&gt;='VERTICAL ALIGNMENT'!$C$32+'VERTICAL ALIGNMENT'!$E$32/2)),'VERTICAL ALIGNMENT'!$D$32+'VERTICAL ALIGNMENT'!$F$33*(PET!$W16-'VERTICAL ALIGNMENT'!$C$32),IF(AND(PET!$W16&lt;=('VERTICAL ALIGNMENT'!$C$34+('VERTICAL ALIGNMENT'!$E$34/2)),(PET!$W16&gt;=('VERTICAL ALIGNMENT'!$C$34-('VERTICAL ALIGNMENT'!$E$34/2)))),'VERTICAL ALIGNMENT'!$K$34+'VERTICAL ALIGNMENT'!$F$33*(PET!$W16-'VERTICAL ALIGNMENT'!$J$34)+('VERTICAL ALIGNMENT'!$I$34/2)*(PET!$W16-'VERTICAL ALIGNMENT'!$J$34)^2,IF(AND(PET!$W16&lt;=('VERTICAL ALIGNMENT'!$C$36-('VERTICAL ALIGNMENT'!$E$36/2)),(PET!$W16&gt;='VERTICAL ALIGNMENT'!$C$34+'VERTICAL ALIGNMENT'!$E$34/2)),'VERTICAL ALIGNMENT'!$D$34+'VERTICAL ALIGNMENT'!$F$35*(PET!$W16-'VERTICAL ALIGNMENT'!$C$34),IF(AND(PET!$W16&lt;=('VERTICAL ALIGNMENT'!$C$36+('VERTICAL ALIGNMENT'!$E$36/2)),(PET!$W16&gt;=('VERTICAL ALIGNMENT'!$C$36-('VERTICAL ALIGNMENT'!$E$36/2)))),'VERTICAL ALIGNMENT'!$K$36+'VERTICAL ALIGNMENT'!$F$35*(PET!$W16-'VERTICAL ALIGNMENT'!$J$36)+('VERTICAL ALIGNMENT'!$I$36/2)*(PET!$W16-'VERTICAL ALIGNMENT'!$J$36)^2,IF(AND(PET!$W16&lt;=('VERTICAL ALIGNMENT'!$C$38-('VERTICAL ALIGNMENT'!$E$38/2)),(PET!$W16&gt;='VERTICAL ALIGNMENT'!$C$36+'VERTICAL ALIGNMENT'!$E$36/2)),'VERTICAL ALIGNMENT'!$D$36+'VERTICAL ALIGNMENT'!$F$37*(PET!$W16-'VERTICAL ALIGNMENT'!$C$36),IF(AND(PET!$W16&lt;=('VERTICAL ALIGNMENT'!$C$38+('VERTICAL ALIGNMENT'!$E$38/2)),(PET!$W16&gt;=('VERTICAL ALIGNMENT'!$C$38-('VERTICAL ALIGNMENT'!$E$38/2)))),'VERTICAL ALIGNMENT'!$K$38+'VERTICAL ALIGNMENT'!$F$37*(PET!$W16-'VERTICAL ALIGNMENT'!$J$38)+('VERTICAL ALIGNMENT'!$I$38/2)*(PET!$W16-'VERTICAL ALIGNMENT'!$J$38)^2,$R16))))))</f>
        <v>O. B.</v>
      </c>
      <c r="R16" s="162" t="str">
        <f>IF(AND(PET!$W16&lt;=('VERTICAL ALIGNMENT'!$C$40-('VERTICAL ALIGNMENT'!$E$40/2)),(PET!$W16&gt;='VERTICAL ALIGNMENT'!$C$38+'VERTICAL ALIGNMENT'!$E$38/2)),'VERTICAL ALIGNMENT'!$D$38+'VERTICAL ALIGNMENT'!$F$39*(PET!$W16-'VERTICAL ALIGNMENT'!$C$38),IF(AND(PET!$W16&lt;=('VERTICAL ALIGNMENT'!$C$40+('VERTICAL ALIGNMENT'!$E$40/2)),(PET!$W16&gt;=('VERTICAL ALIGNMENT'!$C$40-('VERTICAL ALIGNMENT'!$E$40/2)))),'VERTICAL ALIGNMENT'!$K$40+'VERTICAL ALIGNMENT'!$F$39*(PET!$W16-'VERTICAL ALIGNMENT'!$J$40)+('VERTICAL ALIGNMENT'!$I$40/2)*(PET!$W16-'VERTICAL ALIGNMENT'!$J$40)^2,IF(AND(PET!$W16&lt;=('VERTICAL ALIGNMENT'!$C$42-('VERTICAL ALIGNMENT'!$E$42/2)),(PET!$W16&gt;='VERTICAL ALIGNMENT'!$C$40+'VERTICAL ALIGNMENT'!$E$40/2)),'VERTICAL ALIGNMENT'!$D$40+'VERTICAL ALIGNMENT'!$F$41*(PET!$W16-'VERTICAL ALIGNMENT'!$C$40),IF(AND(PET!$W16&lt;=('VERTICAL ALIGNMENT'!$C$42+('VERTICAL ALIGNMENT'!$E$42/2)),(PET!$W16&gt;=('VERTICAL ALIGNMENT'!$C$42-('VERTICAL ALIGNMENT'!$E$42/2)))),'VERTICAL ALIGNMENT'!$K$42+'VERTICAL ALIGNMENT'!$F$41*(PET!$W16-'VERTICAL ALIGNMENT'!$J$42)+('VERTICAL ALIGNMENT'!$I$42/2)*(PET!$W16-'VERTICAL ALIGNMENT'!$J$42)^2,IF(AND(PET!$W16&lt;=('VERTICAL ALIGNMENT'!$C$44-('VERTICAL ALIGNMENT'!$E$44/2)),(PET!$W16&gt;='VERTICAL ALIGNMENT'!$C$42+'VERTICAL ALIGNMENT'!$E$42/2)),'VERTICAL ALIGNMENT'!$D$42+'VERTICAL ALIGNMENT'!$F$43*(PET!$W16-'VERTICAL ALIGNMENT'!$C$42),IF(AND(PET!$W16&lt;=('VERTICAL ALIGNMENT'!$C$44+('VERTICAL ALIGNMENT'!$E$44/2)),(PET!$W16&gt;=('VERTICAL ALIGNMENT'!$C$44-('VERTICAL ALIGNMENT'!$E$44/2)))),'VERTICAL ALIGNMENT'!$K$44+'VERTICAL ALIGNMENT'!$F$43*(PET!$W16-'VERTICAL ALIGNMENT'!$J$44)+('VERTICAL ALIGNMENT'!$I$44/2)*(PET!$W16-'VERTICAL ALIGNMENT'!$J$44)^2,$S16))))))</f>
        <v>O. B.</v>
      </c>
      <c r="S16" s="162" t="str">
        <f>IF(AND(PET!$W16&lt;=('VERTICAL ALIGNMENT'!$C$46-('VERTICAL ALIGNMENT'!$E$46/2)),(PET!$W16&gt;='VERTICAL ALIGNMENT'!$C$44+'VERTICAL ALIGNMENT'!$E$44/2)),'VERTICAL ALIGNMENT'!$D$44+'VERTICAL ALIGNMENT'!$F$45*(PET!$W16-'VERTICAL ALIGNMENT'!$C$44),IF(AND(PET!$W16&lt;=('VERTICAL ALIGNMENT'!$C$46+('VERTICAL ALIGNMENT'!$E$46/2)),(PET!$W16&gt;=('VERTICAL ALIGNMENT'!$C$46-('VERTICAL ALIGNMENT'!$E$46/2)))),'VERTICAL ALIGNMENT'!$K$46+'VERTICAL ALIGNMENT'!$F$45*(PET!$W16-'VERTICAL ALIGNMENT'!$J$46)+('VERTICAL ALIGNMENT'!$I$46/2)*(PET!$W16-'VERTICAL ALIGNMENT'!$J$46)^2,IF(AND(PET!$W16&lt;=('VERTICAL ALIGNMENT'!$C$48-('VERTICAL ALIGNMENT'!$E$48/2)),(PET!$W16&gt;='VERTICAL ALIGNMENT'!$C$46+'VERTICAL ALIGNMENT'!$E$46/2)),'VERTICAL ALIGNMENT'!$D$46+'VERTICAL ALIGNMENT'!$F$47*(PET!$W16-'VERTICAL ALIGNMENT'!$C$46),IF(AND(PET!$W16&lt;=('VERTICAL ALIGNMENT'!$C$48+('VERTICAL ALIGNMENT'!$E$48/2)),(PET!$W16&gt;=('VERTICAL ALIGNMENT'!$C$48-('VERTICAL ALIGNMENT'!$E$48/2)))),'VERTICAL ALIGNMENT'!$K$48+'VERTICAL ALIGNMENT'!$F$47*(PET!$W16-'VERTICAL ALIGNMENT'!$J$48)+('VERTICAL ALIGNMENT'!$I$48/2)*(PET!$W16-'VERTICAL ALIGNMENT'!$J$48)^2,IF(AND(PET!$W16&lt;=('VERTICAL ALIGNMENT'!$C$50-('VERTICAL ALIGNMENT'!$E$50/2)),(PET!$W16&gt;='VERTICAL ALIGNMENT'!$C$48+'VERTICAL ALIGNMENT'!$E$48/2)),'VERTICAL ALIGNMENT'!$D$48+'VERTICAL ALIGNMENT'!$F$49*(PET!$W16-'VERTICAL ALIGNMENT'!$C$48),IF(AND(PET!$W16&lt;=('VERTICAL ALIGNMENT'!$C$50+('VERTICAL ALIGNMENT'!$E$50/2)),(PET!$W16&gt;=('VERTICAL ALIGNMENT'!$C$50-('VERTICAL ALIGNMENT'!$E$50/2)))),'VERTICAL ALIGNMENT'!$K$50+'VERTICAL ALIGNMENT'!$F$49*(PET!$W16-'VERTICAL ALIGNMENT'!$J$50)+('VERTICAL ALIGNMENT'!$I$50/2)*(PET!$W16-'VERTICAL ALIGNMENT'!$J$50)^2,$T16))))))</f>
        <v>O. B.</v>
      </c>
      <c r="T16" s="162" t="str">
        <f>IF(AND(PET!$W16&lt;=('VERTICAL ALIGNMENT'!$C$52-('VERTICAL ALIGNMENT'!$E$52/2)),(PET!$W16&gt;='VERTICAL ALIGNMENT'!$C$50+'VERTICAL ALIGNMENT'!$E$50/2)),'VERTICAL ALIGNMENT'!$D$50+'VERTICAL ALIGNMENT'!$F$51*(PET!$W16-'VERTICAL ALIGNMENT'!$C$50),IF(AND(PET!$W16&lt;=('VERTICAL ALIGNMENT'!$C$52+('VERTICAL ALIGNMENT'!$E$52/2)),(PET!$W16&gt;=('VERTICAL ALIGNMENT'!$C$52-('VERTICAL ALIGNMENT'!$E$52/2)))),'VERTICAL ALIGNMENT'!$K$52+'VERTICAL ALIGNMENT'!$F$51*(PET!$W16-'VERTICAL ALIGNMENT'!$J$52)+('VERTICAL ALIGNMENT'!$I$52/2)*(PET!$W16-'VERTICAL ALIGNMENT'!$J$52)^2,IF(AND(PET!$W16&lt;=('VERTICAL ALIGNMENT'!$C$54-('VERTICAL ALIGNMENT'!$E$54/2)),(PET!$W16&gt;='VERTICAL ALIGNMENT'!$C$52+'VERTICAL ALIGNMENT'!$E$52/2)),'VERTICAL ALIGNMENT'!$D$52+'VERTICAL ALIGNMENT'!$F$53*(PET!$W16-'VERTICAL ALIGNMENT'!$C$52),IF(AND(PET!$W16&lt;=('VERTICAL ALIGNMENT'!$C$54+('VERTICAL ALIGNMENT'!$E$54/2)),(PET!$W16&gt;=('VERTICAL ALIGNMENT'!$C$54-('VERTICAL ALIGNMENT'!$E$54/2)))),'VERTICAL ALIGNMENT'!$K$54+'VERTICAL ALIGNMENT'!$F$53*(PET!$W16-'VERTICAL ALIGNMENT'!$J$54)+('VERTICAL ALIGNMENT'!$I$54/2)*(PET!$W16-'VERTICAL ALIGNMENT'!$J$54)^2,IF(AND(PET!$W16&lt;=('VERTICAL ALIGNMENT'!$C$56-('VERTICAL ALIGNMENT'!$E$56/2)),(PET!$W16&gt;='VERTICAL ALIGNMENT'!$C$54+'VERTICAL ALIGNMENT'!$E$54/2)),'VERTICAL ALIGNMENT'!$D$54+'VERTICAL ALIGNMENT'!$F$55*(PET!$W16-'VERTICAL ALIGNMENT'!$C$54),IF(AND(PET!$W16&lt;=('VERTICAL ALIGNMENT'!$C$56+('VERTICAL ALIGNMENT'!$E$56/2)),(PET!$W16&gt;=('VERTICAL ALIGNMENT'!$C$56-('VERTICAL ALIGNMENT'!$E$56/2)))),'VERTICAL ALIGNMENT'!$K$56+'VERTICAL ALIGNMENT'!$F$55*(PET!$W16-'VERTICAL ALIGNMENT'!$J$56)+('VERTICAL ALIGNMENT'!$I$56/2)*(PET!$W16-'VERTICAL ALIGNMENT'!$J$56)^2,$U16))))))</f>
        <v>O. B.</v>
      </c>
      <c r="U16" s="162" t="str">
        <f>IF(AND(PET!$W16&lt;=('VERTICAL ALIGNMENT'!$C$58-('VERTICAL ALIGNMENT'!$E$58/2)),(PET!$W16&gt;='VERTICAL ALIGNMENT'!$C$56+'VERTICAL ALIGNMENT'!$E$56/2)),'VERTICAL ALIGNMENT'!$D$56+'VERTICAL ALIGNMENT'!$F$57*(PET!$W16-'VERTICAL ALIGNMENT'!$C$56),IF(AND(PET!$W16&lt;=('VERTICAL ALIGNMENT'!$C$58+('VERTICAL ALIGNMENT'!$E$58/2)),(PET!$W16&gt;=('VERTICAL ALIGNMENT'!$C$58-('VERTICAL ALIGNMENT'!$E$58/2)))),'VERTICAL ALIGNMENT'!$K$58+'VERTICAL ALIGNMENT'!$F$57*(PET!$W16-'VERTICAL ALIGNMENT'!$J$58)+('VERTICAL ALIGNMENT'!$I$58/2)*(PET!$W16-'VERTICAL ALIGNMENT'!$J$58)^2,IF(AND(PET!$W16&lt;=('VERTICAL ALIGNMENT'!$C$60-('VERTICAL ALIGNMENT'!$E$60/2)),(PET!$W16&gt;='VERTICAL ALIGNMENT'!$C$58+'VERTICAL ALIGNMENT'!$E$58/2)),'VERTICAL ALIGNMENT'!$D$58+'VERTICAL ALIGNMENT'!$F$59*(PET!$W16-'VERTICAL ALIGNMENT'!$C$58),IF(AND(PET!$W16&lt;=('VERTICAL ALIGNMENT'!$C$60+('VERTICAL ALIGNMENT'!$E$60/2)),(PET!$W16&gt;=('VERTICAL ALIGNMENT'!$C$60-('VERTICAL ALIGNMENT'!$E$60/2)))),'VERTICAL ALIGNMENT'!$K$60+'VERTICAL ALIGNMENT'!$F$59*(PET!$W16-'VERTICAL ALIGNMENT'!$J$60)+('VERTICAL ALIGNMENT'!$I$60/2)*(PET!$W16-'VERTICAL ALIGNMENT'!$J$60)^2,IF(AND(PET!$W16&lt;=('VERTICAL ALIGNMENT'!$C$62-('VERTICAL ALIGNMENT'!$E$62/2)),(PET!$W16&gt;='VERTICAL ALIGNMENT'!$C$60+'VERTICAL ALIGNMENT'!$E$60/2)),'VERTICAL ALIGNMENT'!$D$60+'VERTICAL ALIGNMENT'!$F$61*(PET!$W16-'VERTICAL ALIGNMENT'!$C$60),IF(AND(PET!$W16&lt;=('VERTICAL ALIGNMENT'!$C$62+('VERTICAL ALIGNMENT'!$E$62/2)),(PET!$W16&gt;=('VERTICAL ALIGNMENT'!$C$62-('VERTICAL ALIGNMENT'!$E$62/2)))),'VERTICAL ALIGNMENT'!$K$62+'VERTICAL ALIGNMENT'!$F$61*(PET!$W16-'VERTICAL ALIGNMENT'!$J$62)+('VERTICAL ALIGNMENT'!$I$62/2)*(PET!$W16-'VERTICAL ALIGNMENT'!$J$62)^2,$V16))))))</f>
        <v>O. B.</v>
      </c>
      <c r="V16" s="162" t="str">
        <f>IF(AND(PET!$W16&gt;'VERTICAL ALIGNMENT'!$C$60+'VERTICAL ALIGNMENT'!$E$60/2,PET!$W16&lt;='VERTICAL ALIGNMENT'!$C$62),'VERTICAL ALIGNMENT'!$D$60+'VERTICAL ALIGNMENT'!$F$61*(PET!$W16-'VERTICAL ALIGNMENT'!$C$60),"O. B.")</f>
        <v>O. B.</v>
      </c>
      <c r="W16" s="163">
        <f t="shared" ref="W16:W34" si="29">W15+25</f>
        <v>1200</v>
      </c>
      <c r="X16" s="252">
        <f t="shared" si="9"/>
        <v>2.5770475479213358E-2</v>
      </c>
      <c r="Y16" s="106">
        <v>4</v>
      </c>
      <c r="Z16" s="210">
        <f t="shared" si="6"/>
        <v>643.9357</v>
      </c>
      <c r="AA16" s="176">
        <f t="shared" ref="AA16:AA21" si="30">$AA$14-(($AA$14-$AA$22)/($W$22-$W$14))*(W16-$W$14)</f>
        <v>2.5770475479213358E-2</v>
      </c>
      <c r="AB16" s="105">
        <v>24</v>
      </c>
      <c r="AC16" s="172">
        <f t="shared" si="27"/>
        <v>0.61849141150112064</v>
      </c>
      <c r="AD16" s="268"/>
      <c r="AE16" s="215"/>
      <c r="AF16" s="219">
        <f t="shared" si="28"/>
        <v>644.54999999999995</v>
      </c>
      <c r="AG16" s="284"/>
      <c r="AH16" s="284"/>
      <c r="AI16" s="285"/>
      <c r="AJ16" s="107"/>
      <c r="AK16" s="168"/>
      <c r="AL16" s="110"/>
      <c r="AM16" s="110"/>
      <c r="AP16" s="115">
        <v>16</v>
      </c>
      <c r="AQ16" s="116">
        <v>161</v>
      </c>
      <c r="AR16" s="110">
        <v>1.6E-2</v>
      </c>
      <c r="AS16" s="110">
        <v>5.0999999999999997E-2</v>
      </c>
      <c r="AT16" s="110">
        <f>AP16*AS16*AQ16</f>
        <v>131.376</v>
      </c>
      <c r="AU16" s="111">
        <f>ROUNDUP(AT16,0)</f>
        <v>132</v>
      </c>
      <c r="AV16" s="111"/>
      <c r="AW16" s="110">
        <f>ROUNDUP(AU16*0.5,0)</f>
        <v>66</v>
      </c>
      <c r="AX16" s="110">
        <f>ROUNDDOWN(AU16*0.7,0)</f>
        <v>92</v>
      </c>
      <c r="AY16" s="113"/>
      <c r="AZ16" s="113"/>
    </row>
    <row r="17" spans="1:52" ht="14.1" customHeight="1" thickBot="1" x14ac:dyDescent="0.25">
      <c r="A17" s="131">
        <f t="shared" si="21"/>
        <v>641.5</v>
      </c>
      <c r="B17" s="106">
        <v>10</v>
      </c>
      <c r="C17" s="206">
        <f t="shared" si="22"/>
        <v>-0.04</v>
      </c>
      <c r="D17" s="131">
        <f t="shared" si="2"/>
        <v>641.9</v>
      </c>
      <c r="E17" s="198"/>
      <c r="F17" s="289"/>
      <c r="G17" s="145">
        <f t="shared" si="23"/>
        <v>-1.3050343568464735</v>
      </c>
      <c r="H17" s="234">
        <v>36</v>
      </c>
      <c r="I17" s="224">
        <f t="shared" si="11"/>
        <v>-3.6250954356846485E-2</v>
      </c>
      <c r="J17" s="201">
        <f t="shared" si="26"/>
        <v>643.20399999999995</v>
      </c>
      <c r="K17" s="106">
        <v>4</v>
      </c>
      <c r="L17" s="251">
        <f t="shared" si="5"/>
        <v>-3.6250954356846485E-2</v>
      </c>
      <c r="M17" s="161">
        <f>IF(AND(PET!$W17&lt;=('VERTICAL ALIGNMENT'!$C$10-('VERTICAL ALIGNMENT'!$E$10/2)),(PET!$W17&gt;='VERTICAL ALIGNMENT'!$C$8)),'VERTICAL ALIGNMENT'!$D$8+'VERTICAL ALIGNMENT'!$F$9*(PET!$W17-'VERTICAL ALIGNMENT'!$C$8),IF(AND(PET!$W17&lt;=('VERTICAL ALIGNMENT'!$C$10+('VERTICAL ALIGNMENT'!$E$10/2)),(PET!$W17&gt;=('VERTICAL ALIGNMENT'!$C$10-('VERTICAL ALIGNMENT'!$E$10/2)))),'VERTICAL ALIGNMENT'!$K$10+'VERTICAL ALIGNMENT'!$F$9*(PET!$W17-'VERTICAL ALIGNMENT'!$J$10)+('VERTICAL ALIGNMENT'!$I$10/2)*(PET!$W17-'VERTICAL ALIGNMENT'!$J$10)^2,IF(AND(PET!$W17&lt;=('VERTICAL ALIGNMENT'!$C$12-('VERTICAL ALIGNMENT'!$E$12/2)),(PET!$W17&gt;='VERTICAL ALIGNMENT'!$C$10+'VERTICAL ALIGNMENT'!$E$10/2)),'VERTICAL ALIGNMENT'!$D$10+'VERTICAL ALIGNMENT'!$F$11*(PET!$W17-'VERTICAL ALIGNMENT'!$C$10),IF(AND(PET!$W17&lt;=('VERTICAL ALIGNMENT'!$C$12+('VERTICAL ALIGNMENT'!$E$12/2)),(PET!$W17&gt;=('VERTICAL ALIGNMENT'!$C$12-('VERTICAL ALIGNMENT'!$E$12/2)))),'VERTICAL ALIGNMENT'!$K$12+'VERTICAL ALIGNMENT'!$F$11*(PET!$W17-'VERTICAL ALIGNMENT'!$J$12)+('VERTICAL ALIGNMENT'!$I$12/2)*(PET!$W17-'VERTICAL ALIGNMENT'!$J$12)^2,IF(AND(PET!$W17&lt;=('VERTICAL ALIGNMENT'!$C$14-('VERTICAL ALIGNMENT'!$E$14/2)),(PET!$W17&gt;='VERTICAL ALIGNMENT'!$C$12+'VERTICAL ALIGNMENT'!$E$12/2)),'VERTICAL ALIGNMENT'!$D$12+'VERTICAL ALIGNMENT'!$F$13*(PET!$W17-'VERTICAL ALIGNMENT'!$C$12),IF(AND(PET!$W17&lt;=('VERTICAL ALIGNMENT'!$C$14+('VERTICAL ALIGNMENT'!$E$14/2)),(PET!$W17&gt;=('VERTICAL ALIGNMENT'!$C$14-('VERTICAL ALIGNMENT'!$E$14/2)))),'VERTICAL ALIGNMENT'!$K$14+'VERTICAL ALIGNMENT'!$F$13*(PET!$W17-'VERTICAL ALIGNMENT'!$J$14)+('VERTICAL ALIGNMENT'!$I$14/2)*(PET!$W17-'VERTICAL ALIGNMENT'!$J$14)^2,$N17))))))</f>
        <v>643.34930055015957</v>
      </c>
      <c r="N17" s="162" t="str">
        <f>IF(AND(PET!$W17&lt;=('VERTICAL ALIGNMENT'!$C$16-('VERTICAL ALIGNMENT'!$E$16/2)),(PET!$W17&gt;='VERTICAL ALIGNMENT'!$C$14+'VERTICAL ALIGNMENT'!$E$14/2)),'VERTICAL ALIGNMENT'!$D$14+'VERTICAL ALIGNMENT'!$F$15*(PET!$W17-'VERTICAL ALIGNMENT'!$C$14),IF(AND(PET!$W17&lt;=('VERTICAL ALIGNMENT'!$C$16+('VERTICAL ALIGNMENT'!$E$16/2)),(PET!$W17&gt;=('VERTICAL ALIGNMENT'!$C$16-('VERTICAL ALIGNMENT'!$E$16/2)))),'VERTICAL ALIGNMENT'!$K$16+'VERTICAL ALIGNMENT'!$F$15*(PET!$W17-'VERTICAL ALIGNMENT'!$J$16)+('VERTICAL ALIGNMENT'!$I$16/2)*(PET!$W17-'VERTICAL ALIGNMENT'!$J$16)^2,IF(AND(PET!$W17&lt;=('VERTICAL ALIGNMENT'!$C$18-('VERTICAL ALIGNMENT'!$E$18/2)),(PET!$W17&gt;='VERTICAL ALIGNMENT'!$C$16+'VERTICAL ALIGNMENT'!$E$16/2)),'VERTICAL ALIGNMENT'!$D$16+'VERTICAL ALIGNMENT'!$F$17*(PET!$W17-'VERTICAL ALIGNMENT'!$C$16),IF(AND(PET!$W17&lt;=('VERTICAL ALIGNMENT'!$C$18+('VERTICAL ALIGNMENT'!$E$18/2)),(PET!$W17&gt;=('VERTICAL ALIGNMENT'!$C$18-('VERTICAL ALIGNMENT'!$E$18/2)))),'VERTICAL ALIGNMENT'!$K$18+'VERTICAL ALIGNMENT'!$F$17*(PET!$W17-'VERTICAL ALIGNMENT'!$J$18)+('VERTICAL ALIGNMENT'!$I$18/2)*(PET!$W17-'VERTICAL ALIGNMENT'!$J$18)^2,IF(AND(PET!$W17&lt;=('VERTICAL ALIGNMENT'!$C$20-('VERTICAL ALIGNMENT'!$E$20/2)),(PET!$W17&gt;='VERTICAL ALIGNMENT'!$C$18+'VERTICAL ALIGNMENT'!$E$18/2)),'VERTICAL ALIGNMENT'!$D$18+'VERTICAL ALIGNMENT'!$F$19*(PET!$W17-'VERTICAL ALIGNMENT'!$C$18),IF(AND(PET!$W17&lt;=('VERTICAL ALIGNMENT'!$C$20+('VERTICAL ALIGNMENT'!$E$20/2)),(PET!$W17&gt;=('VERTICAL ALIGNMENT'!$C$20-('VERTICAL ALIGNMENT'!$E$20/2)))),'VERTICAL ALIGNMENT'!$K$20+'VERTICAL ALIGNMENT'!$F$19*(PET!$W17-'VERTICAL ALIGNMENT'!$J$20)+('VERTICAL ALIGNMENT'!$I$20/2)*(PET!$W17-'VERTICAL ALIGNMENT'!$J$20)^2,$O17))))))</f>
        <v>O. B.</v>
      </c>
      <c r="O17" s="162" t="str">
        <f>IF(AND(PET!$W17&lt;=('VERTICAL ALIGNMENT'!$C$22-('VERTICAL ALIGNMENT'!$E$22/2)),(PET!$W17&gt;='VERTICAL ALIGNMENT'!$C$20+'VERTICAL ALIGNMENT'!$E$20/2)),'VERTICAL ALIGNMENT'!$D$20+'VERTICAL ALIGNMENT'!$F$21*(PET!$W17-'VERTICAL ALIGNMENT'!$C$20),IF(AND(PET!$W17&lt;=('VERTICAL ALIGNMENT'!$C$22+('VERTICAL ALIGNMENT'!$E$22/2)),(PET!$W17&gt;=('VERTICAL ALIGNMENT'!$C$22-('VERTICAL ALIGNMENT'!$E$22/2)))),'VERTICAL ALIGNMENT'!$K$22+'VERTICAL ALIGNMENT'!$F$21*(PET!$W17-'VERTICAL ALIGNMENT'!$J$22)+('VERTICAL ALIGNMENT'!$I$22/2)*(PET!$W17-'VERTICAL ALIGNMENT'!$J$22)^2,IF(AND(PET!$W17&lt;=('VERTICAL ALIGNMENT'!$C$24-('VERTICAL ALIGNMENT'!$E$24/2)),(PET!$W17&gt;='VERTICAL ALIGNMENT'!$C$22+'VERTICAL ALIGNMENT'!$E$22/2)),'VERTICAL ALIGNMENT'!$D$22+'VERTICAL ALIGNMENT'!$F$23*(PET!$W17-'VERTICAL ALIGNMENT'!$C$22),IF(AND(PET!$W17&lt;=('VERTICAL ALIGNMENT'!$C$24+('VERTICAL ALIGNMENT'!$E$24/2)),(PET!$W17&gt;=('VERTICAL ALIGNMENT'!$C$24-('VERTICAL ALIGNMENT'!$E$24/2)))),'VERTICAL ALIGNMENT'!$K$24+'VERTICAL ALIGNMENT'!$F$23*(PET!$W17-'VERTICAL ALIGNMENT'!$J$24)+('VERTICAL ALIGNMENT'!$I$24/2)*(PET!$W17-'VERTICAL ALIGNMENT'!$J$24)^2,IF(AND(PET!$W17&lt;=('VERTICAL ALIGNMENT'!$C$26-('VERTICAL ALIGNMENT'!$E$26/2)),(PET!$W17&gt;='VERTICAL ALIGNMENT'!$C$24+'VERTICAL ALIGNMENT'!$E$24/2)),'VERTICAL ALIGNMENT'!$D$24+'VERTICAL ALIGNMENT'!$F$25*(PET!$W17-'VERTICAL ALIGNMENT'!$C$24),IF(AND(PET!$W17&lt;=('VERTICAL ALIGNMENT'!$C$26+('VERTICAL ALIGNMENT'!$E$26/2)),(PET!$W17&gt;=('VERTICAL ALIGNMENT'!$C$26-('VERTICAL ALIGNMENT'!$E$26/2)))),'VERTICAL ALIGNMENT'!$K$26+'VERTICAL ALIGNMENT'!$F$25*(PET!$W17-'VERTICAL ALIGNMENT'!$J$26)+('VERTICAL ALIGNMENT'!$I$26/2)*(PET!$W17-'VERTICAL ALIGNMENT'!$J$26)^2,$P17))))))</f>
        <v>O. B.</v>
      </c>
      <c r="P17" s="162" t="str">
        <f>IF(AND(PET!$W17&lt;=('VERTICAL ALIGNMENT'!$C$28-('VERTICAL ALIGNMENT'!$E$28/2)),(PET!$W17&gt;='VERTICAL ALIGNMENT'!$C$26+'VERTICAL ALIGNMENT'!$E$26/2)),'VERTICAL ALIGNMENT'!$D$26+'VERTICAL ALIGNMENT'!$F$27*(PET!$W17-'VERTICAL ALIGNMENT'!$C$26),IF(AND(PET!$W17&lt;=('VERTICAL ALIGNMENT'!$C$28+('VERTICAL ALIGNMENT'!$E$28/2)),(PET!$W17&gt;=('VERTICAL ALIGNMENT'!$C$28-('VERTICAL ALIGNMENT'!$E$28/2)))),'VERTICAL ALIGNMENT'!$K$28+'VERTICAL ALIGNMENT'!$F$27*(PET!$W17-'VERTICAL ALIGNMENT'!$J$28)+('VERTICAL ALIGNMENT'!$I$28/2)*(PET!$W17-'VERTICAL ALIGNMENT'!$J$28)^2,IF(AND(PET!$W17&lt;=('VERTICAL ALIGNMENT'!$C$30-('VERTICAL ALIGNMENT'!$E$30/2)),(PET!$W17&gt;='VERTICAL ALIGNMENT'!$C$28+'VERTICAL ALIGNMENT'!$E$28/2)),'VERTICAL ALIGNMENT'!$D$28+'VERTICAL ALIGNMENT'!$F$29*(PET!$W17-'VERTICAL ALIGNMENT'!$C$28),IF(AND(PET!$W17&lt;=('VERTICAL ALIGNMENT'!$C$30+('VERTICAL ALIGNMENT'!$E$30/2)),(PET!$W17&gt;=('VERTICAL ALIGNMENT'!$C$30-('VERTICAL ALIGNMENT'!$E$30/2)))),'VERTICAL ALIGNMENT'!$K$30+'VERTICAL ALIGNMENT'!$F$29*(PET!$W17-'VERTICAL ALIGNMENT'!$J$30)+('VERTICAL ALIGNMENT'!$I$30/2)*(PET!$W17-'VERTICAL ALIGNMENT'!$J$30)^2,IF(AND(PET!$W17&lt;=('VERTICAL ALIGNMENT'!$C$32-('VERTICAL ALIGNMENT'!$E$32/2)),(PET!$W17&gt;='VERTICAL ALIGNMENT'!$C$30+'VERTICAL ALIGNMENT'!$E$30/2)),'VERTICAL ALIGNMENT'!$D$30+'VERTICAL ALIGNMENT'!$F$31*(PET!$W17-'VERTICAL ALIGNMENT'!$C$30),IF(AND(PET!$W17&lt;=('VERTICAL ALIGNMENT'!$C$32+('VERTICAL ALIGNMENT'!$E$32/2)),(PET!$W17&gt;=('VERTICAL ALIGNMENT'!$C$32-('VERTICAL ALIGNMENT'!$E$32/2)))),'VERTICAL ALIGNMENT'!$K$32+'VERTICAL ALIGNMENT'!$F$31*(PET!$W17-'VERTICAL ALIGNMENT'!$J$32)+('VERTICAL ALIGNMENT'!$I$32/2)*(PET!$W17-'VERTICAL ALIGNMENT'!$J$32)^2,$Q17))))))</f>
        <v>O. B.</v>
      </c>
      <c r="Q17" s="162" t="str">
        <f>IF(AND(PET!$W17&lt;=('VERTICAL ALIGNMENT'!$C$34-('VERTICAL ALIGNMENT'!$E$34/2)),(PET!$W17&gt;='VERTICAL ALIGNMENT'!$C$32+'VERTICAL ALIGNMENT'!$E$32/2)),'VERTICAL ALIGNMENT'!$D$32+'VERTICAL ALIGNMENT'!$F$33*(PET!$W17-'VERTICAL ALIGNMENT'!$C$32),IF(AND(PET!$W17&lt;=('VERTICAL ALIGNMENT'!$C$34+('VERTICAL ALIGNMENT'!$E$34/2)),(PET!$W17&gt;=('VERTICAL ALIGNMENT'!$C$34-('VERTICAL ALIGNMENT'!$E$34/2)))),'VERTICAL ALIGNMENT'!$K$34+'VERTICAL ALIGNMENT'!$F$33*(PET!$W17-'VERTICAL ALIGNMENT'!$J$34)+('VERTICAL ALIGNMENT'!$I$34/2)*(PET!$W17-'VERTICAL ALIGNMENT'!$J$34)^2,IF(AND(PET!$W17&lt;=('VERTICAL ALIGNMENT'!$C$36-('VERTICAL ALIGNMENT'!$E$36/2)),(PET!$W17&gt;='VERTICAL ALIGNMENT'!$C$34+'VERTICAL ALIGNMENT'!$E$34/2)),'VERTICAL ALIGNMENT'!$D$34+'VERTICAL ALIGNMENT'!$F$35*(PET!$W17-'VERTICAL ALIGNMENT'!$C$34),IF(AND(PET!$W17&lt;=('VERTICAL ALIGNMENT'!$C$36+('VERTICAL ALIGNMENT'!$E$36/2)),(PET!$W17&gt;=('VERTICAL ALIGNMENT'!$C$36-('VERTICAL ALIGNMENT'!$E$36/2)))),'VERTICAL ALIGNMENT'!$K$36+'VERTICAL ALIGNMENT'!$F$35*(PET!$W17-'VERTICAL ALIGNMENT'!$J$36)+('VERTICAL ALIGNMENT'!$I$36/2)*(PET!$W17-'VERTICAL ALIGNMENT'!$J$36)^2,IF(AND(PET!$W17&lt;=('VERTICAL ALIGNMENT'!$C$38-('VERTICAL ALIGNMENT'!$E$38/2)),(PET!$W17&gt;='VERTICAL ALIGNMENT'!$C$36+'VERTICAL ALIGNMENT'!$E$36/2)),'VERTICAL ALIGNMENT'!$D$36+'VERTICAL ALIGNMENT'!$F$37*(PET!$W17-'VERTICAL ALIGNMENT'!$C$36),IF(AND(PET!$W17&lt;=('VERTICAL ALIGNMENT'!$C$38+('VERTICAL ALIGNMENT'!$E$38/2)),(PET!$W17&gt;=('VERTICAL ALIGNMENT'!$C$38-('VERTICAL ALIGNMENT'!$E$38/2)))),'VERTICAL ALIGNMENT'!$K$38+'VERTICAL ALIGNMENT'!$F$37*(PET!$W17-'VERTICAL ALIGNMENT'!$J$38)+('VERTICAL ALIGNMENT'!$I$38/2)*(PET!$W17-'VERTICAL ALIGNMENT'!$J$38)^2,$R17))))))</f>
        <v>O. B.</v>
      </c>
      <c r="R17" s="162" t="str">
        <f>IF(AND(PET!$W17&lt;=('VERTICAL ALIGNMENT'!$C$40-('VERTICAL ALIGNMENT'!$E$40/2)),(PET!$W17&gt;='VERTICAL ALIGNMENT'!$C$38+'VERTICAL ALIGNMENT'!$E$38/2)),'VERTICAL ALIGNMENT'!$D$38+'VERTICAL ALIGNMENT'!$F$39*(PET!$W17-'VERTICAL ALIGNMENT'!$C$38),IF(AND(PET!$W17&lt;=('VERTICAL ALIGNMENT'!$C$40+('VERTICAL ALIGNMENT'!$E$40/2)),(PET!$W17&gt;=('VERTICAL ALIGNMENT'!$C$40-('VERTICAL ALIGNMENT'!$E$40/2)))),'VERTICAL ALIGNMENT'!$K$40+'VERTICAL ALIGNMENT'!$F$39*(PET!$W17-'VERTICAL ALIGNMENT'!$J$40)+('VERTICAL ALIGNMENT'!$I$40/2)*(PET!$W17-'VERTICAL ALIGNMENT'!$J$40)^2,IF(AND(PET!$W17&lt;=('VERTICAL ALIGNMENT'!$C$42-('VERTICAL ALIGNMENT'!$E$42/2)),(PET!$W17&gt;='VERTICAL ALIGNMENT'!$C$40+'VERTICAL ALIGNMENT'!$E$40/2)),'VERTICAL ALIGNMENT'!$D$40+'VERTICAL ALIGNMENT'!$F$41*(PET!$W17-'VERTICAL ALIGNMENT'!$C$40),IF(AND(PET!$W17&lt;=('VERTICAL ALIGNMENT'!$C$42+('VERTICAL ALIGNMENT'!$E$42/2)),(PET!$W17&gt;=('VERTICAL ALIGNMENT'!$C$42-('VERTICAL ALIGNMENT'!$E$42/2)))),'VERTICAL ALIGNMENT'!$K$42+'VERTICAL ALIGNMENT'!$F$41*(PET!$W17-'VERTICAL ALIGNMENT'!$J$42)+('VERTICAL ALIGNMENT'!$I$42/2)*(PET!$W17-'VERTICAL ALIGNMENT'!$J$42)^2,IF(AND(PET!$W17&lt;=('VERTICAL ALIGNMENT'!$C$44-('VERTICAL ALIGNMENT'!$E$44/2)),(PET!$W17&gt;='VERTICAL ALIGNMENT'!$C$42+'VERTICAL ALIGNMENT'!$E$42/2)),'VERTICAL ALIGNMENT'!$D$42+'VERTICAL ALIGNMENT'!$F$43*(PET!$W17-'VERTICAL ALIGNMENT'!$C$42),IF(AND(PET!$W17&lt;=('VERTICAL ALIGNMENT'!$C$44+('VERTICAL ALIGNMENT'!$E$44/2)),(PET!$W17&gt;=('VERTICAL ALIGNMENT'!$C$44-('VERTICAL ALIGNMENT'!$E$44/2)))),'VERTICAL ALIGNMENT'!$K$44+'VERTICAL ALIGNMENT'!$F$43*(PET!$W17-'VERTICAL ALIGNMENT'!$J$44)+('VERTICAL ALIGNMENT'!$I$44/2)*(PET!$W17-'VERTICAL ALIGNMENT'!$J$44)^2,$S17))))))</f>
        <v>O. B.</v>
      </c>
      <c r="S17" s="162" t="str">
        <f>IF(AND(PET!$W17&lt;=('VERTICAL ALIGNMENT'!$C$46-('VERTICAL ALIGNMENT'!$E$46/2)),(PET!$W17&gt;='VERTICAL ALIGNMENT'!$C$44+'VERTICAL ALIGNMENT'!$E$44/2)),'VERTICAL ALIGNMENT'!$D$44+'VERTICAL ALIGNMENT'!$F$45*(PET!$W17-'VERTICAL ALIGNMENT'!$C$44),IF(AND(PET!$W17&lt;=('VERTICAL ALIGNMENT'!$C$46+('VERTICAL ALIGNMENT'!$E$46/2)),(PET!$W17&gt;=('VERTICAL ALIGNMENT'!$C$46-('VERTICAL ALIGNMENT'!$E$46/2)))),'VERTICAL ALIGNMENT'!$K$46+'VERTICAL ALIGNMENT'!$F$45*(PET!$W17-'VERTICAL ALIGNMENT'!$J$46)+('VERTICAL ALIGNMENT'!$I$46/2)*(PET!$W17-'VERTICAL ALIGNMENT'!$J$46)^2,IF(AND(PET!$W17&lt;=('VERTICAL ALIGNMENT'!$C$48-('VERTICAL ALIGNMENT'!$E$48/2)),(PET!$W17&gt;='VERTICAL ALIGNMENT'!$C$46+'VERTICAL ALIGNMENT'!$E$46/2)),'VERTICAL ALIGNMENT'!$D$46+'VERTICAL ALIGNMENT'!$F$47*(PET!$W17-'VERTICAL ALIGNMENT'!$C$46),IF(AND(PET!$W17&lt;=('VERTICAL ALIGNMENT'!$C$48+('VERTICAL ALIGNMENT'!$E$48/2)),(PET!$W17&gt;=('VERTICAL ALIGNMENT'!$C$48-('VERTICAL ALIGNMENT'!$E$48/2)))),'VERTICAL ALIGNMENT'!$K$48+'VERTICAL ALIGNMENT'!$F$47*(PET!$W17-'VERTICAL ALIGNMENT'!$J$48)+('VERTICAL ALIGNMENT'!$I$48/2)*(PET!$W17-'VERTICAL ALIGNMENT'!$J$48)^2,IF(AND(PET!$W17&lt;=('VERTICAL ALIGNMENT'!$C$50-('VERTICAL ALIGNMENT'!$E$50/2)),(PET!$W17&gt;='VERTICAL ALIGNMENT'!$C$48+'VERTICAL ALIGNMENT'!$E$48/2)),'VERTICAL ALIGNMENT'!$D$48+'VERTICAL ALIGNMENT'!$F$49*(PET!$W17-'VERTICAL ALIGNMENT'!$C$48),IF(AND(PET!$W17&lt;=('VERTICAL ALIGNMENT'!$C$50+('VERTICAL ALIGNMENT'!$E$50/2)),(PET!$W17&gt;=('VERTICAL ALIGNMENT'!$C$50-('VERTICAL ALIGNMENT'!$E$50/2)))),'VERTICAL ALIGNMENT'!$K$50+'VERTICAL ALIGNMENT'!$F$49*(PET!$W17-'VERTICAL ALIGNMENT'!$J$50)+('VERTICAL ALIGNMENT'!$I$50/2)*(PET!$W17-'VERTICAL ALIGNMENT'!$J$50)^2,$T17))))))</f>
        <v>O. B.</v>
      </c>
      <c r="T17" s="162" t="str">
        <f>IF(AND(PET!$W17&lt;=('VERTICAL ALIGNMENT'!$C$52-('VERTICAL ALIGNMENT'!$E$52/2)),(PET!$W17&gt;='VERTICAL ALIGNMENT'!$C$50+'VERTICAL ALIGNMENT'!$E$50/2)),'VERTICAL ALIGNMENT'!$D$50+'VERTICAL ALIGNMENT'!$F$51*(PET!$W17-'VERTICAL ALIGNMENT'!$C$50),IF(AND(PET!$W17&lt;=('VERTICAL ALIGNMENT'!$C$52+('VERTICAL ALIGNMENT'!$E$52/2)),(PET!$W17&gt;=('VERTICAL ALIGNMENT'!$C$52-('VERTICAL ALIGNMENT'!$E$52/2)))),'VERTICAL ALIGNMENT'!$K$52+'VERTICAL ALIGNMENT'!$F$51*(PET!$W17-'VERTICAL ALIGNMENT'!$J$52)+('VERTICAL ALIGNMENT'!$I$52/2)*(PET!$W17-'VERTICAL ALIGNMENT'!$J$52)^2,IF(AND(PET!$W17&lt;=('VERTICAL ALIGNMENT'!$C$54-('VERTICAL ALIGNMENT'!$E$54/2)),(PET!$W17&gt;='VERTICAL ALIGNMENT'!$C$52+'VERTICAL ALIGNMENT'!$E$52/2)),'VERTICAL ALIGNMENT'!$D$52+'VERTICAL ALIGNMENT'!$F$53*(PET!$W17-'VERTICAL ALIGNMENT'!$C$52),IF(AND(PET!$W17&lt;=('VERTICAL ALIGNMENT'!$C$54+('VERTICAL ALIGNMENT'!$E$54/2)),(PET!$W17&gt;=('VERTICAL ALIGNMENT'!$C$54-('VERTICAL ALIGNMENT'!$E$54/2)))),'VERTICAL ALIGNMENT'!$K$54+'VERTICAL ALIGNMENT'!$F$53*(PET!$W17-'VERTICAL ALIGNMENT'!$J$54)+('VERTICAL ALIGNMENT'!$I$54/2)*(PET!$W17-'VERTICAL ALIGNMENT'!$J$54)^2,IF(AND(PET!$W17&lt;=('VERTICAL ALIGNMENT'!$C$56-('VERTICAL ALIGNMENT'!$E$56/2)),(PET!$W17&gt;='VERTICAL ALIGNMENT'!$C$54+'VERTICAL ALIGNMENT'!$E$54/2)),'VERTICAL ALIGNMENT'!$D$54+'VERTICAL ALIGNMENT'!$F$55*(PET!$W17-'VERTICAL ALIGNMENT'!$C$54),IF(AND(PET!$W17&lt;=('VERTICAL ALIGNMENT'!$C$56+('VERTICAL ALIGNMENT'!$E$56/2)),(PET!$W17&gt;=('VERTICAL ALIGNMENT'!$C$56-('VERTICAL ALIGNMENT'!$E$56/2)))),'VERTICAL ALIGNMENT'!$K$56+'VERTICAL ALIGNMENT'!$F$55*(PET!$W17-'VERTICAL ALIGNMENT'!$J$56)+('VERTICAL ALIGNMENT'!$I$56/2)*(PET!$W17-'VERTICAL ALIGNMENT'!$J$56)^2,$U17))))))</f>
        <v>O. B.</v>
      </c>
      <c r="U17" s="162" t="str">
        <f>IF(AND(PET!$W17&lt;=('VERTICAL ALIGNMENT'!$C$58-('VERTICAL ALIGNMENT'!$E$58/2)),(PET!$W17&gt;='VERTICAL ALIGNMENT'!$C$56+'VERTICAL ALIGNMENT'!$E$56/2)),'VERTICAL ALIGNMENT'!$D$56+'VERTICAL ALIGNMENT'!$F$57*(PET!$W17-'VERTICAL ALIGNMENT'!$C$56),IF(AND(PET!$W17&lt;=('VERTICAL ALIGNMENT'!$C$58+('VERTICAL ALIGNMENT'!$E$58/2)),(PET!$W17&gt;=('VERTICAL ALIGNMENT'!$C$58-('VERTICAL ALIGNMENT'!$E$58/2)))),'VERTICAL ALIGNMENT'!$K$58+'VERTICAL ALIGNMENT'!$F$57*(PET!$W17-'VERTICAL ALIGNMENT'!$J$58)+('VERTICAL ALIGNMENT'!$I$58/2)*(PET!$W17-'VERTICAL ALIGNMENT'!$J$58)^2,IF(AND(PET!$W17&lt;=('VERTICAL ALIGNMENT'!$C$60-('VERTICAL ALIGNMENT'!$E$60/2)),(PET!$W17&gt;='VERTICAL ALIGNMENT'!$C$58+'VERTICAL ALIGNMENT'!$E$58/2)),'VERTICAL ALIGNMENT'!$D$58+'VERTICAL ALIGNMENT'!$F$59*(PET!$W17-'VERTICAL ALIGNMENT'!$C$58),IF(AND(PET!$W17&lt;=('VERTICAL ALIGNMENT'!$C$60+('VERTICAL ALIGNMENT'!$E$60/2)),(PET!$W17&gt;=('VERTICAL ALIGNMENT'!$C$60-('VERTICAL ALIGNMENT'!$E$60/2)))),'VERTICAL ALIGNMENT'!$K$60+'VERTICAL ALIGNMENT'!$F$59*(PET!$W17-'VERTICAL ALIGNMENT'!$J$60)+('VERTICAL ALIGNMENT'!$I$60/2)*(PET!$W17-'VERTICAL ALIGNMENT'!$J$60)^2,IF(AND(PET!$W17&lt;=('VERTICAL ALIGNMENT'!$C$62-('VERTICAL ALIGNMENT'!$E$62/2)),(PET!$W17&gt;='VERTICAL ALIGNMENT'!$C$60+'VERTICAL ALIGNMENT'!$E$60/2)),'VERTICAL ALIGNMENT'!$D$60+'VERTICAL ALIGNMENT'!$F$61*(PET!$W17-'VERTICAL ALIGNMENT'!$C$60),IF(AND(PET!$W17&lt;=('VERTICAL ALIGNMENT'!$C$62+('VERTICAL ALIGNMENT'!$E$62/2)),(PET!$W17&gt;=('VERTICAL ALIGNMENT'!$C$62-('VERTICAL ALIGNMENT'!$E$62/2)))),'VERTICAL ALIGNMENT'!$K$62+'VERTICAL ALIGNMENT'!$F$61*(PET!$W17-'VERTICAL ALIGNMENT'!$J$62)+('VERTICAL ALIGNMENT'!$I$62/2)*(PET!$W17-'VERTICAL ALIGNMENT'!$J$62)^2,$V17))))))</f>
        <v>O. B.</v>
      </c>
      <c r="V17" s="162" t="str">
        <f>IF(AND(PET!$W17&gt;'VERTICAL ALIGNMENT'!$C$60+'VERTICAL ALIGNMENT'!$E$60/2,PET!$W17&lt;='VERTICAL ALIGNMENT'!$C$62),'VERTICAL ALIGNMENT'!$D$60+'VERTICAL ALIGNMENT'!$F$61*(PET!$W17-'VERTICAL ALIGNMENT'!$C$60),"O. B.")</f>
        <v>O. B.</v>
      </c>
      <c r="W17" s="163">
        <f t="shared" si="29"/>
        <v>1225</v>
      </c>
      <c r="X17" s="252">
        <f t="shared" si="9"/>
        <v>3.2616380383370683E-2</v>
      </c>
      <c r="Y17" s="106">
        <v>4</v>
      </c>
      <c r="Z17" s="210">
        <f t="shared" si="6"/>
        <v>643.47979999999995</v>
      </c>
      <c r="AA17" s="176">
        <f t="shared" si="30"/>
        <v>3.2616380383370683E-2</v>
      </c>
      <c r="AB17" s="105">
        <v>24</v>
      </c>
      <c r="AC17" s="172">
        <f t="shared" si="27"/>
        <v>0.78279312920089639</v>
      </c>
      <c r="AD17" s="268"/>
      <c r="AE17" s="215"/>
      <c r="AF17" s="219">
        <f t="shared" si="28"/>
        <v>644.26</v>
      </c>
      <c r="AG17" s="284"/>
      <c r="AH17" s="284"/>
      <c r="AI17" s="285"/>
      <c r="AJ17" s="107"/>
      <c r="AK17" s="169"/>
      <c r="AL17" s="110"/>
      <c r="AM17" s="110"/>
      <c r="AP17" s="115">
        <v>16</v>
      </c>
      <c r="AQ17" s="116">
        <v>161</v>
      </c>
      <c r="AR17" s="110">
        <v>1.6E-2</v>
      </c>
      <c r="AS17" s="110">
        <v>5.0999999999999997E-2</v>
      </c>
      <c r="AT17" s="110">
        <f>AP17*AS17*AQ17</f>
        <v>131.376</v>
      </c>
      <c r="AU17" s="111">
        <f>ROUNDUP(AT17,0)</f>
        <v>132</v>
      </c>
      <c r="AV17" s="111"/>
      <c r="AW17" s="110">
        <f>ROUNDUP(AU17*0.5,0)</f>
        <v>66</v>
      </c>
      <c r="AX17" s="110">
        <f>ROUNDDOWN(AU17*0.7,0)</f>
        <v>92</v>
      </c>
      <c r="AY17" s="113"/>
      <c r="AZ17" s="113"/>
    </row>
    <row r="18" spans="1:52" ht="14.1" customHeight="1" x14ac:dyDescent="0.2">
      <c r="A18" s="131">
        <f t="shared" si="21"/>
        <v>640.91800000000001</v>
      </c>
      <c r="B18" s="106">
        <v>10</v>
      </c>
      <c r="C18" s="206">
        <f t="shared" si="22"/>
        <v>-4.0200000000000027E-2</v>
      </c>
      <c r="D18" s="131">
        <f t="shared" si="2"/>
        <v>641.32000000000005</v>
      </c>
      <c r="E18" s="198"/>
      <c r="F18" s="289"/>
      <c r="G18" s="145">
        <f t="shared" si="23"/>
        <v>-1.4472000000000009</v>
      </c>
      <c r="H18" s="234">
        <v>36</v>
      </c>
      <c r="I18" s="224">
        <f t="shared" si="11"/>
        <v>-4.0200000000000027E-2</v>
      </c>
      <c r="J18" s="201">
        <f t="shared" si="26"/>
        <v>642.77</v>
      </c>
      <c r="K18" s="106">
        <v>4</v>
      </c>
      <c r="L18" s="251">
        <f t="shared" si="5"/>
        <v>-4.0200000000000027E-2</v>
      </c>
      <c r="M18" s="161">
        <f>IF(AND(PET!$W18&lt;=('VERTICAL ALIGNMENT'!$C$10-('VERTICAL ALIGNMENT'!$E$10/2)),(PET!$W18&gt;='VERTICAL ALIGNMENT'!$C$8)),'VERTICAL ALIGNMENT'!$D$8+'VERTICAL ALIGNMENT'!$F$9*(PET!$W18-'VERTICAL ALIGNMENT'!$C$8),IF(AND(PET!$W18&lt;=('VERTICAL ALIGNMENT'!$C$10+('VERTICAL ALIGNMENT'!$E$10/2)),(PET!$W18&gt;=('VERTICAL ALIGNMENT'!$C$10-('VERTICAL ALIGNMENT'!$E$10/2)))),'VERTICAL ALIGNMENT'!$K$10+'VERTICAL ALIGNMENT'!$F$9*(PET!$W18-'VERTICAL ALIGNMENT'!$J$10)+('VERTICAL ALIGNMENT'!$I$10/2)*(PET!$W18-'VERTICAL ALIGNMENT'!$J$10)^2,IF(AND(PET!$W18&lt;=('VERTICAL ALIGNMENT'!$C$12-('VERTICAL ALIGNMENT'!$E$12/2)),(PET!$W18&gt;='VERTICAL ALIGNMENT'!$C$10+'VERTICAL ALIGNMENT'!$E$10/2)),'VERTICAL ALIGNMENT'!$D$10+'VERTICAL ALIGNMENT'!$F$11*(PET!$W18-'VERTICAL ALIGNMENT'!$C$10),IF(AND(PET!$W18&lt;=('VERTICAL ALIGNMENT'!$C$12+('VERTICAL ALIGNMENT'!$E$12/2)),(PET!$W18&gt;=('VERTICAL ALIGNMENT'!$C$12-('VERTICAL ALIGNMENT'!$E$12/2)))),'VERTICAL ALIGNMENT'!$K$12+'VERTICAL ALIGNMENT'!$F$11*(PET!$W18-'VERTICAL ALIGNMENT'!$J$12)+('VERTICAL ALIGNMENT'!$I$12/2)*(PET!$W18-'VERTICAL ALIGNMENT'!$J$12)^2,IF(AND(PET!$W18&lt;=('VERTICAL ALIGNMENT'!$C$14-('VERTICAL ALIGNMENT'!$E$14/2)),(PET!$W18&gt;='VERTICAL ALIGNMENT'!$C$12+'VERTICAL ALIGNMENT'!$E$12/2)),'VERTICAL ALIGNMENT'!$D$12+'VERTICAL ALIGNMENT'!$F$13*(PET!$W18-'VERTICAL ALIGNMENT'!$C$12),IF(AND(PET!$W18&lt;=('VERTICAL ALIGNMENT'!$C$14+('VERTICAL ALIGNMENT'!$E$14/2)),(PET!$W18&gt;=('VERTICAL ALIGNMENT'!$C$14-('VERTICAL ALIGNMENT'!$E$14/2)))),'VERTICAL ALIGNMENT'!$K$14+'VERTICAL ALIGNMENT'!$F$13*(PET!$W18-'VERTICAL ALIGNMENT'!$J$14)+('VERTICAL ALIGNMENT'!$I$14/2)*(PET!$W18-'VERTICAL ALIGNMENT'!$J$14)^2,$N18))))))</f>
        <v>642.9311494430483</v>
      </c>
      <c r="N18" s="162" t="str">
        <f>IF(AND(PET!$W18&lt;=('VERTICAL ALIGNMENT'!$C$16-('VERTICAL ALIGNMENT'!$E$16/2)),(PET!$W18&gt;='VERTICAL ALIGNMENT'!$C$14+'VERTICAL ALIGNMENT'!$E$14/2)),'VERTICAL ALIGNMENT'!$D$14+'VERTICAL ALIGNMENT'!$F$15*(PET!$W18-'VERTICAL ALIGNMENT'!$C$14),IF(AND(PET!$W18&lt;=('VERTICAL ALIGNMENT'!$C$16+('VERTICAL ALIGNMENT'!$E$16/2)),(PET!$W18&gt;=('VERTICAL ALIGNMENT'!$C$16-('VERTICAL ALIGNMENT'!$E$16/2)))),'VERTICAL ALIGNMENT'!$K$16+'VERTICAL ALIGNMENT'!$F$15*(PET!$W18-'VERTICAL ALIGNMENT'!$J$16)+('VERTICAL ALIGNMENT'!$I$16/2)*(PET!$W18-'VERTICAL ALIGNMENT'!$J$16)^2,IF(AND(PET!$W18&lt;=('VERTICAL ALIGNMENT'!$C$18-('VERTICAL ALIGNMENT'!$E$18/2)),(PET!$W18&gt;='VERTICAL ALIGNMENT'!$C$16+'VERTICAL ALIGNMENT'!$E$16/2)),'VERTICAL ALIGNMENT'!$D$16+'VERTICAL ALIGNMENT'!$F$17*(PET!$W18-'VERTICAL ALIGNMENT'!$C$16),IF(AND(PET!$W18&lt;=('VERTICAL ALIGNMENT'!$C$18+('VERTICAL ALIGNMENT'!$E$18/2)),(PET!$W18&gt;=('VERTICAL ALIGNMENT'!$C$18-('VERTICAL ALIGNMENT'!$E$18/2)))),'VERTICAL ALIGNMENT'!$K$18+'VERTICAL ALIGNMENT'!$F$17*(PET!$W18-'VERTICAL ALIGNMENT'!$J$18)+('VERTICAL ALIGNMENT'!$I$18/2)*(PET!$W18-'VERTICAL ALIGNMENT'!$J$18)^2,IF(AND(PET!$W18&lt;=('VERTICAL ALIGNMENT'!$C$20-('VERTICAL ALIGNMENT'!$E$20/2)),(PET!$W18&gt;='VERTICAL ALIGNMENT'!$C$18+'VERTICAL ALIGNMENT'!$E$18/2)),'VERTICAL ALIGNMENT'!$D$18+'VERTICAL ALIGNMENT'!$F$19*(PET!$W18-'VERTICAL ALIGNMENT'!$C$18),IF(AND(PET!$W18&lt;=('VERTICAL ALIGNMENT'!$C$20+('VERTICAL ALIGNMENT'!$E$20/2)),(PET!$W18&gt;=('VERTICAL ALIGNMENT'!$C$20-('VERTICAL ALIGNMENT'!$E$20/2)))),'VERTICAL ALIGNMENT'!$K$20+'VERTICAL ALIGNMENT'!$F$19*(PET!$W18-'VERTICAL ALIGNMENT'!$J$20)+('VERTICAL ALIGNMENT'!$I$20/2)*(PET!$W18-'VERTICAL ALIGNMENT'!$J$20)^2,$O18))))))</f>
        <v>O. B.</v>
      </c>
      <c r="O18" s="162" t="str">
        <f>IF(AND(PET!$W18&lt;=('VERTICAL ALIGNMENT'!$C$22-('VERTICAL ALIGNMENT'!$E$22/2)),(PET!$W18&gt;='VERTICAL ALIGNMENT'!$C$20+'VERTICAL ALIGNMENT'!$E$20/2)),'VERTICAL ALIGNMENT'!$D$20+'VERTICAL ALIGNMENT'!$F$21*(PET!$W18-'VERTICAL ALIGNMENT'!$C$20),IF(AND(PET!$W18&lt;=('VERTICAL ALIGNMENT'!$C$22+('VERTICAL ALIGNMENT'!$E$22/2)),(PET!$W18&gt;=('VERTICAL ALIGNMENT'!$C$22-('VERTICAL ALIGNMENT'!$E$22/2)))),'VERTICAL ALIGNMENT'!$K$22+'VERTICAL ALIGNMENT'!$F$21*(PET!$W18-'VERTICAL ALIGNMENT'!$J$22)+('VERTICAL ALIGNMENT'!$I$22/2)*(PET!$W18-'VERTICAL ALIGNMENT'!$J$22)^2,IF(AND(PET!$W18&lt;=('VERTICAL ALIGNMENT'!$C$24-('VERTICAL ALIGNMENT'!$E$24/2)),(PET!$W18&gt;='VERTICAL ALIGNMENT'!$C$22+'VERTICAL ALIGNMENT'!$E$22/2)),'VERTICAL ALIGNMENT'!$D$22+'VERTICAL ALIGNMENT'!$F$23*(PET!$W18-'VERTICAL ALIGNMENT'!$C$22),IF(AND(PET!$W18&lt;=('VERTICAL ALIGNMENT'!$C$24+('VERTICAL ALIGNMENT'!$E$24/2)),(PET!$W18&gt;=('VERTICAL ALIGNMENT'!$C$24-('VERTICAL ALIGNMENT'!$E$24/2)))),'VERTICAL ALIGNMENT'!$K$24+'VERTICAL ALIGNMENT'!$F$23*(PET!$W18-'VERTICAL ALIGNMENT'!$J$24)+('VERTICAL ALIGNMENT'!$I$24/2)*(PET!$W18-'VERTICAL ALIGNMENT'!$J$24)^2,IF(AND(PET!$W18&lt;=('VERTICAL ALIGNMENT'!$C$26-('VERTICAL ALIGNMENT'!$E$26/2)),(PET!$W18&gt;='VERTICAL ALIGNMENT'!$C$24+'VERTICAL ALIGNMENT'!$E$24/2)),'VERTICAL ALIGNMENT'!$D$24+'VERTICAL ALIGNMENT'!$F$25*(PET!$W18-'VERTICAL ALIGNMENT'!$C$24),IF(AND(PET!$W18&lt;=('VERTICAL ALIGNMENT'!$C$26+('VERTICAL ALIGNMENT'!$E$26/2)),(PET!$W18&gt;=('VERTICAL ALIGNMENT'!$C$26-('VERTICAL ALIGNMENT'!$E$26/2)))),'VERTICAL ALIGNMENT'!$K$26+'VERTICAL ALIGNMENT'!$F$25*(PET!$W18-'VERTICAL ALIGNMENT'!$J$26)+('VERTICAL ALIGNMENT'!$I$26/2)*(PET!$W18-'VERTICAL ALIGNMENT'!$J$26)^2,$P18))))))</f>
        <v>O. B.</v>
      </c>
      <c r="P18" s="162" t="str">
        <f>IF(AND(PET!$W18&lt;=('VERTICAL ALIGNMENT'!$C$28-('VERTICAL ALIGNMENT'!$E$28/2)),(PET!$W18&gt;='VERTICAL ALIGNMENT'!$C$26+'VERTICAL ALIGNMENT'!$E$26/2)),'VERTICAL ALIGNMENT'!$D$26+'VERTICAL ALIGNMENT'!$F$27*(PET!$W18-'VERTICAL ALIGNMENT'!$C$26),IF(AND(PET!$W18&lt;=('VERTICAL ALIGNMENT'!$C$28+('VERTICAL ALIGNMENT'!$E$28/2)),(PET!$W18&gt;=('VERTICAL ALIGNMENT'!$C$28-('VERTICAL ALIGNMENT'!$E$28/2)))),'VERTICAL ALIGNMENT'!$K$28+'VERTICAL ALIGNMENT'!$F$27*(PET!$W18-'VERTICAL ALIGNMENT'!$J$28)+('VERTICAL ALIGNMENT'!$I$28/2)*(PET!$W18-'VERTICAL ALIGNMENT'!$J$28)^2,IF(AND(PET!$W18&lt;=('VERTICAL ALIGNMENT'!$C$30-('VERTICAL ALIGNMENT'!$E$30/2)),(PET!$W18&gt;='VERTICAL ALIGNMENT'!$C$28+'VERTICAL ALIGNMENT'!$E$28/2)),'VERTICAL ALIGNMENT'!$D$28+'VERTICAL ALIGNMENT'!$F$29*(PET!$W18-'VERTICAL ALIGNMENT'!$C$28),IF(AND(PET!$W18&lt;=('VERTICAL ALIGNMENT'!$C$30+('VERTICAL ALIGNMENT'!$E$30/2)),(PET!$W18&gt;=('VERTICAL ALIGNMENT'!$C$30-('VERTICAL ALIGNMENT'!$E$30/2)))),'VERTICAL ALIGNMENT'!$K$30+'VERTICAL ALIGNMENT'!$F$29*(PET!$W18-'VERTICAL ALIGNMENT'!$J$30)+('VERTICAL ALIGNMENT'!$I$30/2)*(PET!$W18-'VERTICAL ALIGNMENT'!$J$30)^2,IF(AND(PET!$W18&lt;=('VERTICAL ALIGNMENT'!$C$32-('VERTICAL ALIGNMENT'!$E$32/2)),(PET!$W18&gt;='VERTICAL ALIGNMENT'!$C$30+'VERTICAL ALIGNMENT'!$E$30/2)),'VERTICAL ALIGNMENT'!$D$30+'VERTICAL ALIGNMENT'!$F$31*(PET!$W18-'VERTICAL ALIGNMENT'!$C$30),IF(AND(PET!$W18&lt;=('VERTICAL ALIGNMENT'!$C$32+('VERTICAL ALIGNMENT'!$E$32/2)),(PET!$W18&gt;=('VERTICAL ALIGNMENT'!$C$32-('VERTICAL ALIGNMENT'!$E$32/2)))),'VERTICAL ALIGNMENT'!$K$32+'VERTICAL ALIGNMENT'!$F$31*(PET!$W18-'VERTICAL ALIGNMENT'!$J$32)+('VERTICAL ALIGNMENT'!$I$32/2)*(PET!$W18-'VERTICAL ALIGNMENT'!$J$32)^2,$Q18))))))</f>
        <v>O. B.</v>
      </c>
      <c r="Q18" s="162" t="str">
        <f>IF(AND(PET!$W18&lt;=('VERTICAL ALIGNMENT'!$C$34-('VERTICAL ALIGNMENT'!$E$34/2)),(PET!$W18&gt;='VERTICAL ALIGNMENT'!$C$32+'VERTICAL ALIGNMENT'!$E$32/2)),'VERTICAL ALIGNMENT'!$D$32+'VERTICAL ALIGNMENT'!$F$33*(PET!$W18-'VERTICAL ALIGNMENT'!$C$32),IF(AND(PET!$W18&lt;=('VERTICAL ALIGNMENT'!$C$34+('VERTICAL ALIGNMENT'!$E$34/2)),(PET!$W18&gt;=('VERTICAL ALIGNMENT'!$C$34-('VERTICAL ALIGNMENT'!$E$34/2)))),'VERTICAL ALIGNMENT'!$K$34+'VERTICAL ALIGNMENT'!$F$33*(PET!$W18-'VERTICAL ALIGNMENT'!$J$34)+('VERTICAL ALIGNMENT'!$I$34/2)*(PET!$W18-'VERTICAL ALIGNMENT'!$J$34)^2,IF(AND(PET!$W18&lt;=('VERTICAL ALIGNMENT'!$C$36-('VERTICAL ALIGNMENT'!$E$36/2)),(PET!$W18&gt;='VERTICAL ALIGNMENT'!$C$34+'VERTICAL ALIGNMENT'!$E$34/2)),'VERTICAL ALIGNMENT'!$D$34+'VERTICAL ALIGNMENT'!$F$35*(PET!$W18-'VERTICAL ALIGNMENT'!$C$34),IF(AND(PET!$W18&lt;=('VERTICAL ALIGNMENT'!$C$36+('VERTICAL ALIGNMENT'!$E$36/2)),(PET!$W18&gt;=('VERTICAL ALIGNMENT'!$C$36-('VERTICAL ALIGNMENT'!$E$36/2)))),'VERTICAL ALIGNMENT'!$K$36+'VERTICAL ALIGNMENT'!$F$35*(PET!$W18-'VERTICAL ALIGNMENT'!$J$36)+('VERTICAL ALIGNMENT'!$I$36/2)*(PET!$W18-'VERTICAL ALIGNMENT'!$J$36)^2,IF(AND(PET!$W18&lt;=('VERTICAL ALIGNMENT'!$C$38-('VERTICAL ALIGNMENT'!$E$38/2)),(PET!$W18&gt;='VERTICAL ALIGNMENT'!$C$36+'VERTICAL ALIGNMENT'!$E$36/2)),'VERTICAL ALIGNMENT'!$D$36+'VERTICAL ALIGNMENT'!$F$37*(PET!$W18-'VERTICAL ALIGNMENT'!$C$36),IF(AND(PET!$W18&lt;=('VERTICAL ALIGNMENT'!$C$38+('VERTICAL ALIGNMENT'!$E$38/2)),(PET!$W18&gt;=('VERTICAL ALIGNMENT'!$C$38-('VERTICAL ALIGNMENT'!$E$38/2)))),'VERTICAL ALIGNMENT'!$K$38+'VERTICAL ALIGNMENT'!$F$37*(PET!$W18-'VERTICAL ALIGNMENT'!$J$38)+('VERTICAL ALIGNMENT'!$I$38/2)*(PET!$W18-'VERTICAL ALIGNMENT'!$J$38)^2,$R18))))))</f>
        <v>O. B.</v>
      </c>
      <c r="R18" s="162" t="str">
        <f>IF(AND(PET!$W18&lt;=('VERTICAL ALIGNMENT'!$C$40-('VERTICAL ALIGNMENT'!$E$40/2)),(PET!$W18&gt;='VERTICAL ALIGNMENT'!$C$38+'VERTICAL ALIGNMENT'!$E$38/2)),'VERTICAL ALIGNMENT'!$D$38+'VERTICAL ALIGNMENT'!$F$39*(PET!$W18-'VERTICAL ALIGNMENT'!$C$38),IF(AND(PET!$W18&lt;=('VERTICAL ALIGNMENT'!$C$40+('VERTICAL ALIGNMENT'!$E$40/2)),(PET!$W18&gt;=('VERTICAL ALIGNMENT'!$C$40-('VERTICAL ALIGNMENT'!$E$40/2)))),'VERTICAL ALIGNMENT'!$K$40+'VERTICAL ALIGNMENT'!$F$39*(PET!$W18-'VERTICAL ALIGNMENT'!$J$40)+('VERTICAL ALIGNMENT'!$I$40/2)*(PET!$W18-'VERTICAL ALIGNMENT'!$J$40)^2,IF(AND(PET!$W18&lt;=('VERTICAL ALIGNMENT'!$C$42-('VERTICAL ALIGNMENT'!$E$42/2)),(PET!$W18&gt;='VERTICAL ALIGNMENT'!$C$40+'VERTICAL ALIGNMENT'!$E$40/2)),'VERTICAL ALIGNMENT'!$D$40+'VERTICAL ALIGNMENT'!$F$41*(PET!$W18-'VERTICAL ALIGNMENT'!$C$40),IF(AND(PET!$W18&lt;=('VERTICAL ALIGNMENT'!$C$42+('VERTICAL ALIGNMENT'!$E$42/2)),(PET!$W18&gt;=('VERTICAL ALIGNMENT'!$C$42-('VERTICAL ALIGNMENT'!$E$42/2)))),'VERTICAL ALIGNMENT'!$K$42+'VERTICAL ALIGNMENT'!$F$41*(PET!$W18-'VERTICAL ALIGNMENT'!$J$42)+('VERTICAL ALIGNMENT'!$I$42/2)*(PET!$W18-'VERTICAL ALIGNMENT'!$J$42)^2,IF(AND(PET!$W18&lt;=('VERTICAL ALIGNMENT'!$C$44-('VERTICAL ALIGNMENT'!$E$44/2)),(PET!$W18&gt;='VERTICAL ALIGNMENT'!$C$42+'VERTICAL ALIGNMENT'!$E$42/2)),'VERTICAL ALIGNMENT'!$D$42+'VERTICAL ALIGNMENT'!$F$43*(PET!$W18-'VERTICAL ALIGNMENT'!$C$42),IF(AND(PET!$W18&lt;=('VERTICAL ALIGNMENT'!$C$44+('VERTICAL ALIGNMENT'!$E$44/2)),(PET!$W18&gt;=('VERTICAL ALIGNMENT'!$C$44-('VERTICAL ALIGNMENT'!$E$44/2)))),'VERTICAL ALIGNMENT'!$K$44+'VERTICAL ALIGNMENT'!$F$43*(PET!$W18-'VERTICAL ALIGNMENT'!$J$44)+('VERTICAL ALIGNMENT'!$I$44/2)*(PET!$W18-'VERTICAL ALIGNMENT'!$J$44)^2,$S18))))))</f>
        <v>O. B.</v>
      </c>
      <c r="S18" s="162" t="str">
        <f>IF(AND(PET!$W18&lt;=('VERTICAL ALIGNMENT'!$C$46-('VERTICAL ALIGNMENT'!$E$46/2)),(PET!$W18&gt;='VERTICAL ALIGNMENT'!$C$44+'VERTICAL ALIGNMENT'!$E$44/2)),'VERTICAL ALIGNMENT'!$D$44+'VERTICAL ALIGNMENT'!$F$45*(PET!$W18-'VERTICAL ALIGNMENT'!$C$44),IF(AND(PET!$W18&lt;=('VERTICAL ALIGNMENT'!$C$46+('VERTICAL ALIGNMENT'!$E$46/2)),(PET!$W18&gt;=('VERTICAL ALIGNMENT'!$C$46-('VERTICAL ALIGNMENT'!$E$46/2)))),'VERTICAL ALIGNMENT'!$K$46+'VERTICAL ALIGNMENT'!$F$45*(PET!$W18-'VERTICAL ALIGNMENT'!$J$46)+('VERTICAL ALIGNMENT'!$I$46/2)*(PET!$W18-'VERTICAL ALIGNMENT'!$J$46)^2,IF(AND(PET!$W18&lt;=('VERTICAL ALIGNMENT'!$C$48-('VERTICAL ALIGNMENT'!$E$48/2)),(PET!$W18&gt;='VERTICAL ALIGNMENT'!$C$46+'VERTICAL ALIGNMENT'!$E$46/2)),'VERTICAL ALIGNMENT'!$D$46+'VERTICAL ALIGNMENT'!$F$47*(PET!$W18-'VERTICAL ALIGNMENT'!$C$46),IF(AND(PET!$W18&lt;=('VERTICAL ALIGNMENT'!$C$48+('VERTICAL ALIGNMENT'!$E$48/2)),(PET!$W18&gt;=('VERTICAL ALIGNMENT'!$C$48-('VERTICAL ALIGNMENT'!$E$48/2)))),'VERTICAL ALIGNMENT'!$K$48+'VERTICAL ALIGNMENT'!$F$47*(PET!$W18-'VERTICAL ALIGNMENT'!$J$48)+('VERTICAL ALIGNMENT'!$I$48/2)*(PET!$W18-'VERTICAL ALIGNMENT'!$J$48)^2,IF(AND(PET!$W18&lt;=('VERTICAL ALIGNMENT'!$C$50-('VERTICAL ALIGNMENT'!$E$50/2)),(PET!$W18&gt;='VERTICAL ALIGNMENT'!$C$48+'VERTICAL ALIGNMENT'!$E$48/2)),'VERTICAL ALIGNMENT'!$D$48+'VERTICAL ALIGNMENT'!$F$49*(PET!$W18-'VERTICAL ALIGNMENT'!$C$48),IF(AND(PET!$W18&lt;=('VERTICAL ALIGNMENT'!$C$50+('VERTICAL ALIGNMENT'!$E$50/2)),(PET!$W18&gt;=('VERTICAL ALIGNMENT'!$C$50-('VERTICAL ALIGNMENT'!$E$50/2)))),'VERTICAL ALIGNMENT'!$K$50+'VERTICAL ALIGNMENT'!$F$49*(PET!$W18-'VERTICAL ALIGNMENT'!$J$50)+('VERTICAL ALIGNMENT'!$I$50/2)*(PET!$W18-'VERTICAL ALIGNMENT'!$J$50)^2,$T18))))))</f>
        <v>O. B.</v>
      </c>
      <c r="T18" s="162" t="str">
        <f>IF(AND(PET!$W18&lt;=('VERTICAL ALIGNMENT'!$C$52-('VERTICAL ALIGNMENT'!$E$52/2)),(PET!$W18&gt;='VERTICAL ALIGNMENT'!$C$50+'VERTICAL ALIGNMENT'!$E$50/2)),'VERTICAL ALIGNMENT'!$D$50+'VERTICAL ALIGNMENT'!$F$51*(PET!$W18-'VERTICAL ALIGNMENT'!$C$50),IF(AND(PET!$W18&lt;=('VERTICAL ALIGNMENT'!$C$52+('VERTICAL ALIGNMENT'!$E$52/2)),(PET!$W18&gt;=('VERTICAL ALIGNMENT'!$C$52-('VERTICAL ALIGNMENT'!$E$52/2)))),'VERTICAL ALIGNMENT'!$K$52+'VERTICAL ALIGNMENT'!$F$51*(PET!$W18-'VERTICAL ALIGNMENT'!$J$52)+('VERTICAL ALIGNMENT'!$I$52/2)*(PET!$W18-'VERTICAL ALIGNMENT'!$J$52)^2,IF(AND(PET!$W18&lt;=('VERTICAL ALIGNMENT'!$C$54-('VERTICAL ALIGNMENT'!$E$54/2)),(PET!$W18&gt;='VERTICAL ALIGNMENT'!$C$52+'VERTICAL ALIGNMENT'!$E$52/2)),'VERTICAL ALIGNMENT'!$D$52+'VERTICAL ALIGNMENT'!$F$53*(PET!$W18-'VERTICAL ALIGNMENT'!$C$52),IF(AND(PET!$W18&lt;=('VERTICAL ALIGNMENT'!$C$54+('VERTICAL ALIGNMENT'!$E$54/2)),(PET!$W18&gt;=('VERTICAL ALIGNMENT'!$C$54-('VERTICAL ALIGNMENT'!$E$54/2)))),'VERTICAL ALIGNMENT'!$K$54+'VERTICAL ALIGNMENT'!$F$53*(PET!$W18-'VERTICAL ALIGNMENT'!$J$54)+('VERTICAL ALIGNMENT'!$I$54/2)*(PET!$W18-'VERTICAL ALIGNMENT'!$J$54)^2,IF(AND(PET!$W18&lt;=('VERTICAL ALIGNMENT'!$C$56-('VERTICAL ALIGNMENT'!$E$56/2)),(PET!$W18&gt;='VERTICAL ALIGNMENT'!$C$54+'VERTICAL ALIGNMENT'!$E$54/2)),'VERTICAL ALIGNMENT'!$D$54+'VERTICAL ALIGNMENT'!$F$55*(PET!$W18-'VERTICAL ALIGNMENT'!$C$54),IF(AND(PET!$W18&lt;=('VERTICAL ALIGNMENT'!$C$56+('VERTICAL ALIGNMENT'!$E$56/2)),(PET!$W18&gt;=('VERTICAL ALIGNMENT'!$C$56-('VERTICAL ALIGNMENT'!$E$56/2)))),'VERTICAL ALIGNMENT'!$K$56+'VERTICAL ALIGNMENT'!$F$55*(PET!$W18-'VERTICAL ALIGNMENT'!$J$56)+('VERTICAL ALIGNMENT'!$I$56/2)*(PET!$W18-'VERTICAL ALIGNMENT'!$J$56)^2,$U18))))))</f>
        <v>O. B.</v>
      </c>
      <c r="U18" s="162" t="str">
        <f>IF(AND(PET!$W18&lt;=('VERTICAL ALIGNMENT'!$C$58-('VERTICAL ALIGNMENT'!$E$58/2)),(PET!$W18&gt;='VERTICAL ALIGNMENT'!$C$56+'VERTICAL ALIGNMENT'!$E$56/2)),'VERTICAL ALIGNMENT'!$D$56+'VERTICAL ALIGNMENT'!$F$57*(PET!$W18-'VERTICAL ALIGNMENT'!$C$56),IF(AND(PET!$W18&lt;=('VERTICAL ALIGNMENT'!$C$58+('VERTICAL ALIGNMENT'!$E$58/2)),(PET!$W18&gt;=('VERTICAL ALIGNMENT'!$C$58-('VERTICAL ALIGNMENT'!$E$58/2)))),'VERTICAL ALIGNMENT'!$K$58+'VERTICAL ALIGNMENT'!$F$57*(PET!$W18-'VERTICAL ALIGNMENT'!$J$58)+('VERTICAL ALIGNMENT'!$I$58/2)*(PET!$W18-'VERTICAL ALIGNMENT'!$J$58)^2,IF(AND(PET!$W18&lt;=('VERTICAL ALIGNMENT'!$C$60-('VERTICAL ALIGNMENT'!$E$60/2)),(PET!$W18&gt;='VERTICAL ALIGNMENT'!$C$58+'VERTICAL ALIGNMENT'!$E$58/2)),'VERTICAL ALIGNMENT'!$D$58+'VERTICAL ALIGNMENT'!$F$59*(PET!$W18-'VERTICAL ALIGNMENT'!$C$58),IF(AND(PET!$W18&lt;=('VERTICAL ALIGNMENT'!$C$60+('VERTICAL ALIGNMENT'!$E$60/2)),(PET!$W18&gt;=('VERTICAL ALIGNMENT'!$C$60-('VERTICAL ALIGNMENT'!$E$60/2)))),'VERTICAL ALIGNMENT'!$K$60+'VERTICAL ALIGNMENT'!$F$59*(PET!$W18-'VERTICAL ALIGNMENT'!$J$60)+('VERTICAL ALIGNMENT'!$I$60/2)*(PET!$W18-'VERTICAL ALIGNMENT'!$J$60)^2,IF(AND(PET!$W18&lt;=('VERTICAL ALIGNMENT'!$C$62-('VERTICAL ALIGNMENT'!$E$62/2)),(PET!$W18&gt;='VERTICAL ALIGNMENT'!$C$60+'VERTICAL ALIGNMENT'!$E$60/2)),'VERTICAL ALIGNMENT'!$D$60+'VERTICAL ALIGNMENT'!$F$61*(PET!$W18-'VERTICAL ALIGNMENT'!$C$60),IF(AND(PET!$W18&lt;=('VERTICAL ALIGNMENT'!$C$62+('VERTICAL ALIGNMENT'!$E$62/2)),(PET!$W18&gt;=('VERTICAL ALIGNMENT'!$C$62-('VERTICAL ALIGNMENT'!$E$62/2)))),'VERTICAL ALIGNMENT'!$K$62+'VERTICAL ALIGNMENT'!$F$61*(PET!$W18-'VERTICAL ALIGNMENT'!$J$62)+('VERTICAL ALIGNMENT'!$I$62/2)*(PET!$W18-'VERTICAL ALIGNMENT'!$J$62)^2,$V18))))))</f>
        <v>O. B.</v>
      </c>
      <c r="V18" s="162" t="str">
        <f>IF(AND(PET!$W18&gt;'VERTICAL ALIGNMENT'!$C$60+'VERTICAL ALIGNMENT'!$E$60/2,PET!$W18&lt;='VERTICAL ALIGNMENT'!$C$62),'VERTICAL ALIGNMENT'!$D$60+'VERTICAL ALIGNMENT'!$F$61*(PET!$W18-'VERTICAL ALIGNMENT'!$C$60),"O. B.")</f>
        <v>O. B.</v>
      </c>
      <c r="W18" s="160">
        <v>1246.6300000000001</v>
      </c>
      <c r="X18" s="252">
        <f t="shared" si="9"/>
        <v>3.853945730644763E-2</v>
      </c>
      <c r="Y18" s="106">
        <v>4</v>
      </c>
      <c r="Z18" s="210">
        <f t="shared" si="6"/>
        <v>643.08529999999996</v>
      </c>
      <c r="AA18" s="176">
        <f t="shared" si="30"/>
        <v>3.853945730644763E-2</v>
      </c>
      <c r="AB18" s="105">
        <v>24</v>
      </c>
      <c r="AC18" s="172">
        <f t="shared" si="27"/>
        <v>0.92494697535474313</v>
      </c>
      <c r="AD18" s="268"/>
      <c r="AE18" s="215"/>
      <c r="AF18" s="219">
        <f t="shared" si="28"/>
        <v>644.01</v>
      </c>
      <c r="AG18" s="284"/>
      <c r="AH18" s="284"/>
      <c r="AI18" s="285"/>
      <c r="AJ18" s="179" t="s">
        <v>62</v>
      </c>
      <c r="AK18" s="272" t="s">
        <v>65</v>
      </c>
      <c r="AL18" s="110"/>
      <c r="AM18" s="110"/>
      <c r="AP18" s="194">
        <v>36</v>
      </c>
      <c r="AQ18" s="195">
        <v>152</v>
      </c>
      <c r="AR18" s="196">
        <v>1.6E-2</v>
      </c>
      <c r="AS18" s="196">
        <v>0.06</v>
      </c>
      <c r="AT18" s="196">
        <f>AP18*(AS18-AR18)*AQ18</f>
        <v>240.76799999999997</v>
      </c>
      <c r="AU18" s="197">
        <f>ROUNDUP(AT18,0)</f>
        <v>241</v>
      </c>
      <c r="AV18" s="197"/>
      <c r="AW18" s="196">
        <f>ROUNDUP(AU18*0.5,0)</f>
        <v>121</v>
      </c>
      <c r="AX18" s="196">
        <f>ROUNDDOWN(AU18*0.7,0)</f>
        <v>168</v>
      </c>
      <c r="AY18" s="113"/>
      <c r="AZ18" s="113"/>
    </row>
    <row r="19" spans="1:52" ht="14.1" customHeight="1" x14ac:dyDescent="0.2">
      <c r="A19" s="131">
        <f t="shared" si="21"/>
        <v>640.822</v>
      </c>
      <c r="B19" s="106">
        <v>10</v>
      </c>
      <c r="C19" s="206">
        <f t="shared" si="22"/>
        <v>-4.0815269709543578E-2</v>
      </c>
      <c r="D19" s="131">
        <f t="shared" si="2"/>
        <v>641.23</v>
      </c>
      <c r="E19" s="198"/>
      <c r="F19" s="289"/>
      <c r="G19" s="145">
        <f t="shared" si="23"/>
        <v>-1.4693497095435688</v>
      </c>
      <c r="H19" s="234">
        <v>36</v>
      </c>
      <c r="I19" s="224">
        <f t="shared" si="11"/>
        <v>-4.0815269709543578E-2</v>
      </c>
      <c r="J19" s="201">
        <f t="shared" si="26"/>
        <v>642.70299999999997</v>
      </c>
      <c r="K19" s="106">
        <v>4</v>
      </c>
      <c r="L19" s="206">
        <f t="shared" ref="L19:L34" si="31">IF(ABS(I19)&lt;0.04, 0.04, I19)</f>
        <v>-4.0815269709543578E-2</v>
      </c>
      <c r="M19" s="161">
        <f>IF(AND(PET!$W19&lt;=('VERTICAL ALIGNMENT'!$C$10-('VERTICAL ALIGNMENT'!$E$10/2)),(PET!$W19&gt;='VERTICAL ALIGNMENT'!$C$8)),'VERTICAL ALIGNMENT'!$D$8+'VERTICAL ALIGNMENT'!$F$9*(PET!$W19-'VERTICAL ALIGNMENT'!$C$8),IF(AND(PET!$W19&lt;=('VERTICAL ALIGNMENT'!$C$10+('VERTICAL ALIGNMENT'!$E$10/2)),(PET!$W19&gt;=('VERTICAL ALIGNMENT'!$C$10-('VERTICAL ALIGNMENT'!$E$10/2)))),'VERTICAL ALIGNMENT'!$K$10+'VERTICAL ALIGNMENT'!$F$9*(PET!$W19-'VERTICAL ALIGNMENT'!$J$10)+('VERTICAL ALIGNMENT'!$I$10/2)*(PET!$W19-'VERTICAL ALIGNMENT'!$J$10)^2,IF(AND(PET!$W19&lt;=('VERTICAL ALIGNMENT'!$C$12-('VERTICAL ALIGNMENT'!$E$12/2)),(PET!$W19&gt;='VERTICAL ALIGNMENT'!$C$10+'VERTICAL ALIGNMENT'!$E$10/2)),'VERTICAL ALIGNMENT'!$D$10+'VERTICAL ALIGNMENT'!$F$11*(PET!$W19-'VERTICAL ALIGNMENT'!$C$10),IF(AND(PET!$W19&lt;=('VERTICAL ALIGNMENT'!$C$12+('VERTICAL ALIGNMENT'!$E$12/2)),(PET!$W19&gt;=('VERTICAL ALIGNMENT'!$C$12-('VERTICAL ALIGNMENT'!$E$12/2)))),'VERTICAL ALIGNMENT'!$K$12+'VERTICAL ALIGNMENT'!$F$11*(PET!$W19-'VERTICAL ALIGNMENT'!$J$12)+('VERTICAL ALIGNMENT'!$I$12/2)*(PET!$W19-'VERTICAL ALIGNMENT'!$J$12)^2,IF(AND(PET!$W19&lt;=('VERTICAL ALIGNMENT'!$C$14-('VERTICAL ALIGNMENT'!$E$14/2)),(PET!$W19&gt;='VERTICAL ALIGNMENT'!$C$12+'VERTICAL ALIGNMENT'!$E$12/2)),'VERTICAL ALIGNMENT'!$D$12+'VERTICAL ALIGNMENT'!$F$13*(PET!$W19-'VERTICAL ALIGNMENT'!$C$12),IF(AND(PET!$W19&lt;=('VERTICAL ALIGNMENT'!$C$14+('VERTICAL ALIGNMENT'!$E$14/2)),(PET!$W19&gt;=('VERTICAL ALIGNMENT'!$C$14-('VERTICAL ALIGNMENT'!$E$14/2)))),'VERTICAL ALIGNMENT'!$K$14+'VERTICAL ALIGNMENT'!$F$13*(PET!$W19-'VERTICAL ALIGNMENT'!$J$14)+('VERTICAL ALIGNMENT'!$I$14/2)*(PET!$W19-'VERTICAL ALIGNMENT'!$J$14)^2,$N19))))))</f>
        <v>642.86600061128843</v>
      </c>
      <c r="N19" s="162" t="str">
        <f>IF(AND(PET!$W19&lt;=('VERTICAL ALIGNMENT'!$C$16-('VERTICAL ALIGNMENT'!$E$16/2)),(PET!$W19&gt;='VERTICAL ALIGNMENT'!$C$14+'VERTICAL ALIGNMENT'!$E$14/2)),'VERTICAL ALIGNMENT'!$D$14+'VERTICAL ALIGNMENT'!$F$15*(PET!$W19-'VERTICAL ALIGNMENT'!$C$14),IF(AND(PET!$W19&lt;=('VERTICAL ALIGNMENT'!$C$16+('VERTICAL ALIGNMENT'!$E$16/2)),(PET!$W19&gt;=('VERTICAL ALIGNMENT'!$C$16-('VERTICAL ALIGNMENT'!$E$16/2)))),'VERTICAL ALIGNMENT'!$K$16+'VERTICAL ALIGNMENT'!$F$15*(PET!$W19-'VERTICAL ALIGNMENT'!$J$16)+('VERTICAL ALIGNMENT'!$I$16/2)*(PET!$W19-'VERTICAL ALIGNMENT'!$J$16)^2,IF(AND(PET!$W19&lt;=('VERTICAL ALIGNMENT'!$C$18-('VERTICAL ALIGNMENT'!$E$18/2)),(PET!$W19&gt;='VERTICAL ALIGNMENT'!$C$16+'VERTICAL ALIGNMENT'!$E$16/2)),'VERTICAL ALIGNMENT'!$D$16+'VERTICAL ALIGNMENT'!$F$17*(PET!$W19-'VERTICAL ALIGNMENT'!$C$16),IF(AND(PET!$W19&lt;=('VERTICAL ALIGNMENT'!$C$18+('VERTICAL ALIGNMENT'!$E$18/2)),(PET!$W19&gt;=('VERTICAL ALIGNMENT'!$C$18-('VERTICAL ALIGNMENT'!$E$18/2)))),'VERTICAL ALIGNMENT'!$K$18+'VERTICAL ALIGNMENT'!$F$17*(PET!$W19-'VERTICAL ALIGNMENT'!$J$18)+('VERTICAL ALIGNMENT'!$I$18/2)*(PET!$W19-'VERTICAL ALIGNMENT'!$J$18)^2,IF(AND(PET!$W19&lt;=('VERTICAL ALIGNMENT'!$C$20-('VERTICAL ALIGNMENT'!$E$20/2)),(PET!$W19&gt;='VERTICAL ALIGNMENT'!$C$18+'VERTICAL ALIGNMENT'!$E$18/2)),'VERTICAL ALIGNMENT'!$D$18+'VERTICAL ALIGNMENT'!$F$19*(PET!$W19-'VERTICAL ALIGNMENT'!$C$18),IF(AND(PET!$W19&lt;=('VERTICAL ALIGNMENT'!$C$20+('VERTICAL ALIGNMENT'!$E$20/2)),(PET!$W19&gt;=('VERTICAL ALIGNMENT'!$C$20-('VERTICAL ALIGNMENT'!$E$20/2)))),'VERTICAL ALIGNMENT'!$K$20+'VERTICAL ALIGNMENT'!$F$19*(PET!$W19-'VERTICAL ALIGNMENT'!$J$20)+('VERTICAL ALIGNMENT'!$I$20/2)*(PET!$W19-'VERTICAL ALIGNMENT'!$J$20)^2,$O19))))))</f>
        <v>O. B.</v>
      </c>
      <c r="O19" s="162" t="str">
        <f>IF(AND(PET!$W19&lt;=('VERTICAL ALIGNMENT'!$C$22-('VERTICAL ALIGNMENT'!$E$22/2)),(PET!$W19&gt;='VERTICAL ALIGNMENT'!$C$20+'VERTICAL ALIGNMENT'!$E$20/2)),'VERTICAL ALIGNMENT'!$D$20+'VERTICAL ALIGNMENT'!$F$21*(PET!$W19-'VERTICAL ALIGNMENT'!$C$20),IF(AND(PET!$W19&lt;=('VERTICAL ALIGNMENT'!$C$22+('VERTICAL ALIGNMENT'!$E$22/2)),(PET!$W19&gt;=('VERTICAL ALIGNMENT'!$C$22-('VERTICAL ALIGNMENT'!$E$22/2)))),'VERTICAL ALIGNMENT'!$K$22+'VERTICAL ALIGNMENT'!$F$21*(PET!$W19-'VERTICAL ALIGNMENT'!$J$22)+('VERTICAL ALIGNMENT'!$I$22/2)*(PET!$W19-'VERTICAL ALIGNMENT'!$J$22)^2,IF(AND(PET!$W19&lt;=('VERTICAL ALIGNMENT'!$C$24-('VERTICAL ALIGNMENT'!$E$24/2)),(PET!$W19&gt;='VERTICAL ALIGNMENT'!$C$22+'VERTICAL ALIGNMENT'!$E$22/2)),'VERTICAL ALIGNMENT'!$D$22+'VERTICAL ALIGNMENT'!$F$23*(PET!$W19-'VERTICAL ALIGNMENT'!$C$22),IF(AND(PET!$W19&lt;=('VERTICAL ALIGNMENT'!$C$24+('VERTICAL ALIGNMENT'!$E$24/2)),(PET!$W19&gt;=('VERTICAL ALIGNMENT'!$C$24-('VERTICAL ALIGNMENT'!$E$24/2)))),'VERTICAL ALIGNMENT'!$K$24+'VERTICAL ALIGNMENT'!$F$23*(PET!$W19-'VERTICAL ALIGNMENT'!$J$24)+('VERTICAL ALIGNMENT'!$I$24/2)*(PET!$W19-'VERTICAL ALIGNMENT'!$J$24)^2,IF(AND(PET!$W19&lt;=('VERTICAL ALIGNMENT'!$C$26-('VERTICAL ALIGNMENT'!$E$26/2)),(PET!$W19&gt;='VERTICAL ALIGNMENT'!$C$24+'VERTICAL ALIGNMENT'!$E$24/2)),'VERTICAL ALIGNMENT'!$D$24+'VERTICAL ALIGNMENT'!$F$25*(PET!$W19-'VERTICAL ALIGNMENT'!$C$24),IF(AND(PET!$W19&lt;=('VERTICAL ALIGNMENT'!$C$26+('VERTICAL ALIGNMENT'!$E$26/2)),(PET!$W19&gt;=('VERTICAL ALIGNMENT'!$C$26-('VERTICAL ALIGNMENT'!$E$26/2)))),'VERTICAL ALIGNMENT'!$K$26+'VERTICAL ALIGNMENT'!$F$25*(PET!$W19-'VERTICAL ALIGNMENT'!$J$26)+('VERTICAL ALIGNMENT'!$I$26/2)*(PET!$W19-'VERTICAL ALIGNMENT'!$J$26)^2,$P19))))))</f>
        <v>O. B.</v>
      </c>
      <c r="P19" s="162" t="str">
        <f>IF(AND(PET!$W19&lt;=('VERTICAL ALIGNMENT'!$C$28-('VERTICAL ALIGNMENT'!$E$28/2)),(PET!$W19&gt;='VERTICAL ALIGNMENT'!$C$26+'VERTICAL ALIGNMENT'!$E$26/2)),'VERTICAL ALIGNMENT'!$D$26+'VERTICAL ALIGNMENT'!$F$27*(PET!$W19-'VERTICAL ALIGNMENT'!$C$26),IF(AND(PET!$W19&lt;=('VERTICAL ALIGNMENT'!$C$28+('VERTICAL ALIGNMENT'!$E$28/2)),(PET!$W19&gt;=('VERTICAL ALIGNMENT'!$C$28-('VERTICAL ALIGNMENT'!$E$28/2)))),'VERTICAL ALIGNMENT'!$K$28+'VERTICAL ALIGNMENT'!$F$27*(PET!$W19-'VERTICAL ALIGNMENT'!$J$28)+('VERTICAL ALIGNMENT'!$I$28/2)*(PET!$W19-'VERTICAL ALIGNMENT'!$J$28)^2,IF(AND(PET!$W19&lt;=('VERTICAL ALIGNMENT'!$C$30-('VERTICAL ALIGNMENT'!$E$30/2)),(PET!$W19&gt;='VERTICAL ALIGNMENT'!$C$28+'VERTICAL ALIGNMENT'!$E$28/2)),'VERTICAL ALIGNMENT'!$D$28+'VERTICAL ALIGNMENT'!$F$29*(PET!$W19-'VERTICAL ALIGNMENT'!$C$28),IF(AND(PET!$W19&lt;=('VERTICAL ALIGNMENT'!$C$30+('VERTICAL ALIGNMENT'!$E$30/2)),(PET!$W19&gt;=('VERTICAL ALIGNMENT'!$C$30-('VERTICAL ALIGNMENT'!$E$30/2)))),'VERTICAL ALIGNMENT'!$K$30+'VERTICAL ALIGNMENT'!$F$29*(PET!$W19-'VERTICAL ALIGNMENT'!$J$30)+('VERTICAL ALIGNMENT'!$I$30/2)*(PET!$W19-'VERTICAL ALIGNMENT'!$J$30)^2,IF(AND(PET!$W19&lt;=('VERTICAL ALIGNMENT'!$C$32-('VERTICAL ALIGNMENT'!$E$32/2)),(PET!$W19&gt;='VERTICAL ALIGNMENT'!$C$30+'VERTICAL ALIGNMENT'!$E$30/2)),'VERTICAL ALIGNMENT'!$D$30+'VERTICAL ALIGNMENT'!$F$31*(PET!$W19-'VERTICAL ALIGNMENT'!$C$30),IF(AND(PET!$W19&lt;=('VERTICAL ALIGNMENT'!$C$32+('VERTICAL ALIGNMENT'!$E$32/2)),(PET!$W19&gt;=('VERTICAL ALIGNMENT'!$C$32-('VERTICAL ALIGNMENT'!$E$32/2)))),'VERTICAL ALIGNMENT'!$K$32+'VERTICAL ALIGNMENT'!$F$31*(PET!$W19-'VERTICAL ALIGNMENT'!$J$32)+('VERTICAL ALIGNMENT'!$I$32/2)*(PET!$W19-'VERTICAL ALIGNMENT'!$J$32)^2,$Q19))))))</f>
        <v>O. B.</v>
      </c>
      <c r="Q19" s="162" t="str">
        <f>IF(AND(PET!$W19&lt;=('VERTICAL ALIGNMENT'!$C$34-('VERTICAL ALIGNMENT'!$E$34/2)),(PET!$W19&gt;='VERTICAL ALIGNMENT'!$C$32+'VERTICAL ALIGNMENT'!$E$32/2)),'VERTICAL ALIGNMENT'!$D$32+'VERTICAL ALIGNMENT'!$F$33*(PET!$W19-'VERTICAL ALIGNMENT'!$C$32),IF(AND(PET!$W19&lt;=('VERTICAL ALIGNMENT'!$C$34+('VERTICAL ALIGNMENT'!$E$34/2)),(PET!$W19&gt;=('VERTICAL ALIGNMENT'!$C$34-('VERTICAL ALIGNMENT'!$E$34/2)))),'VERTICAL ALIGNMENT'!$K$34+'VERTICAL ALIGNMENT'!$F$33*(PET!$W19-'VERTICAL ALIGNMENT'!$J$34)+('VERTICAL ALIGNMENT'!$I$34/2)*(PET!$W19-'VERTICAL ALIGNMENT'!$J$34)^2,IF(AND(PET!$W19&lt;=('VERTICAL ALIGNMENT'!$C$36-('VERTICAL ALIGNMENT'!$E$36/2)),(PET!$W19&gt;='VERTICAL ALIGNMENT'!$C$34+'VERTICAL ALIGNMENT'!$E$34/2)),'VERTICAL ALIGNMENT'!$D$34+'VERTICAL ALIGNMENT'!$F$35*(PET!$W19-'VERTICAL ALIGNMENT'!$C$34),IF(AND(PET!$W19&lt;=('VERTICAL ALIGNMENT'!$C$36+('VERTICAL ALIGNMENT'!$E$36/2)),(PET!$W19&gt;=('VERTICAL ALIGNMENT'!$C$36-('VERTICAL ALIGNMENT'!$E$36/2)))),'VERTICAL ALIGNMENT'!$K$36+'VERTICAL ALIGNMENT'!$F$35*(PET!$W19-'VERTICAL ALIGNMENT'!$J$36)+('VERTICAL ALIGNMENT'!$I$36/2)*(PET!$W19-'VERTICAL ALIGNMENT'!$J$36)^2,IF(AND(PET!$W19&lt;=('VERTICAL ALIGNMENT'!$C$38-('VERTICAL ALIGNMENT'!$E$38/2)),(PET!$W19&gt;='VERTICAL ALIGNMENT'!$C$36+'VERTICAL ALIGNMENT'!$E$36/2)),'VERTICAL ALIGNMENT'!$D$36+'VERTICAL ALIGNMENT'!$F$37*(PET!$W19-'VERTICAL ALIGNMENT'!$C$36),IF(AND(PET!$W19&lt;=('VERTICAL ALIGNMENT'!$C$38+('VERTICAL ALIGNMENT'!$E$38/2)),(PET!$W19&gt;=('VERTICAL ALIGNMENT'!$C$38-('VERTICAL ALIGNMENT'!$E$38/2)))),'VERTICAL ALIGNMENT'!$K$38+'VERTICAL ALIGNMENT'!$F$37*(PET!$W19-'VERTICAL ALIGNMENT'!$J$38)+('VERTICAL ALIGNMENT'!$I$38/2)*(PET!$W19-'VERTICAL ALIGNMENT'!$J$38)^2,$R19))))))</f>
        <v>O. B.</v>
      </c>
      <c r="R19" s="162" t="str">
        <f>IF(AND(PET!$W19&lt;=('VERTICAL ALIGNMENT'!$C$40-('VERTICAL ALIGNMENT'!$E$40/2)),(PET!$W19&gt;='VERTICAL ALIGNMENT'!$C$38+'VERTICAL ALIGNMENT'!$E$38/2)),'VERTICAL ALIGNMENT'!$D$38+'VERTICAL ALIGNMENT'!$F$39*(PET!$W19-'VERTICAL ALIGNMENT'!$C$38),IF(AND(PET!$W19&lt;=('VERTICAL ALIGNMENT'!$C$40+('VERTICAL ALIGNMENT'!$E$40/2)),(PET!$W19&gt;=('VERTICAL ALIGNMENT'!$C$40-('VERTICAL ALIGNMENT'!$E$40/2)))),'VERTICAL ALIGNMENT'!$K$40+'VERTICAL ALIGNMENT'!$F$39*(PET!$W19-'VERTICAL ALIGNMENT'!$J$40)+('VERTICAL ALIGNMENT'!$I$40/2)*(PET!$W19-'VERTICAL ALIGNMENT'!$J$40)^2,IF(AND(PET!$W19&lt;=('VERTICAL ALIGNMENT'!$C$42-('VERTICAL ALIGNMENT'!$E$42/2)),(PET!$W19&gt;='VERTICAL ALIGNMENT'!$C$40+'VERTICAL ALIGNMENT'!$E$40/2)),'VERTICAL ALIGNMENT'!$D$40+'VERTICAL ALIGNMENT'!$F$41*(PET!$W19-'VERTICAL ALIGNMENT'!$C$40),IF(AND(PET!$W19&lt;=('VERTICAL ALIGNMENT'!$C$42+('VERTICAL ALIGNMENT'!$E$42/2)),(PET!$W19&gt;=('VERTICAL ALIGNMENT'!$C$42-('VERTICAL ALIGNMENT'!$E$42/2)))),'VERTICAL ALIGNMENT'!$K$42+'VERTICAL ALIGNMENT'!$F$41*(PET!$W19-'VERTICAL ALIGNMENT'!$J$42)+('VERTICAL ALIGNMENT'!$I$42/2)*(PET!$W19-'VERTICAL ALIGNMENT'!$J$42)^2,IF(AND(PET!$W19&lt;=('VERTICAL ALIGNMENT'!$C$44-('VERTICAL ALIGNMENT'!$E$44/2)),(PET!$W19&gt;='VERTICAL ALIGNMENT'!$C$42+'VERTICAL ALIGNMENT'!$E$42/2)),'VERTICAL ALIGNMENT'!$D$42+'VERTICAL ALIGNMENT'!$F$43*(PET!$W19-'VERTICAL ALIGNMENT'!$C$42),IF(AND(PET!$W19&lt;=('VERTICAL ALIGNMENT'!$C$44+('VERTICAL ALIGNMENT'!$E$44/2)),(PET!$W19&gt;=('VERTICAL ALIGNMENT'!$C$44-('VERTICAL ALIGNMENT'!$E$44/2)))),'VERTICAL ALIGNMENT'!$K$44+'VERTICAL ALIGNMENT'!$F$43*(PET!$W19-'VERTICAL ALIGNMENT'!$J$44)+('VERTICAL ALIGNMENT'!$I$44/2)*(PET!$W19-'VERTICAL ALIGNMENT'!$J$44)^2,$S19))))))</f>
        <v>O. B.</v>
      </c>
      <c r="S19" s="162" t="str">
        <f>IF(AND(PET!$W19&lt;=('VERTICAL ALIGNMENT'!$C$46-('VERTICAL ALIGNMENT'!$E$46/2)),(PET!$W19&gt;='VERTICAL ALIGNMENT'!$C$44+'VERTICAL ALIGNMENT'!$E$44/2)),'VERTICAL ALIGNMENT'!$D$44+'VERTICAL ALIGNMENT'!$F$45*(PET!$W19-'VERTICAL ALIGNMENT'!$C$44),IF(AND(PET!$W19&lt;=('VERTICAL ALIGNMENT'!$C$46+('VERTICAL ALIGNMENT'!$E$46/2)),(PET!$W19&gt;=('VERTICAL ALIGNMENT'!$C$46-('VERTICAL ALIGNMENT'!$E$46/2)))),'VERTICAL ALIGNMENT'!$K$46+'VERTICAL ALIGNMENT'!$F$45*(PET!$W19-'VERTICAL ALIGNMENT'!$J$46)+('VERTICAL ALIGNMENT'!$I$46/2)*(PET!$W19-'VERTICAL ALIGNMENT'!$J$46)^2,IF(AND(PET!$W19&lt;=('VERTICAL ALIGNMENT'!$C$48-('VERTICAL ALIGNMENT'!$E$48/2)),(PET!$W19&gt;='VERTICAL ALIGNMENT'!$C$46+'VERTICAL ALIGNMENT'!$E$46/2)),'VERTICAL ALIGNMENT'!$D$46+'VERTICAL ALIGNMENT'!$F$47*(PET!$W19-'VERTICAL ALIGNMENT'!$C$46),IF(AND(PET!$W19&lt;=('VERTICAL ALIGNMENT'!$C$48+('VERTICAL ALIGNMENT'!$E$48/2)),(PET!$W19&gt;=('VERTICAL ALIGNMENT'!$C$48-('VERTICAL ALIGNMENT'!$E$48/2)))),'VERTICAL ALIGNMENT'!$K$48+'VERTICAL ALIGNMENT'!$F$47*(PET!$W19-'VERTICAL ALIGNMENT'!$J$48)+('VERTICAL ALIGNMENT'!$I$48/2)*(PET!$W19-'VERTICAL ALIGNMENT'!$J$48)^2,IF(AND(PET!$W19&lt;=('VERTICAL ALIGNMENT'!$C$50-('VERTICAL ALIGNMENT'!$E$50/2)),(PET!$W19&gt;='VERTICAL ALIGNMENT'!$C$48+'VERTICAL ALIGNMENT'!$E$48/2)),'VERTICAL ALIGNMENT'!$D$48+'VERTICAL ALIGNMENT'!$F$49*(PET!$W19-'VERTICAL ALIGNMENT'!$C$48),IF(AND(PET!$W19&lt;=('VERTICAL ALIGNMENT'!$C$50+('VERTICAL ALIGNMENT'!$E$50/2)),(PET!$W19&gt;=('VERTICAL ALIGNMENT'!$C$50-('VERTICAL ALIGNMENT'!$E$50/2)))),'VERTICAL ALIGNMENT'!$K$50+'VERTICAL ALIGNMENT'!$F$49*(PET!$W19-'VERTICAL ALIGNMENT'!$J$50)+('VERTICAL ALIGNMENT'!$I$50/2)*(PET!$W19-'VERTICAL ALIGNMENT'!$J$50)^2,$T19))))))</f>
        <v>O. B.</v>
      </c>
      <c r="T19" s="162" t="str">
        <f>IF(AND(PET!$W19&lt;=('VERTICAL ALIGNMENT'!$C$52-('VERTICAL ALIGNMENT'!$E$52/2)),(PET!$W19&gt;='VERTICAL ALIGNMENT'!$C$50+'VERTICAL ALIGNMENT'!$E$50/2)),'VERTICAL ALIGNMENT'!$D$50+'VERTICAL ALIGNMENT'!$F$51*(PET!$W19-'VERTICAL ALIGNMENT'!$C$50),IF(AND(PET!$W19&lt;=('VERTICAL ALIGNMENT'!$C$52+('VERTICAL ALIGNMENT'!$E$52/2)),(PET!$W19&gt;=('VERTICAL ALIGNMENT'!$C$52-('VERTICAL ALIGNMENT'!$E$52/2)))),'VERTICAL ALIGNMENT'!$K$52+'VERTICAL ALIGNMENT'!$F$51*(PET!$W19-'VERTICAL ALIGNMENT'!$J$52)+('VERTICAL ALIGNMENT'!$I$52/2)*(PET!$W19-'VERTICAL ALIGNMENT'!$J$52)^2,IF(AND(PET!$W19&lt;=('VERTICAL ALIGNMENT'!$C$54-('VERTICAL ALIGNMENT'!$E$54/2)),(PET!$W19&gt;='VERTICAL ALIGNMENT'!$C$52+'VERTICAL ALIGNMENT'!$E$52/2)),'VERTICAL ALIGNMENT'!$D$52+'VERTICAL ALIGNMENT'!$F$53*(PET!$W19-'VERTICAL ALIGNMENT'!$C$52),IF(AND(PET!$W19&lt;=('VERTICAL ALIGNMENT'!$C$54+('VERTICAL ALIGNMENT'!$E$54/2)),(PET!$W19&gt;=('VERTICAL ALIGNMENT'!$C$54-('VERTICAL ALIGNMENT'!$E$54/2)))),'VERTICAL ALIGNMENT'!$K$54+'VERTICAL ALIGNMENT'!$F$53*(PET!$W19-'VERTICAL ALIGNMENT'!$J$54)+('VERTICAL ALIGNMENT'!$I$54/2)*(PET!$W19-'VERTICAL ALIGNMENT'!$J$54)^2,IF(AND(PET!$W19&lt;=('VERTICAL ALIGNMENT'!$C$56-('VERTICAL ALIGNMENT'!$E$56/2)),(PET!$W19&gt;='VERTICAL ALIGNMENT'!$C$54+'VERTICAL ALIGNMENT'!$E$54/2)),'VERTICAL ALIGNMENT'!$D$54+'VERTICAL ALIGNMENT'!$F$55*(PET!$W19-'VERTICAL ALIGNMENT'!$C$54),IF(AND(PET!$W19&lt;=('VERTICAL ALIGNMENT'!$C$56+('VERTICAL ALIGNMENT'!$E$56/2)),(PET!$W19&gt;=('VERTICAL ALIGNMENT'!$C$56-('VERTICAL ALIGNMENT'!$E$56/2)))),'VERTICAL ALIGNMENT'!$K$56+'VERTICAL ALIGNMENT'!$F$55*(PET!$W19-'VERTICAL ALIGNMENT'!$J$56)+('VERTICAL ALIGNMENT'!$I$56/2)*(PET!$W19-'VERTICAL ALIGNMENT'!$J$56)^2,$U19))))))</f>
        <v>O. B.</v>
      </c>
      <c r="U19" s="162" t="str">
        <f>IF(AND(PET!$W19&lt;=('VERTICAL ALIGNMENT'!$C$58-('VERTICAL ALIGNMENT'!$E$58/2)),(PET!$W19&gt;='VERTICAL ALIGNMENT'!$C$56+'VERTICAL ALIGNMENT'!$E$56/2)),'VERTICAL ALIGNMENT'!$D$56+'VERTICAL ALIGNMENT'!$F$57*(PET!$W19-'VERTICAL ALIGNMENT'!$C$56),IF(AND(PET!$W19&lt;=('VERTICAL ALIGNMENT'!$C$58+('VERTICAL ALIGNMENT'!$E$58/2)),(PET!$W19&gt;=('VERTICAL ALIGNMENT'!$C$58-('VERTICAL ALIGNMENT'!$E$58/2)))),'VERTICAL ALIGNMENT'!$K$58+'VERTICAL ALIGNMENT'!$F$57*(PET!$W19-'VERTICAL ALIGNMENT'!$J$58)+('VERTICAL ALIGNMENT'!$I$58/2)*(PET!$W19-'VERTICAL ALIGNMENT'!$J$58)^2,IF(AND(PET!$W19&lt;=('VERTICAL ALIGNMENT'!$C$60-('VERTICAL ALIGNMENT'!$E$60/2)),(PET!$W19&gt;='VERTICAL ALIGNMENT'!$C$58+'VERTICAL ALIGNMENT'!$E$58/2)),'VERTICAL ALIGNMENT'!$D$58+'VERTICAL ALIGNMENT'!$F$59*(PET!$W19-'VERTICAL ALIGNMENT'!$C$58),IF(AND(PET!$W19&lt;=('VERTICAL ALIGNMENT'!$C$60+('VERTICAL ALIGNMENT'!$E$60/2)),(PET!$W19&gt;=('VERTICAL ALIGNMENT'!$C$60-('VERTICAL ALIGNMENT'!$E$60/2)))),'VERTICAL ALIGNMENT'!$K$60+'VERTICAL ALIGNMENT'!$F$59*(PET!$W19-'VERTICAL ALIGNMENT'!$J$60)+('VERTICAL ALIGNMENT'!$I$60/2)*(PET!$W19-'VERTICAL ALIGNMENT'!$J$60)^2,IF(AND(PET!$W19&lt;=('VERTICAL ALIGNMENT'!$C$62-('VERTICAL ALIGNMENT'!$E$62/2)),(PET!$W19&gt;='VERTICAL ALIGNMENT'!$C$60+'VERTICAL ALIGNMENT'!$E$60/2)),'VERTICAL ALIGNMENT'!$D$60+'VERTICAL ALIGNMENT'!$F$61*(PET!$W19-'VERTICAL ALIGNMENT'!$C$60),IF(AND(PET!$W19&lt;=('VERTICAL ALIGNMENT'!$C$62+('VERTICAL ALIGNMENT'!$E$62/2)),(PET!$W19&gt;=('VERTICAL ALIGNMENT'!$C$62-('VERTICAL ALIGNMENT'!$E$62/2)))),'VERTICAL ALIGNMENT'!$K$62+'VERTICAL ALIGNMENT'!$F$61*(PET!$W19-'VERTICAL ALIGNMENT'!$J$62)+('VERTICAL ALIGNMENT'!$I$62/2)*(PET!$W19-'VERTICAL ALIGNMENT'!$J$62)^2,$V19))))))</f>
        <v>O. B.</v>
      </c>
      <c r="V19" s="162" t="str">
        <f>IF(AND(PET!$W19&gt;'VERTICAL ALIGNMENT'!$C$60+'VERTICAL ALIGNMENT'!$E$60/2,PET!$W19&lt;='VERTICAL ALIGNMENT'!$C$62),'VERTICAL ALIGNMENT'!$D$60+'VERTICAL ALIGNMENT'!$F$61*(PET!$W19-'VERTICAL ALIGNMENT'!$C$60),"O. B.")</f>
        <v>O. B.</v>
      </c>
      <c r="W19" s="163">
        <v>1250</v>
      </c>
      <c r="X19" s="252">
        <f t="shared" si="9"/>
        <v>3.9462285287528015E-2</v>
      </c>
      <c r="Y19" s="106">
        <v>4</v>
      </c>
      <c r="Z19" s="210">
        <f t="shared" si="6"/>
        <v>643.02380000000005</v>
      </c>
      <c r="AA19" s="176">
        <f t="shared" si="30"/>
        <v>3.9462285287528015E-2</v>
      </c>
      <c r="AB19" s="105">
        <v>24</v>
      </c>
      <c r="AC19" s="172">
        <f t="shared" si="27"/>
        <v>0.94709484690067236</v>
      </c>
      <c r="AD19" s="268"/>
      <c r="AE19" s="215"/>
      <c r="AF19" s="219">
        <f t="shared" si="28"/>
        <v>643.97</v>
      </c>
      <c r="AG19" s="284"/>
      <c r="AH19" s="284"/>
      <c r="AI19" s="285"/>
      <c r="AJ19" s="107"/>
      <c r="AK19" s="273"/>
      <c r="AL19" s="110"/>
      <c r="AM19" s="110"/>
      <c r="AU19" s="113"/>
      <c r="AV19" s="113"/>
      <c r="AW19" s="113"/>
      <c r="AX19" s="113"/>
      <c r="AY19" s="113"/>
      <c r="AZ19" s="113"/>
    </row>
    <row r="20" spans="1:52" ht="14.1" customHeight="1" x14ac:dyDescent="0.2">
      <c r="A20" s="131">
        <f t="shared" si="21"/>
        <v>640.11599999999999</v>
      </c>
      <c r="B20" s="106">
        <v>10</v>
      </c>
      <c r="C20" s="206">
        <f t="shared" si="22"/>
        <v>-4.5379585062240671E-2</v>
      </c>
      <c r="D20" s="131">
        <f t="shared" si="2"/>
        <v>640.57000000000005</v>
      </c>
      <c r="E20" s="198"/>
      <c r="F20" s="289"/>
      <c r="G20" s="145">
        <f t="shared" si="23"/>
        <v>-1.6336650622406641</v>
      </c>
      <c r="H20" s="234">
        <v>36</v>
      </c>
      <c r="I20" s="224">
        <f t="shared" si="11"/>
        <v>-4.5379585062240671E-2</v>
      </c>
      <c r="J20" s="201">
        <f t="shared" si="26"/>
        <v>642.20100000000002</v>
      </c>
      <c r="K20" s="106">
        <v>4</v>
      </c>
      <c r="L20" s="206">
        <f t="shared" si="31"/>
        <v>-4.5379585062240671E-2</v>
      </c>
      <c r="M20" s="161">
        <f>IF(AND(PET!$W20&lt;=('VERTICAL ALIGNMENT'!$C$10-('VERTICAL ALIGNMENT'!$E$10/2)),(PET!$W20&gt;='VERTICAL ALIGNMENT'!$C$8)),'VERTICAL ALIGNMENT'!$D$8+'VERTICAL ALIGNMENT'!$F$9*(PET!$W20-'VERTICAL ALIGNMENT'!$C$8),IF(AND(PET!$W20&lt;=('VERTICAL ALIGNMENT'!$C$10+('VERTICAL ALIGNMENT'!$E$10/2)),(PET!$W20&gt;=('VERTICAL ALIGNMENT'!$C$10-('VERTICAL ALIGNMENT'!$E$10/2)))),'VERTICAL ALIGNMENT'!$K$10+'VERTICAL ALIGNMENT'!$F$9*(PET!$W20-'VERTICAL ALIGNMENT'!$J$10)+('VERTICAL ALIGNMENT'!$I$10/2)*(PET!$W20-'VERTICAL ALIGNMENT'!$J$10)^2,IF(AND(PET!$W20&lt;=('VERTICAL ALIGNMENT'!$C$12-('VERTICAL ALIGNMENT'!$E$12/2)),(PET!$W20&gt;='VERTICAL ALIGNMENT'!$C$10+'VERTICAL ALIGNMENT'!$E$10/2)),'VERTICAL ALIGNMENT'!$D$10+'VERTICAL ALIGNMENT'!$F$11*(PET!$W20-'VERTICAL ALIGNMENT'!$C$10),IF(AND(PET!$W20&lt;=('VERTICAL ALIGNMENT'!$C$12+('VERTICAL ALIGNMENT'!$E$12/2)),(PET!$W20&gt;=('VERTICAL ALIGNMENT'!$C$12-('VERTICAL ALIGNMENT'!$E$12/2)))),'VERTICAL ALIGNMENT'!$K$12+'VERTICAL ALIGNMENT'!$F$11*(PET!$W20-'VERTICAL ALIGNMENT'!$J$12)+('VERTICAL ALIGNMENT'!$I$12/2)*(PET!$W20-'VERTICAL ALIGNMENT'!$J$12)^2,IF(AND(PET!$W20&lt;=('VERTICAL ALIGNMENT'!$C$14-('VERTICAL ALIGNMENT'!$E$14/2)),(PET!$W20&gt;='VERTICAL ALIGNMENT'!$C$12+'VERTICAL ALIGNMENT'!$E$12/2)),'VERTICAL ALIGNMENT'!$D$12+'VERTICAL ALIGNMENT'!$F$13*(PET!$W20-'VERTICAL ALIGNMENT'!$C$12),IF(AND(PET!$W20&lt;=('VERTICAL ALIGNMENT'!$C$14+('VERTICAL ALIGNMENT'!$E$14/2)),(PET!$W20&gt;=('VERTICAL ALIGNMENT'!$C$14-('VERTICAL ALIGNMENT'!$E$14/2)))),'VERTICAL ALIGNMENT'!$K$14+'VERTICAL ALIGNMENT'!$F$13*(PET!$W20-'VERTICAL ALIGNMENT'!$J$14)+('VERTICAL ALIGNMENT'!$I$14/2)*(PET!$W20-'VERTICAL ALIGNMENT'!$J$14)^2,$N20))))))</f>
        <v>642.38270067241729</v>
      </c>
      <c r="N20" s="162" t="str">
        <f>IF(AND(PET!$W20&lt;=('VERTICAL ALIGNMENT'!$C$16-('VERTICAL ALIGNMENT'!$E$16/2)),(PET!$W20&gt;='VERTICAL ALIGNMENT'!$C$14+'VERTICAL ALIGNMENT'!$E$14/2)),'VERTICAL ALIGNMENT'!$D$14+'VERTICAL ALIGNMENT'!$F$15*(PET!$W20-'VERTICAL ALIGNMENT'!$C$14),IF(AND(PET!$W20&lt;=('VERTICAL ALIGNMENT'!$C$16+('VERTICAL ALIGNMENT'!$E$16/2)),(PET!$W20&gt;=('VERTICAL ALIGNMENT'!$C$16-('VERTICAL ALIGNMENT'!$E$16/2)))),'VERTICAL ALIGNMENT'!$K$16+'VERTICAL ALIGNMENT'!$F$15*(PET!$W20-'VERTICAL ALIGNMENT'!$J$16)+('VERTICAL ALIGNMENT'!$I$16/2)*(PET!$W20-'VERTICAL ALIGNMENT'!$J$16)^2,IF(AND(PET!$W20&lt;=('VERTICAL ALIGNMENT'!$C$18-('VERTICAL ALIGNMENT'!$E$18/2)),(PET!$W20&gt;='VERTICAL ALIGNMENT'!$C$16+'VERTICAL ALIGNMENT'!$E$16/2)),'VERTICAL ALIGNMENT'!$D$16+'VERTICAL ALIGNMENT'!$F$17*(PET!$W20-'VERTICAL ALIGNMENT'!$C$16),IF(AND(PET!$W20&lt;=('VERTICAL ALIGNMENT'!$C$18+('VERTICAL ALIGNMENT'!$E$18/2)),(PET!$W20&gt;=('VERTICAL ALIGNMENT'!$C$18-('VERTICAL ALIGNMENT'!$E$18/2)))),'VERTICAL ALIGNMENT'!$K$18+'VERTICAL ALIGNMENT'!$F$17*(PET!$W20-'VERTICAL ALIGNMENT'!$J$18)+('VERTICAL ALIGNMENT'!$I$18/2)*(PET!$W20-'VERTICAL ALIGNMENT'!$J$18)^2,IF(AND(PET!$W20&lt;=('VERTICAL ALIGNMENT'!$C$20-('VERTICAL ALIGNMENT'!$E$20/2)),(PET!$W20&gt;='VERTICAL ALIGNMENT'!$C$18+'VERTICAL ALIGNMENT'!$E$18/2)),'VERTICAL ALIGNMENT'!$D$18+'VERTICAL ALIGNMENT'!$F$19*(PET!$W20-'VERTICAL ALIGNMENT'!$C$18),IF(AND(PET!$W20&lt;=('VERTICAL ALIGNMENT'!$C$20+('VERTICAL ALIGNMENT'!$E$20/2)),(PET!$W20&gt;=('VERTICAL ALIGNMENT'!$C$20-('VERTICAL ALIGNMENT'!$E$20/2)))),'VERTICAL ALIGNMENT'!$K$20+'VERTICAL ALIGNMENT'!$F$19*(PET!$W20-'VERTICAL ALIGNMENT'!$J$20)+('VERTICAL ALIGNMENT'!$I$20/2)*(PET!$W20-'VERTICAL ALIGNMENT'!$J$20)^2,$O20))))))</f>
        <v>O. B.</v>
      </c>
      <c r="O20" s="162" t="str">
        <f>IF(AND(PET!$W20&lt;=('VERTICAL ALIGNMENT'!$C$22-('VERTICAL ALIGNMENT'!$E$22/2)),(PET!$W20&gt;='VERTICAL ALIGNMENT'!$C$20+'VERTICAL ALIGNMENT'!$E$20/2)),'VERTICAL ALIGNMENT'!$D$20+'VERTICAL ALIGNMENT'!$F$21*(PET!$W20-'VERTICAL ALIGNMENT'!$C$20),IF(AND(PET!$W20&lt;=('VERTICAL ALIGNMENT'!$C$22+('VERTICAL ALIGNMENT'!$E$22/2)),(PET!$W20&gt;=('VERTICAL ALIGNMENT'!$C$22-('VERTICAL ALIGNMENT'!$E$22/2)))),'VERTICAL ALIGNMENT'!$K$22+'VERTICAL ALIGNMENT'!$F$21*(PET!$W20-'VERTICAL ALIGNMENT'!$J$22)+('VERTICAL ALIGNMENT'!$I$22/2)*(PET!$W20-'VERTICAL ALIGNMENT'!$J$22)^2,IF(AND(PET!$W20&lt;=('VERTICAL ALIGNMENT'!$C$24-('VERTICAL ALIGNMENT'!$E$24/2)),(PET!$W20&gt;='VERTICAL ALIGNMENT'!$C$22+'VERTICAL ALIGNMENT'!$E$22/2)),'VERTICAL ALIGNMENT'!$D$22+'VERTICAL ALIGNMENT'!$F$23*(PET!$W20-'VERTICAL ALIGNMENT'!$C$22),IF(AND(PET!$W20&lt;=('VERTICAL ALIGNMENT'!$C$24+('VERTICAL ALIGNMENT'!$E$24/2)),(PET!$W20&gt;=('VERTICAL ALIGNMENT'!$C$24-('VERTICAL ALIGNMENT'!$E$24/2)))),'VERTICAL ALIGNMENT'!$K$24+'VERTICAL ALIGNMENT'!$F$23*(PET!$W20-'VERTICAL ALIGNMENT'!$J$24)+('VERTICAL ALIGNMENT'!$I$24/2)*(PET!$W20-'VERTICAL ALIGNMENT'!$J$24)^2,IF(AND(PET!$W20&lt;=('VERTICAL ALIGNMENT'!$C$26-('VERTICAL ALIGNMENT'!$E$26/2)),(PET!$W20&gt;='VERTICAL ALIGNMENT'!$C$24+'VERTICAL ALIGNMENT'!$E$24/2)),'VERTICAL ALIGNMENT'!$D$24+'VERTICAL ALIGNMENT'!$F$25*(PET!$W20-'VERTICAL ALIGNMENT'!$C$24),IF(AND(PET!$W20&lt;=('VERTICAL ALIGNMENT'!$C$26+('VERTICAL ALIGNMENT'!$E$26/2)),(PET!$W20&gt;=('VERTICAL ALIGNMENT'!$C$26-('VERTICAL ALIGNMENT'!$E$26/2)))),'VERTICAL ALIGNMENT'!$K$26+'VERTICAL ALIGNMENT'!$F$25*(PET!$W20-'VERTICAL ALIGNMENT'!$J$26)+('VERTICAL ALIGNMENT'!$I$26/2)*(PET!$W20-'VERTICAL ALIGNMENT'!$J$26)^2,$P20))))))</f>
        <v>O. B.</v>
      </c>
      <c r="P20" s="162" t="str">
        <f>IF(AND(PET!$W20&lt;=('VERTICAL ALIGNMENT'!$C$28-('VERTICAL ALIGNMENT'!$E$28/2)),(PET!$W20&gt;='VERTICAL ALIGNMENT'!$C$26+'VERTICAL ALIGNMENT'!$E$26/2)),'VERTICAL ALIGNMENT'!$D$26+'VERTICAL ALIGNMENT'!$F$27*(PET!$W20-'VERTICAL ALIGNMENT'!$C$26),IF(AND(PET!$W20&lt;=('VERTICAL ALIGNMENT'!$C$28+('VERTICAL ALIGNMENT'!$E$28/2)),(PET!$W20&gt;=('VERTICAL ALIGNMENT'!$C$28-('VERTICAL ALIGNMENT'!$E$28/2)))),'VERTICAL ALIGNMENT'!$K$28+'VERTICAL ALIGNMENT'!$F$27*(PET!$W20-'VERTICAL ALIGNMENT'!$J$28)+('VERTICAL ALIGNMENT'!$I$28/2)*(PET!$W20-'VERTICAL ALIGNMENT'!$J$28)^2,IF(AND(PET!$W20&lt;=('VERTICAL ALIGNMENT'!$C$30-('VERTICAL ALIGNMENT'!$E$30/2)),(PET!$W20&gt;='VERTICAL ALIGNMENT'!$C$28+'VERTICAL ALIGNMENT'!$E$28/2)),'VERTICAL ALIGNMENT'!$D$28+'VERTICAL ALIGNMENT'!$F$29*(PET!$W20-'VERTICAL ALIGNMENT'!$C$28),IF(AND(PET!$W20&lt;=('VERTICAL ALIGNMENT'!$C$30+('VERTICAL ALIGNMENT'!$E$30/2)),(PET!$W20&gt;=('VERTICAL ALIGNMENT'!$C$30-('VERTICAL ALIGNMENT'!$E$30/2)))),'VERTICAL ALIGNMENT'!$K$30+'VERTICAL ALIGNMENT'!$F$29*(PET!$W20-'VERTICAL ALIGNMENT'!$J$30)+('VERTICAL ALIGNMENT'!$I$30/2)*(PET!$W20-'VERTICAL ALIGNMENT'!$J$30)^2,IF(AND(PET!$W20&lt;=('VERTICAL ALIGNMENT'!$C$32-('VERTICAL ALIGNMENT'!$E$32/2)),(PET!$W20&gt;='VERTICAL ALIGNMENT'!$C$30+'VERTICAL ALIGNMENT'!$E$30/2)),'VERTICAL ALIGNMENT'!$D$30+'VERTICAL ALIGNMENT'!$F$31*(PET!$W20-'VERTICAL ALIGNMENT'!$C$30),IF(AND(PET!$W20&lt;=('VERTICAL ALIGNMENT'!$C$32+('VERTICAL ALIGNMENT'!$E$32/2)),(PET!$W20&gt;=('VERTICAL ALIGNMENT'!$C$32-('VERTICAL ALIGNMENT'!$E$32/2)))),'VERTICAL ALIGNMENT'!$K$32+'VERTICAL ALIGNMENT'!$F$31*(PET!$W20-'VERTICAL ALIGNMENT'!$J$32)+('VERTICAL ALIGNMENT'!$I$32/2)*(PET!$W20-'VERTICAL ALIGNMENT'!$J$32)^2,$Q20))))))</f>
        <v>O. B.</v>
      </c>
      <c r="Q20" s="162" t="str">
        <f>IF(AND(PET!$W20&lt;=('VERTICAL ALIGNMENT'!$C$34-('VERTICAL ALIGNMENT'!$E$34/2)),(PET!$W20&gt;='VERTICAL ALIGNMENT'!$C$32+'VERTICAL ALIGNMENT'!$E$32/2)),'VERTICAL ALIGNMENT'!$D$32+'VERTICAL ALIGNMENT'!$F$33*(PET!$W20-'VERTICAL ALIGNMENT'!$C$32),IF(AND(PET!$W20&lt;=('VERTICAL ALIGNMENT'!$C$34+('VERTICAL ALIGNMENT'!$E$34/2)),(PET!$W20&gt;=('VERTICAL ALIGNMENT'!$C$34-('VERTICAL ALIGNMENT'!$E$34/2)))),'VERTICAL ALIGNMENT'!$K$34+'VERTICAL ALIGNMENT'!$F$33*(PET!$W20-'VERTICAL ALIGNMENT'!$J$34)+('VERTICAL ALIGNMENT'!$I$34/2)*(PET!$W20-'VERTICAL ALIGNMENT'!$J$34)^2,IF(AND(PET!$W20&lt;=('VERTICAL ALIGNMENT'!$C$36-('VERTICAL ALIGNMENT'!$E$36/2)),(PET!$W20&gt;='VERTICAL ALIGNMENT'!$C$34+'VERTICAL ALIGNMENT'!$E$34/2)),'VERTICAL ALIGNMENT'!$D$34+'VERTICAL ALIGNMENT'!$F$35*(PET!$W20-'VERTICAL ALIGNMENT'!$C$34),IF(AND(PET!$W20&lt;=('VERTICAL ALIGNMENT'!$C$36+('VERTICAL ALIGNMENT'!$E$36/2)),(PET!$W20&gt;=('VERTICAL ALIGNMENT'!$C$36-('VERTICAL ALIGNMENT'!$E$36/2)))),'VERTICAL ALIGNMENT'!$K$36+'VERTICAL ALIGNMENT'!$F$35*(PET!$W20-'VERTICAL ALIGNMENT'!$J$36)+('VERTICAL ALIGNMENT'!$I$36/2)*(PET!$W20-'VERTICAL ALIGNMENT'!$J$36)^2,IF(AND(PET!$W20&lt;=('VERTICAL ALIGNMENT'!$C$38-('VERTICAL ALIGNMENT'!$E$38/2)),(PET!$W20&gt;='VERTICAL ALIGNMENT'!$C$36+'VERTICAL ALIGNMENT'!$E$36/2)),'VERTICAL ALIGNMENT'!$D$36+'VERTICAL ALIGNMENT'!$F$37*(PET!$W20-'VERTICAL ALIGNMENT'!$C$36),IF(AND(PET!$W20&lt;=('VERTICAL ALIGNMENT'!$C$38+('VERTICAL ALIGNMENT'!$E$38/2)),(PET!$W20&gt;=('VERTICAL ALIGNMENT'!$C$38-('VERTICAL ALIGNMENT'!$E$38/2)))),'VERTICAL ALIGNMENT'!$K$38+'VERTICAL ALIGNMENT'!$F$37*(PET!$W20-'VERTICAL ALIGNMENT'!$J$38)+('VERTICAL ALIGNMENT'!$I$38/2)*(PET!$W20-'VERTICAL ALIGNMENT'!$J$38)^2,$R20))))))</f>
        <v>O. B.</v>
      </c>
      <c r="R20" s="162" t="str">
        <f>IF(AND(PET!$W20&lt;=('VERTICAL ALIGNMENT'!$C$40-('VERTICAL ALIGNMENT'!$E$40/2)),(PET!$W20&gt;='VERTICAL ALIGNMENT'!$C$38+'VERTICAL ALIGNMENT'!$E$38/2)),'VERTICAL ALIGNMENT'!$D$38+'VERTICAL ALIGNMENT'!$F$39*(PET!$W20-'VERTICAL ALIGNMENT'!$C$38),IF(AND(PET!$W20&lt;=('VERTICAL ALIGNMENT'!$C$40+('VERTICAL ALIGNMENT'!$E$40/2)),(PET!$W20&gt;=('VERTICAL ALIGNMENT'!$C$40-('VERTICAL ALIGNMENT'!$E$40/2)))),'VERTICAL ALIGNMENT'!$K$40+'VERTICAL ALIGNMENT'!$F$39*(PET!$W20-'VERTICAL ALIGNMENT'!$J$40)+('VERTICAL ALIGNMENT'!$I$40/2)*(PET!$W20-'VERTICAL ALIGNMENT'!$J$40)^2,IF(AND(PET!$W20&lt;=('VERTICAL ALIGNMENT'!$C$42-('VERTICAL ALIGNMENT'!$E$42/2)),(PET!$W20&gt;='VERTICAL ALIGNMENT'!$C$40+'VERTICAL ALIGNMENT'!$E$40/2)),'VERTICAL ALIGNMENT'!$D$40+'VERTICAL ALIGNMENT'!$F$41*(PET!$W20-'VERTICAL ALIGNMENT'!$C$40),IF(AND(PET!$W20&lt;=('VERTICAL ALIGNMENT'!$C$42+('VERTICAL ALIGNMENT'!$E$42/2)),(PET!$W20&gt;=('VERTICAL ALIGNMENT'!$C$42-('VERTICAL ALIGNMENT'!$E$42/2)))),'VERTICAL ALIGNMENT'!$K$42+'VERTICAL ALIGNMENT'!$F$41*(PET!$W20-'VERTICAL ALIGNMENT'!$J$42)+('VERTICAL ALIGNMENT'!$I$42/2)*(PET!$W20-'VERTICAL ALIGNMENT'!$J$42)^2,IF(AND(PET!$W20&lt;=('VERTICAL ALIGNMENT'!$C$44-('VERTICAL ALIGNMENT'!$E$44/2)),(PET!$W20&gt;='VERTICAL ALIGNMENT'!$C$42+'VERTICAL ALIGNMENT'!$E$42/2)),'VERTICAL ALIGNMENT'!$D$42+'VERTICAL ALIGNMENT'!$F$43*(PET!$W20-'VERTICAL ALIGNMENT'!$C$42),IF(AND(PET!$W20&lt;=('VERTICAL ALIGNMENT'!$C$44+('VERTICAL ALIGNMENT'!$E$44/2)),(PET!$W20&gt;=('VERTICAL ALIGNMENT'!$C$44-('VERTICAL ALIGNMENT'!$E$44/2)))),'VERTICAL ALIGNMENT'!$K$44+'VERTICAL ALIGNMENT'!$F$43*(PET!$W20-'VERTICAL ALIGNMENT'!$J$44)+('VERTICAL ALIGNMENT'!$I$44/2)*(PET!$W20-'VERTICAL ALIGNMENT'!$J$44)^2,$S20))))))</f>
        <v>O. B.</v>
      </c>
      <c r="S20" s="162" t="str">
        <f>IF(AND(PET!$W20&lt;=('VERTICAL ALIGNMENT'!$C$46-('VERTICAL ALIGNMENT'!$E$46/2)),(PET!$W20&gt;='VERTICAL ALIGNMENT'!$C$44+'VERTICAL ALIGNMENT'!$E$44/2)),'VERTICAL ALIGNMENT'!$D$44+'VERTICAL ALIGNMENT'!$F$45*(PET!$W20-'VERTICAL ALIGNMENT'!$C$44),IF(AND(PET!$W20&lt;=('VERTICAL ALIGNMENT'!$C$46+('VERTICAL ALIGNMENT'!$E$46/2)),(PET!$W20&gt;=('VERTICAL ALIGNMENT'!$C$46-('VERTICAL ALIGNMENT'!$E$46/2)))),'VERTICAL ALIGNMENT'!$K$46+'VERTICAL ALIGNMENT'!$F$45*(PET!$W20-'VERTICAL ALIGNMENT'!$J$46)+('VERTICAL ALIGNMENT'!$I$46/2)*(PET!$W20-'VERTICAL ALIGNMENT'!$J$46)^2,IF(AND(PET!$W20&lt;=('VERTICAL ALIGNMENT'!$C$48-('VERTICAL ALIGNMENT'!$E$48/2)),(PET!$W20&gt;='VERTICAL ALIGNMENT'!$C$46+'VERTICAL ALIGNMENT'!$E$46/2)),'VERTICAL ALIGNMENT'!$D$46+'VERTICAL ALIGNMENT'!$F$47*(PET!$W20-'VERTICAL ALIGNMENT'!$C$46),IF(AND(PET!$W20&lt;=('VERTICAL ALIGNMENT'!$C$48+('VERTICAL ALIGNMENT'!$E$48/2)),(PET!$W20&gt;=('VERTICAL ALIGNMENT'!$C$48-('VERTICAL ALIGNMENT'!$E$48/2)))),'VERTICAL ALIGNMENT'!$K$48+'VERTICAL ALIGNMENT'!$F$47*(PET!$W20-'VERTICAL ALIGNMENT'!$J$48)+('VERTICAL ALIGNMENT'!$I$48/2)*(PET!$W20-'VERTICAL ALIGNMENT'!$J$48)^2,IF(AND(PET!$W20&lt;=('VERTICAL ALIGNMENT'!$C$50-('VERTICAL ALIGNMENT'!$E$50/2)),(PET!$W20&gt;='VERTICAL ALIGNMENT'!$C$48+'VERTICAL ALIGNMENT'!$E$48/2)),'VERTICAL ALIGNMENT'!$D$48+'VERTICAL ALIGNMENT'!$F$49*(PET!$W20-'VERTICAL ALIGNMENT'!$C$48),IF(AND(PET!$W20&lt;=('VERTICAL ALIGNMENT'!$C$50+('VERTICAL ALIGNMENT'!$E$50/2)),(PET!$W20&gt;=('VERTICAL ALIGNMENT'!$C$50-('VERTICAL ALIGNMENT'!$E$50/2)))),'VERTICAL ALIGNMENT'!$K$50+'VERTICAL ALIGNMENT'!$F$49*(PET!$W20-'VERTICAL ALIGNMENT'!$J$50)+('VERTICAL ALIGNMENT'!$I$50/2)*(PET!$W20-'VERTICAL ALIGNMENT'!$J$50)^2,$T20))))))</f>
        <v>O. B.</v>
      </c>
      <c r="T20" s="162" t="str">
        <f>IF(AND(PET!$W20&lt;=('VERTICAL ALIGNMENT'!$C$52-('VERTICAL ALIGNMENT'!$E$52/2)),(PET!$W20&gt;='VERTICAL ALIGNMENT'!$C$50+'VERTICAL ALIGNMENT'!$E$50/2)),'VERTICAL ALIGNMENT'!$D$50+'VERTICAL ALIGNMENT'!$F$51*(PET!$W20-'VERTICAL ALIGNMENT'!$C$50),IF(AND(PET!$W20&lt;=('VERTICAL ALIGNMENT'!$C$52+('VERTICAL ALIGNMENT'!$E$52/2)),(PET!$W20&gt;=('VERTICAL ALIGNMENT'!$C$52-('VERTICAL ALIGNMENT'!$E$52/2)))),'VERTICAL ALIGNMENT'!$K$52+'VERTICAL ALIGNMENT'!$F$51*(PET!$W20-'VERTICAL ALIGNMENT'!$J$52)+('VERTICAL ALIGNMENT'!$I$52/2)*(PET!$W20-'VERTICAL ALIGNMENT'!$J$52)^2,IF(AND(PET!$W20&lt;=('VERTICAL ALIGNMENT'!$C$54-('VERTICAL ALIGNMENT'!$E$54/2)),(PET!$W20&gt;='VERTICAL ALIGNMENT'!$C$52+'VERTICAL ALIGNMENT'!$E$52/2)),'VERTICAL ALIGNMENT'!$D$52+'VERTICAL ALIGNMENT'!$F$53*(PET!$W20-'VERTICAL ALIGNMENT'!$C$52),IF(AND(PET!$W20&lt;=('VERTICAL ALIGNMENT'!$C$54+('VERTICAL ALIGNMENT'!$E$54/2)),(PET!$W20&gt;=('VERTICAL ALIGNMENT'!$C$54-('VERTICAL ALIGNMENT'!$E$54/2)))),'VERTICAL ALIGNMENT'!$K$54+'VERTICAL ALIGNMENT'!$F$53*(PET!$W20-'VERTICAL ALIGNMENT'!$J$54)+('VERTICAL ALIGNMENT'!$I$54/2)*(PET!$W20-'VERTICAL ALIGNMENT'!$J$54)^2,IF(AND(PET!$W20&lt;=('VERTICAL ALIGNMENT'!$C$56-('VERTICAL ALIGNMENT'!$E$56/2)),(PET!$W20&gt;='VERTICAL ALIGNMENT'!$C$54+'VERTICAL ALIGNMENT'!$E$54/2)),'VERTICAL ALIGNMENT'!$D$54+'VERTICAL ALIGNMENT'!$F$55*(PET!$W20-'VERTICAL ALIGNMENT'!$C$54),IF(AND(PET!$W20&lt;=('VERTICAL ALIGNMENT'!$C$56+('VERTICAL ALIGNMENT'!$E$56/2)),(PET!$W20&gt;=('VERTICAL ALIGNMENT'!$C$56-('VERTICAL ALIGNMENT'!$E$56/2)))),'VERTICAL ALIGNMENT'!$K$56+'VERTICAL ALIGNMENT'!$F$55*(PET!$W20-'VERTICAL ALIGNMENT'!$J$56)+('VERTICAL ALIGNMENT'!$I$56/2)*(PET!$W20-'VERTICAL ALIGNMENT'!$J$56)^2,$U20))))))</f>
        <v>O. B.</v>
      </c>
      <c r="U20" s="162" t="str">
        <f>IF(AND(PET!$W20&lt;=('VERTICAL ALIGNMENT'!$C$58-('VERTICAL ALIGNMENT'!$E$58/2)),(PET!$W20&gt;='VERTICAL ALIGNMENT'!$C$56+'VERTICAL ALIGNMENT'!$E$56/2)),'VERTICAL ALIGNMENT'!$D$56+'VERTICAL ALIGNMENT'!$F$57*(PET!$W20-'VERTICAL ALIGNMENT'!$C$56),IF(AND(PET!$W20&lt;=('VERTICAL ALIGNMENT'!$C$58+('VERTICAL ALIGNMENT'!$E$58/2)),(PET!$W20&gt;=('VERTICAL ALIGNMENT'!$C$58-('VERTICAL ALIGNMENT'!$E$58/2)))),'VERTICAL ALIGNMENT'!$K$58+'VERTICAL ALIGNMENT'!$F$57*(PET!$W20-'VERTICAL ALIGNMENT'!$J$58)+('VERTICAL ALIGNMENT'!$I$58/2)*(PET!$W20-'VERTICAL ALIGNMENT'!$J$58)^2,IF(AND(PET!$W20&lt;=('VERTICAL ALIGNMENT'!$C$60-('VERTICAL ALIGNMENT'!$E$60/2)),(PET!$W20&gt;='VERTICAL ALIGNMENT'!$C$58+'VERTICAL ALIGNMENT'!$E$58/2)),'VERTICAL ALIGNMENT'!$D$58+'VERTICAL ALIGNMENT'!$F$59*(PET!$W20-'VERTICAL ALIGNMENT'!$C$58),IF(AND(PET!$W20&lt;=('VERTICAL ALIGNMENT'!$C$60+('VERTICAL ALIGNMENT'!$E$60/2)),(PET!$W20&gt;=('VERTICAL ALIGNMENT'!$C$60-('VERTICAL ALIGNMENT'!$E$60/2)))),'VERTICAL ALIGNMENT'!$K$60+'VERTICAL ALIGNMENT'!$F$59*(PET!$W20-'VERTICAL ALIGNMENT'!$J$60)+('VERTICAL ALIGNMENT'!$I$60/2)*(PET!$W20-'VERTICAL ALIGNMENT'!$J$60)^2,IF(AND(PET!$W20&lt;=('VERTICAL ALIGNMENT'!$C$62-('VERTICAL ALIGNMENT'!$E$62/2)),(PET!$W20&gt;='VERTICAL ALIGNMENT'!$C$60+'VERTICAL ALIGNMENT'!$E$60/2)),'VERTICAL ALIGNMENT'!$D$60+'VERTICAL ALIGNMENT'!$F$61*(PET!$W20-'VERTICAL ALIGNMENT'!$C$60),IF(AND(PET!$W20&lt;=('VERTICAL ALIGNMENT'!$C$62+('VERTICAL ALIGNMENT'!$E$62/2)),(PET!$W20&gt;=('VERTICAL ALIGNMENT'!$C$62-('VERTICAL ALIGNMENT'!$E$62/2)))),'VERTICAL ALIGNMENT'!$K$62+'VERTICAL ALIGNMENT'!$F$61*(PET!$W20-'VERTICAL ALIGNMENT'!$J$62)+('VERTICAL ALIGNMENT'!$I$62/2)*(PET!$W20-'VERTICAL ALIGNMENT'!$J$62)^2,$V20))))))</f>
        <v>O. B.</v>
      </c>
      <c r="V20" s="162" t="str">
        <f>IF(AND(PET!$W20&gt;'VERTICAL ALIGNMENT'!$C$60+'VERTICAL ALIGNMENT'!$E$60/2,PET!$W20&lt;='VERTICAL ALIGNMENT'!$C$62),'VERTICAL ALIGNMENT'!$D$60+'VERTICAL ALIGNMENT'!$F$61*(PET!$W20-'VERTICAL ALIGNMENT'!$C$60),"O. B.")</f>
        <v>O. B.</v>
      </c>
      <c r="W20" s="163">
        <f t="shared" si="29"/>
        <v>1275</v>
      </c>
      <c r="X20" s="209">
        <f t="shared" ref="X20:X35" si="32">IF(AA20&lt;0.04, 0.04,AA20)</f>
        <v>4.630819019168534E-2</v>
      </c>
      <c r="Y20" s="106">
        <v>4</v>
      </c>
      <c r="Z20" s="210">
        <f t="shared" si="6"/>
        <v>642.56790000000001</v>
      </c>
      <c r="AA20" s="176">
        <f t="shared" si="30"/>
        <v>4.630819019168534E-2</v>
      </c>
      <c r="AB20" s="105">
        <v>24</v>
      </c>
      <c r="AC20" s="172">
        <f t="shared" si="27"/>
        <v>1.1113965646004482</v>
      </c>
      <c r="AD20" s="268"/>
      <c r="AE20" s="215"/>
      <c r="AF20" s="219">
        <f t="shared" si="28"/>
        <v>643.67999999999995</v>
      </c>
      <c r="AG20" s="286"/>
      <c r="AH20" s="286"/>
      <c r="AI20" s="287"/>
      <c r="AJ20" s="107"/>
      <c r="AK20" s="273"/>
      <c r="AL20" s="110"/>
      <c r="AM20" s="110"/>
      <c r="AU20" s="113"/>
      <c r="AV20" s="113"/>
      <c r="AW20" s="113"/>
      <c r="AX20" s="113"/>
      <c r="AY20" s="113"/>
      <c r="AZ20" s="113"/>
    </row>
    <row r="21" spans="1:52" ht="14.1" customHeight="1" x14ac:dyDescent="0.2">
      <c r="A21" s="131">
        <f t="shared" si="21"/>
        <v>639.40099999999995</v>
      </c>
      <c r="B21" s="106">
        <v>10</v>
      </c>
      <c r="C21" s="206">
        <f t="shared" si="22"/>
        <v>-4.9943900414937771E-2</v>
      </c>
      <c r="D21" s="131">
        <f t="shared" si="2"/>
        <v>639.9</v>
      </c>
      <c r="E21" s="198"/>
      <c r="F21" s="289"/>
      <c r="G21" s="145">
        <f t="shared" si="23"/>
        <v>-1.7979804149377598</v>
      </c>
      <c r="H21" s="234">
        <v>36</v>
      </c>
      <c r="I21" s="224">
        <f t="shared" si="11"/>
        <v>-4.9943900414937771E-2</v>
      </c>
      <c r="J21" s="201">
        <f t="shared" si="26"/>
        <v>641.70000000000005</v>
      </c>
      <c r="K21" s="106">
        <v>4</v>
      </c>
      <c r="L21" s="206">
        <f t="shared" si="31"/>
        <v>-4.9943900414937771E-2</v>
      </c>
      <c r="M21" s="161">
        <f>IF(AND(PET!$W21&lt;=('VERTICAL ALIGNMENT'!$C$10-('VERTICAL ALIGNMENT'!$E$10/2)),(PET!$W21&gt;='VERTICAL ALIGNMENT'!$C$8)),'VERTICAL ALIGNMENT'!$D$8+'VERTICAL ALIGNMENT'!$F$9*(PET!$W21-'VERTICAL ALIGNMENT'!$C$8),IF(AND(PET!$W21&lt;=('VERTICAL ALIGNMENT'!$C$10+('VERTICAL ALIGNMENT'!$E$10/2)),(PET!$W21&gt;=('VERTICAL ALIGNMENT'!$C$10-('VERTICAL ALIGNMENT'!$E$10/2)))),'VERTICAL ALIGNMENT'!$K$10+'VERTICAL ALIGNMENT'!$F$9*(PET!$W21-'VERTICAL ALIGNMENT'!$J$10)+('VERTICAL ALIGNMENT'!$I$10/2)*(PET!$W21-'VERTICAL ALIGNMENT'!$J$10)^2,IF(AND(PET!$W21&lt;=('VERTICAL ALIGNMENT'!$C$12-('VERTICAL ALIGNMENT'!$E$12/2)),(PET!$W21&gt;='VERTICAL ALIGNMENT'!$C$10+'VERTICAL ALIGNMENT'!$E$10/2)),'VERTICAL ALIGNMENT'!$D$10+'VERTICAL ALIGNMENT'!$F$11*(PET!$W21-'VERTICAL ALIGNMENT'!$C$10),IF(AND(PET!$W21&lt;=('VERTICAL ALIGNMENT'!$C$12+('VERTICAL ALIGNMENT'!$E$12/2)),(PET!$W21&gt;=('VERTICAL ALIGNMENT'!$C$12-('VERTICAL ALIGNMENT'!$E$12/2)))),'VERTICAL ALIGNMENT'!$K$12+'VERTICAL ALIGNMENT'!$F$11*(PET!$W21-'VERTICAL ALIGNMENT'!$J$12)+('VERTICAL ALIGNMENT'!$I$12/2)*(PET!$W21-'VERTICAL ALIGNMENT'!$J$12)^2,IF(AND(PET!$W21&lt;=('VERTICAL ALIGNMENT'!$C$14-('VERTICAL ALIGNMENT'!$E$14/2)),(PET!$W21&gt;='VERTICAL ALIGNMENT'!$C$12+'VERTICAL ALIGNMENT'!$E$12/2)),'VERTICAL ALIGNMENT'!$D$12+'VERTICAL ALIGNMENT'!$F$13*(PET!$W21-'VERTICAL ALIGNMENT'!$C$12),IF(AND(PET!$W21&lt;=('VERTICAL ALIGNMENT'!$C$14+('VERTICAL ALIGNMENT'!$E$14/2)),(PET!$W21&gt;=('VERTICAL ALIGNMENT'!$C$14-('VERTICAL ALIGNMENT'!$E$14/2)))),'VERTICAL ALIGNMENT'!$K$14+'VERTICAL ALIGNMENT'!$F$13*(PET!$W21-'VERTICAL ALIGNMENT'!$J$14)+('VERTICAL ALIGNMENT'!$I$14/2)*(PET!$W21-'VERTICAL ALIGNMENT'!$J$14)^2,$N21))))))</f>
        <v>641.89940073354614</v>
      </c>
      <c r="N21" s="162" t="str">
        <f>IF(AND(PET!$W21&lt;=('VERTICAL ALIGNMENT'!$C$16-('VERTICAL ALIGNMENT'!$E$16/2)),(PET!$W21&gt;='VERTICAL ALIGNMENT'!$C$14+'VERTICAL ALIGNMENT'!$E$14/2)),'VERTICAL ALIGNMENT'!$D$14+'VERTICAL ALIGNMENT'!$F$15*(PET!$W21-'VERTICAL ALIGNMENT'!$C$14),IF(AND(PET!$W21&lt;=('VERTICAL ALIGNMENT'!$C$16+('VERTICAL ALIGNMENT'!$E$16/2)),(PET!$W21&gt;=('VERTICAL ALIGNMENT'!$C$16-('VERTICAL ALIGNMENT'!$E$16/2)))),'VERTICAL ALIGNMENT'!$K$16+'VERTICAL ALIGNMENT'!$F$15*(PET!$W21-'VERTICAL ALIGNMENT'!$J$16)+('VERTICAL ALIGNMENT'!$I$16/2)*(PET!$W21-'VERTICAL ALIGNMENT'!$J$16)^2,IF(AND(PET!$W21&lt;=('VERTICAL ALIGNMENT'!$C$18-('VERTICAL ALIGNMENT'!$E$18/2)),(PET!$W21&gt;='VERTICAL ALIGNMENT'!$C$16+'VERTICAL ALIGNMENT'!$E$16/2)),'VERTICAL ALIGNMENT'!$D$16+'VERTICAL ALIGNMENT'!$F$17*(PET!$W21-'VERTICAL ALIGNMENT'!$C$16),IF(AND(PET!$W21&lt;=('VERTICAL ALIGNMENT'!$C$18+('VERTICAL ALIGNMENT'!$E$18/2)),(PET!$W21&gt;=('VERTICAL ALIGNMENT'!$C$18-('VERTICAL ALIGNMENT'!$E$18/2)))),'VERTICAL ALIGNMENT'!$K$18+'VERTICAL ALIGNMENT'!$F$17*(PET!$W21-'VERTICAL ALIGNMENT'!$J$18)+('VERTICAL ALIGNMENT'!$I$18/2)*(PET!$W21-'VERTICAL ALIGNMENT'!$J$18)^2,IF(AND(PET!$W21&lt;=('VERTICAL ALIGNMENT'!$C$20-('VERTICAL ALIGNMENT'!$E$20/2)),(PET!$W21&gt;='VERTICAL ALIGNMENT'!$C$18+'VERTICAL ALIGNMENT'!$E$18/2)),'VERTICAL ALIGNMENT'!$D$18+'VERTICAL ALIGNMENT'!$F$19*(PET!$W21-'VERTICAL ALIGNMENT'!$C$18),IF(AND(PET!$W21&lt;=('VERTICAL ALIGNMENT'!$C$20+('VERTICAL ALIGNMENT'!$E$20/2)),(PET!$W21&gt;=('VERTICAL ALIGNMENT'!$C$20-('VERTICAL ALIGNMENT'!$E$20/2)))),'VERTICAL ALIGNMENT'!$K$20+'VERTICAL ALIGNMENT'!$F$19*(PET!$W21-'VERTICAL ALIGNMENT'!$J$20)+('VERTICAL ALIGNMENT'!$I$20/2)*(PET!$W21-'VERTICAL ALIGNMENT'!$J$20)^2,$O21))))))</f>
        <v>O. B.</v>
      </c>
      <c r="O21" s="162" t="str">
        <f>IF(AND(PET!$W21&lt;=('VERTICAL ALIGNMENT'!$C$22-('VERTICAL ALIGNMENT'!$E$22/2)),(PET!$W21&gt;='VERTICAL ALIGNMENT'!$C$20+'VERTICAL ALIGNMENT'!$E$20/2)),'VERTICAL ALIGNMENT'!$D$20+'VERTICAL ALIGNMENT'!$F$21*(PET!$W21-'VERTICAL ALIGNMENT'!$C$20),IF(AND(PET!$W21&lt;=('VERTICAL ALIGNMENT'!$C$22+('VERTICAL ALIGNMENT'!$E$22/2)),(PET!$W21&gt;=('VERTICAL ALIGNMENT'!$C$22-('VERTICAL ALIGNMENT'!$E$22/2)))),'VERTICAL ALIGNMENT'!$K$22+'VERTICAL ALIGNMENT'!$F$21*(PET!$W21-'VERTICAL ALIGNMENT'!$J$22)+('VERTICAL ALIGNMENT'!$I$22/2)*(PET!$W21-'VERTICAL ALIGNMENT'!$J$22)^2,IF(AND(PET!$W21&lt;=('VERTICAL ALIGNMENT'!$C$24-('VERTICAL ALIGNMENT'!$E$24/2)),(PET!$W21&gt;='VERTICAL ALIGNMENT'!$C$22+'VERTICAL ALIGNMENT'!$E$22/2)),'VERTICAL ALIGNMENT'!$D$22+'VERTICAL ALIGNMENT'!$F$23*(PET!$W21-'VERTICAL ALIGNMENT'!$C$22),IF(AND(PET!$W21&lt;=('VERTICAL ALIGNMENT'!$C$24+('VERTICAL ALIGNMENT'!$E$24/2)),(PET!$W21&gt;=('VERTICAL ALIGNMENT'!$C$24-('VERTICAL ALIGNMENT'!$E$24/2)))),'VERTICAL ALIGNMENT'!$K$24+'VERTICAL ALIGNMENT'!$F$23*(PET!$W21-'VERTICAL ALIGNMENT'!$J$24)+('VERTICAL ALIGNMENT'!$I$24/2)*(PET!$W21-'VERTICAL ALIGNMENT'!$J$24)^2,IF(AND(PET!$W21&lt;=('VERTICAL ALIGNMENT'!$C$26-('VERTICAL ALIGNMENT'!$E$26/2)),(PET!$W21&gt;='VERTICAL ALIGNMENT'!$C$24+'VERTICAL ALIGNMENT'!$E$24/2)),'VERTICAL ALIGNMENT'!$D$24+'VERTICAL ALIGNMENT'!$F$25*(PET!$W21-'VERTICAL ALIGNMENT'!$C$24),IF(AND(PET!$W21&lt;=('VERTICAL ALIGNMENT'!$C$26+('VERTICAL ALIGNMENT'!$E$26/2)),(PET!$W21&gt;=('VERTICAL ALIGNMENT'!$C$26-('VERTICAL ALIGNMENT'!$E$26/2)))),'VERTICAL ALIGNMENT'!$K$26+'VERTICAL ALIGNMENT'!$F$25*(PET!$W21-'VERTICAL ALIGNMENT'!$J$26)+('VERTICAL ALIGNMENT'!$I$26/2)*(PET!$W21-'VERTICAL ALIGNMENT'!$J$26)^2,$P21))))))</f>
        <v>O. B.</v>
      </c>
      <c r="P21" s="162" t="str">
        <f>IF(AND(PET!$W21&lt;=('VERTICAL ALIGNMENT'!$C$28-('VERTICAL ALIGNMENT'!$E$28/2)),(PET!$W21&gt;='VERTICAL ALIGNMENT'!$C$26+'VERTICAL ALIGNMENT'!$E$26/2)),'VERTICAL ALIGNMENT'!$D$26+'VERTICAL ALIGNMENT'!$F$27*(PET!$W21-'VERTICAL ALIGNMENT'!$C$26),IF(AND(PET!$W21&lt;=('VERTICAL ALIGNMENT'!$C$28+('VERTICAL ALIGNMENT'!$E$28/2)),(PET!$W21&gt;=('VERTICAL ALIGNMENT'!$C$28-('VERTICAL ALIGNMENT'!$E$28/2)))),'VERTICAL ALIGNMENT'!$K$28+'VERTICAL ALIGNMENT'!$F$27*(PET!$W21-'VERTICAL ALIGNMENT'!$J$28)+('VERTICAL ALIGNMENT'!$I$28/2)*(PET!$W21-'VERTICAL ALIGNMENT'!$J$28)^2,IF(AND(PET!$W21&lt;=('VERTICAL ALIGNMENT'!$C$30-('VERTICAL ALIGNMENT'!$E$30/2)),(PET!$W21&gt;='VERTICAL ALIGNMENT'!$C$28+'VERTICAL ALIGNMENT'!$E$28/2)),'VERTICAL ALIGNMENT'!$D$28+'VERTICAL ALIGNMENT'!$F$29*(PET!$W21-'VERTICAL ALIGNMENT'!$C$28),IF(AND(PET!$W21&lt;=('VERTICAL ALIGNMENT'!$C$30+('VERTICAL ALIGNMENT'!$E$30/2)),(PET!$W21&gt;=('VERTICAL ALIGNMENT'!$C$30-('VERTICAL ALIGNMENT'!$E$30/2)))),'VERTICAL ALIGNMENT'!$K$30+'VERTICAL ALIGNMENT'!$F$29*(PET!$W21-'VERTICAL ALIGNMENT'!$J$30)+('VERTICAL ALIGNMENT'!$I$30/2)*(PET!$W21-'VERTICAL ALIGNMENT'!$J$30)^2,IF(AND(PET!$W21&lt;=('VERTICAL ALIGNMENT'!$C$32-('VERTICAL ALIGNMENT'!$E$32/2)),(PET!$W21&gt;='VERTICAL ALIGNMENT'!$C$30+'VERTICAL ALIGNMENT'!$E$30/2)),'VERTICAL ALIGNMENT'!$D$30+'VERTICAL ALIGNMENT'!$F$31*(PET!$W21-'VERTICAL ALIGNMENT'!$C$30),IF(AND(PET!$W21&lt;=('VERTICAL ALIGNMENT'!$C$32+('VERTICAL ALIGNMENT'!$E$32/2)),(PET!$W21&gt;=('VERTICAL ALIGNMENT'!$C$32-('VERTICAL ALIGNMENT'!$E$32/2)))),'VERTICAL ALIGNMENT'!$K$32+'VERTICAL ALIGNMENT'!$F$31*(PET!$W21-'VERTICAL ALIGNMENT'!$J$32)+('VERTICAL ALIGNMENT'!$I$32/2)*(PET!$W21-'VERTICAL ALIGNMENT'!$J$32)^2,$Q21))))))</f>
        <v>O. B.</v>
      </c>
      <c r="Q21" s="162" t="str">
        <f>IF(AND(PET!$W21&lt;=('VERTICAL ALIGNMENT'!$C$34-('VERTICAL ALIGNMENT'!$E$34/2)),(PET!$W21&gt;='VERTICAL ALIGNMENT'!$C$32+'VERTICAL ALIGNMENT'!$E$32/2)),'VERTICAL ALIGNMENT'!$D$32+'VERTICAL ALIGNMENT'!$F$33*(PET!$W21-'VERTICAL ALIGNMENT'!$C$32),IF(AND(PET!$W21&lt;=('VERTICAL ALIGNMENT'!$C$34+('VERTICAL ALIGNMENT'!$E$34/2)),(PET!$W21&gt;=('VERTICAL ALIGNMENT'!$C$34-('VERTICAL ALIGNMENT'!$E$34/2)))),'VERTICAL ALIGNMENT'!$K$34+'VERTICAL ALIGNMENT'!$F$33*(PET!$W21-'VERTICAL ALIGNMENT'!$J$34)+('VERTICAL ALIGNMENT'!$I$34/2)*(PET!$W21-'VERTICAL ALIGNMENT'!$J$34)^2,IF(AND(PET!$W21&lt;=('VERTICAL ALIGNMENT'!$C$36-('VERTICAL ALIGNMENT'!$E$36/2)),(PET!$W21&gt;='VERTICAL ALIGNMENT'!$C$34+'VERTICAL ALIGNMENT'!$E$34/2)),'VERTICAL ALIGNMENT'!$D$34+'VERTICAL ALIGNMENT'!$F$35*(PET!$W21-'VERTICAL ALIGNMENT'!$C$34),IF(AND(PET!$W21&lt;=('VERTICAL ALIGNMENT'!$C$36+('VERTICAL ALIGNMENT'!$E$36/2)),(PET!$W21&gt;=('VERTICAL ALIGNMENT'!$C$36-('VERTICAL ALIGNMENT'!$E$36/2)))),'VERTICAL ALIGNMENT'!$K$36+'VERTICAL ALIGNMENT'!$F$35*(PET!$W21-'VERTICAL ALIGNMENT'!$J$36)+('VERTICAL ALIGNMENT'!$I$36/2)*(PET!$W21-'VERTICAL ALIGNMENT'!$J$36)^2,IF(AND(PET!$W21&lt;=('VERTICAL ALIGNMENT'!$C$38-('VERTICAL ALIGNMENT'!$E$38/2)),(PET!$W21&gt;='VERTICAL ALIGNMENT'!$C$36+'VERTICAL ALIGNMENT'!$E$36/2)),'VERTICAL ALIGNMENT'!$D$36+'VERTICAL ALIGNMENT'!$F$37*(PET!$W21-'VERTICAL ALIGNMENT'!$C$36),IF(AND(PET!$W21&lt;=('VERTICAL ALIGNMENT'!$C$38+('VERTICAL ALIGNMENT'!$E$38/2)),(PET!$W21&gt;=('VERTICAL ALIGNMENT'!$C$38-('VERTICAL ALIGNMENT'!$E$38/2)))),'VERTICAL ALIGNMENT'!$K$38+'VERTICAL ALIGNMENT'!$F$37*(PET!$W21-'VERTICAL ALIGNMENT'!$J$38)+('VERTICAL ALIGNMENT'!$I$38/2)*(PET!$W21-'VERTICAL ALIGNMENT'!$J$38)^2,$R21))))))</f>
        <v>O. B.</v>
      </c>
      <c r="R21" s="162" t="str">
        <f>IF(AND(PET!$W21&lt;=('VERTICAL ALIGNMENT'!$C$40-('VERTICAL ALIGNMENT'!$E$40/2)),(PET!$W21&gt;='VERTICAL ALIGNMENT'!$C$38+'VERTICAL ALIGNMENT'!$E$38/2)),'VERTICAL ALIGNMENT'!$D$38+'VERTICAL ALIGNMENT'!$F$39*(PET!$W21-'VERTICAL ALIGNMENT'!$C$38),IF(AND(PET!$W21&lt;=('VERTICAL ALIGNMENT'!$C$40+('VERTICAL ALIGNMENT'!$E$40/2)),(PET!$W21&gt;=('VERTICAL ALIGNMENT'!$C$40-('VERTICAL ALIGNMENT'!$E$40/2)))),'VERTICAL ALIGNMENT'!$K$40+'VERTICAL ALIGNMENT'!$F$39*(PET!$W21-'VERTICAL ALIGNMENT'!$J$40)+('VERTICAL ALIGNMENT'!$I$40/2)*(PET!$W21-'VERTICAL ALIGNMENT'!$J$40)^2,IF(AND(PET!$W21&lt;=('VERTICAL ALIGNMENT'!$C$42-('VERTICAL ALIGNMENT'!$E$42/2)),(PET!$W21&gt;='VERTICAL ALIGNMENT'!$C$40+'VERTICAL ALIGNMENT'!$E$40/2)),'VERTICAL ALIGNMENT'!$D$40+'VERTICAL ALIGNMENT'!$F$41*(PET!$W21-'VERTICAL ALIGNMENT'!$C$40),IF(AND(PET!$W21&lt;=('VERTICAL ALIGNMENT'!$C$42+('VERTICAL ALIGNMENT'!$E$42/2)),(PET!$W21&gt;=('VERTICAL ALIGNMENT'!$C$42-('VERTICAL ALIGNMENT'!$E$42/2)))),'VERTICAL ALIGNMENT'!$K$42+'VERTICAL ALIGNMENT'!$F$41*(PET!$W21-'VERTICAL ALIGNMENT'!$J$42)+('VERTICAL ALIGNMENT'!$I$42/2)*(PET!$W21-'VERTICAL ALIGNMENT'!$J$42)^2,IF(AND(PET!$W21&lt;=('VERTICAL ALIGNMENT'!$C$44-('VERTICAL ALIGNMENT'!$E$44/2)),(PET!$W21&gt;='VERTICAL ALIGNMENT'!$C$42+'VERTICAL ALIGNMENT'!$E$42/2)),'VERTICAL ALIGNMENT'!$D$42+'VERTICAL ALIGNMENT'!$F$43*(PET!$W21-'VERTICAL ALIGNMENT'!$C$42),IF(AND(PET!$W21&lt;=('VERTICAL ALIGNMENT'!$C$44+('VERTICAL ALIGNMENT'!$E$44/2)),(PET!$W21&gt;=('VERTICAL ALIGNMENT'!$C$44-('VERTICAL ALIGNMENT'!$E$44/2)))),'VERTICAL ALIGNMENT'!$K$44+'VERTICAL ALIGNMENT'!$F$43*(PET!$W21-'VERTICAL ALIGNMENT'!$J$44)+('VERTICAL ALIGNMENT'!$I$44/2)*(PET!$W21-'VERTICAL ALIGNMENT'!$J$44)^2,$S21))))))</f>
        <v>O. B.</v>
      </c>
      <c r="S21" s="162" t="str">
        <f>IF(AND(PET!$W21&lt;=('VERTICAL ALIGNMENT'!$C$46-('VERTICAL ALIGNMENT'!$E$46/2)),(PET!$W21&gt;='VERTICAL ALIGNMENT'!$C$44+'VERTICAL ALIGNMENT'!$E$44/2)),'VERTICAL ALIGNMENT'!$D$44+'VERTICAL ALIGNMENT'!$F$45*(PET!$W21-'VERTICAL ALIGNMENT'!$C$44),IF(AND(PET!$W21&lt;=('VERTICAL ALIGNMENT'!$C$46+('VERTICAL ALIGNMENT'!$E$46/2)),(PET!$W21&gt;=('VERTICAL ALIGNMENT'!$C$46-('VERTICAL ALIGNMENT'!$E$46/2)))),'VERTICAL ALIGNMENT'!$K$46+'VERTICAL ALIGNMENT'!$F$45*(PET!$W21-'VERTICAL ALIGNMENT'!$J$46)+('VERTICAL ALIGNMENT'!$I$46/2)*(PET!$W21-'VERTICAL ALIGNMENT'!$J$46)^2,IF(AND(PET!$W21&lt;=('VERTICAL ALIGNMENT'!$C$48-('VERTICAL ALIGNMENT'!$E$48/2)),(PET!$W21&gt;='VERTICAL ALIGNMENT'!$C$46+'VERTICAL ALIGNMENT'!$E$46/2)),'VERTICAL ALIGNMENT'!$D$46+'VERTICAL ALIGNMENT'!$F$47*(PET!$W21-'VERTICAL ALIGNMENT'!$C$46),IF(AND(PET!$W21&lt;=('VERTICAL ALIGNMENT'!$C$48+('VERTICAL ALIGNMENT'!$E$48/2)),(PET!$W21&gt;=('VERTICAL ALIGNMENT'!$C$48-('VERTICAL ALIGNMENT'!$E$48/2)))),'VERTICAL ALIGNMENT'!$K$48+'VERTICAL ALIGNMENT'!$F$47*(PET!$W21-'VERTICAL ALIGNMENT'!$J$48)+('VERTICAL ALIGNMENT'!$I$48/2)*(PET!$W21-'VERTICAL ALIGNMENT'!$J$48)^2,IF(AND(PET!$W21&lt;=('VERTICAL ALIGNMENT'!$C$50-('VERTICAL ALIGNMENT'!$E$50/2)),(PET!$W21&gt;='VERTICAL ALIGNMENT'!$C$48+'VERTICAL ALIGNMENT'!$E$48/2)),'VERTICAL ALIGNMENT'!$D$48+'VERTICAL ALIGNMENT'!$F$49*(PET!$W21-'VERTICAL ALIGNMENT'!$C$48),IF(AND(PET!$W21&lt;=('VERTICAL ALIGNMENT'!$C$50+('VERTICAL ALIGNMENT'!$E$50/2)),(PET!$W21&gt;=('VERTICAL ALIGNMENT'!$C$50-('VERTICAL ALIGNMENT'!$E$50/2)))),'VERTICAL ALIGNMENT'!$K$50+'VERTICAL ALIGNMENT'!$F$49*(PET!$W21-'VERTICAL ALIGNMENT'!$J$50)+('VERTICAL ALIGNMENT'!$I$50/2)*(PET!$W21-'VERTICAL ALIGNMENT'!$J$50)^2,$T21))))))</f>
        <v>O. B.</v>
      </c>
      <c r="T21" s="162" t="str">
        <f>IF(AND(PET!$W21&lt;=('VERTICAL ALIGNMENT'!$C$52-('VERTICAL ALIGNMENT'!$E$52/2)),(PET!$W21&gt;='VERTICAL ALIGNMENT'!$C$50+'VERTICAL ALIGNMENT'!$E$50/2)),'VERTICAL ALIGNMENT'!$D$50+'VERTICAL ALIGNMENT'!$F$51*(PET!$W21-'VERTICAL ALIGNMENT'!$C$50),IF(AND(PET!$W21&lt;=('VERTICAL ALIGNMENT'!$C$52+('VERTICAL ALIGNMENT'!$E$52/2)),(PET!$W21&gt;=('VERTICAL ALIGNMENT'!$C$52-('VERTICAL ALIGNMENT'!$E$52/2)))),'VERTICAL ALIGNMENT'!$K$52+'VERTICAL ALIGNMENT'!$F$51*(PET!$W21-'VERTICAL ALIGNMENT'!$J$52)+('VERTICAL ALIGNMENT'!$I$52/2)*(PET!$W21-'VERTICAL ALIGNMENT'!$J$52)^2,IF(AND(PET!$W21&lt;=('VERTICAL ALIGNMENT'!$C$54-('VERTICAL ALIGNMENT'!$E$54/2)),(PET!$W21&gt;='VERTICAL ALIGNMENT'!$C$52+'VERTICAL ALIGNMENT'!$E$52/2)),'VERTICAL ALIGNMENT'!$D$52+'VERTICAL ALIGNMENT'!$F$53*(PET!$W21-'VERTICAL ALIGNMENT'!$C$52),IF(AND(PET!$W21&lt;=('VERTICAL ALIGNMENT'!$C$54+('VERTICAL ALIGNMENT'!$E$54/2)),(PET!$W21&gt;=('VERTICAL ALIGNMENT'!$C$54-('VERTICAL ALIGNMENT'!$E$54/2)))),'VERTICAL ALIGNMENT'!$K$54+'VERTICAL ALIGNMENT'!$F$53*(PET!$W21-'VERTICAL ALIGNMENT'!$J$54)+('VERTICAL ALIGNMENT'!$I$54/2)*(PET!$W21-'VERTICAL ALIGNMENT'!$J$54)^2,IF(AND(PET!$W21&lt;=('VERTICAL ALIGNMENT'!$C$56-('VERTICAL ALIGNMENT'!$E$56/2)),(PET!$W21&gt;='VERTICAL ALIGNMENT'!$C$54+'VERTICAL ALIGNMENT'!$E$54/2)),'VERTICAL ALIGNMENT'!$D$54+'VERTICAL ALIGNMENT'!$F$55*(PET!$W21-'VERTICAL ALIGNMENT'!$C$54),IF(AND(PET!$W21&lt;=('VERTICAL ALIGNMENT'!$C$56+('VERTICAL ALIGNMENT'!$E$56/2)),(PET!$W21&gt;=('VERTICAL ALIGNMENT'!$C$56-('VERTICAL ALIGNMENT'!$E$56/2)))),'VERTICAL ALIGNMENT'!$K$56+'VERTICAL ALIGNMENT'!$F$55*(PET!$W21-'VERTICAL ALIGNMENT'!$J$56)+('VERTICAL ALIGNMENT'!$I$56/2)*(PET!$W21-'VERTICAL ALIGNMENT'!$J$56)^2,$U21))))))</f>
        <v>O. B.</v>
      </c>
      <c r="U21" s="162" t="str">
        <f>IF(AND(PET!$W21&lt;=('VERTICAL ALIGNMENT'!$C$58-('VERTICAL ALIGNMENT'!$E$58/2)),(PET!$W21&gt;='VERTICAL ALIGNMENT'!$C$56+'VERTICAL ALIGNMENT'!$E$56/2)),'VERTICAL ALIGNMENT'!$D$56+'VERTICAL ALIGNMENT'!$F$57*(PET!$W21-'VERTICAL ALIGNMENT'!$C$56),IF(AND(PET!$W21&lt;=('VERTICAL ALIGNMENT'!$C$58+('VERTICAL ALIGNMENT'!$E$58/2)),(PET!$W21&gt;=('VERTICAL ALIGNMENT'!$C$58-('VERTICAL ALIGNMENT'!$E$58/2)))),'VERTICAL ALIGNMENT'!$K$58+'VERTICAL ALIGNMENT'!$F$57*(PET!$W21-'VERTICAL ALIGNMENT'!$J$58)+('VERTICAL ALIGNMENT'!$I$58/2)*(PET!$W21-'VERTICAL ALIGNMENT'!$J$58)^2,IF(AND(PET!$W21&lt;=('VERTICAL ALIGNMENT'!$C$60-('VERTICAL ALIGNMENT'!$E$60/2)),(PET!$W21&gt;='VERTICAL ALIGNMENT'!$C$58+'VERTICAL ALIGNMENT'!$E$58/2)),'VERTICAL ALIGNMENT'!$D$58+'VERTICAL ALIGNMENT'!$F$59*(PET!$W21-'VERTICAL ALIGNMENT'!$C$58),IF(AND(PET!$W21&lt;=('VERTICAL ALIGNMENT'!$C$60+('VERTICAL ALIGNMENT'!$E$60/2)),(PET!$W21&gt;=('VERTICAL ALIGNMENT'!$C$60-('VERTICAL ALIGNMENT'!$E$60/2)))),'VERTICAL ALIGNMENT'!$K$60+'VERTICAL ALIGNMENT'!$F$59*(PET!$W21-'VERTICAL ALIGNMENT'!$J$60)+('VERTICAL ALIGNMENT'!$I$60/2)*(PET!$W21-'VERTICAL ALIGNMENT'!$J$60)^2,IF(AND(PET!$W21&lt;=('VERTICAL ALIGNMENT'!$C$62-('VERTICAL ALIGNMENT'!$E$62/2)),(PET!$W21&gt;='VERTICAL ALIGNMENT'!$C$60+'VERTICAL ALIGNMENT'!$E$60/2)),'VERTICAL ALIGNMENT'!$D$60+'VERTICAL ALIGNMENT'!$F$61*(PET!$W21-'VERTICAL ALIGNMENT'!$C$60),IF(AND(PET!$W21&lt;=('VERTICAL ALIGNMENT'!$C$62+('VERTICAL ALIGNMENT'!$E$62/2)),(PET!$W21&gt;=('VERTICAL ALIGNMENT'!$C$62-('VERTICAL ALIGNMENT'!$E$62/2)))),'VERTICAL ALIGNMENT'!$K$62+'VERTICAL ALIGNMENT'!$F$61*(PET!$W21-'VERTICAL ALIGNMENT'!$J$62)+('VERTICAL ALIGNMENT'!$I$62/2)*(PET!$W21-'VERTICAL ALIGNMENT'!$J$62)^2,$V21))))))</f>
        <v>O. B.</v>
      </c>
      <c r="V21" s="162" t="str">
        <f>IF(AND(PET!$W21&gt;'VERTICAL ALIGNMENT'!$C$60+'VERTICAL ALIGNMENT'!$E$60/2,PET!$W21&lt;='VERTICAL ALIGNMENT'!$C$62),'VERTICAL ALIGNMENT'!$D$60+'VERTICAL ALIGNMENT'!$F$61*(PET!$W21-'VERTICAL ALIGNMENT'!$C$60),"O. B.")</f>
        <v>O. B.</v>
      </c>
      <c r="W21" s="163">
        <v>1300</v>
      </c>
      <c r="X21" s="209">
        <f t="shared" si="32"/>
        <v>5.3154095095842673E-2</v>
      </c>
      <c r="Y21" s="106">
        <v>4</v>
      </c>
      <c r="Z21" s="210">
        <f t="shared" si="6"/>
        <v>642.11199999999997</v>
      </c>
      <c r="AA21" s="176">
        <f t="shared" si="30"/>
        <v>5.3154095095842673E-2</v>
      </c>
      <c r="AB21" s="105">
        <v>24</v>
      </c>
      <c r="AC21" s="172">
        <f t="shared" si="27"/>
        <v>1.2756982823002241</v>
      </c>
      <c r="AD21" s="268"/>
      <c r="AE21" s="215"/>
      <c r="AF21" s="219">
        <f t="shared" si="28"/>
        <v>643.39</v>
      </c>
      <c r="AG21" s="173">
        <f>IF(ABS(AA21)&lt;0.03, -0.04, ABS(AA21)-0.07)</f>
        <v>-1.6845904904157334E-2</v>
      </c>
      <c r="AH21" s="106">
        <v>10</v>
      </c>
      <c r="AI21" s="165">
        <f t="shared" ref="AI21:AI35" si="33">ROUND(AF21+(AG21*AH21),3)</f>
        <v>643.22199999999998</v>
      </c>
      <c r="AJ21" s="107"/>
      <c r="AK21" s="273"/>
      <c r="AL21" s="100"/>
      <c r="AM21" s="100"/>
      <c r="AO21" s="100"/>
      <c r="AP21" s="100"/>
      <c r="AQ21" s="100"/>
      <c r="AR21" s="100"/>
      <c r="AS21" s="100"/>
      <c r="AT21" s="100"/>
      <c r="AY21" s="113"/>
      <c r="AZ21" s="113"/>
    </row>
    <row r="22" spans="1:52" ht="14.1" customHeight="1" x14ac:dyDescent="0.2">
      <c r="A22" s="131">
        <f t="shared" si="21"/>
        <v>638.69500000000005</v>
      </c>
      <c r="B22" s="106">
        <v>10</v>
      </c>
      <c r="C22" s="206">
        <f t="shared" si="22"/>
        <v>-5.4508215767634864E-2</v>
      </c>
      <c r="D22" s="131">
        <f t="shared" si="2"/>
        <v>639.24</v>
      </c>
      <c r="E22" s="198"/>
      <c r="F22" s="289"/>
      <c r="G22" s="145">
        <f t="shared" si="23"/>
        <v>-1.9622957676348551</v>
      </c>
      <c r="H22" s="234">
        <v>36</v>
      </c>
      <c r="I22" s="224">
        <f t="shared" si="11"/>
        <v>-5.4508215767634864E-2</v>
      </c>
      <c r="J22" s="201">
        <f t="shared" ref="J22" si="34">ROUND(M22+(K22*L22),3)</f>
        <v>641.19799999999998</v>
      </c>
      <c r="K22" s="106">
        <v>4</v>
      </c>
      <c r="L22" s="206">
        <f t="shared" si="31"/>
        <v>-5.4508215767634864E-2</v>
      </c>
      <c r="M22" s="161">
        <f>IF(AND(PET!$W22&lt;=('VERTICAL ALIGNMENT'!$C$10-('VERTICAL ALIGNMENT'!$E$10/2)),(PET!$W22&gt;='VERTICAL ALIGNMENT'!$C$8)),'VERTICAL ALIGNMENT'!$D$8+'VERTICAL ALIGNMENT'!$F$9*(PET!$W22-'VERTICAL ALIGNMENT'!$C$8),IF(AND(PET!$W22&lt;=('VERTICAL ALIGNMENT'!$C$10+('VERTICAL ALIGNMENT'!$E$10/2)),(PET!$W22&gt;=('VERTICAL ALIGNMENT'!$C$10-('VERTICAL ALIGNMENT'!$E$10/2)))),'VERTICAL ALIGNMENT'!$K$10+'VERTICAL ALIGNMENT'!$F$9*(PET!$W22-'VERTICAL ALIGNMENT'!$J$10)+('VERTICAL ALIGNMENT'!$I$10/2)*(PET!$W22-'VERTICAL ALIGNMENT'!$J$10)^2,IF(AND(PET!$W22&lt;=('VERTICAL ALIGNMENT'!$C$12-('VERTICAL ALIGNMENT'!$E$12/2)),(PET!$W22&gt;='VERTICAL ALIGNMENT'!$C$10+'VERTICAL ALIGNMENT'!$E$10/2)),'VERTICAL ALIGNMENT'!$D$10+'VERTICAL ALIGNMENT'!$F$11*(PET!$W22-'VERTICAL ALIGNMENT'!$C$10),IF(AND(PET!$W22&lt;=('VERTICAL ALIGNMENT'!$C$12+('VERTICAL ALIGNMENT'!$E$12/2)),(PET!$W22&gt;=('VERTICAL ALIGNMENT'!$C$12-('VERTICAL ALIGNMENT'!$E$12/2)))),'VERTICAL ALIGNMENT'!$K$12+'VERTICAL ALIGNMENT'!$F$11*(PET!$W22-'VERTICAL ALIGNMENT'!$J$12)+('VERTICAL ALIGNMENT'!$I$12/2)*(PET!$W22-'VERTICAL ALIGNMENT'!$J$12)^2,IF(AND(PET!$W22&lt;=('VERTICAL ALIGNMENT'!$C$14-('VERTICAL ALIGNMENT'!$E$14/2)),(PET!$W22&gt;='VERTICAL ALIGNMENT'!$C$12+'VERTICAL ALIGNMENT'!$E$12/2)),'VERTICAL ALIGNMENT'!$D$12+'VERTICAL ALIGNMENT'!$F$13*(PET!$W22-'VERTICAL ALIGNMENT'!$C$12),IF(AND(PET!$W22&lt;=('VERTICAL ALIGNMENT'!$C$14+('VERTICAL ALIGNMENT'!$E$14/2)),(PET!$W22&gt;=('VERTICAL ALIGNMENT'!$C$14-('VERTICAL ALIGNMENT'!$E$14/2)))),'VERTICAL ALIGNMENT'!$K$14+'VERTICAL ALIGNMENT'!$F$13*(PET!$W22-'VERTICAL ALIGNMENT'!$J$14)+('VERTICAL ALIGNMENT'!$I$14/2)*(PET!$W22-'VERTICAL ALIGNMENT'!$J$14)^2,$N22))))))</f>
        <v>641.416100794675</v>
      </c>
      <c r="N22" s="162" t="str">
        <f>IF(AND(PET!$W22&lt;=('VERTICAL ALIGNMENT'!$C$16-('VERTICAL ALIGNMENT'!$E$16/2)),(PET!$W22&gt;='VERTICAL ALIGNMENT'!$C$14+'VERTICAL ALIGNMENT'!$E$14/2)),'VERTICAL ALIGNMENT'!$D$14+'VERTICAL ALIGNMENT'!$F$15*(PET!$W22-'VERTICAL ALIGNMENT'!$C$14),IF(AND(PET!$W22&lt;=('VERTICAL ALIGNMENT'!$C$16+('VERTICAL ALIGNMENT'!$E$16/2)),(PET!$W22&gt;=('VERTICAL ALIGNMENT'!$C$16-('VERTICAL ALIGNMENT'!$E$16/2)))),'VERTICAL ALIGNMENT'!$K$16+'VERTICAL ALIGNMENT'!$F$15*(PET!$W22-'VERTICAL ALIGNMENT'!$J$16)+('VERTICAL ALIGNMENT'!$I$16/2)*(PET!$W22-'VERTICAL ALIGNMENT'!$J$16)^2,IF(AND(PET!$W22&lt;=('VERTICAL ALIGNMENT'!$C$18-('VERTICAL ALIGNMENT'!$E$18/2)),(PET!$W22&gt;='VERTICAL ALIGNMENT'!$C$16+'VERTICAL ALIGNMENT'!$E$16/2)),'VERTICAL ALIGNMENT'!$D$16+'VERTICAL ALIGNMENT'!$F$17*(PET!$W22-'VERTICAL ALIGNMENT'!$C$16),IF(AND(PET!$W22&lt;=('VERTICAL ALIGNMENT'!$C$18+('VERTICAL ALIGNMENT'!$E$18/2)),(PET!$W22&gt;=('VERTICAL ALIGNMENT'!$C$18-('VERTICAL ALIGNMENT'!$E$18/2)))),'VERTICAL ALIGNMENT'!$K$18+'VERTICAL ALIGNMENT'!$F$17*(PET!$W22-'VERTICAL ALIGNMENT'!$J$18)+('VERTICAL ALIGNMENT'!$I$18/2)*(PET!$W22-'VERTICAL ALIGNMENT'!$J$18)^2,IF(AND(PET!$W22&lt;=('VERTICAL ALIGNMENT'!$C$20-('VERTICAL ALIGNMENT'!$E$20/2)),(PET!$W22&gt;='VERTICAL ALIGNMENT'!$C$18+'VERTICAL ALIGNMENT'!$E$18/2)),'VERTICAL ALIGNMENT'!$D$18+'VERTICAL ALIGNMENT'!$F$19*(PET!$W22-'VERTICAL ALIGNMENT'!$C$18),IF(AND(PET!$W22&lt;=('VERTICAL ALIGNMENT'!$C$20+('VERTICAL ALIGNMENT'!$E$20/2)),(PET!$W22&gt;=('VERTICAL ALIGNMENT'!$C$20-('VERTICAL ALIGNMENT'!$E$20/2)))),'VERTICAL ALIGNMENT'!$K$20+'VERTICAL ALIGNMENT'!$F$19*(PET!$W22-'VERTICAL ALIGNMENT'!$J$20)+('VERTICAL ALIGNMENT'!$I$20/2)*(PET!$W22-'VERTICAL ALIGNMENT'!$J$20)^2,$O22))))))</f>
        <v>O. B.</v>
      </c>
      <c r="O22" s="162" t="str">
        <f>IF(AND(PET!$W22&lt;=('VERTICAL ALIGNMENT'!$C$22-('VERTICAL ALIGNMENT'!$E$22/2)),(PET!$W22&gt;='VERTICAL ALIGNMENT'!$C$20+'VERTICAL ALIGNMENT'!$E$20/2)),'VERTICAL ALIGNMENT'!$D$20+'VERTICAL ALIGNMENT'!$F$21*(PET!$W22-'VERTICAL ALIGNMENT'!$C$20),IF(AND(PET!$W22&lt;=('VERTICAL ALIGNMENT'!$C$22+('VERTICAL ALIGNMENT'!$E$22/2)),(PET!$W22&gt;=('VERTICAL ALIGNMENT'!$C$22-('VERTICAL ALIGNMENT'!$E$22/2)))),'VERTICAL ALIGNMENT'!$K$22+'VERTICAL ALIGNMENT'!$F$21*(PET!$W22-'VERTICAL ALIGNMENT'!$J$22)+('VERTICAL ALIGNMENT'!$I$22/2)*(PET!$W22-'VERTICAL ALIGNMENT'!$J$22)^2,IF(AND(PET!$W22&lt;=('VERTICAL ALIGNMENT'!$C$24-('VERTICAL ALIGNMENT'!$E$24/2)),(PET!$W22&gt;='VERTICAL ALIGNMENT'!$C$22+'VERTICAL ALIGNMENT'!$E$22/2)),'VERTICAL ALIGNMENT'!$D$22+'VERTICAL ALIGNMENT'!$F$23*(PET!$W22-'VERTICAL ALIGNMENT'!$C$22),IF(AND(PET!$W22&lt;=('VERTICAL ALIGNMENT'!$C$24+('VERTICAL ALIGNMENT'!$E$24/2)),(PET!$W22&gt;=('VERTICAL ALIGNMENT'!$C$24-('VERTICAL ALIGNMENT'!$E$24/2)))),'VERTICAL ALIGNMENT'!$K$24+'VERTICAL ALIGNMENT'!$F$23*(PET!$W22-'VERTICAL ALIGNMENT'!$J$24)+('VERTICAL ALIGNMENT'!$I$24/2)*(PET!$W22-'VERTICAL ALIGNMENT'!$J$24)^2,IF(AND(PET!$W22&lt;=('VERTICAL ALIGNMENT'!$C$26-('VERTICAL ALIGNMENT'!$E$26/2)),(PET!$W22&gt;='VERTICAL ALIGNMENT'!$C$24+'VERTICAL ALIGNMENT'!$E$24/2)),'VERTICAL ALIGNMENT'!$D$24+'VERTICAL ALIGNMENT'!$F$25*(PET!$W22-'VERTICAL ALIGNMENT'!$C$24),IF(AND(PET!$W22&lt;=('VERTICAL ALIGNMENT'!$C$26+('VERTICAL ALIGNMENT'!$E$26/2)),(PET!$W22&gt;=('VERTICAL ALIGNMENT'!$C$26-('VERTICAL ALIGNMENT'!$E$26/2)))),'VERTICAL ALIGNMENT'!$K$26+'VERTICAL ALIGNMENT'!$F$25*(PET!$W22-'VERTICAL ALIGNMENT'!$J$26)+('VERTICAL ALIGNMENT'!$I$26/2)*(PET!$W22-'VERTICAL ALIGNMENT'!$J$26)^2,$P22))))))</f>
        <v>O. B.</v>
      </c>
      <c r="P22" s="162" t="str">
        <f>IF(AND(PET!$W22&lt;=('VERTICAL ALIGNMENT'!$C$28-('VERTICAL ALIGNMENT'!$E$28/2)),(PET!$W22&gt;='VERTICAL ALIGNMENT'!$C$26+'VERTICAL ALIGNMENT'!$E$26/2)),'VERTICAL ALIGNMENT'!$D$26+'VERTICAL ALIGNMENT'!$F$27*(PET!$W22-'VERTICAL ALIGNMENT'!$C$26),IF(AND(PET!$W22&lt;=('VERTICAL ALIGNMENT'!$C$28+('VERTICAL ALIGNMENT'!$E$28/2)),(PET!$W22&gt;=('VERTICAL ALIGNMENT'!$C$28-('VERTICAL ALIGNMENT'!$E$28/2)))),'VERTICAL ALIGNMENT'!$K$28+'VERTICAL ALIGNMENT'!$F$27*(PET!$W22-'VERTICAL ALIGNMENT'!$J$28)+('VERTICAL ALIGNMENT'!$I$28/2)*(PET!$W22-'VERTICAL ALIGNMENT'!$J$28)^2,IF(AND(PET!$W22&lt;=('VERTICAL ALIGNMENT'!$C$30-('VERTICAL ALIGNMENT'!$E$30/2)),(PET!$W22&gt;='VERTICAL ALIGNMENT'!$C$28+'VERTICAL ALIGNMENT'!$E$28/2)),'VERTICAL ALIGNMENT'!$D$28+'VERTICAL ALIGNMENT'!$F$29*(PET!$W22-'VERTICAL ALIGNMENT'!$C$28),IF(AND(PET!$W22&lt;=('VERTICAL ALIGNMENT'!$C$30+('VERTICAL ALIGNMENT'!$E$30/2)),(PET!$W22&gt;=('VERTICAL ALIGNMENT'!$C$30-('VERTICAL ALIGNMENT'!$E$30/2)))),'VERTICAL ALIGNMENT'!$K$30+'VERTICAL ALIGNMENT'!$F$29*(PET!$W22-'VERTICAL ALIGNMENT'!$J$30)+('VERTICAL ALIGNMENT'!$I$30/2)*(PET!$W22-'VERTICAL ALIGNMENT'!$J$30)^2,IF(AND(PET!$W22&lt;=('VERTICAL ALIGNMENT'!$C$32-('VERTICAL ALIGNMENT'!$E$32/2)),(PET!$W22&gt;='VERTICAL ALIGNMENT'!$C$30+'VERTICAL ALIGNMENT'!$E$30/2)),'VERTICAL ALIGNMENT'!$D$30+'VERTICAL ALIGNMENT'!$F$31*(PET!$W22-'VERTICAL ALIGNMENT'!$C$30),IF(AND(PET!$W22&lt;=('VERTICAL ALIGNMENT'!$C$32+('VERTICAL ALIGNMENT'!$E$32/2)),(PET!$W22&gt;=('VERTICAL ALIGNMENT'!$C$32-('VERTICAL ALIGNMENT'!$E$32/2)))),'VERTICAL ALIGNMENT'!$K$32+'VERTICAL ALIGNMENT'!$F$31*(PET!$W22-'VERTICAL ALIGNMENT'!$J$32)+('VERTICAL ALIGNMENT'!$I$32/2)*(PET!$W22-'VERTICAL ALIGNMENT'!$J$32)^2,$Q22))))))</f>
        <v>O. B.</v>
      </c>
      <c r="Q22" s="162" t="str">
        <f>IF(AND(PET!$W22&lt;=('VERTICAL ALIGNMENT'!$C$34-('VERTICAL ALIGNMENT'!$E$34/2)),(PET!$W22&gt;='VERTICAL ALIGNMENT'!$C$32+'VERTICAL ALIGNMENT'!$E$32/2)),'VERTICAL ALIGNMENT'!$D$32+'VERTICAL ALIGNMENT'!$F$33*(PET!$W22-'VERTICAL ALIGNMENT'!$C$32),IF(AND(PET!$W22&lt;=('VERTICAL ALIGNMENT'!$C$34+('VERTICAL ALIGNMENT'!$E$34/2)),(PET!$W22&gt;=('VERTICAL ALIGNMENT'!$C$34-('VERTICAL ALIGNMENT'!$E$34/2)))),'VERTICAL ALIGNMENT'!$K$34+'VERTICAL ALIGNMENT'!$F$33*(PET!$W22-'VERTICAL ALIGNMENT'!$J$34)+('VERTICAL ALIGNMENT'!$I$34/2)*(PET!$W22-'VERTICAL ALIGNMENT'!$J$34)^2,IF(AND(PET!$W22&lt;=('VERTICAL ALIGNMENT'!$C$36-('VERTICAL ALIGNMENT'!$E$36/2)),(PET!$W22&gt;='VERTICAL ALIGNMENT'!$C$34+'VERTICAL ALIGNMENT'!$E$34/2)),'VERTICAL ALIGNMENT'!$D$34+'VERTICAL ALIGNMENT'!$F$35*(PET!$W22-'VERTICAL ALIGNMENT'!$C$34),IF(AND(PET!$W22&lt;=('VERTICAL ALIGNMENT'!$C$36+('VERTICAL ALIGNMENT'!$E$36/2)),(PET!$W22&gt;=('VERTICAL ALIGNMENT'!$C$36-('VERTICAL ALIGNMENT'!$E$36/2)))),'VERTICAL ALIGNMENT'!$K$36+'VERTICAL ALIGNMENT'!$F$35*(PET!$W22-'VERTICAL ALIGNMENT'!$J$36)+('VERTICAL ALIGNMENT'!$I$36/2)*(PET!$W22-'VERTICAL ALIGNMENT'!$J$36)^2,IF(AND(PET!$W22&lt;=('VERTICAL ALIGNMENT'!$C$38-('VERTICAL ALIGNMENT'!$E$38/2)),(PET!$W22&gt;='VERTICAL ALIGNMENT'!$C$36+'VERTICAL ALIGNMENT'!$E$36/2)),'VERTICAL ALIGNMENT'!$D$36+'VERTICAL ALIGNMENT'!$F$37*(PET!$W22-'VERTICAL ALIGNMENT'!$C$36),IF(AND(PET!$W22&lt;=('VERTICAL ALIGNMENT'!$C$38+('VERTICAL ALIGNMENT'!$E$38/2)),(PET!$W22&gt;=('VERTICAL ALIGNMENT'!$C$38-('VERTICAL ALIGNMENT'!$E$38/2)))),'VERTICAL ALIGNMENT'!$K$38+'VERTICAL ALIGNMENT'!$F$37*(PET!$W22-'VERTICAL ALIGNMENT'!$J$38)+('VERTICAL ALIGNMENT'!$I$38/2)*(PET!$W22-'VERTICAL ALIGNMENT'!$J$38)^2,$R22))))))</f>
        <v>O. B.</v>
      </c>
      <c r="R22" s="162" t="str">
        <f>IF(AND(PET!$W22&lt;=('VERTICAL ALIGNMENT'!$C$40-('VERTICAL ALIGNMENT'!$E$40/2)),(PET!$W22&gt;='VERTICAL ALIGNMENT'!$C$38+'VERTICAL ALIGNMENT'!$E$38/2)),'VERTICAL ALIGNMENT'!$D$38+'VERTICAL ALIGNMENT'!$F$39*(PET!$W22-'VERTICAL ALIGNMENT'!$C$38),IF(AND(PET!$W22&lt;=('VERTICAL ALIGNMENT'!$C$40+('VERTICAL ALIGNMENT'!$E$40/2)),(PET!$W22&gt;=('VERTICAL ALIGNMENT'!$C$40-('VERTICAL ALIGNMENT'!$E$40/2)))),'VERTICAL ALIGNMENT'!$K$40+'VERTICAL ALIGNMENT'!$F$39*(PET!$W22-'VERTICAL ALIGNMENT'!$J$40)+('VERTICAL ALIGNMENT'!$I$40/2)*(PET!$W22-'VERTICAL ALIGNMENT'!$J$40)^2,IF(AND(PET!$W22&lt;=('VERTICAL ALIGNMENT'!$C$42-('VERTICAL ALIGNMENT'!$E$42/2)),(PET!$W22&gt;='VERTICAL ALIGNMENT'!$C$40+'VERTICAL ALIGNMENT'!$E$40/2)),'VERTICAL ALIGNMENT'!$D$40+'VERTICAL ALIGNMENT'!$F$41*(PET!$W22-'VERTICAL ALIGNMENT'!$C$40),IF(AND(PET!$W22&lt;=('VERTICAL ALIGNMENT'!$C$42+('VERTICAL ALIGNMENT'!$E$42/2)),(PET!$W22&gt;=('VERTICAL ALIGNMENT'!$C$42-('VERTICAL ALIGNMENT'!$E$42/2)))),'VERTICAL ALIGNMENT'!$K$42+'VERTICAL ALIGNMENT'!$F$41*(PET!$W22-'VERTICAL ALIGNMENT'!$J$42)+('VERTICAL ALIGNMENT'!$I$42/2)*(PET!$W22-'VERTICAL ALIGNMENT'!$J$42)^2,IF(AND(PET!$W22&lt;=('VERTICAL ALIGNMENT'!$C$44-('VERTICAL ALIGNMENT'!$E$44/2)),(PET!$W22&gt;='VERTICAL ALIGNMENT'!$C$42+'VERTICAL ALIGNMENT'!$E$42/2)),'VERTICAL ALIGNMENT'!$D$42+'VERTICAL ALIGNMENT'!$F$43*(PET!$W22-'VERTICAL ALIGNMENT'!$C$42),IF(AND(PET!$W22&lt;=('VERTICAL ALIGNMENT'!$C$44+('VERTICAL ALIGNMENT'!$E$44/2)),(PET!$W22&gt;=('VERTICAL ALIGNMENT'!$C$44-('VERTICAL ALIGNMENT'!$E$44/2)))),'VERTICAL ALIGNMENT'!$K$44+'VERTICAL ALIGNMENT'!$F$43*(PET!$W22-'VERTICAL ALIGNMENT'!$J$44)+('VERTICAL ALIGNMENT'!$I$44/2)*(PET!$W22-'VERTICAL ALIGNMENT'!$J$44)^2,$S22))))))</f>
        <v>O. B.</v>
      </c>
      <c r="S22" s="162" t="str">
        <f>IF(AND(PET!$W22&lt;=('VERTICAL ALIGNMENT'!$C$46-('VERTICAL ALIGNMENT'!$E$46/2)),(PET!$W22&gt;='VERTICAL ALIGNMENT'!$C$44+'VERTICAL ALIGNMENT'!$E$44/2)),'VERTICAL ALIGNMENT'!$D$44+'VERTICAL ALIGNMENT'!$F$45*(PET!$W22-'VERTICAL ALIGNMENT'!$C$44),IF(AND(PET!$W22&lt;=('VERTICAL ALIGNMENT'!$C$46+('VERTICAL ALIGNMENT'!$E$46/2)),(PET!$W22&gt;=('VERTICAL ALIGNMENT'!$C$46-('VERTICAL ALIGNMENT'!$E$46/2)))),'VERTICAL ALIGNMENT'!$K$46+'VERTICAL ALIGNMENT'!$F$45*(PET!$W22-'VERTICAL ALIGNMENT'!$J$46)+('VERTICAL ALIGNMENT'!$I$46/2)*(PET!$W22-'VERTICAL ALIGNMENT'!$J$46)^2,IF(AND(PET!$W22&lt;=('VERTICAL ALIGNMENT'!$C$48-('VERTICAL ALIGNMENT'!$E$48/2)),(PET!$W22&gt;='VERTICAL ALIGNMENT'!$C$46+'VERTICAL ALIGNMENT'!$E$46/2)),'VERTICAL ALIGNMENT'!$D$46+'VERTICAL ALIGNMENT'!$F$47*(PET!$W22-'VERTICAL ALIGNMENT'!$C$46),IF(AND(PET!$W22&lt;=('VERTICAL ALIGNMENT'!$C$48+('VERTICAL ALIGNMENT'!$E$48/2)),(PET!$W22&gt;=('VERTICAL ALIGNMENT'!$C$48-('VERTICAL ALIGNMENT'!$E$48/2)))),'VERTICAL ALIGNMENT'!$K$48+'VERTICAL ALIGNMENT'!$F$47*(PET!$W22-'VERTICAL ALIGNMENT'!$J$48)+('VERTICAL ALIGNMENT'!$I$48/2)*(PET!$W22-'VERTICAL ALIGNMENT'!$J$48)^2,IF(AND(PET!$W22&lt;=('VERTICAL ALIGNMENT'!$C$50-('VERTICAL ALIGNMENT'!$E$50/2)),(PET!$W22&gt;='VERTICAL ALIGNMENT'!$C$48+'VERTICAL ALIGNMENT'!$E$48/2)),'VERTICAL ALIGNMENT'!$D$48+'VERTICAL ALIGNMENT'!$F$49*(PET!$W22-'VERTICAL ALIGNMENT'!$C$48),IF(AND(PET!$W22&lt;=('VERTICAL ALIGNMENT'!$C$50+('VERTICAL ALIGNMENT'!$E$50/2)),(PET!$W22&gt;=('VERTICAL ALIGNMENT'!$C$50-('VERTICAL ALIGNMENT'!$E$50/2)))),'VERTICAL ALIGNMENT'!$K$50+'VERTICAL ALIGNMENT'!$F$49*(PET!$W22-'VERTICAL ALIGNMENT'!$J$50)+('VERTICAL ALIGNMENT'!$I$50/2)*(PET!$W22-'VERTICAL ALIGNMENT'!$J$50)^2,$T22))))))</f>
        <v>O. B.</v>
      </c>
      <c r="T22" s="162" t="str">
        <f>IF(AND(PET!$W22&lt;=('VERTICAL ALIGNMENT'!$C$52-('VERTICAL ALIGNMENT'!$E$52/2)),(PET!$W22&gt;='VERTICAL ALIGNMENT'!$C$50+'VERTICAL ALIGNMENT'!$E$50/2)),'VERTICAL ALIGNMENT'!$D$50+'VERTICAL ALIGNMENT'!$F$51*(PET!$W22-'VERTICAL ALIGNMENT'!$C$50),IF(AND(PET!$W22&lt;=('VERTICAL ALIGNMENT'!$C$52+('VERTICAL ALIGNMENT'!$E$52/2)),(PET!$W22&gt;=('VERTICAL ALIGNMENT'!$C$52-('VERTICAL ALIGNMENT'!$E$52/2)))),'VERTICAL ALIGNMENT'!$K$52+'VERTICAL ALIGNMENT'!$F$51*(PET!$W22-'VERTICAL ALIGNMENT'!$J$52)+('VERTICAL ALIGNMENT'!$I$52/2)*(PET!$W22-'VERTICAL ALIGNMENT'!$J$52)^2,IF(AND(PET!$W22&lt;=('VERTICAL ALIGNMENT'!$C$54-('VERTICAL ALIGNMENT'!$E$54/2)),(PET!$W22&gt;='VERTICAL ALIGNMENT'!$C$52+'VERTICAL ALIGNMENT'!$E$52/2)),'VERTICAL ALIGNMENT'!$D$52+'VERTICAL ALIGNMENT'!$F$53*(PET!$W22-'VERTICAL ALIGNMENT'!$C$52),IF(AND(PET!$W22&lt;=('VERTICAL ALIGNMENT'!$C$54+('VERTICAL ALIGNMENT'!$E$54/2)),(PET!$W22&gt;=('VERTICAL ALIGNMENT'!$C$54-('VERTICAL ALIGNMENT'!$E$54/2)))),'VERTICAL ALIGNMENT'!$K$54+'VERTICAL ALIGNMENT'!$F$53*(PET!$W22-'VERTICAL ALIGNMENT'!$J$54)+('VERTICAL ALIGNMENT'!$I$54/2)*(PET!$W22-'VERTICAL ALIGNMENT'!$J$54)^2,IF(AND(PET!$W22&lt;=('VERTICAL ALIGNMENT'!$C$56-('VERTICAL ALIGNMENT'!$E$56/2)),(PET!$W22&gt;='VERTICAL ALIGNMENT'!$C$54+'VERTICAL ALIGNMENT'!$E$54/2)),'VERTICAL ALIGNMENT'!$D$54+'VERTICAL ALIGNMENT'!$F$55*(PET!$W22-'VERTICAL ALIGNMENT'!$C$54),IF(AND(PET!$W22&lt;=('VERTICAL ALIGNMENT'!$C$56+('VERTICAL ALIGNMENT'!$E$56/2)),(PET!$W22&gt;=('VERTICAL ALIGNMENT'!$C$56-('VERTICAL ALIGNMENT'!$E$56/2)))),'VERTICAL ALIGNMENT'!$K$56+'VERTICAL ALIGNMENT'!$F$55*(PET!$W22-'VERTICAL ALIGNMENT'!$J$56)+('VERTICAL ALIGNMENT'!$I$56/2)*(PET!$W22-'VERTICAL ALIGNMENT'!$J$56)^2,$U22))))))</f>
        <v>O. B.</v>
      </c>
      <c r="U22" s="162" t="str">
        <f>IF(AND(PET!$W22&lt;=('VERTICAL ALIGNMENT'!$C$58-('VERTICAL ALIGNMENT'!$E$58/2)),(PET!$W22&gt;='VERTICAL ALIGNMENT'!$C$56+'VERTICAL ALIGNMENT'!$E$56/2)),'VERTICAL ALIGNMENT'!$D$56+'VERTICAL ALIGNMENT'!$F$57*(PET!$W22-'VERTICAL ALIGNMENT'!$C$56),IF(AND(PET!$W22&lt;=('VERTICAL ALIGNMENT'!$C$58+('VERTICAL ALIGNMENT'!$E$58/2)),(PET!$W22&gt;=('VERTICAL ALIGNMENT'!$C$58-('VERTICAL ALIGNMENT'!$E$58/2)))),'VERTICAL ALIGNMENT'!$K$58+'VERTICAL ALIGNMENT'!$F$57*(PET!$W22-'VERTICAL ALIGNMENT'!$J$58)+('VERTICAL ALIGNMENT'!$I$58/2)*(PET!$W22-'VERTICAL ALIGNMENT'!$J$58)^2,IF(AND(PET!$W22&lt;=('VERTICAL ALIGNMENT'!$C$60-('VERTICAL ALIGNMENT'!$E$60/2)),(PET!$W22&gt;='VERTICAL ALIGNMENT'!$C$58+'VERTICAL ALIGNMENT'!$E$58/2)),'VERTICAL ALIGNMENT'!$D$58+'VERTICAL ALIGNMENT'!$F$59*(PET!$W22-'VERTICAL ALIGNMENT'!$C$58),IF(AND(PET!$W22&lt;=('VERTICAL ALIGNMENT'!$C$60+('VERTICAL ALIGNMENT'!$E$60/2)),(PET!$W22&gt;=('VERTICAL ALIGNMENT'!$C$60-('VERTICAL ALIGNMENT'!$E$60/2)))),'VERTICAL ALIGNMENT'!$K$60+'VERTICAL ALIGNMENT'!$F$59*(PET!$W22-'VERTICAL ALIGNMENT'!$J$60)+('VERTICAL ALIGNMENT'!$I$60/2)*(PET!$W22-'VERTICAL ALIGNMENT'!$J$60)^2,IF(AND(PET!$W22&lt;=('VERTICAL ALIGNMENT'!$C$62-('VERTICAL ALIGNMENT'!$E$62/2)),(PET!$W22&gt;='VERTICAL ALIGNMENT'!$C$60+'VERTICAL ALIGNMENT'!$E$60/2)),'VERTICAL ALIGNMENT'!$D$60+'VERTICAL ALIGNMENT'!$F$61*(PET!$W22-'VERTICAL ALIGNMENT'!$C$60),IF(AND(PET!$W22&lt;=('VERTICAL ALIGNMENT'!$C$62+('VERTICAL ALIGNMENT'!$E$62/2)),(PET!$W22&gt;=('VERTICAL ALIGNMENT'!$C$62-('VERTICAL ALIGNMENT'!$E$62/2)))),'VERTICAL ALIGNMENT'!$K$62+'VERTICAL ALIGNMENT'!$F$61*(PET!$W22-'VERTICAL ALIGNMENT'!$J$62)+('VERTICAL ALIGNMENT'!$I$62/2)*(PET!$W22-'VERTICAL ALIGNMENT'!$J$62)^2,$V22))))))</f>
        <v>O. B.</v>
      </c>
      <c r="V22" s="162" t="str">
        <f>IF(AND(PET!$W22&gt;'VERTICAL ALIGNMENT'!$C$60+'VERTICAL ALIGNMENT'!$E$60/2,PET!$W22&lt;='VERTICAL ALIGNMENT'!$C$62),'VERTICAL ALIGNMENT'!$D$60+'VERTICAL ALIGNMENT'!$F$61*(PET!$W22-'VERTICAL ALIGNMENT'!$C$60),"O. B.")</f>
        <v>O. B.</v>
      </c>
      <c r="W22" s="174">
        <v>1325</v>
      </c>
      <c r="X22" s="209">
        <f t="shared" si="32"/>
        <v>0.06</v>
      </c>
      <c r="Y22" s="106">
        <v>4</v>
      </c>
      <c r="Z22" s="210">
        <f t="shared" si="6"/>
        <v>641.65610000000004</v>
      </c>
      <c r="AA22" s="177">
        <v>0.06</v>
      </c>
      <c r="AB22" s="105">
        <v>24</v>
      </c>
      <c r="AC22" s="172">
        <f t="shared" ref="AC22" si="35">AA22*AB22</f>
        <v>1.44</v>
      </c>
      <c r="AD22" s="268"/>
      <c r="AE22" s="215"/>
      <c r="AF22" s="219">
        <f t="shared" ref="AF22" si="36">ROUND(Z22+(AB22*AA22),2)</f>
        <v>643.1</v>
      </c>
      <c r="AG22" s="173">
        <f t="shared" ref="AG22:AG35" si="37">IF(ABS(AA22)&lt;0.03, -0.04, ABS(AA22)-0.07)</f>
        <v>-1.0000000000000009E-2</v>
      </c>
      <c r="AH22" s="106">
        <v>10</v>
      </c>
      <c r="AI22" s="165">
        <f t="shared" ref="AI22" si="38">ROUND(AF22+(AG22*AH22),3)</f>
        <v>643</v>
      </c>
      <c r="AJ22" s="107"/>
      <c r="AK22" s="273"/>
      <c r="AL22" s="100"/>
      <c r="AM22" s="100"/>
      <c r="AO22" s="100"/>
      <c r="AP22" s="100"/>
      <c r="AQ22" s="100"/>
      <c r="AR22" s="100"/>
      <c r="AS22" s="100"/>
      <c r="AT22" s="100"/>
      <c r="AY22" s="113"/>
      <c r="AZ22" s="113"/>
    </row>
    <row r="23" spans="1:52" ht="14.1" customHeight="1" x14ac:dyDescent="0.2">
      <c r="A23" s="131">
        <f t="shared" si="21"/>
        <v>637.97900000000004</v>
      </c>
      <c r="B23" s="106">
        <v>10</v>
      </c>
      <c r="C23" s="206">
        <f t="shared" si="22"/>
        <v>-5.9072531120331964E-2</v>
      </c>
      <c r="D23" s="131">
        <f t="shared" si="2"/>
        <v>638.57000000000005</v>
      </c>
      <c r="E23" s="198"/>
      <c r="F23" s="289"/>
      <c r="G23" s="145">
        <f t="shared" si="23"/>
        <v>-2.1266111203319507</v>
      </c>
      <c r="H23" s="234">
        <v>36</v>
      </c>
      <c r="I23" s="224">
        <f t="shared" si="11"/>
        <v>-5.9072531120331964E-2</v>
      </c>
      <c r="J23" s="201">
        <f t="shared" si="26"/>
        <v>640.697</v>
      </c>
      <c r="K23" s="106">
        <v>4</v>
      </c>
      <c r="L23" s="206">
        <f t="shared" si="31"/>
        <v>-5.9072531120331964E-2</v>
      </c>
      <c r="M23" s="161">
        <f>IF(AND(PET!$W23&lt;=('VERTICAL ALIGNMENT'!$C$10-('VERTICAL ALIGNMENT'!$E$10/2)),(PET!$W23&gt;='VERTICAL ALIGNMENT'!$C$8)),'VERTICAL ALIGNMENT'!$D$8+'VERTICAL ALIGNMENT'!$F$9*(PET!$W23-'VERTICAL ALIGNMENT'!$C$8),IF(AND(PET!$W23&lt;=('VERTICAL ALIGNMENT'!$C$10+('VERTICAL ALIGNMENT'!$E$10/2)),(PET!$W23&gt;=('VERTICAL ALIGNMENT'!$C$10-('VERTICAL ALIGNMENT'!$E$10/2)))),'VERTICAL ALIGNMENT'!$K$10+'VERTICAL ALIGNMENT'!$F$9*(PET!$W23-'VERTICAL ALIGNMENT'!$J$10)+('VERTICAL ALIGNMENT'!$I$10/2)*(PET!$W23-'VERTICAL ALIGNMENT'!$J$10)^2,IF(AND(PET!$W23&lt;=('VERTICAL ALIGNMENT'!$C$12-('VERTICAL ALIGNMENT'!$E$12/2)),(PET!$W23&gt;='VERTICAL ALIGNMENT'!$C$10+'VERTICAL ALIGNMENT'!$E$10/2)),'VERTICAL ALIGNMENT'!$D$10+'VERTICAL ALIGNMENT'!$F$11*(PET!$W23-'VERTICAL ALIGNMENT'!$C$10),IF(AND(PET!$W23&lt;=('VERTICAL ALIGNMENT'!$C$12+('VERTICAL ALIGNMENT'!$E$12/2)),(PET!$W23&gt;=('VERTICAL ALIGNMENT'!$C$12-('VERTICAL ALIGNMENT'!$E$12/2)))),'VERTICAL ALIGNMENT'!$K$12+'VERTICAL ALIGNMENT'!$F$11*(PET!$W23-'VERTICAL ALIGNMENT'!$J$12)+('VERTICAL ALIGNMENT'!$I$12/2)*(PET!$W23-'VERTICAL ALIGNMENT'!$J$12)^2,IF(AND(PET!$W23&lt;=('VERTICAL ALIGNMENT'!$C$14-('VERTICAL ALIGNMENT'!$E$14/2)),(PET!$W23&gt;='VERTICAL ALIGNMENT'!$C$12+'VERTICAL ALIGNMENT'!$E$12/2)),'VERTICAL ALIGNMENT'!$D$12+'VERTICAL ALIGNMENT'!$F$13*(PET!$W23-'VERTICAL ALIGNMENT'!$C$12),IF(AND(PET!$W23&lt;=('VERTICAL ALIGNMENT'!$C$14+('VERTICAL ALIGNMENT'!$E$14/2)),(PET!$W23&gt;=('VERTICAL ALIGNMENT'!$C$14-('VERTICAL ALIGNMENT'!$E$14/2)))),'VERTICAL ALIGNMENT'!$K$14+'VERTICAL ALIGNMENT'!$F$13*(PET!$W23-'VERTICAL ALIGNMENT'!$J$14)+('VERTICAL ALIGNMENT'!$I$14/2)*(PET!$W23-'VERTICAL ALIGNMENT'!$J$14)^2,$N23))))))</f>
        <v>640.93280085580386</v>
      </c>
      <c r="N23" s="162" t="str">
        <f>IF(AND(PET!$W23&lt;=('VERTICAL ALIGNMENT'!$C$16-('VERTICAL ALIGNMENT'!$E$16/2)),(PET!$W23&gt;='VERTICAL ALIGNMENT'!$C$14+'VERTICAL ALIGNMENT'!$E$14/2)),'VERTICAL ALIGNMENT'!$D$14+'VERTICAL ALIGNMENT'!$F$15*(PET!$W23-'VERTICAL ALIGNMENT'!$C$14),IF(AND(PET!$W23&lt;=('VERTICAL ALIGNMENT'!$C$16+('VERTICAL ALIGNMENT'!$E$16/2)),(PET!$W23&gt;=('VERTICAL ALIGNMENT'!$C$16-('VERTICAL ALIGNMENT'!$E$16/2)))),'VERTICAL ALIGNMENT'!$K$16+'VERTICAL ALIGNMENT'!$F$15*(PET!$W23-'VERTICAL ALIGNMENT'!$J$16)+('VERTICAL ALIGNMENT'!$I$16/2)*(PET!$W23-'VERTICAL ALIGNMENT'!$J$16)^2,IF(AND(PET!$W23&lt;=('VERTICAL ALIGNMENT'!$C$18-('VERTICAL ALIGNMENT'!$E$18/2)),(PET!$W23&gt;='VERTICAL ALIGNMENT'!$C$16+'VERTICAL ALIGNMENT'!$E$16/2)),'VERTICAL ALIGNMENT'!$D$16+'VERTICAL ALIGNMENT'!$F$17*(PET!$W23-'VERTICAL ALIGNMENT'!$C$16),IF(AND(PET!$W23&lt;=('VERTICAL ALIGNMENT'!$C$18+('VERTICAL ALIGNMENT'!$E$18/2)),(PET!$W23&gt;=('VERTICAL ALIGNMENT'!$C$18-('VERTICAL ALIGNMENT'!$E$18/2)))),'VERTICAL ALIGNMENT'!$K$18+'VERTICAL ALIGNMENT'!$F$17*(PET!$W23-'VERTICAL ALIGNMENT'!$J$18)+('VERTICAL ALIGNMENT'!$I$18/2)*(PET!$W23-'VERTICAL ALIGNMENT'!$J$18)^2,IF(AND(PET!$W23&lt;=('VERTICAL ALIGNMENT'!$C$20-('VERTICAL ALIGNMENT'!$E$20/2)),(PET!$W23&gt;='VERTICAL ALIGNMENT'!$C$18+'VERTICAL ALIGNMENT'!$E$18/2)),'VERTICAL ALIGNMENT'!$D$18+'VERTICAL ALIGNMENT'!$F$19*(PET!$W23-'VERTICAL ALIGNMENT'!$C$18),IF(AND(PET!$W23&lt;=('VERTICAL ALIGNMENT'!$C$20+('VERTICAL ALIGNMENT'!$E$20/2)),(PET!$W23&gt;=('VERTICAL ALIGNMENT'!$C$20-('VERTICAL ALIGNMENT'!$E$20/2)))),'VERTICAL ALIGNMENT'!$K$20+'VERTICAL ALIGNMENT'!$F$19*(PET!$W23-'VERTICAL ALIGNMENT'!$J$20)+('VERTICAL ALIGNMENT'!$I$20/2)*(PET!$W23-'VERTICAL ALIGNMENT'!$J$20)^2,$O23))))))</f>
        <v>O. B.</v>
      </c>
      <c r="O23" s="162" t="str">
        <f>IF(AND(PET!$W23&lt;=('VERTICAL ALIGNMENT'!$C$22-('VERTICAL ALIGNMENT'!$E$22/2)),(PET!$W23&gt;='VERTICAL ALIGNMENT'!$C$20+'VERTICAL ALIGNMENT'!$E$20/2)),'VERTICAL ALIGNMENT'!$D$20+'VERTICAL ALIGNMENT'!$F$21*(PET!$W23-'VERTICAL ALIGNMENT'!$C$20),IF(AND(PET!$W23&lt;=('VERTICAL ALIGNMENT'!$C$22+('VERTICAL ALIGNMENT'!$E$22/2)),(PET!$W23&gt;=('VERTICAL ALIGNMENT'!$C$22-('VERTICAL ALIGNMENT'!$E$22/2)))),'VERTICAL ALIGNMENT'!$K$22+'VERTICAL ALIGNMENT'!$F$21*(PET!$W23-'VERTICAL ALIGNMENT'!$J$22)+('VERTICAL ALIGNMENT'!$I$22/2)*(PET!$W23-'VERTICAL ALIGNMENT'!$J$22)^2,IF(AND(PET!$W23&lt;=('VERTICAL ALIGNMENT'!$C$24-('VERTICAL ALIGNMENT'!$E$24/2)),(PET!$W23&gt;='VERTICAL ALIGNMENT'!$C$22+'VERTICAL ALIGNMENT'!$E$22/2)),'VERTICAL ALIGNMENT'!$D$22+'VERTICAL ALIGNMENT'!$F$23*(PET!$W23-'VERTICAL ALIGNMENT'!$C$22),IF(AND(PET!$W23&lt;=('VERTICAL ALIGNMENT'!$C$24+('VERTICAL ALIGNMENT'!$E$24/2)),(PET!$W23&gt;=('VERTICAL ALIGNMENT'!$C$24-('VERTICAL ALIGNMENT'!$E$24/2)))),'VERTICAL ALIGNMENT'!$K$24+'VERTICAL ALIGNMENT'!$F$23*(PET!$W23-'VERTICAL ALIGNMENT'!$J$24)+('VERTICAL ALIGNMENT'!$I$24/2)*(PET!$W23-'VERTICAL ALIGNMENT'!$J$24)^2,IF(AND(PET!$W23&lt;=('VERTICAL ALIGNMENT'!$C$26-('VERTICAL ALIGNMENT'!$E$26/2)),(PET!$W23&gt;='VERTICAL ALIGNMENT'!$C$24+'VERTICAL ALIGNMENT'!$E$24/2)),'VERTICAL ALIGNMENT'!$D$24+'VERTICAL ALIGNMENT'!$F$25*(PET!$W23-'VERTICAL ALIGNMENT'!$C$24),IF(AND(PET!$W23&lt;=('VERTICAL ALIGNMENT'!$C$26+('VERTICAL ALIGNMENT'!$E$26/2)),(PET!$W23&gt;=('VERTICAL ALIGNMENT'!$C$26-('VERTICAL ALIGNMENT'!$E$26/2)))),'VERTICAL ALIGNMENT'!$K$26+'VERTICAL ALIGNMENT'!$F$25*(PET!$W23-'VERTICAL ALIGNMENT'!$J$26)+('VERTICAL ALIGNMENT'!$I$26/2)*(PET!$W23-'VERTICAL ALIGNMENT'!$J$26)^2,$P23))))))</f>
        <v>O. B.</v>
      </c>
      <c r="P23" s="162" t="str">
        <f>IF(AND(PET!$W23&lt;=('VERTICAL ALIGNMENT'!$C$28-('VERTICAL ALIGNMENT'!$E$28/2)),(PET!$W23&gt;='VERTICAL ALIGNMENT'!$C$26+'VERTICAL ALIGNMENT'!$E$26/2)),'VERTICAL ALIGNMENT'!$D$26+'VERTICAL ALIGNMENT'!$F$27*(PET!$W23-'VERTICAL ALIGNMENT'!$C$26),IF(AND(PET!$W23&lt;=('VERTICAL ALIGNMENT'!$C$28+('VERTICAL ALIGNMENT'!$E$28/2)),(PET!$W23&gt;=('VERTICAL ALIGNMENT'!$C$28-('VERTICAL ALIGNMENT'!$E$28/2)))),'VERTICAL ALIGNMENT'!$K$28+'VERTICAL ALIGNMENT'!$F$27*(PET!$W23-'VERTICAL ALIGNMENT'!$J$28)+('VERTICAL ALIGNMENT'!$I$28/2)*(PET!$W23-'VERTICAL ALIGNMENT'!$J$28)^2,IF(AND(PET!$W23&lt;=('VERTICAL ALIGNMENT'!$C$30-('VERTICAL ALIGNMENT'!$E$30/2)),(PET!$W23&gt;='VERTICAL ALIGNMENT'!$C$28+'VERTICAL ALIGNMENT'!$E$28/2)),'VERTICAL ALIGNMENT'!$D$28+'VERTICAL ALIGNMENT'!$F$29*(PET!$W23-'VERTICAL ALIGNMENT'!$C$28),IF(AND(PET!$W23&lt;=('VERTICAL ALIGNMENT'!$C$30+('VERTICAL ALIGNMENT'!$E$30/2)),(PET!$W23&gt;=('VERTICAL ALIGNMENT'!$C$30-('VERTICAL ALIGNMENT'!$E$30/2)))),'VERTICAL ALIGNMENT'!$K$30+'VERTICAL ALIGNMENT'!$F$29*(PET!$W23-'VERTICAL ALIGNMENT'!$J$30)+('VERTICAL ALIGNMENT'!$I$30/2)*(PET!$W23-'VERTICAL ALIGNMENT'!$J$30)^2,IF(AND(PET!$W23&lt;=('VERTICAL ALIGNMENT'!$C$32-('VERTICAL ALIGNMENT'!$E$32/2)),(PET!$W23&gt;='VERTICAL ALIGNMENT'!$C$30+'VERTICAL ALIGNMENT'!$E$30/2)),'VERTICAL ALIGNMENT'!$D$30+'VERTICAL ALIGNMENT'!$F$31*(PET!$W23-'VERTICAL ALIGNMENT'!$C$30),IF(AND(PET!$W23&lt;=('VERTICAL ALIGNMENT'!$C$32+('VERTICAL ALIGNMENT'!$E$32/2)),(PET!$W23&gt;=('VERTICAL ALIGNMENT'!$C$32-('VERTICAL ALIGNMENT'!$E$32/2)))),'VERTICAL ALIGNMENT'!$K$32+'VERTICAL ALIGNMENT'!$F$31*(PET!$W23-'VERTICAL ALIGNMENT'!$J$32)+('VERTICAL ALIGNMENT'!$I$32/2)*(PET!$W23-'VERTICAL ALIGNMENT'!$J$32)^2,$Q23))))))</f>
        <v>O. B.</v>
      </c>
      <c r="Q23" s="162" t="str">
        <f>IF(AND(PET!$W23&lt;=('VERTICAL ALIGNMENT'!$C$34-('VERTICAL ALIGNMENT'!$E$34/2)),(PET!$W23&gt;='VERTICAL ALIGNMENT'!$C$32+'VERTICAL ALIGNMENT'!$E$32/2)),'VERTICAL ALIGNMENT'!$D$32+'VERTICAL ALIGNMENT'!$F$33*(PET!$W23-'VERTICAL ALIGNMENT'!$C$32),IF(AND(PET!$W23&lt;=('VERTICAL ALIGNMENT'!$C$34+('VERTICAL ALIGNMENT'!$E$34/2)),(PET!$W23&gt;=('VERTICAL ALIGNMENT'!$C$34-('VERTICAL ALIGNMENT'!$E$34/2)))),'VERTICAL ALIGNMENT'!$K$34+'VERTICAL ALIGNMENT'!$F$33*(PET!$W23-'VERTICAL ALIGNMENT'!$J$34)+('VERTICAL ALIGNMENT'!$I$34/2)*(PET!$W23-'VERTICAL ALIGNMENT'!$J$34)^2,IF(AND(PET!$W23&lt;=('VERTICAL ALIGNMENT'!$C$36-('VERTICAL ALIGNMENT'!$E$36/2)),(PET!$W23&gt;='VERTICAL ALIGNMENT'!$C$34+'VERTICAL ALIGNMENT'!$E$34/2)),'VERTICAL ALIGNMENT'!$D$34+'VERTICAL ALIGNMENT'!$F$35*(PET!$W23-'VERTICAL ALIGNMENT'!$C$34),IF(AND(PET!$W23&lt;=('VERTICAL ALIGNMENT'!$C$36+('VERTICAL ALIGNMENT'!$E$36/2)),(PET!$W23&gt;=('VERTICAL ALIGNMENT'!$C$36-('VERTICAL ALIGNMENT'!$E$36/2)))),'VERTICAL ALIGNMENT'!$K$36+'VERTICAL ALIGNMENT'!$F$35*(PET!$W23-'VERTICAL ALIGNMENT'!$J$36)+('VERTICAL ALIGNMENT'!$I$36/2)*(PET!$W23-'VERTICAL ALIGNMENT'!$J$36)^2,IF(AND(PET!$W23&lt;=('VERTICAL ALIGNMENT'!$C$38-('VERTICAL ALIGNMENT'!$E$38/2)),(PET!$W23&gt;='VERTICAL ALIGNMENT'!$C$36+'VERTICAL ALIGNMENT'!$E$36/2)),'VERTICAL ALIGNMENT'!$D$36+'VERTICAL ALIGNMENT'!$F$37*(PET!$W23-'VERTICAL ALIGNMENT'!$C$36),IF(AND(PET!$W23&lt;=('VERTICAL ALIGNMENT'!$C$38+('VERTICAL ALIGNMENT'!$E$38/2)),(PET!$W23&gt;=('VERTICAL ALIGNMENT'!$C$38-('VERTICAL ALIGNMENT'!$E$38/2)))),'VERTICAL ALIGNMENT'!$K$38+'VERTICAL ALIGNMENT'!$F$37*(PET!$W23-'VERTICAL ALIGNMENT'!$J$38)+('VERTICAL ALIGNMENT'!$I$38/2)*(PET!$W23-'VERTICAL ALIGNMENT'!$J$38)^2,$R23))))))</f>
        <v>O. B.</v>
      </c>
      <c r="R23" s="162" t="str">
        <f>IF(AND(PET!$W23&lt;=('VERTICAL ALIGNMENT'!$C$40-('VERTICAL ALIGNMENT'!$E$40/2)),(PET!$W23&gt;='VERTICAL ALIGNMENT'!$C$38+'VERTICAL ALIGNMENT'!$E$38/2)),'VERTICAL ALIGNMENT'!$D$38+'VERTICAL ALIGNMENT'!$F$39*(PET!$W23-'VERTICAL ALIGNMENT'!$C$38),IF(AND(PET!$W23&lt;=('VERTICAL ALIGNMENT'!$C$40+('VERTICAL ALIGNMENT'!$E$40/2)),(PET!$W23&gt;=('VERTICAL ALIGNMENT'!$C$40-('VERTICAL ALIGNMENT'!$E$40/2)))),'VERTICAL ALIGNMENT'!$K$40+'VERTICAL ALIGNMENT'!$F$39*(PET!$W23-'VERTICAL ALIGNMENT'!$J$40)+('VERTICAL ALIGNMENT'!$I$40/2)*(PET!$W23-'VERTICAL ALIGNMENT'!$J$40)^2,IF(AND(PET!$W23&lt;=('VERTICAL ALIGNMENT'!$C$42-('VERTICAL ALIGNMENT'!$E$42/2)),(PET!$W23&gt;='VERTICAL ALIGNMENT'!$C$40+'VERTICAL ALIGNMENT'!$E$40/2)),'VERTICAL ALIGNMENT'!$D$40+'VERTICAL ALIGNMENT'!$F$41*(PET!$W23-'VERTICAL ALIGNMENT'!$C$40),IF(AND(PET!$W23&lt;=('VERTICAL ALIGNMENT'!$C$42+('VERTICAL ALIGNMENT'!$E$42/2)),(PET!$W23&gt;=('VERTICAL ALIGNMENT'!$C$42-('VERTICAL ALIGNMENT'!$E$42/2)))),'VERTICAL ALIGNMENT'!$K$42+'VERTICAL ALIGNMENT'!$F$41*(PET!$W23-'VERTICAL ALIGNMENT'!$J$42)+('VERTICAL ALIGNMENT'!$I$42/2)*(PET!$W23-'VERTICAL ALIGNMENT'!$J$42)^2,IF(AND(PET!$W23&lt;=('VERTICAL ALIGNMENT'!$C$44-('VERTICAL ALIGNMENT'!$E$44/2)),(PET!$W23&gt;='VERTICAL ALIGNMENT'!$C$42+'VERTICAL ALIGNMENT'!$E$42/2)),'VERTICAL ALIGNMENT'!$D$42+'VERTICAL ALIGNMENT'!$F$43*(PET!$W23-'VERTICAL ALIGNMENT'!$C$42),IF(AND(PET!$W23&lt;=('VERTICAL ALIGNMENT'!$C$44+('VERTICAL ALIGNMENT'!$E$44/2)),(PET!$W23&gt;=('VERTICAL ALIGNMENT'!$C$44-('VERTICAL ALIGNMENT'!$E$44/2)))),'VERTICAL ALIGNMENT'!$K$44+'VERTICAL ALIGNMENT'!$F$43*(PET!$W23-'VERTICAL ALIGNMENT'!$J$44)+('VERTICAL ALIGNMENT'!$I$44/2)*(PET!$W23-'VERTICAL ALIGNMENT'!$J$44)^2,$S23))))))</f>
        <v>O. B.</v>
      </c>
      <c r="S23" s="162" t="str">
        <f>IF(AND(PET!$W23&lt;=('VERTICAL ALIGNMENT'!$C$46-('VERTICAL ALIGNMENT'!$E$46/2)),(PET!$W23&gt;='VERTICAL ALIGNMENT'!$C$44+'VERTICAL ALIGNMENT'!$E$44/2)),'VERTICAL ALIGNMENT'!$D$44+'VERTICAL ALIGNMENT'!$F$45*(PET!$W23-'VERTICAL ALIGNMENT'!$C$44),IF(AND(PET!$W23&lt;=('VERTICAL ALIGNMENT'!$C$46+('VERTICAL ALIGNMENT'!$E$46/2)),(PET!$W23&gt;=('VERTICAL ALIGNMENT'!$C$46-('VERTICAL ALIGNMENT'!$E$46/2)))),'VERTICAL ALIGNMENT'!$K$46+'VERTICAL ALIGNMENT'!$F$45*(PET!$W23-'VERTICAL ALIGNMENT'!$J$46)+('VERTICAL ALIGNMENT'!$I$46/2)*(PET!$W23-'VERTICAL ALIGNMENT'!$J$46)^2,IF(AND(PET!$W23&lt;=('VERTICAL ALIGNMENT'!$C$48-('VERTICAL ALIGNMENT'!$E$48/2)),(PET!$W23&gt;='VERTICAL ALIGNMENT'!$C$46+'VERTICAL ALIGNMENT'!$E$46/2)),'VERTICAL ALIGNMENT'!$D$46+'VERTICAL ALIGNMENT'!$F$47*(PET!$W23-'VERTICAL ALIGNMENT'!$C$46),IF(AND(PET!$W23&lt;=('VERTICAL ALIGNMENT'!$C$48+('VERTICAL ALIGNMENT'!$E$48/2)),(PET!$W23&gt;=('VERTICAL ALIGNMENT'!$C$48-('VERTICAL ALIGNMENT'!$E$48/2)))),'VERTICAL ALIGNMENT'!$K$48+'VERTICAL ALIGNMENT'!$F$47*(PET!$W23-'VERTICAL ALIGNMENT'!$J$48)+('VERTICAL ALIGNMENT'!$I$48/2)*(PET!$W23-'VERTICAL ALIGNMENT'!$J$48)^2,IF(AND(PET!$W23&lt;=('VERTICAL ALIGNMENT'!$C$50-('VERTICAL ALIGNMENT'!$E$50/2)),(PET!$W23&gt;='VERTICAL ALIGNMENT'!$C$48+'VERTICAL ALIGNMENT'!$E$48/2)),'VERTICAL ALIGNMENT'!$D$48+'VERTICAL ALIGNMENT'!$F$49*(PET!$W23-'VERTICAL ALIGNMENT'!$C$48),IF(AND(PET!$W23&lt;=('VERTICAL ALIGNMENT'!$C$50+('VERTICAL ALIGNMENT'!$E$50/2)),(PET!$W23&gt;=('VERTICAL ALIGNMENT'!$C$50-('VERTICAL ALIGNMENT'!$E$50/2)))),'VERTICAL ALIGNMENT'!$K$50+'VERTICAL ALIGNMENT'!$F$49*(PET!$W23-'VERTICAL ALIGNMENT'!$J$50)+('VERTICAL ALIGNMENT'!$I$50/2)*(PET!$W23-'VERTICAL ALIGNMENT'!$J$50)^2,$T23))))))</f>
        <v>O. B.</v>
      </c>
      <c r="T23" s="162" t="str">
        <f>IF(AND(PET!$W23&lt;=('VERTICAL ALIGNMENT'!$C$52-('VERTICAL ALIGNMENT'!$E$52/2)),(PET!$W23&gt;='VERTICAL ALIGNMENT'!$C$50+'VERTICAL ALIGNMENT'!$E$50/2)),'VERTICAL ALIGNMENT'!$D$50+'VERTICAL ALIGNMENT'!$F$51*(PET!$W23-'VERTICAL ALIGNMENT'!$C$50),IF(AND(PET!$W23&lt;=('VERTICAL ALIGNMENT'!$C$52+('VERTICAL ALIGNMENT'!$E$52/2)),(PET!$W23&gt;=('VERTICAL ALIGNMENT'!$C$52-('VERTICAL ALIGNMENT'!$E$52/2)))),'VERTICAL ALIGNMENT'!$K$52+'VERTICAL ALIGNMENT'!$F$51*(PET!$W23-'VERTICAL ALIGNMENT'!$J$52)+('VERTICAL ALIGNMENT'!$I$52/2)*(PET!$W23-'VERTICAL ALIGNMENT'!$J$52)^2,IF(AND(PET!$W23&lt;=('VERTICAL ALIGNMENT'!$C$54-('VERTICAL ALIGNMENT'!$E$54/2)),(PET!$W23&gt;='VERTICAL ALIGNMENT'!$C$52+'VERTICAL ALIGNMENT'!$E$52/2)),'VERTICAL ALIGNMENT'!$D$52+'VERTICAL ALIGNMENT'!$F$53*(PET!$W23-'VERTICAL ALIGNMENT'!$C$52),IF(AND(PET!$W23&lt;=('VERTICAL ALIGNMENT'!$C$54+('VERTICAL ALIGNMENT'!$E$54/2)),(PET!$W23&gt;=('VERTICAL ALIGNMENT'!$C$54-('VERTICAL ALIGNMENT'!$E$54/2)))),'VERTICAL ALIGNMENT'!$K$54+'VERTICAL ALIGNMENT'!$F$53*(PET!$W23-'VERTICAL ALIGNMENT'!$J$54)+('VERTICAL ALIGNMENT'!$I$54/2)*(PET!$W23-'VERTICAL ALIGNMENT'!$J$54)^2,IF(AND(PET!$W23&lt;=('VERTICAL ALIGNMENT'!$C$56-('VERTICAL ALIGNMENT'!$E$56/2)),(PET!$W23&gt;='VERTICAL ALIGNMENT'!$C$54+'VERTICAL ALIGNMENT'!$E$54/2)),'VERTICAL ALIGNMENT'!$D$54+'VERTICAL ALIGNMENT'!$F$55*(PET!$W23-'VERTICAL ALIGNMENT'!$C$54),IF(AND(PET!$W23&lt;=('VERTICAL ALIGNMENT'!$C$56+('VERTICAL ALIGNMENT'!$E$56/2)),(PET!$W23&gt;=('VERTICAL ALIGNMENT'!$C$56-('VERTICAL ALIGNMENT'!$E$56/2)))),'VERTICAL ALIGNMENT'!$K$56+'VERTICAL ALIGNMENT'!$F$55*(PET!$W23-'VERTICAL ALIGNMENT'!$J$56)+('VERTICAL ALIGNMENT'!$I$56/2)*(PET!$W23-'VERTICAL ALIGNMENT'!$J$56)^2,$U23))))))</f>
        <v>O. B.</v>
      </c>
      <c r="U23" s="162" t="str">
        <f>IF(AND(PET!$W23&lt;=('VERTICAL ALIGNMENT'!$C$58-('VERTICAL ALIGNMENT'!$E$58/2)),(PET!$W23&gt;='VERTICAL ALIGNMENT'!$C$56+'VERTICAL ALIGNMENT'!$E$56/2)),'VERTICAL ALIGNMENT'!$D$56+'VERTICAL ALIGNMENT'!$F$57*(PET!$W23-'VERTICAL ALIGNMENT'!$C$56),IF(AND(PET!$W23&lt;=('VERTICAL ALIGNMENT'!$C$58+('VERTICAL ALIGNMENT'!$E$58/2)),(PET!$W23&gt;=('VERTICAL ALIGNMENT'!$C$58-('VERTICAL ALIGNMENT'!$E$58/2)))),'VERTICAL ALIGNMENT'!$K$58+'VERTICAL ALIGNMENT'!$F$57*(PET!$W23-'VERTICAL ALIGNMENT'!$J$58)+('VERTICAL ALIGNMENT'!$I$58/2)*(PET!$W23-'VERTICAL ALIGNMENT'!$J$58)^2,IF(AND(PET!$W23&lt;=('VERTICAL ALIGNMENT'!$C$60-('VERTICAL ALIGNMENT'!$E$60/2)),(PET!$W23&gt;='VERTICAL ALIGNMENT'!$C$58+'VERTICAL ALIGNMENT'!$E$58/2)),'VERTICAL ALIGNMENT'!$D$58+'VERTICAL ALIGNMENT'!$F$59*(PET!$W23-'VERTICAL ALIGNMENT'!$C$58),IF(AND(PET!$W23&lt;=('VERTICAL ALIGNMENT'!$C$60+('VERTICAL ALIGNMENT'!$E$60/2)),(PET!$W23&gt;=('VERTICAL ALIGNMENT'!$C$60-('VERTICAL ALIGNMENT'!$E$60/2)))),'VERTICAL ALIGNMENT'!$K$60+'VERTICAL ALIGNMENT'!$F$59*(PET!$W23-'VERTICAL ALIGNMENT'!$J$60)+('VERTICAL ALIGNMENT'!$I$60/2)*(PET!$W23-'VERTICAL ALIGNMENT'!$J$60)^2,IF(AND(PET!$W23&lt;=('VERTICAL ALIGNMENT'!$C$62-('VERTICAL ALIGNMENT'!$E$62/2)),(PET!$W23&gt;='VERTICAL ALIGNMENT'!$C$60+'VERTICAL ALIGNMENT'!$E$60/2)),'VERTICAL ALIGNMENT'!$D$60+'VERTICAL ALIGNMENT'!$F$61*(PET!$W23-'VERTICAL ALIGNMENT'!$C$60),IF(AND(PET!$W23&lt;=('VERTICAL ALIGNMENT'!$C$62+('VERTICAL ALIGNMENT'!$E$62/2)),(PET!$W23&gt;=('VERTICAL ALIGNMENT'!$C$62-('VERTICAL ALIGNMENT'!$E$62/2)))),'VERTICAL ALIGNMENT'!$K$62+'VERTICAL ALIGNMENT'!$F$61*(PET!$W23-'VERTICAL ALIGNMENT'!$J$62)+('VERTICAL ALIGNMENT'!$I$62/2)*(PET!$W23-'VERTICAL ALIGNMENT'!$J$62)^2,$V23))))))</f>
        <v>O. B.</v>
      </c>
      <c r="V23" s="162" t="str">
        <f>IF(AND(PET!$W23&gt;'VERTICAL ALIGNMENT'!$C$60+'VERTICAL ALIGNMENT'!$E$60/2,PET!$W23&lt;='VERTICAL ALIGNMENT'!$C$62),'VERTICAL ALIGNMENT'!$D$60+'VERTICAL ALIGNMENT'!$F$61*(PET!$W23-'VERTICAL ALIGNMENT'!$C$60),"O. B.")</f>
        <v>O. B.</v>
      </c>
      <c r="W23" s="163">
        <v>1350</v>
      </c>
      <c r="X23" s="209">
        <f t="shared" si="32"/>
        <v>0.06</v>
      </c>
      <c r="Y23" s="106">
        <v>4</v>
      </c>
      <c r="Z23" s="210">
        <f t="shared" si="6"/>
        <v>641.17280000000005</v>
      </c>
      <c r="AA23" s="177">
        <v>0.06</v>
      </c>
      <c r="AB23" s="105">
        <v>24</v>
      </c>
      <c r="AC23" s="172">
        <f t="shared" si="27"/>
        <v>1.44</v>
      </c>
      <c r="AD23" s="159"/>
      <c r="AE23" s="215"/>
      <c r="AF23" s="219">
        <f t="shared" si="28"/>
        <v>642.61</v>
      </c>
      <c r="AG23" s="173">
        <f t="shared" si="37"/>
        <v>-1.0000000000000009E-2</v>
      </c>
      <c r="AH23" s="106">
        <v>10</v>
      </c>
      <c r="AI23" s="165">
        <f t="shared" si="33"/>
        <v>642.51</v>
      </c>
      <c r="AJ23" s="107"/>
      <c r="AK23" s="273"/>
      <c r="AL23" s="100"/>
      <c r="AM23" s="100"/>
      <c r="AO23" s="100"/>
      <c r="AP23" s="100"/>
      <c r="AQ23" s="100"/>
      <c r="AR23" s="100"/>
      <c r="AS23" s="100"/>
      <c r="AT23" s="100"/>
    </row>
    <row r="24" spans="1:52" ht="14.1" customHeight="1" x14ac:dyDescent="0.2">
      <c r="A24" s="131">
        <f t="shared" si="21"/>
        <v>637.84</v>
      </c>
      <c r="B24" s="106">
        <v>10</v>
      </c>
      <c r="C24" s="206">
        <f t="shared" si="22"/>
        <v>-0.06</v>
      </c>
      <c r="D24" s="131">
        <f t="shared" si="2"/>
        <v>638.44000000000005</v>
      </c>
      <c r="E24" s="198"/>
      <c r="F24" s="290"/>
      <c r="G24" s="145">
        <f t="shared" si="23"/>
        <v>-2.16</v>
      </c>
      <c r="H24" s="234">
        <v>36</v>
      </c>
      <c r="I24" s="225">
        <v>-0.06</v>
      </c>
      <c r="J24" s="201">
        <f t="shared" si="26"/>
        <v>640.59500000000003</v>
      </c>
      <c r="K24" s="106">
        <v>4</v>
      </c>
      <c r="L24" s="206">
        <f t="shared" si="31"/>
        <v>-0.06</v>
      </c>
      <c r="M24" s="161">
        <f>IF(AND(PET!$W24&lt;=('VERTICAL ALIGNMENT'!$C$10-('VERTICAL ALIGNMENT'!$E$10/2)),(PET!$W24&gt;='VERTICAL ALIGNMENT'!$C$8)),'VERTICAL ALIGNMENT'!$D$8+'VERTICAL ALIGNMENT'!$F$9*(PET!$W24-'VERTICAL ALIGNMENT'!$C$8),IF(AND(PET!$W24&lt;=('VERTICAL ALIGNMENT'!$C$10+('VERTICAL ALIGNMENT'!$E$10/2)),(PET!$W24&gt;=('VERTICAL ALIGNMENT'!$C$10-('VERTICAL ALIGNMENT'!$E$10/2)))),'VERTICAL ALIGNMENT'!$K$10+'VERTICAL ALIGNMENT'!$F$9*(PET!$W24-'VERTICAL ALIGNMENT'!$J$10)+('VERTICAL ALIGNMENT'!$I$10/2)*(PET!$W24-'VERTICAL ALIGNMENT'!$J$10)^2,IF(AND(PET!$W24&lt;=('VERTICAL ALIGNMENT'!$C$12-('VERTICAL ALIGNMENT'!$E$12/2)),(PET!$W24&gt;='VERTICAL ALIGNMENT'!$C$10+'VERTICAL ALIGNMENT'!$E$10/2)),'VERTICAL ALIGNMENT'!$D$10+'VERTICAL ALIGNMENT'!$F$11*(PET!$W24-'VERTICAL ALIGNMENT'!$C$10),IF(AND(PET!$W24&lt;=('VERTICAL ALIGNMENT'!$C$12+('VERTICAL ALIGNMENT'!$E$12/2)),(PET!$W24&gt;=('VERTICAL ALIGNMENT'!$C$12-('VERTICAL ALIGNMENT'!$E$12/2)))),'VERTICAL ALIGNMENT'!$K$12+'VERTICAL ALIGNMENT'!$F$11*(PET!$W24-'VERTICAL ALIGNMENT'!$J$12)+('VERTICAL ALIGNMENT'!$I$12/2)*(PET!$W24-'VERTICAL ALIGNMENT'!$J$12)^2,IF(AND(PET!$W24&lt;=('VERTICAL ALIGNMENT'!$C$14-('VERTICAL ALIGNMENT'!$E$14/2)),(PET!$W24&gt;='VERTICAL ALIGNMENT'!$C$12+'VERTICAL ALIGNMENT'!$E$12/2)),'VERTICAL ALIGNMENT'!$D$12+'VERTICAL ALIGNMENT'!$F$13*(PET!$W24-'VERTICAL ALIGNMENT'!$C$12),IF(AND(PET!$W24&lt;=('VERTICAL ALIGNMENT'!$C$14+('VERTICAL ALIGNMENT'!$E$14/2)),(PET!$W24&gt;=('VERTICAL ALIGNMENT'!$C$14-('VERTICAL ALIGNMENT'!$E$14/2)))),'VERTICAL ALIGNMENT'!$K$14+'VERTICAL ALIGNMENT'!$F$13*(PET!$W24-'VERTICAL ALIGNMENT'!$J$14)+('VERTICAL ALIGNMENT'!$I$14/2)*(PET!$W24-'VERTICAL ALIGNMENT'!$J$14)^2,$N24))))))</f>
        <v>640.83459430822518</v>
      </c>
      <c r="N24" s="162" t="str">
        <f>IF(AND(PET!$W24&lt;=('VERTICAL ALIGNMENT'!$C$16-('VERTICAL ALIGNMENT'!$E$16/2)),(PET!$W24&gt;='VERTICAL ALIGNMENT'!$C$14+'VERTICAL ALIGNMENT'!$E$14/2)),'VERTICAL ALIGNMENT'!$D$14+'VERTICAL ALIGNMENT'!$F$15*(PET!$W24-'VERTICAL ALIGNMENT'!$C$14),IF(AND(PET!$W24&lt;=('VERTICAL ALIGNMENT'!$C$16+('VERTICAL ALIGNMENT'!$E$16/2)),(PET!$W24&gt;=('VERTICAL ALIGNMENT'!$C$16-('VERTICAL ALIGNMENT'!$E$16/2)))),'VERTICAL ALIGNMENT'!$K$16+'VERTICAL ALIGNMENT'!$F$15*(PET!$W24-'VERTICAL ALIGNMENT'!$J$16)+('VERTICAL ALIGNMENT'!$I$16/2)*(PET!$W24-'VERTICAL ALIGNMENT'!$J$16)^2,IF(AND(PET!$W24&lt;=('VERTICAL ALIGNMENT'!$C$18-('VERTICAL ALIGNMENT'!$E$18/2)),(PET!$W24&gt;='VERTICAL ALIGNMENT'!$C$16+'VERTICAL ALIGNMENT'!$E$16/2)),'VERTICAL ALIGNMENT'!$D$16+'VERTICAL ALIGNMENT'!$F$17*(PET!$W24-'VERTICAL ALIGNMENT'!$C$16),IF(AND(PET!$W24&lt;=('VERTICAL ALIGNMENT'!$C$18+('VERTICAL ALIGNMENT'!$E$18/2)),(PET!$W24&gt;=('VERTICAL ALIGNMENT'!$C$18-('VERTICAL ALIGNMENT'!$E$18/2)))),'VERTICAL ALIGNMENT'!$K$18+'VERTICAL ALIGNMENT'!$F$17*(PET!$W24-'VERTICAL ALIGNMENT'!$J$18)+('VERTICAL ALIGNMENT'!$I$18/2)*(PET!$W24-'VERTICAL ALIGNMENT'!$J$18)^2,IF(AND(PET!$W24&lt;=('VERTICAL ALIGNMENT'!$C$20-('VERTICAL ALIGNMENT'!$E$20/2)),(PET!$W24&gt;='VERTICAL ALIGNMENT'!$C$18+'VERTICAL ALIGNMENT'!$E$18/2)),'VERTICAL ALIGNMENT'!$D$18+'VERTICAL ALIGNMENT'!$F$19*(PET!$W24-'VERTICAL ALIGNMENT'!$C$18),IF(AND(PET!$W24&lt;=('VERTICAL ALIGNMENT'!$C$20+('VERTICAL ALIGNMENT'!$E$20/2)),(PET!$W24&gt;=('VERTICAL ALIGNMENT'!$C$20-('VERTICAL ALIGNMENT'!$E$20/2)))),'VERTICAL ALIGNMENT'!$K$20+'VERTICAL ALIGNMENT'!$F$19*(PET!$W24-'VERTICAL ALIGNMENT'!$J$20)+('VERTICAL ALIGNMENT'!$I$20/2)*(PET!$W24-'VERTICAL ALIGNMENT'!$J$20)^2,$O24))))))</f>
        <v>O. B.</v>
      </c>
      <c r="O24" s="162" t="str">
        <f>IF(AND(PET!$W24&lt;=('VERTICAL ALIGNMENT'!$C$22-('VERTICAL ALIGNMENT'!$E$22/2)),(PET!$W24&gt;='VERTICAL ALIGNMENT'!$C$20+'VERTICAL ALIGNMENT'!$E$20/2)),'VERTICAL ALIGNMENT'!$D$20+'VERTICAL ALIGNMENT'!$F$21*(PET!$W24-'VERTICAL ALIGNMENT'!$C$20),IF(AND(PET!$W24&lt;=('VERTICAL ALIGNMENT'!$C$22+('VERTICAL ALIGNMENT'!$E$22/2)),(PET!$W24&gt;=('VERTICAL ALIGNMENT'!$C$22-('VERTICAL ALIGNMENT'!$E$22/2)))),'VERTICAL ALIGNMENT'!$K$22+'VERTICAL ALIGNMENT'!$F$21*(PET!$W24-'VERTICAL ALIGNMENT'!$J$22)+('VERTICAL ALIGNMENT'!$I$22/2)*(PET!$W24-'VERTICAL ALIGNMENT'!$J$22)^2,IF(AND(PET!$W24&lt;=('VERTICAL ALIGNMENT'!$C$24-('VERTICAL ALIGNMENT'!$E$24/2)),(PET!$W24&gt;='VERTICAL ALIGNMENT'!$C$22+'VERTICAL ALIGNMENT'!$E$22/2)),'VERTICAL ALIGNMENT'!$D$22+'VERTICAL ALIGNMENT'!$F$23*(PET!$W24-'VERTICAL ALIGNMENT'!$C$22),IF(AND(PET!$W24&lt;=('VERTICAL ALIGNMENT'!$C$24+('VERTICAL ALIGNMENT'!$E$24/2)),(PET!$W24&gt;=('VERTICAL ALIGNMENT'!$C$24-('VERTICAL ALIGNMENT'!$E$24/2)))),'VERTICAL ALIGNMENT'!$K$24+'VERTICAL ALIGNMENT'!$F$23*(PET!$W24-'VERTICAL ALIGNMENT'!$J$24)+('VERTICAL ALIGNMENT'!$I$24/2)*(PET!$W24-'VERTICAL ALIGNMENT'!$J$24)^2,IF(AND(PET!$W24&lt;=('VERTICAL ALIGNMENT'!$C$26-('VERTICAL ALIGNMENT'!$E$26/2)),(PET!$W24&gt;='VERTICAL ALIGNMENT'!$C$24+'VERTICAL ALIGNMENT'!$E$24/2)),'VERTICAL ALIGNMENT'!$D$24+'VERTICAL ALIGNMENT'!$F$25*(PET!$W24-'VERTICAL ALIGNMENT'!$C$24),IF(AND(PET!$W24&lt;=('VERTICAL ALIGNMENT'!$C$26+('VERTICAL ALIGNMENT'!$E$26/2)),(PET!$W24&gt;=('VERTICAL ALIGNMENT'!$C$26-('VERTICAL ALIGNMENT'!$E$26/2)))),'VERTICAL ALIGNMENT'!$K$26+'VERTICAL ALIGNMENT'!$F$25*(PET!$W24-'VERTICAL ALIGNMENT'!$J$26)+('VERTICAL ALIGNMENT'!$I$26/2)*(PET!$W24-'VERTICAL ALIGNMENT'!$J$26)^2,$P24))))))</f>
        <v>O. B.</v>
      </c>
      <c r="P24" s="162" t="str">
        <f>IF(AND(PET!$W24&lt;=('VERTICAL ALIGNMENT'!$C$28-('VERTICAL ALIGNMENT'!$E$28/2)),(PET!$W24&gt;='VERTICAL ALIGNMENT'!$C$26+'VERTICAL ALIGNMENT'!$E$26/2)),'VERTICAL ALIGNMENT'!$D$26+'VERTICAL ALIGNMENT'!$F$27*(PET!$W24-'VERTICAL ALIGNMENT'!$C$26),IF(AND(PET!$W24&lt;=('VERTICAL ALIGNMENT'!$C$28+('VERTICAL ALIGNMENT'!$E$28/2)),(PET!$W24&gt;=('VERTICAL ALIGNMENT'!$C$28-('VERTICAL ALIGNMENT'!$E$28/2)))),'VERTICAL ALIGNMENT'!$K$28+'VERTICAL ALIGNMENT'!$F$27*(PET!$W24-'VERTICAL ALIGNMENT'!$J$28)+('VERTICAL ALIGNMENT'!$I$28/2)*(PET!$W24-'VERTICAL ALIGNMENT'!$J$28)^2,IF(AND(PET!$W24&lt;=('VERTICAL ALIGNMENT'!$C$30-('VERTICAL ALIGNMENT'!$E$30/2)),(PET!$W24&gt;='VERTICAL ALIGNMENT'!$C$28+'VERTICAL ALIGNMENT'!$E$28/2)),'VERTICAL ALIGNMENT'!$D$28+'VERTICAL ALIGNMENT'!$F$29*(PET!$W24-'VERTICAL ALIGNMENT'!$C$28),IF(AND(PET!$W24&lt;=('VERTICAL ALIGNMENT'!$C$30+('VERTICAL ALIGNMENT'!$E$30/2)),(PET!$W24&gt;=('VERTICAL ALIGNMENT'!$C$30-('VERTICAL ALIGNMENT'!$E$30/2)))),'VERTICAL ALIGNMENT'!$K$30+'VERTICAL ALIGNMENT'!$F$29*(PET!$W24-'VERTICAL ALIGNMENT'!$J$30)+('VERTICAL ALIGNMENT'!$I$30/2)*(PET!$W24-'VERTICAL ALIGNMENT'!$J$30)^2,IF(AND(PET!$W24&lt;=('VERTICAL ALIGNMENT'!$C$32-('VERTICAL ALIGNMENT'!$E$32/2)),(PET!$W24&gt;='VERTICAL ALIGNMENT'!$C$30+'VERTICAL ALIGNMENT'!$E$30/2)),'VERTICAL ALIGNMENT'!$D$30+'VERTICAL ALIGNMENT'!$F$31*(PET!$W24-'VERTICAL ALIGNMENT'!$C$30),IF(AND(PET!$W24&lt;=('VERTICAL ALIGNMENT'!$C$32+('VERTICAL ALIGNMENT'!$E$32/2)),(PET!$W24&gt;=('VERTICAL ALIGNMENT'!$C$32-('VERTICAL ALIGNMENT'!$E$32/2)))),'VERTICAL ALIGNMENT'!$K$32+'VERTICAL ALIGNMENT'!$F$31*(PET!$W24-'VERTICAL ALIGNMENT'!$J$32)+('VERTICAL ALIGNMENT'!$I$32/2)*(PET!$W24-'VERTICAL ALIGNMENT'!$J$32)^2,$Q24))))))</f>
        <v>O. B.</v>
      </c>
      <c r="Q24" s="162" t="str">
        <f>IF(AND(PET!$W24&lt;=('VERTICAL ALIGNMENT'!$C$34-('VERTICAL ALIGNMENT'!$E$34/2)),(PET!$W24&gt;='VERTICAL ALIGNMENT'!$C$32+'VERTICAL ALIGNMENT'!$E$32/2)),'VERTICAL ALIGNMENT'!$D$32+'VERTICAL ALIGNMENT'!$F$33*(PET!$W24-'VERTICAL ALIGNMENT'!$C$32),IF(AND(PET!$W24&lt;=('VERTICAL ALIGNMENT'!$C$34+('VERTICAL ALIGNMENT'!$E$34/2)),(PET!$W24&gt;=('VERTICAL ALIGNMENT'!$C$34-('VERTICAL ALIGNMENT'!$E$34/2)))),'VERTICAL ALIGNMENT'!$K$34+'VERTICAL ALIGNMENT'!$F$33*(PET!$W24-'VERTICAL ALIGNMENT'!$J$34)+('VERTICAL ALIGNMENT'!$I$34/2)*(PET!$W24-'VERTICAL ALIGNMENT'!$J$34)^2,IF(AND(PET!$W24&lt;=('VERTICAL ALIGNMENT'!$C$36-('VERTICAL ALIGNMENT'!$E$36/2)),(PET!$W24&gt;='VERTICAL ALIGNMENT'!$C$34+'VERTICAL ALIGNMENT'!$E$34/2)),'VERTICAL ALIGNMENT'!$D$34+'VERTICAL ALIGNMENT'!$F$35*(PET!$W24-'VERTICAL ALIGNMENT'!$C$34),IF(AND(PET!$W24&lt;=('VERTICAL ALIGNMENT'!$C$36+('VERTICAL ALIGNMENT'!$E$36/2)),(PET!$W24&gt;=('VERTICAL ALIGNMENT'!$C$36-('VERTICAL ALIGNMENT'!$E$36/2)))),'VERTICAL ALIGNMENT'!$K$36+'VERTICAL ALIGNMENT'!$F$35*(PET!$W24-'VERTICAL ALIGNMENT'!$J$36)+('VERTICAL ALIGNMENT'!$I$36/2)*(PET!$W24-'VERTICAL ALIGNMENT'!$J$36)^2,IF(AND(PET!$W24&lt;=('VERTICAL ALIGNMENT'!$C$38-('VERTICAL ALIGNMENT'!$E$38/2)),(PET!$W24&gt;='VERTICAL ALIGNMENT'!$C$36+'VERTICAL ALIGNMENT'!$E$36/2)),'VERTICAL ALIGNMENT'!$D$36+'VERTICAL ALIGNMENT'!$F$37*(PET!$W24-'VERTICAL ALIGNMENT'!$C$36),IF(AND(PET!$W24&lt;=('VERTICAL ALIGNMENT'!$C$38+('VERTICAL ALIGNMENT'!$E$38/2)),(PET!$W24&gt;=('VERTICAL ALIGNMENT'!$C$38-('VERTICAL ALIGNMENT'!$E$38/2)))),'VERTICAL ALIGNMENT'!$K$38+'VERTICAL ALIGNMENT'!$F$37*(PET!$W24-'VERTICAL ALIGNMENT'!$J$38)+('VERTICAL ALIGNMENT'!$I$38/2)*(PET!$W24-'VERTICAL ALIGNMENT'!$J$38)^2,$R24))))))</f>
        <v>O. B.</v>
      </c>
      <c r="R24" s="162" t="str">
        <f>IF(AND(PET!$W24&lt;=('VERTICAL ALIGNMENT'!$C$40-('VERTICAL ALIGNMENT'!$E$40/2)),(PET!$W24&gt;='VERTICAL ALIGNMENT'!$C$38+'VERTICAL ALIGNMENT'!$E$38/2)),'VERTICAL ALIGNMENT'!$D$38+'VERTICAL ALIGNMENT'!$F$39*(PET!$W24-'VERTICAL ALIGNMENT'!$C$38),IF(AND(PET!$W24&lt;=('VERTICAL ALIGNMENT'!$C$40+('VERTICAL ALIGNMENT'!$E$40/2)),(PET!$W24&gt;=('VERTICAL ALIGNMENT'!$C$40-('VERTICAL ALIGNMENT'!$E$40/2)))),'VERTICAL ALIGNMENT'!$K$40+'VERTICAL ALIGNMENT'!$F$39*(PET!$W24-'VERTICAL ALIGNMENT'!$J$40)+('VERTICAL ALIGNMENT'!$I$40/2)*(PET!$W24-'VERTICAL ALIGNMENT'!$J$40)^2,IF(AND(PET!$W24&lt;=('VERTICAL ALIGNMENT'!$C$42-('VERTICAL ALIGNMENT'!$E$42/2)),(PET!$W24&gt;='VERTICAL ALIGNMENT'!$C$40+'VERTICAL ALIGNMENT'!$E$40/2)),'VERTICAL ALIGNMENT'!$D$40+'VERTICAL ALIGNMENT'!$F$41*(PET!$W24-'VERTICAL ALIGNMENT'!$C$40),IF(AND(PET!$W24&lt;=('VERTICAL ALIGNMENT'!$C$42+('VERTICAL ALIGNMENT'!$E$42/2)),(PET!$W24&gt;=('VERTICAL ALIGNMENT'!$C$42-('VERTICAL ALIGNMENT'!$E$42/2)))),'VERTICAL ALIGNMENT'!$K$42+'VERTICAL ALIGNMENT'!$F$41*(PET!$W24-'VERTICAL ALIGNMENT'!$J$42)+('VERTICAL ALIGNMENT'!$I$42/2)*(PET!$W24-'VERTICAL ALIGNMENT'!$J$42)^2,IF(AND(PET!$W24&lt;=('VERTICAL ALIGNMENT'!$C$44-('VERTICAL ALIGNMENT'!$E$44/2)),(PET!$W24&gt;='VERTICAL ALIGNMENT'!$C$42+'VERTICAL ALIGNMENT'!$E$42/2)),'VERTICAL ALIGNMENT'!$D$42+'VERTICAL ALIGNMENT'!$F$43*(PET!$W24-'VERTICAL ALIGNMENT'!$C$42),IF(AND(PET!$W24&lt;=('VERTICAL ALIGNMENT'!$C$44+('VERTICAL ALIGNMENT'!$E$44/2)),(PET!$W24&gt;=('VERTICAL ALIGNMENT'!$C$44-('VERTICAL ALIGNMENT'!$E$44/2)))),'VERTICAL ALIGNMENT'!$K$44+'VERTICAL ALIGNMENT'!$F$43*(PET!$W24-'VERTICAL ALIGNMENT'!$J$44)+('VERTICAL ALIGNMENT'!$I$44/2)*(PET!$W24-'VERTICAL ALIGNMENT'!$J$44)^2,$S24))))))</f>
        <v>O. B.</v>
      </c>
      <c r="S24" s="162" t="str">
        <f>IF(AND(PET!$W24&lt;=('VERTICAL ALIGNMENT'!$C$46-('VERTICAL ALIGNMENT'!$E$46/2)),(PET!$W24&gt;='VERTICAL ALIGNMENT'!$C$44+'VERTICAL ALIGNMENT'!$E$44/2)),'VERTICAL ALIGNMENT'!$D$44+'VERTICAL ALIGNMENT'!$F$45*(PET!$W24-'VERTICAL ALIGNMENT'!$C$44),IF(AND(PET!$W24&lt;=('VERTICAL ALIGNMENT'!$C$46+('VERTICAL ALIGNMENT'!$E$46/2)),(PET!$W24&gt;=('VERTICAL ALIGNMENT'!$C$46-('VERTICAL ALIGNMENT'!$E$46/2)))),'VERTICAL ALIGNMENT'!$K$46+'VERTICAL ALIGNMENT'!$F$45*(PET!$W24-'VERTICAL ALIGNMENT'!$J$46)+('VERTICAL ALIGNMENT'!$I$46/2)*(PET!$W24-'VERTICAL ALIGNMENT'!$J$46)^2,IF(AND(PET!$W24&lt;=('VERTICAL ALIGNMENT'!$C$48-('VERTICAL ALIGNMENT'!$E$48/2)),(PET!$W24&gt;='VERTICAL ALIGNMENT'!$C$46+'VERTICAL ALIGNMENT'!$E$46/2)),'VERTICAL ALIGNMENT'!$D$46+'VERTICAL ALIGNMENT'!$F$47*(PET!$W24-'VERTICAL ALIGNMENT'!$C$46),IF(AND(PET!$W24&lt;=('VERTICAL ALIGNMENT'!$C$48+('VERTICAL ALIGNMENT'!$E$48/2)),(PET!$W24&gt;=('VERTICAL ALIGNMENT'!$C$48-('VERTICAL ALIGNMENT'!$E$48/2)))),'VERTICAL ALIGNMENT'!$K$48+'VERTICAL ALIGNMENT'!$F$47*(PET!$W24-'VERTICAL ALIGNMENT'!$J$48)+('VERTICAL ALIGNMENT'!$I$48/2)*(PET!$W24-'VERTICAL ALIGNMENT'!$J$48)^2,IF(AND(PET!$W24&lt;=('VERTICAL ALIGNMENT'!$C$50-('VERTICAL ALIGNMENT'!$E$50/2)),(PET!$W24&gt;='VERTICAL ALIGNMENT'!$C$48+'VERTICAL ALIGNMENT'!$E$48/2)),'VERTICAL ALIGNMENT'!$D$48+'VERTICAL ALIGNMENT'!$F$49*(PET!$W24-'VERTICAL ALIGNMENT'!$C$48),IF(AND(PET!$W24&lt;=('VERTICAL ALIGNMENT'!$C$50+('VERTICAL ALIGNMENT'!$E$50/2)),(PET!$W24&gt;=('VERTICAL ALIGNMENT'!$C$50-('VERTICAL ALIGNMENT'!$E$50/2)))),'VERTICAL ALIGNMENT'!$K$50+'VERTICAL ALIGNMENT'!$F$49*(PET!$W24-'VERTICAL ALIGNMENT'!$J$50)+('VERTICAL ALIGNMENT'!$I$50/2)*(PET!$W24-'VERTICAL ALIGNMENT'!$J$50)^2,$T24))))))</f>
        <v>O. B.</v>
      </c>
      <c r="T24" s="162" t="str">
        <f>IF(AND(PET!$W24&lt;=('VERTICAL ALIGNMENT'!$C$52-('VERTICAL ALIGNMENT'!$E$52/2)),(PET!$W24&gt;='VERTICAL ALIGNMENT'!$C$50+'VERTICAL ALIGNMENT'!$E$50/2)),'VERTICAL ALIGNMENT'!$D$50+'VERTICAL ALIGNMENT'!$F$51*(PET!$W24-'VERTICAL ALIGNMENT'!$C$50),IF(AND(PET!$W24&lt;=('VERTICAL ALIGNMENT'!$C$52+('VERTICAL ALIGNMENT'!$E$52/2)),(PET!$W24&gt;=('VERTICAL ALIGNMENT'!$C$52-('VERTICAL ALIGNMENT'!$E$52/2)))),'VERTICAL ALIGNMENT'!$K$52+'VERTICAL ALIGNMENT'!$F$51*(PET!$W24-'VERTICAL ALIGNMENT'!$J$52)+('VERTICAL ALIGNMENT'!$I$52/2)*(PET!$W24-'VERTICAL ALIGNMENT'!$J$52)^2,IF(AND(PET!$W24&lt;=('VERTICAL ALIGNMENT'!$C$54-('VERTICAL ALIGNMENT'!$E$54/2)),(PET!$W24&gt;='VERTICAL ALIGNMENT'!$C$52+'VERTICAL ALIGNMENT'!$E$52/2)),'VERTICAL ALIGNMENT'!$D$52+'VERTICAL ALIGNMENT'!$F$53*(PET!$W24-'VERTICAL ALIGNMENT'!$C$52),IF(AND(PET!$W24&lt;=('VERTICAL ALIGNMENT'!$C$54+('VERTICAL ALIGNMENT'!$E$54/2)),(PET!$W24&gt;=('VERTICAL ALIGNMENT'!$C$54-('VERTICAL ALIGNMENT'!$E$54/2)))),'VERTICAL ALIGNMENT'!$K$54+'VERTICAL ALIGNMENT'!$F$53*(PET!$W24-'VERTICAL ALIGNMENT'!$J$54)+('VERTICAL ALIGNMENT'!$I$54/2)*(PET!$W24-'VERTICAL ALIGNMENT'!$J$54)^2,IF(AND(PET!$W24&lt;=('VERTICAL ALIGNMENT'!$C$56-('VERTICAL ALIGNMENT'!$E$56/2)),(PET!$W24&gt;='VERTICAL ALIGNMENT'!$C$54+'VERTICAL ALIGNMENT'!$E$54/2)),'VERTICAL ALIGNMENT'!$D$54+'VERTICAL ALIGNMENT'!$F$55*(PET!$W24-'VERTICAL ALIGNMENT'!$C$54),IF(AND(PET!$W24&lt;=('VERTICAL ALIGNMENT'!$C$56+('VERTICAL ALIGNMENT'!$E$56/2)),(PET!$W24&gt;=('VERTICAL ALIGNMENT'!$C$56-('VERTICAL ALIGNMENT'!$E$56/2)))),'VERTICAL ALIGNMENT'!$K$56+'VERTICAL ALIGNMENT'!$F$55*(PET!$W24-'VERTICAL ALIGNMENT'!$J$56)+('VERTICAL ALIGNMENT'!$I$56/2)*(PET!$W24-'VERTICAL ALIGNMENT'!$J$56)^2,$U24))))))</f>
        <v>O. B.</v>
      </c>
      <c r="U24" s="162" t="str">
        <f>IF(AND(PET!$W24&lt;=('VERTICAL ALIGNMENT'!$C$58-('VERTICAL ALIGNMENT'!$E$58/2)),(PET!$W24&gt;='VERTICAL ALIGNMENT'!$C$56+'VERTICAL ALIGNMENT'!$E$56/2)),'VERTICAL ALIGNMENT'!$D$56+'VERTICAL ALIGNMENT'!$F$57*(PET!$W24-'VERTICAL ALIGNMENT'!$C$56),IF(AND(PET!$W24&lt;=('VERTICAL ALIGNMENT'!$C$58+('VERTICAL ALIGNMENT'!$E$58/2)),(PET!$W24&gt;=('VERTICAL ALIGNMENT'!$C$58-('VERTICAL ALIGNMENT'!$E$58/2)))),'VERTICAL ALIGNMENT'!$K$58+'VERTICAL ALIGNMENT'!$F$57*(PET!$W24-'VERTICAL ALIGNMENT'!$J$58)+('VERTICAL ALIGNMENT'!$I$58/2)*(PET!$W24-'VERTICAL ALIGNMENT'!$J$58)^2,IF(AND(PET!$W24&lt;=('VERTICAL ALIGNMENT'!$C$60-('VERTICAL ALIGNMENT'!$E$60/2)),(PET!$W24&gt;='VERTICAL ALIGNMENT'!$C$58+'VERTICAL ALIGNMENT'!$E$58/2)),'VERTICAL ALIGNMENT'!$D$58+'VERTICAL ALIGNMENT'!$F$59*(PET!$W24-'VERTICAL ALIGNMENT'!$C$58),IF(AND(PET!$W24&lt;=('VERTICAL ALIGNMENT'!$C$60+('VERTICAL ALIGNMENT'!$E$60/2)),(PET!$W24&gt;=('VERTICAL ALIGNMENT'!$C$60-('VERTICAL ALIGNMENT'!$E$60/2)))),'VERTICAL ALIGNMENT'!$K$60+'VERTICAL ALIGNMENT'!$F$59*(PET!$W24-'VERTICAL ALIGNMENT'!$J$60)+('VERTICAL ALIGNMENT'!$I$60/2)*(PET!$W24-'VERTICAL ALIGNMENT'!$J$60)^2,IF(AND(PET!$W24&lt;=('VERTICAL ALIGNMENT'!$C$62-('VERTICAL ALIGNMENT'!$E$62/2)),(PET!$W24&gt;='VERTICAL ALIGNMENT'!$C$60+'VERTICAL ALIGNMENT'!$E$60/2)),'VERTICAL ALIGNMENT'!$D$60+'VERTICAL ALIGNMENT'!$F$61*(PET!$W24-'VERTICAL ALIGNMENT'!$C$60),IF(AND(PET!$W24&lt;=('VERTICAL ALIGNMENT'!$C$62+('VERTICAL ALIGNMENT'!$E$62/2)),(PET!$W24&gt;=('VERTICAL ALIGNMENT'!$C$62-('VERTICAL ALIGNMENT'!$E$62/2)))),'VERTICAL ALIGNMENT'!$K$62+'VERTICAL ALIGNMENT'!$F$61*(PET!$W24-'VERTICAL ALIGNMENT'!$J$62)+('VERTICAL ALIGNMENT'!$I$62/2)*(PET!$W24-'VERTICAL ALIGNMENT'!$J$62)^2,$V24))))))</f>
        <v>O. B.</v>
      </c>
      <c r="V24" s="162" t="str">
        <f>IF(AND(PET!$W24&gt;'VERTICAL ALIGNMENT'!$C$60+'VERTICAL ALIGNMENT'!$E$60/2,PET!$W24&lt;='VERTICAL ALIGNMENT'!$C$62),'VERTICAL ALIGNMENT'!$D$60+'VERTICAL ALIGNMENT'!$F$61*(PET!$W24-'VERTICAL ALIGNMENT'!$C$60),"O. B.")</f>
        <v>O. B.</v>
      </c>
      <c r="W24" s="174">
        <v>1355.08</v>
      </c>
      <c r="X24" s="209">
        <f t="shared" si="32"/>
        <v>0.06</v>
      </c>
      <c r="Y24" s="106">
        <v>4</v>
      </c>
      <c r="Z24" s="210">
        <f t="shared" si="6"/>
        <v>641.07460000000003</v>
      </c>
      <c r="AA24" s="177">
        <v>0.06</v>
      </c>
      <c r="AB24" s="105">
        <v>24</v>
      </c>
      <c r="AC24" s="172">
        <f t="shared" si="27"/>
        <v>1.44</v>
      </c>
      <c r="AD24" s="159"/>
      <c r="AE24" s="215"/>
      <c r="AF24" s="219">
        <f t="shared" si="28"/>
        <v>642.51</v>
      </c>
      <c r="AG24" s="173">
        <f t="shared" si="37"/>
        <v>-1.0000000000000009E-2</v>
      </c>
      <c r="AH24" s="106">
        <v>10</v>
      </c>
      <c r="AI24" s="165">
        <f t="shared" si="33"/>
        <v>642.41</v>
      </c>
      <c r="AJ24" s="175" t="s">
        <v>61</v>
      </c>
      <c r="AK24" s="273"/>
      <c r="AO24" s="100"/>
      <c r="AP24" s="100"/>
      <c r="AQ24" s="100"/>
      <c r="AR24" s="100"/>
      <c r="AS24" s="100"/>
      <c r="AT24" s="100"/>
    </row>
    <row r="25" spans="1:52" ht="14.1" customHeight="1" x14ac:dyDescent="0.2">
      <c r="A25" s="131">
        <f t="shared" si="21"/>
        <v>637.45000000000005</v>
      </c>
      <c r="B25" s="106">
        <v>10</v>
      </c>
      <c r="C25" s="206">
        <f t="shared" si="22"/>
        <v>-0.06</v>
      </c>
      <c r="D25" s="131">
        <f t="shared" si="2"/>
        <v>638.04999999999995</v>
      </c>
      <c r="E25" s="198"/>
      <c r="F25" s="159"/>
      <c r="G25" s="145">
        <f t="shared" si="23"/>
        <v>-2.16</v>
      </c>
      <c r="H25" s="234">
        <v>36</v>
      </c>
      <c r="I25" s="225">
        <v>-0.06</v>
      </c>
      <c r="J25" s="201">
        <f t="shared" si="26"/>
        <v>640.21</v>
      </c>
      <c r="K25" s="106">
        <v>4</v>
      </c>
      <c r="L25" s="206">
        <f t="shared" si="31"/>
        <v>-0.06</v>
      </c>
      <c r="M25" s="161">
        <f>IF(AND(PET!$W25&lt;=('VERTICAL ALIGNMENT'!$C$10-('VERTICAL ALIGNMENT'!$E$10/2)),(PET!$W25&gt;='VERTICAL ALIGNMENT'!$C$8)),'VERTICAL ALIGNMENT'!$D$8+'VERTICAL ALIGNMENT'!$F$9*(PET!$W25-'VERTICAL ALIGNMENT'!$C$8),IF(AND(PET!$W25&lt;=('VERTICAL ALIGNMENT'!$C$10+('VERTICAL ALIGNMENT'!$E$10/2)),(PET!$W25&gt;=('VERTICAL ALIGNMENT'!$C$10-('VERTICAL ALIGNMENT'!$E$10/2)))),'VERTICAL ALIGNMENT'!$K$10+'VERTICAL ALIGNMENT'!$F$9*(PET!$W25-'VERTICAL ALIGNMENT'!$J$10)+('VERTICAL ALIGNMENT'!$I$10/2)*(PET!$W25-'VERTICAL ALIGNMENT'!$J$10)^2,IF(AND(PET!$W25&lt;=('VERTICAL ALIGNMENT'!$C$12-('VERTICAL ALIGNMENT'!$E$12/2)),(PET!$W25&gt;='VERTICAL ALIGNMENT'!$C$10+'VERTICAL ALIGNMENT'!$E$10/2)),'VERTICAL ALIGNMENT'!$D$10+'VERTICAL ALIGNMENT'!$F$11*(PET!$W25-'VERTICAL ALIGNMENT'!$C$10),IF(AND(PET!$W25&lt;=('VERTICAL ALIGNMENT'!$C$12+('VERTICAL ALIGNMENT'!$E$12/2)),(PET!$W25&gt;=('VERTICAL ALIGNMENT'!$C$12-('VERTICAL ALIGNMENT'!$E$12/2)))),'VERTICAL ALIGNMENT'!$K$12+'VERTICAL ALIGNMENT'!$F$11*(PET!$W25-'VERTICAL ALIGNMENT'!$J$12)+('VERTICAL ALIGNMENT'!$I$12/2)*(PET!$W25-'VERTICAL ALIGNMENT'!$J$12)^2,IF(AND(PET!$W25&lt;=('VERTICAL ALIGNMENT'!$C$14-('VERTICAL ALIGNMENT'!$E$14/2)),(PET!$W25&gt;='VERTICAL ALIGNMENT'!$C$12+'VERTICAL ALIGNMENT'!$E$12/2)),'VERTICAL ALIGNMENT'!$D$12+'VERTICAL ALIGNMENT'!$F$13*(PET!$W25-'VERTICAL ALIGNMENT'!$C$12),IF(AND(PET!$W25&lt;=('VERTICAL ALIGNMENT'!$C$14+('VERTICAL ALIGNMENT'!$E$14/2)),(PET!$W25&gt;=('VERTICAL ALIGNMENT'!$C$14-('VERTICAL ALIGNMENT'!$E$14/2)))),'VERTICAL ALIGNMENT'!$K$14+'VERTICAL ALIGNMENT'!$F$13*(PET!$W25-'VERTICAL ALIGNMENT'!$J$14)+('VERTICAL ALIGNMENT'!$I$14/2)*(PET!$W25-'VERTICAL ALIGNMENT'!$J$14)^2,$N25))))))</f>
        <v>640.44950091693261</v>
      </c>
      <c r="N25" s="162" t="str">
        <f>IF(AND(PET!$W25&lt;=('VERTICAL ALIGNMENT'!$C$16-('VERTICAL ALIGNMENT'!$E$16/2)),(PET!$W25&gt;='VERTICAL ALIGNMENT'!$C$14+'VERTICAL ALIGNMENT'!$E$14/2)),'VERTICAL ALIGNMENT'!$D$14+'VERTICAL ALIGNMENT'!$F$15*(PET!$W25-'VERTICAL ALIGNMENT'!$C$14),IF(AND(PET!$W25&lt;=('VERTICAL ALIGNMENT'!$C$16+('VERTICAL ALIGNMENT'!$E$16/2)),(PET!$W25&gt;=('VERTICAL ALIGNMENT'!$C$16-('VERTICAL ALIGNMENT'!$E$16/2)))),'VERTICAL ALIGNMENT'!$K$16+'VERTICAL ALIGNMENT'!$F$15*(PET!$W25-'VERTICAL ALIGNMENT'!$J$16)+('VERTICAL ALIGNMENT'!$I$16/2)*(PET!$W25-'VERTICAL ALIGNMENT'!$J$16)^2,IF(AND(PET!$W25&lt;=('VERTICAL ALIGNMENT'!$C$18-('VERTICAL ALIGNMENT'!$E$18/2)),(PET!$W25&gt;='VERTICAL ALIGNMENT'!$C$16+'VERTICAL ALIGNMENT'!$E$16/2)),'VERTICAL ALIGNMENT'!$D$16+'VERTICAL ALIGNMENT'!$F$17*(PET!$W25-'VERTICAL ALIGNMENT'!$C$16),IF(AND(PET!$W25&lt;=('VERTICAL ALIGNMENT'!$C$18+('VERTICAL ALIGNMENT'!$E$18/2)),(PET!$W25&gt;=('VERTICAL ALIGNMENT'!$C$18-('VERTICAL ALIGNMENT'!$E$18/2)))),'VERTICAL ALIGNMENT'!$K$18+'VERTICAL ALIGNMENT'!$F$17*(PET!$W25-'VERTICAL ALIGNMENT'!$J$18)+('VERTICAL ALIGNMENT'!$I$18/2)*(PET!$W25-'VERTICAL ALIGNMENT'!$J$18)^2,IF(AND(PET!$W25&lt;=('VERTICAL ALIGNMENT'!$C$20-('VERTICAL ALIGNMENT'!$E$20/2)),(PET!$W25&gt;='VERTICAL ALIGNMENT'!$C$18+'VERTICAL ALIGNMENT'!$E$18/2)),'VERTICAL ALIGNMENT'!$D$18+'VERTICAL ALIGNMENT'!$F$19*(PET!$W25-'VERTICAL ALIGNMENT'!$C$18),IF(AND(PET!$W25&lt;=('VERTICAL ALIGNMENT'!$C$20+('VERTICAL ALIGNMENT'!$E$20/2)),(PET!$W25&gt;=('VERTICAL ALIGNMENT'!$C$20-('VERTICAL ALIGNMENT'!$E$20/2)))),'VERTICAL ALIGNMENT'!$K$20+'VERTICAL ALIGNMENT'!$F$19*(PET!$W25-'VERTICAL ALIGNMENT'!$J$20)+('VERTICAL ALIGNMENT'!$I$20/2)*(PET!$W25-'VERTICAL ALIGNMENT'!$J$20)^2,$O25))))))</f>
        <v>O. B.</v>
      </c>
      <c r="O25" s="162" t="str">
        <f>IF(AND(PET!$W25&lt;=('VERTICAL ALIGNMENT'!$C$22-('VERTICAL ALIGNMENT'!$E$22/2)),(PET!$W25&gt;='VERTICAL ALIGNMENT'!$C$20+'VERTICAL ALIGNMENT'!$E$20/2)),'VERTICAL ALIGNMENT'!$D$20+'VERTICAL ALIGNMENT'!$F$21*(PET!$W25-'VERTICAL ALIGNMENT'!$C$20),IF(AND(PET!$W25&lt;=('VERTICAL ALIGNMENT'!$C$22+('VERTICAL ALIGNMENT'!$E$22/2)),(PET!$W25&gt;=('VERTICAL ALIGNMENT'!$C$22-('VERTICAL ALIGNMENT'!$E$22/2)))),'VERTICAL ALIGNMENT'!$K$22+'VERTICAL ALIGNMENT'!$F$21*(PET!$W25-'VERTICAL ALIGNMENT'!$J$22)+('VERTICAL ALIGNMENT'!$I$22/2)*(PET!$W25-'VERTICAL ALIGNMENT'!$J$22)^2,IF(AND(PET!$W25&lt;=('VERTICAL ALIGNMENT'!$C$24-('VERTICAL ALIGNMENT'!$E$24/2)),(PET!$W25&gt;='VERTICAL ALIGNMENT'!$C$22+'VERTICAL ALIGNMENT'!$E$22/2)),'VERTICAL ALIGNMENT'!$D$22+'VERTICAL ALIGNMENT'!$F$23*(PET!$W25-'VERTICAL ALIGNMENT'!$C$22),IF(AND(PET!$W25&lt;=('VERTICAL ALIGNMENT'!$C$24+('VERTICAL ALIGNMENT'!$E$24/2)),(PET!$W25&gt;=('VERTICAL ALIGNMENT'!$C$24-('VERTICAL ALIGNMENT'!$E$24/2)))),'VERTICAL ALIGNMENT'!$K$24+'VERTICAL ALIGNMENT'!$F$23*(PET!$W25-'VERTICAL ALIGNMENT'!$J$24)+('VERTICAL ALIGNMENT'!$I$24/2)*(PET!$W25-'VERTICAL ALIGNMENT'!$J$24)^2,IF(AND(PET!$W25&lt;=('VERTICAL ALIGNMENT'!$C$26-('VERTICAL ALIGNMENT'!$E$26/2)),(PET!$W25&gt;='VERTICAL ALIGNMENT'!$C$24+'VERTICAL ALIGNMENT'!$E$24/2)),'VERTICAL ALIGNMENT'!$D$24+'VERTICAL ALIGNMENT'!$F$25*(PET!$W25-'VERTICAL ALIGNMENT'!$C$24),IF(AND(PET!$W25&lt;=('VERTICAL ALIGNMENT'!$C$26+('VERTICAL ALIGNMENT'!$E$26/2)),(PET!$W25&gt;=('VERTICAL ALIGNMENT'!$C$26-('VERTICAL ALIGNMENT'!$E$26/2)))),'VERTICAL ALIGNMENT'!$K$26+'VERTICAL ALIGNMENT'!$F$25*(PET!$W25-'VERTICAL ALIGNMENT'!$J$26)+('VERTICAL ALIGNMENT'!$I$26/2)*(PET!$W25-'VERTICAL ALIGNMENT'!$J$26)^2,$P25))))))</f>
        <v>O. B.</v>
      </c>
      <c r="P25" s="162" t="str">
        <f>IF(AND(PET!$W25&lt;=('VERTICAL ALIGNMENT'!$C$28-('VERTICAL ALIGNMENT'!$E$28/2)),(PET!$W25&gt;='VERTICAL ALIGNMENT'!$C$26+'VERTICAL ALIGNMENT'!$E$26/2)),'VERTICAL ALIGNMENT'!$D$26+'VERTICAL ALIGNMENT'!$F$27*(PET!$W25-'VERTICAL ALIGNMENT'!$C$26),IF(AND(PET!$W25&lt;=('VERTICAL ALIGNMENT'!$C$28+('VERTICAL ALIGNMENT'!$E$28/2)),(PET!$W25&gt;=('VERTICAL ALIGNMENT'!$C$28-('VERTICAL ALIGNMENT'!$E$28/2)))),'VERTICAL ALIGNMENT'!$K$28+'VERTICAL ALIGNMENT'!$F$27*(PET!$W25-'VERTICAL ALIGNMENT'!$J$28)+('VERTICAL ALIGNMENT'!$I$28/2)*(PET!$W25-'VERTICAL ALIGNMENT'!$J$28)^2,IF(AND(PET!$W25&lt;=('VERTICAL ALIGNMENT'!$C$30-('VERTICAL ALIGNMENT'!$E$30/2)),(PET!$W25&gt;='VERTICAL ALIGNMENT'!$C$28+'VERTICAL ALIGNMENT'!$E$28/2)),'VERTICAL ALIGNMENT'!$D$28+'VERTICAL ALIGNMENT'!$F$29*(PET!$W25-'VERTICAL ALIGNMENT'!$C$28),IF(AND(PET!$W25&lt;=('VERTICAL ALIGNMENT'!$C$30+('VERTICAL ALIGNMENT'!$E$30/2)),(PET!$W25&gt;=('VERTICAL ALIGNMENT'!$C$30-('VERTICAL ALIGNMENT'!$E$30/2)))),'VERTICAL ALIGNMENT'!$K$30+'VERTICAL ALIGNMENT'!$F$29*(PET!$W25-'VERTICAL ALIGNMENT'!$J$30)+('VERTICAL ALIGNMENT'!$I$30/2)*(PET!$W25-'VERTICAL ALIGNMENT'!$J$30)^2,IF(AND(PET!$W25&lt;=('VERTICAL ALIGNMENT'!$C$32-('VERTICAL ALIGNMENT'!$E$32/2)),(PET!$W25&gt;='VERTICAL ALIGNMENT'!$C$30+'VERTICAL ALIGNMENT'!$E$30/2)),'VERTICAL ALIGNMENT'!$D$30+'VERTICAL ALIGNMENT'!$F$31*(PET!$W25-'VERTICAL ALIGNMENT'!$C$30),IF(AND(PET!$W25&lt;=('VERTICAL ALIGNMENT'!$C$32+('VERTICAL ALIGNMENT'!$E$32/2)),(PET!$W25&gt;=('VERTICAL ALIGNMENT'!$C$32-('VERTICAL ALIGNMENT'!$E$32/2)))),'VERTICAL ALIGNMENT'!$K$32+'VERTICAL ALIGNMENT'!$F$31*(PET!$W25-'VERTICAL ALIGNMENT'!$J$32)+('VERTICAL ALIGNMENT'!$I$32/2)*(PET!$W25-'VERTICAL ALIGNMENT'!$J$32)^2,$Q25))))))</f>
        <v>O. B.</v>
      </c>
      <c r="Q25" s="162" t="str">
        <f>IF(AND(PET!$W25&lt;=('VERTICAL ALIGNMENT'!$C$34-('VERTICAL ALIGNMENT'!$E$34/2)),(PET!$W25&gt;='VERTICAL ALIGNMENT'!$C$32+'VERTICAL ALIGNMENT'!$E$32/2)),'VERTICAL ALIGNMENT'!$D$32+'VERTICAL ALIGNMENT'!$F$33*(PET!$W25-'VERTICAL ALIGNMENT'!$C$32),IF(AND(PET!$W25&lt;=('VERTICAL ALIGNMENT'!$C$34+('VERTICAL ALIGNMENT'!$E$34/2)),(PET!$W25&gt;=('VERTICAL ALIGNMENT'!$C$34-('VERTICAL ALIGNMENT'!$E$34/2)))),'VERTICAL ALIGNMENT'!$K$34+'VERTICAL ALIGNMENT'!$F$33*(PET!$W25-'VERTICAL ALIGNMENT'!$J$34)+('VERTICAL ALIGNMENT'!$I$34/2)*(PET!$W25-'VERTICAL ALIGNMENT'!$J$34)^2,IF(AND(PET!$W25&lt;=('VERTICAL ALIGNMENT'!$C$36-('VERTICAL ALIGNMENT'!$E$36/2)),(PET!$W25&gt;='VERTICAL ALIGNMENT'!$C$34+'VERTICAL ALIGNMENT'!$E$34/2)),'VERTICAL ALIGNMENT'!$D$34+'VERTICAL ALIGNMENT'!$F$35*(PET!$W25-'VERTICAL ALIGNMENT'!$C$34),IF(AND(PET!$W25&lt;=('VERTICAL ALIGNMENT'!$C$36+('VERTICAL ALIGNMENT'!$E$36/2)),(PET!$W25&gt;=('VERTICAL ALIGNMENT'!$C$36-('VERTICAL ALIGNMENT'!$E$36/2)))),'VERTICAL ALIGNMENT'!$K$36+'VERTICAL ALIGNMENT'!$F$35*(PET!$W25-'VERTICAL ALIGNMENT'!$J$36)+('VERTICAL ALIGNMENT'!$I$36/2)*(PET!$W25-'VERTICAL ALIGNMENT'!$J$36)^2,IF(AND(PET!$W25&lt;=('VERTICAL ALIGNMENT'!$C$38-('VERTICAL ALIGNMENT'!$E$38/2)),(PET!$W25&gt;='VERTICAL ALIGNMENT'!$C$36+'VERTICAL ALIGNMENT'!$E$36/2)),'VERTICAL ALIGNMENT'!$D$36+'VERTICAL ALIGNMENT'!$F$37*(PET!$W25-'VERTICAL ALIGNMENT'!$C$36),IF(AND(PET!$W25&lt;=('VERTICAL ALIGNMENT'!$C$38+('VERTICAL ALIGNMENT'!$E$38/2)),(PET!$W25&gt;=('VERTICAL ALIGNMENT'!$C$38-('VERTICAL ALIGNMENT'!$E$38/2)))),'VERTICAL ALIGNMENT'!$K$38+'VERTICAL ALIGNMENT'!$F$37*(PET!$W25-'VERTICAL ALIGNMENT'!$J$38)+('VERTICAL ALIGNMENT'!$I$38/2)*(PET!$W25-'VERTICAL ALIGNMENT'!$J$38)^2,$R25))))))</f>
        <v>O. B.</v>
      </c>
      <c r="R25" s="162" t="str">
        <f>IF(AND(PET!$W25&lt;=('VERTICAL ALIGNMENT'!$C$40-('VERTICAL ALIGNMENT'!$E$40/2)),(PET!$W25&gt;='VERTICAL ALIGNMENT'!$C$38+'VERTICAL ALIGNMENT'!$E$38/2)),'VERTICAL ALIGNMENT'!$D$38+'VERTICAL ALIGNMENT'!$F$39*(PET!$W25-'VERTICAL ALIGNMENT'!$C$38),IF(AND(PET!$W25&lt;=('VERTICAL ALIGNMENT'!$C$40+('VERTICAL ALIGNMENT'!$E$40/2)),(PET!$W25&gt;=('VERTICAL ALIGNMENT'!$C$40-('VERTICAL ALIGNMENT'!$E$40/2)))),'VERTICAL ALIGNMENT'!$K$40+'VERTICAL ALIGNMENT'!$F$39*(PET!$W25-'VERTICAL ALIGNMENT'!$J$40)+('VERTICAL ALIGNMENT'!$I$40/2)*(PET!$W25-'VERTICAL ALIGNMENT'!$J$40)^2,IF(AND(PET!$W25&lt;=('VERTICAL ALIGNMENT'!$C$42-('VERTICAL ALIGNMENT'!$E$42/2)),(PET!$W25&gt;='VERTICAL ALIGNMENT'!$C$40+'VERTICAL ALIGNMENT'!$E$40/2)),'VERTICAL ALIGNMENT'!$D$40+'VERTICAL ALIGNMENT'!$F$41*(PET!$W25-'VERTICAL ALIGNMENT'!$C$40),IF(AND(PET!$W25&lt;=('VERTICAL ALIGNMENT'!$C$42+('VERTICAL ALIGNMENT'!$E$42/2)),(PET!$W25&gt;=('VERTICAL ALIGNMENT'!$C$42-('VERTICAL ALIGNMENT'!$E$42/2)))),'VERTICAL ALIGNMENT'!$K$42+'VERTICAL ALIGNMENT'!$F$41*(PET!$W25-'VERTICAL ALIGNMENT'!$J$42)+('VERTICAL ALIGNMENT'!$I$42/2)*(PET!$W25-'VERTICAL ALIGNMENT'!$J$42)^2,IF(AND(PET!$W25&lt;=('VERTICAL ALIGNMENT'!$C$44-('VERTICAL ALIGNMENT'!$E$44/2)),(PET!$W25&gt;='VERTICAL ALIGNMENT'!$C$42+'VERTICAL ALIGNMENT'!$E$42/2)),'VERTICAL ALIGNMENT'!$D$42+'VERTICAL ALIGNMENT'!$F$43*(PET!$W25-'VERTICAL ALIGNMENT'!$C$42),IF(AND(PET!$W25&lt;=('VERTICAL ALIGNMENT'!$C$44+('VERTICAL ALIGNMENT'!$E$44/2)),(PET!$W25&gt;=('VERTICAL ALIGNMENT'!$C$44-('VERTICAL ALIGNMENT'!$E$44/2)))),'VERTICAL ALIGNMENT'!$K$44+'VERTICAL ALIGNMENT'!$F$43*(PET!$W25-'VERTICAL ALIGNMENT'!$J$44)+('VERTICAL ALIGNMENT'!$I$44/2)*(PET!$W25-'VERTICAL ALIGNMENT'!$J$44)^2,$S25))))))</f>
        <v>O. B.</v>
      </c>
      <c r="S25" s="162" t="str">
        <f>IF(AND(PET!$W25&lt;=('VERTICAL ALIGNMENT'!$C$46-('VERTICAL ALIGNMENT'!$E$46/2)),(PET!$W25&gt;='VERTICAL ALIGNMENT'!$C$44+'VERTICAL ALIGNMENT'!$E$44/2)),'VERTICAL ALIGNMENT'!$D$44+'VERTICAL ALIGNMENT'!$F$45*(PET!$W25-'VERTICAL ALIGNMENT'!$C$44),IF(AND(PET!$W25&lt;=('VERTICAL ALIGNMENT'!$C$46+('VERTICAL ALIGNMENT'!$E$46/2)),(PET!$W25&gt;=('VERTICAL ALIGNMENT'!$C$46-('VERTICAL ALIGNMENT'!$E$46/2)))),'VERTICAL ALIGNMENT'!$K$46+'VERTICAL ALIGNMENT'!$F$45*(PET!$W25-'VERTICAL ALIGNMENT'!$J$46)+('VERTICAL ALIGNMENT'!$I$46/2)*(PET!$W25-'VERTICAL ALIGNMENT'!$J$46)^2,IF(AND(PET!$W25&lt;=('VERTICAL ALIGNMENT'!$C$48-('VERTICAL ALIGNMENT'!$E$48/2)),(PET!$W25&gt;='VERTICAL ALIGNMENT'!$C$46+'VERTICAL ALIGNMENT'!$E$46/2)),'VERTICAL ALIGNMENT'!$D$46+'VERTICAL ALIGNMENT'!$F$47*(PET!$W25-'VERTICAL ALIGNMENT'!$C$46),IF(AND(PET!$W25&lt;=('VERTICAL ALIGNMENT'!$C$48+('VERTICAL ALIGNMENT'!$E$48/2)),(PET!$W25&gt;=('VERTICAL ALIGNMENT'!$C$48-('VERTICAL ALIGNMENT'!$E$48/2)))),'VERTICAL ALIGNMENT'!$K$48+'VERTICAL ALIGNMENT'!$F$47*(PET!$W25-'VERTICAL ALIGNMENT'!$J$48)+('VERTICAL ALIGNMENT'!$I$48/2)*(PET!$W25-'VERTICAL ALIGNMENT'!$J$48)^2,IF(AND(PET!$W25&lt;=('VERTICAL ALIGNMENT'!$C$50-('VERTICAL ALIGNMENT'!$E$50/2)),(PET!$W25&gt;='VERTICAL ALIGNMENT'!$C$48+'VERTICAL ALIGNMENT'!$E$48/2)),'VERTICAL ALIGNMENT'!$D$48+'VERTICAL ALIGNMENT'!$F$49*(PET!$W25-'VERTICAL ALIGNMENT'!$C$48),IF(AND(PET!$W25&lt;=('VERTICAL ALIGNMENT'!$C$50+('VERTICAL ALIGNMENT'!$E$50/2)),(PET!$W25&gt;=('VERTICAL ALIGNMENT'!$C$50-('VERTICAL ALIGNMENT'!$E$50/2)))),'VERTICAL ALIGNMENT'!$K$50+'VERTICAL ALIGNMENT'!$F$49*(PET!$W25-'VERTICAL ALIGNMENT'!$J$50)+('VERTICAL ALIGNMENT'!$I$50/2)*(PET!$W25-'VERTICAL ALIGNMENT'!$J$50)^2,$T25))))))</f>
        <v>O. B.</v>
      </c>
      <c r="T25" s="162" t="str">
        <f>IF(AND(PET!$W25&lt;=('VERTICAL ALIGNMENT'!$C$52-('VERTICAL ALIGNMENT'!$E$52/2)),(PET!$W25&gt;='VERTICAL ALIGNMENT'!$C$50+'VERTICAL ALIGNMENT'!$E$50/2)),'VERTICAL ALIGNMENT'!$D$50+'VERTICAL ALIGNMENT'!$F$51*(PET!$W25-'VERTICAL ALIGNMENT'!$C$50),IF(AND(PET!$W25&lt;=('VERTICAL ALIGNMENT'!$C$52+('VERTICAL ALIGNMENT'!$E$52/2)),(PET!$W25&gt;=('VERTICAL ALIGNMENT'!$C$52-('VERTICAL ALIGNMENT'!$E$52/2)))),'VERTICAL ALIGNMENT'!$K$52+'VERTICAL ALIGNMENT'!$F$51*(PET!$W25-'VERTICAL ALIGNMENT'!$J$52)+('VERTICAL ALIGNMENT'!$I$52/2)*(PET!$W25-'VERTICAL ALIGNMENT'!$J$52)^2,IF(AND(PET!$W25&lt;=('VERTICAL ALIGNMENT'!$C$54-('VERTICAL ALIGNMENT'!$E$54/2)),(PET!$W25&gt;='VERTICAL ALIGNMENT'!$C$52+'VERTICAL ALIGNMENT'!$E$52/2)),'VERTICAL ALIGNMENT'!$D$52+'VERTICAL ALIGNMENT'!$F$53*(PET!$W25-'VERTICAL ALIGNMENT'!$C$52),IF(AND(PET!$W25&lt;=('VERTICAL ALIGNMENT'!$C$54+('VERTICAL ALIGNMENT'!$E$54/2)),(PET!$W25&gt;=('VERTICAL ALIGNMENT'!$C$54-('VERTICAL ALIGNMENT'!$E$54/2)))),'VERTICAL ALIGNMENT'!$K$54+'VERTICAL ALIGNMENT'!$F$53*(PET!$W25-'VERTICAL ALIGNMENT'!$J$54)+('VERTICAL ALIGNMENT'!$I$54/2)*(PET!$W25-'VERTICAL ALIGNMENT'!$J$54)^2,IF(AND(PET!$W25&lt;=('VERTICAL ALIGNMENT'!$C$56-('VERTICAL ALIGNMENT'!$E$56/2)),(PET!$W25&gt;='VERTICAL ALIGNMENT'!$C$54+'VERTICAL ALIGNMENT'!$E$54/2)),'VERTICAL ALIGNMENT'!$D$54+'VERTICAL ALIGNMENT'!$F$55*(PET!$W25-'VERTICAL ALIGNMENT'!$C$54),IF(AND(PET!$W25&lt;=('VERTICAL ALIGNMENT'!$C$56+('VERTICAL ALIGNMENT'!$E$56/2)),(PET!$W25&gt;=('VERTICAL ALIGNMENT'!$C$56-('VERTICAL ALIGNMENT'!$E$56/2)))),'VERTICAL ALIGNMENT'!$K$56+'VERTICAL ALIGNMENT'!$F$55*(PET!$W25-'VERTICAL ALIGNMENT'!$J$56)+('VERTICAL ALIGNMENT'!$I$56/2)*(PET!$W25-'VERTICAL ALIGNMENT'!$J$56)^2,$U25))))))</f>
        <v>O. B.</v>
      </c>
      <c r="U25" s="162" t="str">
        <f>IF(AND(PET!$W25&lt;=('VERTICAL ALIGNMENT'!$C$58-('VERTICAL ALIGNMENT'!$E$58/2)),(PET!$W25&gt;='VERTICAL ALIGNMENT'!$C$56+'VERTICAL ALIGNMENT'!$E$56/2)),'VERTICAL ALIGNMENT'!$D$56+'VERTICAL ALIGNMENT'!$F$57*(PET!$W25-'VERTICAL ALIGNMENT'!$C$56),IF(AND(PET!$W25&lt;=('VERTICAL ALIGNMENT'!$C$58+('VERTICAL ALIGNMENT'!$E$58/2)),(PET!$W25&gt;=('VERTICAL ALIGNMENT'!$C$58-('VERTICAL ALIGNMENT'!$E$58/2)))),'VERTICAL ALIGNMENT'!$K$58+'VERTICAL ALIGNMENT'!$F$57*(PET!$W25-'VERTICAL ALIGNMENT'!$J$58)+('VERTICAL ALIGNMENT'!$I$58/2)*(PET!$W25-'VERTICAL ALIGNMENT'!$J$58)^2,IF(AND(PET!$W25&lt;=('VERTICAL ALIGNMENT'!$C$60-('VERTICAL ALIGNMENT'!$E$60/2)),(PET!$W25&gt;='VERTICAL ALIGNMENT'!$C$58+'VERTICAL ALIGNMENT'!$E$58/2)),'VERTICAL ALIGNMENT'!$D$58+'VERTICAL ALIGNMENT'!$F$59*(PET!$W25-'VERTICAL ALIGNMENT'!$C$58),IF(AND(PET!$W25&lt;=('VERTICAL ALIGNMENT'!$C$60+('VERTICAL ALIGNMENT'!$E$60/2)),(PET!$W25&gt;=('VERTICAL ALIGNMENT'!$C$60-('VERTICAL ALIGNMENT'!$E$60/2)))),'VERTICAL ALIGNMENT'!$K$60+'VERTICAL ALIGNMENT'!$F$59*(PET!$W25-'VERTICAL ALIGNMENT'!$J$60)+('VERTICAL ALIGNMENT'!$I$60/2)*(PET!$W25-'VERTICAL ALIGNMENT'!$J$60)^2,IF(AND(PET!$W25&lt;=('VERTICAL ALIGNMENT'!$C$62-('VERTICAL ALIGNMENT'!$E$62/2)),(PET!$W25&gt;='VERTICAL ALIGNMENT'!$C$60+'VERTICAL ALIGNMENT'!$E$60/2)),'VERTICAL ALIGNMENT'!$D$60+'VERTICAL ALIGNMENT'!$F$61*(PET!$W25-'VERTICAL ALIGNMENT'!$C$60),IF(AND(PET!$W25&lt;=('VERTICAL ALIGNMENT'!$C$62+('VERTICAL ALIGNMENT'!$E$62/2)),(PET!$W25&gt;=('VERTICAL ALIGNMENT'!$C$62-('VERTICAL ALIGNMENT'!$E$62/2)))),'VERTICAL ALIGNMENT'!$K$62+'VERTICAL ALIGNMENT'!$F$61*(PET!$W25-'VERTICAL ALIGNMENT'!$J$62)+('VERTICAL ALIGNMENT'!$I$62/2)*(PET!$W25-'VERTICAL ALIGNMENT'!$J$62)^2,$V25))))))</f>
        <v>O. B.</v>
      </c>
      <c r="V25" s="162" t="str">
        <f>IF(AND(PET!$W25&gt;'VERTICAL ALIGNMENT'!$C$60+'VERTICAL ALIGNMENT'!$E$60/2,PET!$W25&lt;='VERTICAL ALIGNMENT'!$C$62),'VERTICAL ALIGNMENT'!$D$60+'VERTICAL ALIGNMENT'!$F$61*(PET!$W25-'VERTICAL ALIGNMENT'!$C$60),"O. B.")</f>
        <v>O. B.</v>
      </c>
      <c r="W25" s="178">
        <f>W23+25</f>
        <v>1375</v>
      </c>
      <c r="X25" s="209">
        <f t="shared" si="32"/>
        <v>0.06</v>
      </c>
      <c r="Y25" s="106">
        <v>4</v>
      </c>
      <c r="Z25" s="210">
        <f t="shared" si="6"/>
        <v>640.68949999999995</v>
      </c>
      <c r="AA25" s="177">
        <v>0.06</v>
      </c>
      <c r="AB25" s="105">
        <v>24</v>
      </c>
      <c r="AC25" s="172">
        <f t="shared" si="27"/>
        <v>1.44</v>
      </c>
      <c r="AD25" s="159"/>
      <c r="AE25" s="215"/>
      <c r="AF25" s="219">
        <f t="shared" si="28"/>
        <v>642.13</v>
      </c>
      <c r="AG25" s="173">
        <f t="shared" si="37"/>
        <v>-1.0000000000000009E-2</v>
      </c>
      <c r="AH25" s="106">
        <v>10</v>
      </c>
      <c r="AI25" s="165">
        <f t="shared" si="33"/>
        <v>642.03</v>
      </c>
      <c r="AJ25" s="107"/>
      <c r="AK25" s="273"/>
      <c r="AO25" s="100"/>
      <c r="AP25" s="100"/>
      <c r="AQ25" s="100"/>
      <c r="AR25" s="100"/>
      <c r="AS25" s="100"/>
      <c r="AT25" s="100"/>
    </row>
    <row r="26" spans="1:52" ht="14.1" customHeight="1" x14ac:dyDescent="0.2">
      <c r="A26" s="131">
        <f t="shared" si="21"/>
        <v>637.33000000000004</v>
      </c>
      <c r="B26" s="106">
        <v>10</v>
      </c>
      <c r="C26" s="206">
        <f t="shared" si="22"/>
        <v>-0.06</v>
      </c>
      <c r="D26" s="131">
        <f t="shared" si="2"/>
        <v>637.92999999999995</v>
      </c>
      <c r="E26" s="198"/>
      <c r="F26" s="159"/>
      <c r="G26" s="145">
        <f t="shared" si="23"/>
        <v>-1.7999999999999998</v>
      </c>
      <c r="H26" s="235">
        <f>$H$25-((($H$25-$H$27)/($W$27-$W$25))*(W26-$W$25))</f>
        <v>30</v>
      </c>
      <c r="I26" s="225">
        <v>-0.06</v>
      </c>
      <c r="J26" s="201">
        <f t="shared" si="26"/>
        <v>639.726</v>
      </c>
      <c r="K26" s="106">
        <v>4</v>
      </c>
      <c r="L26" s="206">
        <f t="shared" si="31"/>
        <v>-0.06</v>
      </c>
      <c r="M26" s="161">
        <f>IF(AND(PET!$W26&lt;=('VERTICAL ALIGNMENT'!$C$10-('VERTICAL ALIGNMENT'!$E$10/2)),(PET!$W26&gt;='VERTICAL ALIGNMENT'!$C$8)),'VERTICAL ALIGNMENT'!$D$8+'VERTICAL ALIGNMENT'!$F$9*(PET!$W26-'VERTICAL ALIGNMENT'!$C$8),IF(AND(PET!$W26&lt;=('VERTICAL ALIGNMENT'!$C$10+('VERTICAL ALIGNMENT'!$E$10/2)),(PET!$W26&gt;=('VERTICAL ALIGNMENT'!$C$10-('VERTICAL ALIGNMENT'!$E$10/2)))),'VERTICAL ALIGNMENT'!$K$10+'VERTICAL ALIGNMENT'!$F$9*(PET!$W26-'VERTICAL ALIGNMENT'!$J$10)+('VERTICAL ALIGNMENT'!$I$10/2)*(PET!$W26-'VERTICAL ALIGNMENT'!$J$10)^2,IF(AND(PET!$W26&lt;=('VERTICAL ALIGNMENT'!$C$12-('VERTICAL ALIGNMENT'!$E$12/2)),(PET!$W26&gt;='VERTICAL ALIGNMENT'!$C$10+'VERTICAL ALIGNMENT'!$E$10/2)),'VERTICAL ALIGNMENT'!$D$10+'VERTICAL ALIGNMENT'!$F$11*(PET!$W26-'VERTICAL ALIGNMENT'!$C$10),IF(AND(PET!$W26&lt;=('VERTICAL ALIGNMENT'!$C$12+('VERTICAL ALIGNMENT'!$E$12/2)),(PET!$W26&gt;=('VERTICAL ALIGNMENT'!$C$12-('VERTICAL ALIGNMENT'!$E$12/2)))),'VERTICAL ALIGNMENT'!$K$12+'VERTICAL ALIGNMENT'!$F$11*(PET!$W26-'VERTICAL ALIGNMENT'!$J$12)+('VERTICAL ALIGNMENT'!$I$12/2)*(PET!$W26-'VERTICAL ALIGNMENT'!$J$12)^2,IF(AND(PET!$W26&lt;=('VERTICAL ALIGNMENT'!$C$14-('VERTICAL ALIGNMENT'!$E$14/2)),(PET!$W26&gt;='VERTICAL ALIGNMENT'!$C$12+'VERTICAL ALIGNMENT'!$E$12/2)),'VERTICAL ALIGNMENT'!$D$12+'VERTICAL ALIGNMENT'!$F$13*(PET!$W26-'VERTICAL ALIGNMENT'!$C$12),IF(AND(PET!$W26&lt;=('VERTICAL ALIGNMENT'!$C$14+('VERTICAL ALIGNMENT'!$E$14/2)),(PET!$W26&gt;=('VERTICAL ALIGNMENT'!$C$14-('VERTICAL ALIGNMENT'!$E$14/2)))),'VERTICAL ALIGNMENT'!$K$14+'VERTICAL ALIGNMENT'!$F$13*(PET!$W26-'VERTICAL ALIGNMENT'!$J$14)+('VERTICAL ALIGNMENT'!$I$14/2)*(PET!$W26-'VERTICAL ALIGNMENT'!$J$14)^2,$N26))))))</f>
        <v>639.96620097806147</v>
      </c>
      <c r="N26" s="162" t="str">
        <f>IF(AND(PET!$W26&lt;=('VERTICAL ALIGNMENT'!$C$16-('VERTICAL ALIGNMENT'!$E$16/2)),(PET!$W26&gt;='VERTICAL ALIGNMENT'!$C$14+'VERTICAL ALIGNMENT'!$E$14/2)),'VERTICAL ALIGNMENT'!$D$14+'VERTICAL ALIGNMENT'!$F$15*(PET!$W26-'VERTICAL ALIGNMENT'!$C$14),IF(AND(PET!$W26&lt;=('VERTICAL ALIGNMENT'!$C$16+('VERTICAL ALIGNMENT'!$E$16/2)),(PET!$W26&gt;=('VERTICAL ALIGNMENT'!$C$16-('VERTICAL ALIGNMENT'!$E$16/2)))),'VERTICAL ALIGNMENT'!$K$16+'VERTICAL ALIGNMENT'!$F$15*(PET!$W26-'VERTICAL ALIGNMENT'!$J$16)+('VERTICAL ALIGNMENT'!$I$16/2)*(PET!$W26-'VERTICAL ALIGNMENT'!$J$16)^2,IF(AND(PET!$W26&lt;=('VERTICAL ALIGNMENT'!$C$18-('VERTICAL ALIGNMENT'!$E$18/2)),(PET!$W26&gt;='VERTICAL ALIGNMENT'!$C$16+'VERTICAL ALIGNMENT'!$E$16/2)),'VERTICAL ALIGNMENT'!$D$16+'VERTICAL ALIGNMENT'!$F$17*(PET!$W26-'VERTICAL ALIGNMENT'!$C$16),IF(AND(PET!$W26&lt;=('VERTICAL ALIGNMENT'!$C$18+('VERTICAL ALIGNMENT'!$E$18/2)),(PET!$W26&gt;=('VERTICAL ALIGNMENT'!$C$18-('VERTICAL ALIGNMENT'!$E$18/2)))),'VERTICAL ALIGNMENT'!$K$18+'VERTICAL ALIGNMENT'!$F$17*(PET!$W26-'VERTICAL ALIGNMENT'!$J$18)+('VERTICAL ALIGNMENT'!$I$18/2)*(PET!$W26-'VERTICAL ALIGNMENT'!$J$18)^2,IF(AND(PET!$W26&lt;=('VERTICAL ALIGNMENT'!$C$20-('VERTICAL ALIGNMENT'!$E$20/2)),(PET!$W26&gt;='VERTICAL ALIGNMENT'!$C$18+'VERTICAL ALIGNMENT'!$E$18/2)),'VERTICAL ALIGNMENT'!$D$18+'VERTICAL ALIGNMENT'!$F$19*(PET!$W26-'VERTICAL ALIGNMENT'!$C$18),IF(AND(PET!$W26&lt;=('VERTICAL ALIGNMENT'!$C$20+('VERTICAL ALIGNMENT'!$E$20/2)),(PET!$W26&gt;=('VERTICAL ALIGNMENT'!$C$20-('VERTICAL ALIGNMENT'!$E$20/2)))),'VERTICAL ALIGNMENT'!$K$20+'VERTICAL ALIGNMENT'!$F$19*(PET!$W26-'VERTICAL ALIGNMENT'!$J$20)+('VERTICAL ALIGNMENT'!$I$20/2)*(PET!$W26-'VERTICAL ALIGNMENT'!$J$20)^2,$O26))))))</f>
        <v>O. B.</v>
      </c>
      <c r="O26" s="162" t="str">
        <f>IF(AND(PET!$W26&lt;=('VERTICAL ALIGNMENT'!$C$22-('VERTICAL ALIGNMENT'!$E$22/2)),(PET!$W26&gt;='VERTICAL ALIGNMENT'!$C$20+'VERTICAL ALIGNMENT'!$E$20/2)),'VERTICAL ALIGNMENT'!$D$20+'VERTICAL ALIGNMENT'!$F$21*(PET!$W26-'VERTICAL ALIGNMENT'!$C$20),IF(AND(PET!$W26&lt;=('VERTICAL ALIGNMENT'!$C$22+('VERTICAL ALIGNMENT'!$E$22/2)),(PET!$W26&gt;=('VERTICAL ALIGNMENT'!$C$22-('VERTICAL ALIGNMENT'!$E$22/2)))),'VERTICAL ALIGNMENT'!$K$22+'VERTICAL ALIGNMENT'!$F$21*(PET!$W26-'VERTICAL ALIGNMENT'!$J$22)+('VERTICAL ALIGNMENT'!$I$22/2)*(PET!$W26-'VERTICAL ALIGNMENT'!$J$22)^2,IF(AND(PET!$W26&lt;=('VERTICAL ALIGNMENT'!$C$24-('VERTICAL ALIGNMENT'!$E$24/2)),(PET!$W26&gt;='VERTICAL ALIGNMENT'!$C$22+'VERTICAL ALIGNMENT'!$E$22/2)),'VERTICAL ALIGNMENT'!$D$22+'VERTICAL ALIGNMENT'!$F$23*(PET!$W26-'VERTICAL ALIGNMENT'!$C$22),IF(AND(PET!$W26&lt;=('VERTICAL ALIGNMENT'!$C$24+('VERTICAL ALIGNMENT'!$E$24/2)),(PET!$W26&gt;=('VERTICAL ALIGNMENT'!$C$24-('VERTICAL ALIGNMENT'!$E$24/2)))),'VERTICAL ALIGNMENT'!$K$24+'VERTICAL ALIGNMENT'!$F$23*(PET!$W26-'VERTICAL ALIGNMENT'!$J$24)+('VERTICAL ALIGNMENT'!$I$24/2)*(PET!$W26-'VERTICAL ALIGNMENT'!$J$24)^2,IF(AND(PET!$W26&lt;=('VERTICAL ALIGNMENT'!$C$26-('VERTICAL ALIGNMENT'!$E$26/2)),(PET!$W26&gt;='VERTICAL ALIGNMENT'!$C$24+'VERTICAL ALIGNMENT'!$E$24/2)),'VERTICAL ALIGNMENT'!$D$24+'VERTICAL ALIGNMENT'!$F$25*(PET!$W26-'VERTICAL ALIGNMENT'!$C$24),IF(AND(PET!$W26&lt;=('VERTICAL ALIGNMENT'!$C$26+('VERTICAL ALIGNMENT'!$E$26/2)),(PET!$W26&gt;=('VERTICAL ALIGNMENT'!$C$26-('VERTICAL ALIGNMENT'!$E$26/2)))),'VERTICAL ALIGNMENT'!$K$26+'VERTICAL ALIGNMENT'!$F$25*(PET!$W26-'VERTICAL ALIGNMENT'!$J$26)+('VERTICAL ALIGNMENT'!$I$26/2)*(PET!$W26-'VERTICAL ALIGNMENT'!$J$26)^2,$P26))))))</f>
        <v>O. B.</v>
      </c>
      <c r="P26" s="162" t="str">
        <f>IF(AND(PET!$W26&lt;=('VERTICAL ALIGNMENT'!$C$28-('VERTICAL ALIGNMENT'!$E$28/2)),(PET!$W26&gt;='VERTICAL ALIGNMENT'!$C$26+'VERTICAL ALIGNMENT'!$E$26/2)),'VERTICAL ALIGNMENT'!$D$26+'VERTICAL ALIGNMENT'!$F$27*(PET!$W26-'VERTICAL ALIGNMENT'!$C$26),IF(AND(PET!$W26&lt;=('VERTICAL ALIGNMENT'!$C$28+('VERTICAL ALIGNMENT'!$E$28/2)),(PET!$W26&gt;=('VERTICAL ALIGNMENT'!$C$28-('VERTICAL ALIGNMENT'!$E$28/2)))),'VERTICAL ALIGNMENT'!$K$28+'VERTICAL ALIGNMENT'!$F$27*(PET!$W26-'VERTICAL ALIGNMENT'!$J$28)+('VERTICAL ALIGNMENT'!$I$28/2)*(PET!$W26-'VERTICAL ALIGNMENT'!$J$28)^2,IF(AND(PET!$W26&lt;=('VERTICAL ALIGNMENT'!$C$30-('VERTICAL ALIGNMENT'!$E$30/2)),(PET!$W26&gt;='VERTICAL ALIGNMENT'!$C$28+'VERTICAL ALIGNMENT'!$E$28/2)),'VERTICAL ALIGNMENT'!$D$28+'VERTICAL ALIGNMENT'!$F$29*(PET!$W26-'VERTICAL ALIGNMENT'!$C$28),IF(AND(PET!$W26&lt;=('VERTICAL ALIGNMENT'!$C$30+('VERTICAL ALIGNMENT'!$E$30/2)),(PET!$W26&gt;=('VERTICAL ALIGNMENT'!$C$30-('VERTICAL ALIGNMENT'!$E$30/2)))),'VERTICAL ALIGNMENT'!$K$30+'VERTICAL ALIGNMENT'!$F$29*(PET!$W26-'VERTICAL ALIGNMENT'!$J$30)+('VERTICAL ALIGNMENT'!$I$30/2)*(PET!$W26-'VERTICAL ALIGNMENT'!$J$30)^2,IF(AND(PET!$W26&lt;=('VERTICAL ALIGNMENT'!$C$32-('VERTICAL ALIGNMENT'!$E$32/2)),(PET!$W26&gt;='VERTICAL ALIGNMENT'!$C$30+'VERTICAL ALIGNMENT'!$E$30/2)),'VERTICAL ALIGNMENT'!$D$30+'VERTICAL ALIGNMENT'!$F$31*(PET!$W26-'VERTICAL ALIGNMENT'!$C$30),IF(AND(PET!$W26&lt;=('VERTICAL ALIGNMENT'!$C$32+('VERTICAL ALIGNMENT'!$E$32/2)),(PET!$W26&gt;=('VERTICAL ALIGNMENT'!$C$32-('VERTICAL ALIGNMENT'!$E$32/2)))),'VERTICAL ALIGNMENT'!$K$32+'VERTICAL ALIGNMENT'!$F$31*(PET!$W26-'VERTICAL ALIGNMENT'!$J$32)+('VERTICAL ALIGNMENT'!$I$32/2)*(PET!$W26-'VERTICAL ALIGNMENT'!$J$32)^2,$Q26))))))</f>
        <v>O. B.</v>
      </c>
      <c r="Q26" s="162" t="str">
        <f>IF(AND(PET!$W26&lt;=('VERTICAL ALIGNMENT'!$C$34-('VERTICAL ALIGNMENT'!$E$34/2)),(PET!$W26&gt;='VERTICAL ALIGNMENT'!$C$32+'VERTICAL ALIGNMENT'!$E$32/2)),'VERTICAL ALIGNMENT'!$D$32+'VERTICAL ALIGNMENT'!$F$33*(PET!$W26-'VERTICAL ALIGNMENT'!$C$32),IF(AND(PET!$W26&lt;=('VERTICAL ALIGNMENT'!$C$34+('VERTICAL ALIGNMENT'!$E$34/2)),(PET!$W26&gt;=('VERTICAL ALIGNMENT'!$C$34-('VERTICAL ALIGNMENT'!$E$34/2)))),'VERTICAL ALIGNMENT'!$K$34+'VERTICAL ALIGNMENT'!$F$33*(PET!$W26-'VERTICAL ALIGNMENT'!$J$34)+('VERTICAL ALIGNMENT'!$I$34/2)*(PET!$W26-'VERTICAL ALIGNMENT'!$J$34)^2,IF(AND(PET!$W26&lt;=('VERTICAL ALIGNMENT'!$C$36-('VERTICAL ALIGNMENT'!$E$36/2)),(PET!$W26&gt;='VERTICAL ALIGNMENT'!$C$34+'VERTICAL ALIGNMENT'!$E$34/2)),'VERTICAL ALIGNMENT'!$D$34+'VERTICAL ALIGNMENT'!$F$35*(PET!$W26-'VERTICAL ALIGNMENT'!$C$34),IF(AND(PET!$W26&lt;=('VERTICAL ALIGNMENT'!$C$36+('VERTICAL ALIGNMENT'!$E$36/2)),(PET!$W26&gt;=('VERTICAL ALIGNMENT'!$C$36-('VERTICAL ALIGNMENT'!$E$36/2)))),'VERTICAL ALIGNMENT'!$K$36+'VERTICAL ALIGNMENT'!$F$35*(PET!$W26-'VERTICAL ALIGNMENT'!$J$36)+('VERTICAL ALIGNMENT'!$I$36/2)*(PET!$W26-'VERTICAL ALIGNMENT'!$J$36)^2,IF(AND(PET!$W26&lt;=('VERTICAL ALIGNMENT'!$C$38-('VERTICAL ALIGNMENT'!$E$38/2)),(PET!$W26&gt;='VERTICAL ALIGNMENT'!$C$36+'VERTICAL ALIGNMENT'!$E$36/2)),'VERTICAL ALIGNMENT'!$D$36+'VERTICAL ALIGNMENT'!$F$37*(PET!$W26-'VERTICAL ALIGNMENT'!$C$36),IF(AND(PET!$W26&lt;=('VERTICAL ALIGNMENT'!$C$38+('VERTICAL ALIGNMENT'!$E$38/2)),(PET!$W26&gt;=('VERTICAL ALIGNMENT'!$C$38-('VERTICAL ALIGNMENT'!$E$38/2)))),'VERTICAL ALIGNMENT'!$K$38+'VERTICAL ALIGNMENT'!$F$37*(PET!$W26-'VERTICAL ALIGNMENT'!$J$38)+('VERTICAL ALIGNMENT'!$I$38/2)*(PET!$W26-'VERTICAL ALIGNMENT'!$J$38)^2,$R26))))))</f>
        <v>O. B.</v>
      </c>
      <c r="R26" s="162" t="str">
        <f>IF(AND(PET!$W26&lt;=('VERTICAL ALIGNMENT'!$C$40-('VERTICAL ALIGNMENT'!$E$40/2)),(PET!$W26&gt;='VERTICAL ALIGNMENT'!$C$38+'VERTICAL ALIGNMENT'!$E$38/2)),'VERTICAL ALIGNMENT'!$D$38+'VERTICAL ALIGNMENT'!$F$39*(PET!$W26-'VERTICAL ALIGNMENT'!$C$38),IF(AND(PET!$W26&lt;=('VERTICAL ALIGNMENT'!$C$40+('VERTICAL ALIGNMENT'!$E$40/2)),(PET!$W26&gt;=('VERTICAL ALIGNMENT'!$C$40-('VERTICAL ALIGNMENT'!$E$40/2)))),'VERTICAL ALIGNMENT'!$K$40+'VERTICAL ALIGNMENT'!$F$39*(PET!$W26-'VERTICAL ALIGNMENT'!$J$40)+('VERTICAL ALIGNMENT'!$I$40/2)*(PET!$W26-'VERTICAL ALIGNMENT'!$J$40)^2,IF(AND(PET!$W26&lt;=('VERTICAL ALIGNMENT'!$C$42-('VERTICAL ALIGNMENT'!$E$42/2)),(PET!$W26&gt;='VERTICAL ALIGNMENT'!$C$40+'VERTICAL ALIGNMENT'!$E$40/2)),'VERTICAL ALIGNMENT'!$D$40+'VERTICAL ALIGNMENT'!$F$41*(PET!$W26-'VERTICAL ALIGNMENT'!$C$40),IF(AND(PET!$W26&lt;=('VERTICAL ALIGNMENT'!$C$42+('VERTICAL ALIGNMENT'!$E$42/2)),(PET!$W26&gt;=('VERTICAL ALIGNMENT'!$C$42-('VERTICAL ALIGNMENT'!$E$42/2)))),'VERTICAL ALIGNMENT'!$K$42+'VERTICAL ALIGNMENT'!$F$41*(PET!$W26-'VERTICAL ALIGNMENT'!$J$42)+('VERTICAL ALIGNMENT'!$I$42/2)*(PET!$W26-'VERTICAL ALIGNMENT'!$J$42)^2,IF(AND(PET!$W26&lt;=('VERTICAL ALIGNMENT'!$C$44-('VERTICAL ALIGNMENT'!$E$44/2)),(PET!$W26&gt;='VERTICAL ALIGNMENT'!$C$42+'VERTICAL ALIGNMENT'!$E$42/2)),'VERTICAL ALIGNMENT'!$D$42+'VERTICAL ALIGNMENT'!$F$43*(PET!$W26-'VERTICAL ALIGNMENT'!$C$42),IF(AND(PET!$W26&lt;=('VERTICAL ALIGNMENT'!$C$44+('VERTICAL ALIGNMENT'!$E$44/2)),(PET!$W26&gt;=('VERTICAL ALIGNMENT'!$C$44-('VERTICAL ALIGNMENT'!$E$44/2)))),'VERTICAL ALIGNMENT'!$K$44+'VERTICAL ALIGNMENT'!$F$43*(PET!$W26-'VERTICAL ALIGNMENT'!$J$44)+('VERTICAL ALIGNMENT'!$I$44/2)*(PET!$W26-'VERTICAL ALIGNMENT'!$J$44)^2,$S26))))))</f>
        <v>O. B.</v>
      </c>
      <c r="S26" s="162" t="str">
        <f>IF(AND(PET!$W26&lt;=('VERTICAL ALIGNMENT'!$C$46-('VERTICAL ALIGNMENT'!$E$46/2)),(PET!$W26&gt;='VERTICAL ALIGNMENT'!$C$44+'VERTICAL ALIGNMENT'!$E$44/2)),'VERTICAL ALIGNMENT'!$D$44+'VERTICAL ALIGNMENT'!$F$45*(PET!$W26-'VERTICAL ALIGNMENT'!$C$44),IF(AND(PET!$W26&lt;=('VERTICAL ALIGNMENT'!$C$46+('VERTICAL ALIGNMENT'!$E$46/2)),(PET!$W26&gt;=('VERTICAL ALIGNMENT'!$C$46-('VERTICAL ALIGNMENT'!$E$46/2)))),'VERTICAL ALIGNMENT'!$K$46+'VERTICAL ALIGNMENT'!$F$45*(PET!$W26-'VERTICAL ALIGNMENT'!$J$46)+('VERTICAL ALIGNMENT'!$I$46/2)*(PET!$W26-'VERTICAL ALIGNMENT'!$J$46)^2,IF(AND(PET!$W26&lt;=('VERTICAL ALIGNMENT'!$C$48-('VERTICAL ALIGNMENT'!$E$48/2)),(PET!$W26&gt;='VERTICAL ALIGNMENT'!$C$46+'VERTICAL ALIGNMENT'!$E$46/2)),'VERTICAL ALIGNMENT'!$D$46+'VERTICAL ALIGNMENT'!$F$47*(PET!$W26-'VERTICAL ALIGNMENT'!$C$46),IF(AND(PET!$W26&lt;=('VERTICAL ALIGNMENT'!$C$48+('VERTICAL ALIGNMENT'!$E$48/2)),(PET!$W26&gt;=('VERTICAL ALIGNMENT'!$C$48-('VERTICAL ALIGNMENT'!$E$48/2)))),'VERTICAL ALIGNMENT'!$K$48+'VERTICAL ALIGNMENT'!$F$47*(PET!$W26-'VERTICAL ALIGNMENT'!$J$48)+('VERTICAL ALIGNMENT'!$I$48/2)*(PET!$W26-'VERTICAL ALIGNMENT'!$J$48)^2,IF(AND(PET!$W26&lt;=('VERTICAL ALIGNMENT'!$C$50-('VERTICAL ALIGNMENT'!$E$50/2)),(PET!$W26&gt;='VERTICAL ALIGNMENT'!$C$48+'VERTICAL ALIGNMENT'!$E$48/2)),'VERTICAL ALIGNMENT'!$D$48+'VERTICAL ALIGNMENT'!$F$49*(PET!$W26-'VERTICAL ALIGNMENT'!$C$48),IF(AND(PET!$W26&lt;=('VERTICAL ALIGNMENT'!$C$50+('VERTICAL ALIGNMENT'!$E$50/2)),(PET!$W26&gt;=('VERTICAL ALIGNMENT'!$C$50-('VERTICAL ALIGNMENT'!$E$50/2)))),'VERTICAL ALIGNMENT'!$K$50+'VERTICAL ALIGNMENT'!$F$49*(PET!$W26-'VERTICAL ALIGNMENT'!$J$50)+('VERTICAL ALIGNMENT'!$I$50/2)*(PET!$W26-'VERTICAL ALIGNMENT'!$J$50)^2,$T26))))))</f>
        <v>O. B.</v>
      </c>
      <c r="T26" s="162" t="str">
        <f>IF(AND(PET!$W26&lt;=('VERTICAL ALIGNMENT'!$C$52-('VERTICAL ALIGNMENT'!$E$52/2)),(PET!$W26&gt;='VERTICAL ALIGNMENT'!$C$50+'VERTICAL ALIGNMENT'!$E$50/2)),'VERTICAL ALIGNMENT'!$D$50+'VERTICAL ALIGNMENT'!$F$51*(PET!$W26-'VERTICAL ALIGNMENT'!$C$50),IF(AND(PET!$W26&lt;=('VERTICAL ALIGNMENT'!$C$52+('VERTICAL ALIGNMENT'!$E$52/2)),(PET!$W26&gt;=('VERTICAL ALIGNMENT'!$C$52-('VERTICAL ALIGNMENT'!$E$52/2)))),'VERTICAL ALIGNMENT'!$K$52+'VERTICAL ALIGNMENT'!$F$51*(PET!$W26-'VERTICAL ALIGNMENT'!$J$52)+('VERTICAL ALIGNMENT'!$I$52/2)*(PET!$W26-'VERTICAL ALIGNMENT'!$J$52)^2,IF(AND(PET!$W26&lt;=('VERTICAL ALIGNMENT'!$C$54-('VERTICAL ALIGNMENT'!$E$54/2)),(PET!$W26&gt;='VERTICAL ALIGNMENT'!$C$52+'VERTICAL ALIGNMENT'!$E$52/2)),'VERTICAL ALIGNMENT'!$D$52+'VERTICAL ALIGNMENT'!$F$53*(PET!$W26-'VERTICAL ALIGNMENT'!$C$52),IF(AND(PET!$W26&lt;=('VERTICAL ALIGNMENT'!$C$54+('VERTICAL ALIGNMENT'!$E$54/2)),(PET!$W26&gt;=('VERTICAL ALIGNMENT'!$C$54-('VERTICAL ALIGNMENT'!$E$54/2)))),'VERTICAL ALIGNMENT'!$K$54+'VERTICAL ALIGNMENT'!$F$53*(PET!$W26-'VERTICAL ALIGNMENT'!$J$54)+('VERTICAL ALIGNMENT'!$I$54/2)*(PET!$W26-'VERTICAL ALIGNMENT'!$J$54)^2,IF(AND(PET!$W26&lt;=('VERTICAL ALIGNMENT'!$C$56-('VERTICAL ALIGNMENT'!$E$56/2)),(PET!$W26&gt;='VERTICAL ALIGNMENT'!$C$54+'VERTICAL ALIGNMENT'!$E$54/2)),'VERTICAL ALIGNMENT'!$D$54+'VERTICAL ALIGNMENT'!$F$55*(PET!$W26-'VERTICAL ALIGNMENT'!$C$54),IF(AND(PET!$W26&lt;=('VERTICAL ALIGNMENT'!$C$56+('VERTICAL ALIGNMENT'!$E$56/2)),(PET!$W26&gt;=('VERTICAL ALIGNMENT'!$C$56-('VERTICAL ALIGNMENT'!$E$56/2)))),'VERTICAL ALIGNMENT'!$K$56+'VERTICAL ALIGNMENT'!$F$55*(PET!$W26-'VERTICAL ALIGNMENT'!$J$56)+('VERTICAL ALIGNMENT'!$I$56/2)*(PET!$W26-'VERTICAL ALIGNMENT'!$J$56)^2,$U26))))))</f>
        <v>O. B.</v>
      </c>
      <c r="U26" s="162" t="str">
        <f>IF(AND(PET!$W26&lt;=('VERTICAL ALIGNMENT'!$C$58-('VERTICAL ALIGNMENT'!$E$58/2)),(PET!$W26&gt;='VERTICAL ALIGNMENT'!$C$56+'VERTICAL ALIGNMENT'!$E$56/2)),'VERTICAL ALIGNMENT'!$D$56+'VERTICAL ALIGNMENT'!$F$57*(PET!$W26-'VERTICAL ALIGNMENT'!$C$56),IF(AND(PET!$W26&lt;=('VERTICAL ALIGNMENT'!$C$58+('VERTICAL ALIGNMENT'!$E$58/2)),(PET!$W26&gt;=('VERTICAL ALIGNMENT'!$C$58-('VERTICAL ALIGNMENT'!$E$58/2)))),'VERTICAL ALIGNMENT'!$K$58+'VERTICAL ALIGNMENT'!$F$57*(PET!$W26-'VERTICAL ALIGNMENT'!$J$58)+('VERTICAL ALIGNMENT'!$I$58/2)*(PET!$W26-'VERTICAL ALIGNMENT'!$J$58)^2,IF(AND(PET!$W26&lt;=('VERTICAL ALIGNMENT'!$C$60-('VERTICAL ALIGNMENT'!$E$60/2)),(PET!$W26&gt;='VERTICAL ALIGNMENT'!$C$58+'VERTICAL ALIGNMENT'!$E$58/2)),'VERTICAL ALIGNMENT'!$D$58+'VERTICAL ALIGNMENT'!$F$59*(PET!$W26-'VERTICAL ALIGNMENT'!$C$58),IF(AND(PET!$W26&lt;=('VERTICAL ALIGNMENT'!$C$60+('VERTICAL ALIGNMENT'!$E$60/2)),(PET!$W26&gt;=('VERTICAL ALIGNMENT'!$C$60-('VERTICAL ALIGNMENT'!$E$60/2)))),'VERTICAL ALIGNMENT'!$K$60+'VERTICAL ALIGNMENT'!$F$59*(PET!$W26-'VERTICAL ALIGNMENT'!$J$60)+('VERTICAL ALIGNMENT'!$I$60/2)*(PET!$W26-'VERTICAL ALIGNMENT'!$J$60)^2,IF(AND(PET!$W26&lt;=('VERTICAL ALIGNMENT'!$C$62-('VERTICAL ALIGNMENT'!$E$62/2)),(PET!$W26&gt;='VERTICAL ALIGNMENT'!$C$60+'VERTICAL ALIGNMENT'!$E$60/2)),'VERTICAL ALIGNMENT'!$D$60+'VERTICAL ALIGNMENT'!$F$61*(PET!$W26-'VERTICAL ALIGNMENT'!$C$60),IF(AND(PET!$W26&lt;=('VERTICAL ALIGNMENT'!$C$62+('VERTICAL ALIGNMENT'!$E$62/2)),(PET!$W26&gt;=('VERTICAL ALIGNMENT'!$C$62-('VERTICAL ALIGNMENT'!$E$62/2)))),'VERTICAL ALIGNMENT'!$K$62+'VERTICAL ALIGNMENT'!$F$61*(PET!$W26-'VERTICAL ALIGNMENT'!$J$62)+('VERTICAL ALIGNMENT'!$I$62/2)*(PET!$W26-'VERTICAL ALIGNMENT'!$J$62)^2,$V26))))))</f>
        <v>O. B.</v>
      </c>
      <c r="V26" s="162" t="str">
        <f>IF(AND(PET!$W26&gt;'VERTICAL ALIGNMENT'!$C$60+'VERTICAL ALIGNMENT'!$E$60/2,PET!$W26&lt;='VERTICAL ALIGNMENT'!$C$62),'VERTICAL ALIGNMENT'!$D$60+'VERTICAL ALIGNMENT'!$F$61*(PET!$W26-'VERTICAL ALIGNMENT'!$C$60),"O. B.")</f>
        <v>O. B.</v>
      </c>
      <c r="W26" s="163">
        <f t="shared" si="29"/>
        <v>1400</v>
      </c>
      <c r="X26" s="209">
        <f t="shared" si="32"/>
        <v>0.06</v>
      </c>
      <c r="Y26" s="106">
        <v>4</v>
      </c>
      <c r="Z26" s="210">
        <f t="shared" si="6"/>
        <v>640.20619999999997</v>
      </c>
      <c r="AA26" s="177">
        <v>0.06</v>
      </c>
      <c r="AB26" s="105">
        <v>24</v>
      </c>
      <c r="AC26" s="172">
        <f t="shared" si="27"/>
        <v>1.44</v>
      </c>
      <c r="AD26" s="159"/>
      <c r="AE26" s="215"/>
      <c r="AF26" s="219">
        <f t="shared" si="28"/>
        <v>641.65</v>
      </c>
      <c r="AG26" s="173">
        <f t="shared" si="37"/>
        <v>-1.0000000000000009E-2</v>
      </c>
      <c r="AH26" s="106">
        <v>10</v>
      </c>
      <c r="AI26" s="165">
        <f t="shared" si="33"/>
        <v>641.54999999999995</v>
      </c>
      <c r="AJ26" s="107"/>
      <c r="AK26" s="273"/>
      <c r="AO26" s="100"/>
      <c r="AP26" s="100"/>
      <c r="AQ26" s="100"/>
      <c r="AR26" s="100"/>
      <c r="AS26" s="100"/>
      <c r="AT26" s="100"/>
      <c r="AU26" s="111" t="s">
        <v>52</v>
      </c>
    </row>
    <row r="27" spans="1:52" ht="14.1" customHeight="1" x14ac:dyDescent="0.2">
      <c r="A27" s="131">
        <f t="shared" si="21"/>
        <v>637.20000000000005</v>
      </c>
      <c r="B27" s="106">
        <v>10</v>
      </c>
      <c r="C27" s="206">
        <f t="shared" si="22"/>
        <v>-0.06</v>
      </c>
      <c r="D27" s="131">
        <f t="shared" si="2"/>
        <v>637.79999999999995</v>
      </c>
      <c r="E27" s="198"/>
      <c r="F27" s="159"/>
      <c r="G27" s="145">
        <f t="shared" si="23"/>
        <v>-1.44</v>
      </c>
      <c r="H27" s="234">
        <v>24</v>
      </c>
      <c r="I27" s="225">
        <v>-0.06</v>
      </c>
      <c r="J27" s="201">
        <f t="shared" si="26"/>
        <v>639.24300000000005</v>
      </c>
      <c r="K27" s="106">
        <v>4</v>
      </c>
      <c r="L27" s="206">
        <f t="shared" si="31"/>
        <v>-0.06</v>
      </c>
      <c r="M27" s="161">
        <f>IF(AND(PET!$W27&lt;=('VERTICAL ALIGNMENT'!$C$10-('VERTICAL ALIGNMENT'!$E$10/2)),(PET!$W27&gt;='VERTICAL ALIGNMENT'!$C$8)),'VERTICAL ALIGNMENT'!$D$8+'VERTICAL ALIGNMENT'!$F$9*(PET!$W27-'VERTICAL ALIGNMENT'!$C$8),IF(AND(PET!$W27&lt;=('VERTICAL ALIGNMENT'!$C$10+('VERTICAL ALIGNMENT'!$E$10/2)),(PET!$W27&gt;=('VERTICAL ALIGNMENT'!$C$10-('VERTICAL ALIGNMENT'!$E$10/2)))),'VERTICAL ALIGNMENT'!$K$10+'VERTICAL ALIGNMENT'!$F$9*(PET!$W27-'VERTICAL ALIGNMENT'!$J$10)+('VERTICAL ALIGNMENT'!$I$10/2)*(PET!$W27-'VERTICAL ALIGNMENT'!$J$10)^2,IF(AND(PET!$W27&lt;=('VERTICAL ALIGNMENT'!$C$12-('VERTICAL ALIGNMENT'!$E$12/2)),(PET!$W27&gt;='VERTICAL ALIGNMENT'!$C$10+'VERTICAL ALIGNMENT'!$E$10/2)),'VERTICAL ALIGNMENT'!$D$10+'VERTICAL ALIGNMENT'!$F$11*(PET!$W27-'VERTICAL ALIGNMENT'!$C$10),IF(AND(PET!$W27&lt;=('VERTICAL ALIGNMENT'!$C$12+('VERTICAL ALIGNMENT'!$E$12/2)),(PET!$W27&gt;=('VERTICAL ALIGNMENT'!$C$12-('VERTICAL ALIGNMENT'!$E$12/2)))),'VERTICAL ALIGNMENT'!$K$12+'VERTICAL ALIGNMENT'!$F$11*(PET!$W27-'VERTICAL ALIGNMENT'!$J$12)+('VERTICAL ALIGNMENT'!$I$12/2)*(PET!$W27-'VERTICAL ALIGNMENT'!$J$12)^2,IF(AND(PET!$W27&lt;=('VERTICAL ALIGNMENT'!$C$14-('VERTICAL ALIGNMENT'!$E$14/2)),(PET!$W27&gt;='VERTICAL ALIGNMENT'!$C$12+'VERTICAL ALIGNMENT'!$E$12/2)),'VERTICAL ALIGNMENT'!$D$12+'VERTICAL ALIGNMENT'!$F$13*(PET!$W27-'VERTICAL ALIGNMENT'!$C$12),IF(AND(PET!$W27&lt;=('VERTICAL ALIGNMENT'!$C$14+('VERTICAL ALIGNMENT'!$E$14/2)),(PET!$W27&gt;=('VERTICAL ALIGNMENT'!$C$14-('VERTICAL ALIGNMENT'!$E$14/2)))),'VERTICAL ALIGNMENT'!$K$14+'VERTICAL ALIGNMENT'!$F$13*(PET!$W27-'VERTICAL ALIGNMENT'!$J$14)+('VERTICAL ALIGNMENT'!$I$14/2)*(PET!$W27-'VERTICAL ALIGNMENT'!$J$14)^2,$N27))))))</f>
        <v>639.48290103919032</v>
      </c>
      <c r="N27" s="162" t="str">
        <f>IF(AND(PET!$W27&lt;=('VERTICAL ALIGNMENT'!$C$16-('VERTICAL ALIGNMENT'!$E$16/2)),(PET!$W27&gt;='VERTICAL ALIGNMENT'!$C$14+'VERTICAL ALIGNMENT'!$E$14/2)),'VERTICAL ALIGNMENT'!$D$14+'VERTICAL ALIGNMENT'!$F$15*(PET!$W27-'VERTICAL ALIGNMENT'!$C$14),IF(AND(PET!$W27&lt;=('VERTICAL ALIGNMENT'!$C$16+('VERTICAL ALIGNMENT'!$E$16/2)),(PET!$W27&gt;=('VERTICAL ALIGNMENT'!$C$16-('VERTICAL ALIGNMENT'!$E$16/2)))),'VERTICAL ALIGNMENT'!$K$16+'VERTICAL ALIGNMENT'!$F$15*(PET!$W27-'VERTICAL ALIGNMENT'!$J$16)+('VERTICAL ALIGNMENT'!$I$16/2)*(PET!$W27-'VERTICAL ALIGNMENT'!$J$16)^2,IF(AND(PET!$W27&lt;=('VERTICAL ALIGNMENT'!$C$18-('VERTICAL ALIGNMENT'!$E$18/2)),(PET!$W27&gt;='VERTICAL ALIGNMENT'!$C$16+'VERTICAL ALIGNMENT'!$E$16/2)),'VERTICAL ALIGNMENT'!$D$16+'VERTICAL ALIGNMENT'!$F$17*(PET!$W27-'VERTICAL ALIGNMENT'!$C$16),IF(AND(PET!$W27&lt;=('VERTICAL ALIGNMENT'!$C$18+('VERTICAL ALIGNMENT'!$E$18/2)),(PET!$W27&gt;=('VERTICAL ALIGNMENT'!$C$18-('VERTICAL ALIGNMENT'!$E$18/2)))),'VERTICAL ALIGNMENT'!$K$18+'VERTICAL ALIGNMENT'!$F$17*(PET!$W27-'VERTICAL ALIGNMENT'!$J$18)+('VERTICAL ALIGNMENT'!$I$18/2)*(PET!$W27-'VERTICAL ALIGNMENT'!$J$18)^2,IF(AND(PET!$W27&lt;=('VERTICAL ALIGNMENT'!$C$20-('VERTICAL ALIGNMENT'!$E$20/2)),(PET!$W27&gt;='VERTICAL ALIGNMENT'!$C$18+'VERTICAL ALIGNMENT'!$E$18/2)),'VERTICAL ALIGNMENT'!$D$18+'VERTICAL ALIGNMENT'!$F$19*(PET!$W27-'VERTICAL ALIGNMENT'!$C$18),IF(AND(PET!$W27&lt;=('VERTICAL ALIGNMENT'!$C$20+('VERTICAL ALIGNMENT'!$E$20/2)),(PET!$W27&gt;=('VERTICAL ALIGNMENT'!$C$20-('VERTICAL ALIGNMENT'!$E$20/2)))),'VERTICAL ALIGNMENT'!$K$20+'VERTICAL ALIGNMENT'!$F$19*(PET!$W27-'VERTICAL ALIGNMENT'!$J$20)+('VERTICAL ALIGNMENT'!$I$20/2)*(PET!$W27-'VERTICAL ALIGNMENT'!$J$20)^2,$O27))))))</f>
        <v>O. B.</v>
      </c>
      <c r="O27" s="162" t="str">
        <f>IF(AND(PET!$W27&lt;=('VERTICAL ALIGNMENT'!$C$22-('VERTICAL ALIGNMENT'!$E$22/2)),(PET!$W27&gt;='VERTICAL ALIGNMENT'!$C$20+'VERTICAL ALIGNMENT'!$E$20/2)),'VERTICAL ALIGNMENT'!$D$20+'VERTICAL ALIGNMENT'!$F$21*(PET!$W27-'VERTICAL ALIGNMENT'!$C$20),IF(AND(PET!$W27&lt;=('VERTICAL ALIGNMENT'!$C$22+('VERTICAL ALIGNMENT'!$E$22/2)),(PET!$W27&gt;=('VERTICAL ALIGNMENT'!$C$22-('VERTICAL ALIGNMENT'!$E$22/2)))),'VERTICAL ALIGNMENT'!$K$22+'VERTICAL ALIGNMENT'!$F$21*(PET!$W27-'VERTICAL ALIGNMENT'!$J$22)+('VERTICAL ALIGNMENT'!$I$22/2)*(PET!$W27-'VERTICAL ALIGNMENT'!$J$22)^2,IF(AND(PET!$W27&lt;=('VERTICAL ALIGNMENT'!$C$24-('VERTICAL ALIGNMENT'!$E$24/2)),(PET!$W27&gt;='VERTICAL ALIGNMENT'!$C$22+'VERTICAL ALIGNMENT'!$E$22/2)),'VERTICAL ALIGNMENT'!$D$22+'VERTICAL ALIGNMENT'!$F$23*(PET!$W27-'VERTICAL ALIGNMENT'!$C$22),IF(AND(PET!$W27&lt;=('VERTICAL ALIGNMENT'!$C$24+('VERTICAL ALIGNMENT'!$E$24/2)),(PET!$W27&gt;=('VERTICAL ALIGNMENT'!$C$24-('VERTICAL ALIGNMENT'!$E$24/2)))),'VERTICAL ALIGNMENT'!$K$24+'VERTICAL ALIGNMENT'!$F$23*(PET!$W27-'VERTICAL ALIGNMENT'!$J$24)+('VERTICAL ALIGNMENT'!$I$24/2)*(PET!$W27-'VERTICAL ALIGNMENT'!$J$24)^2,IF(AND(PET!$W27&lt;=('VERTICAL ALIGNMENT'!$C$26-('VERTICAL ALIGNMENT'!$E$26/2)),(PET!$W27&gt;='VERTICAL ALIGNMENT'!$C$24+'VERTICAL ALIGNMENT'!$E$24/2)),'VERTICAL ALIGNMENT'!$D$24+'VERTICAL ALIGNMENT'!$F$25*(PET!$W27-'VERTICAL ALIGNMENT'!$C$24),IF(AND(PET!$W27&lt;=('VERTICAL ALIGNMENT'!$C$26+('VERTICAL ALIGNMENT'!$E$26/2)),(PET!$W27&gt;=('VERTICAL ALIGNMENT'!$C$26-('VERTICAL ALIGNMENT'!$E$26/2)))),'VERTICAL ALIGNMENT'!$K$26+'VERTICAL ALIGNMENT'!$F$25*(PET!$W27-'VERTICAL ALIGNMENT'!$J$26)+('VERTICAL ALIGNMENT'!$I$26/2)*(PET!$W27-'VERTICAL ALIGNMENT'!$J$26)^2,$P27))))))</f>
        <v>O. B.</v>
      </c>
      <c r="P27" s="162" t="str">
        <f>IF(AND(PET!$W27&lt;=('VERTICAL ALIGNMENT'!$C$28-('VERTICAL ALIGNMENT'!$E$28/2)),(PET!$W27&gt;='VERTICAL ALIGNMENT'!$C$26+'VERTICAL ALIGNMENT'!$E$26/2)),'VERTICAL ALIGNMENT'!$D$26+'VERTICAL ALIGNMENT'!$F$27*(PET!$W27-'VERTICAL ALIGNMENT'!$C$26),IF(AND(PET!$W27&lt;=('VERTICAL ALIGNMENT'!$C$28+('VERTICAL ALIGNMENT'!$E$28/2)),(PET!$W27&gt;=('VERTICAL ALIGNMENT'!$C$28-('VERTICAL ALIGNMENT'!$E$28/2)))),'VERTICAL ALIGNMENT'!$K$28+'VERTICAL ALIGNMENT'!$F$27*(PET!$W27-'VERTICAL ALIGNMENT'!$J$28)+('VERTICAL ALIGNMENT'!$I$28/2)*(PET!$W27-'VERTICAL ALIGNMENT'!$J$28)^2,IF(AND(PET!$W27&lt;=('VERTICAL ALIGNMENT'!$C$30-('VERTICAL ALIGNMENT'!$E$30/2)),(PET!$W27&gt;='VERTICAL ALIGNMENT'!$C$28+'VERTICAL ALIGNMENT'!$E$28/2)),'VERTICAL ALIGNMENT'!$D$28+'VERTICAL ALIGNMENT'!$F$29*(PET!$W27-'VERTICAL ALIGNMENT'!$C$28),IF(AND(PET!$W27&lt;=('VERTICAL ALIGNMENT'!$C$30+('VERTICAL ALIGNMENT'!$E$30/2)),(PET!$W27&gt;=('VERTICAL ALIGNMENT'!$C$30-('VERTICAL ALIGNMENT'!$E$30/2)))),'VERTICAL ALIGNMENT'!$K$30+'VERTICAL ALIGNMENT'!$F$29*(PET!$W27-'VERTICAL ALIGNMENT'!$J$30)+('VERTICAL ALIGNMENT'!$I$30/2)*(PET!$W27-'VERTICAL ALIGNMENT'!$J$30)^2,IF(AND(PET!$W27&lt;=('VERTICAL ALIGNMENT'!$C$32-('VERTICAL ALIGNMENT'!$E$32/2)),(PET!$W27&gt;='VERTICAL ALIGNMENT'!$C$30+'VERTICAL ALIGNMENT'!$E$30/2)),'VERTICAL ALIGNMENT'!$D$30+'VERTICAL ALIGNMENT'!$F$31*(PET!$W27-'VERTICAL ALIGNMENT'!$C$30),IF(AND(PET!$W27&lt;=('VERTICAL ALIGNMENT'!$C$32+('VERTICAL ALIGNMENT'!$E$32/2)),(PET!$W27&gt;=('VERTICAL ALIGNMENT'!$C$32-('VERTICAL ALIGNMENT'!$E$32/2)))),'VERTICAL ALIGNMENT'!$K$32+'VERTICAL ALIGNMENT'!$F$31*(PET!$W27-'VERTICAL ALIGNMENT'!$J$32)+('VERTICAL ALIGNMENT'!$I$32/2)*(PET!$W27-'VERTICAL ALIGNMENT'!$J$32)^2,$Q27))))))</f>
        <v>O. B.</v>
      </c>
      <c r="Q27" s="162" t="str">
        <f>IF(AND(PET!$W27&lt;=('VERTICAL ALIGNMENT'!$C$34-('VERTICAL ALIGNMENT'!$E$34/2)),(PET!$W27&gt;='VERTICAL ALIGNMENT'!$C$32+'VERTICAL ALIGNMENT'!$E$32/2)),'VERTICAL ALIGNMENT'!$D$32+'VERTICAL ALIGNMENT'!$F$33*(PET!$W27-'VERTICAL ALIGNMENT'!$C$32),IF(AND(PET!$W27&lt;=('VERTICAL ALIGNMENT'!$C$34+('VERTICAL ALIGNMENT'!$E$34/2)),(PET!$W27&gt;=('VERTICAL ALIGNMENT'!$C$34-('VERTICAL ALIGNMENT'!$E$34/2)))),'VERTICAL ALIGNMENT'!$K$34+'VERTICAL ALIGNMENT'!$F$33*(PET!$W27-'VERTICAL ALIGNMENT'!$J$34)+('VERTICAL ALIGNMENT'!$I$34/2)*(PET!$W27-'VERTICAL ALIGNMENT'!$J$34)^2,IF(AND(PET!$W27&lt;=('VERTICAL ALIGNMENT'!$C$36-('VERTICAL ALIGNMENT'!$E$36/2)),(PET!$W27&gt;='VERTICAL ALIGNMENT'!$C$34+'VERTICAL ALIGNMENT'!$E$34/2)),'VERTICAL ALIGNMENT'!$D$34+'VERTICAL ALIGNMENT'!$F$35*(PET!$W27-'VERTICAL ALIGNMENT'!$C$34),IF(AND(PET!$W27&lt;=('VERTICAL ALIGNMENT'!$C$36+('VERTICAL ALIGNMENT'!$E$36/2)),(PET!$W27&gt;=('VERTICAL ALIGNMENT'!$C$36-('VERTICAL ALIGNMENT'!$E$36/2)))),'VERTICAL ALIGNMENT'!$K$36+'VERTICAL ALIGNMENT'!$F$35*(PET!$W27-'VERTICAL ALIGNMENT'!$J$36)+('VERTICAL ALIGNMENT'!$I$36/2)*(PET!$W27-'VERTICAL ALIGNMENT'!$J$36)^2,IF(AND(PET!$W27&lt;=('VERTICAL ALIGNMENT'!$C$38-('VERTICAL ALIGNMENT'!$E$38/2)),(PET!$W27&gt;='VERTICAL ALIGNMENT'!$C$36+'VERTICAL ALIGNMENT'!$E$36/2)),'VERTICAL ALIGNMENT'!$D$36+'VERTICAL ALIGNMENT'!$F$37*(PET!$W27-'VERTICAL ALIGNMENT'!$C$36),IF(AND(PET!$W27&lt;=('VERTICAL ALIGNMENT'!$C$38+('VERTICAL ALIGNMENT'!$E$38/2)),(PET!$W27&gt;=('VERTICAL ALIGNMENT'!$C$38-('VERTICAL ALIGNMENT'!$E$38/2)))),'VERTICAL ALIGNMENT'!$K$38+'VERTICAL ALIGNMENT'!$F$37*(PET!$W27-'VERTICAL ALIGNMENT'!$J$38)+('VERTICAL ALIGNMENT'!$I$38/2)*(PET!$W27-'VERTICAL ALIGNMENT'!$J$38)^2,$R27))))))</f>
        <v>O. B.</v>
      </c>
      <c r="R27" s="162" t="str">
        <f>IF(AND(PET!$W27&lt;=('VERTICAL ALIGNMENT'!$C$40-('VERTICAL ALIGNMENT'!$E$40/2)),(PET!$W27&gt;='VERTICAL ALIGNMENT'!$C$38+'VERTICAL ALIGNMENT'!$E$38/2)),'VERTICAL ALIGNMENT'!$D$38+'VERTICAL ALIGNMENT'!$F$39*(PET!$W27-'VERTICAL ALIGNMENT'!$C$38),IF(AND(PET!$W27&lt;=('VERTICAL ALIGNMENT'!$C$40+('VERTICAL ALIGNMENT'!$E$40/2)),(PET!$W27&gt;=('VERTICAL ALIGNMENT'!$C$40-('VERTICAL ALIGNMENT'!$E$40/2)))),'VERTICAL ALIGNMENT'!$K$40+'VERTICAL ALIGNMENT'!$F$39*(PET!$W27-'VERTICAL ALIGNMENT'!$J$40)+('VERTICAL ALIGNMENT'!$I$40/2)*(PET!$W27-'VERTICAL ALIGNMENT'!$J$40)^2,IF(AND(PET!$W27&lt;=('VERTICAL ALIGNMENT'!$C$42-('VERTICAL ALIGNMENT'!$E$42/2)),(PET!$W27&gt;='VERTICAL ALIGNMENT'!$C$40+'VERTICAL ALIGNMENT'!$E$40/2)),'VERTICAL ALIGNMENT'!$D$40+'VERTICAL ALIGNMENT'!$F$41*(PET!$W27-'VERTICAL ALIGNMENT'!$C$40),IF(AND(PET!$W27&lt;=('VERTICAL ALIGNMENT'!$C$42+('VERTICAL ALIGNMENT'!$E$42/2)),(PET!$W27&gt;=('VERTICAL ALIGNMENT'!$C$42-('VERTICAL ALIGNMENT'!$E$42/2)))),'VERTICAL ALIGNMENT'!$K$42+'VERTICAL ALIGNMENT'!$F$41*(PET!$W27-'VERTICAL ALIGNMENT'!$J$42)+('VERTICAL ALIGNMENT'!$I$42/2)*(PET!$W27-'VERTICAL ALIGNMENT'!$J$42)^2,IF(AND(PET!$W27&lt;=('VERTICAL ALIGNMENT'!$C$44-('VERTICAL ALIGNMENT'!$E$44/2)),(PET!$W27&gt;='VERTICAL ALIGNMENT'!$C$42+'VERTICAL ALIGNMENT'!$E$42/2)),'VERTICAL ALIGNMENT'!$D$42+'VERTICAL ALIGNMENT'!$F$43*(PET!$W27-'VERTICAL ALIGNMENT'!$C$42),IF(AND(PET!$W27&lt;=('VERTICAL ALIGNMENT'!$C$44+('VERTICAL ALIGNMENT'!$E$44/2)),(PET!$W27&gt;=('VERTICAL ALIGNMENT'!$C$44-('VERTICAL ALIGNMENT'!$E$44/2)))),'VERTICAL ALIGNMENT'!$K$44+'VERTICAL ALIGNMENT'!$F$43*(PET!$W27-'VERTICAL ALIGNMENT'!$J$44)+('VERTICAL ALIGNMENT'!$I$44/2)*(PET!$W27-'VERTICAL ALIGNMENT'!$J$44)^2,$S27))))))</f>
        <v>O. B.</v>
      </c>
      <c r="S27" s="162" t="str">
        <f>IF(AND(PET!$W27&lt;=('VERTICAL ALIGNMENT'!$C$46-('VERTICAL ALIGNMENT'!$E$46/2)),(PET!$W27&gt;='VERTICAL ALIGNMENT'!$C$44+'VERTICAL ALIGNMENT'!$E$44/2)),'VERTICAL ALIGNMENT'!$D$44+'VERTICAL ALIGNMENT'!$F$45*(PET!$W27-'VERTICAL ALIGNMENT'!$C$44),IF(AND(PET!$W27&lt;=('VERTICAL ALIGNMENT'!$C$46+('VERTICAL ALIGNMENT'!$E$46/2)),(PET!$W27&gt;=('VERTICAL ALIGNMENT'!$C$46-('VERTICAL ALIGNMENT'!$E$46/2)))),'VERTICAL ALIGNMENT'!$K$46+'VERTICAL ALIGNMENT'!$F$45*(PET!$W27-'VERTICAL ALIGNMENT'!$J$46)+('VERTICAL ALIGNMENT'!$I$46/2)*(PET!$W27-'VERTICAL ALIGNMENT'!$J$46)^2,IF(AND(PET!$W27&lt;=('VERTICAL ALIGNMENT'!$C$48-('VERTICAL ALIGNMENT'!$E$48/2)),(PET!$W27&gt;='VERTICAL ALIGNMENT'!$C$46+'VERTICAL ALIGNMENT'!$E$46/2)),'VERTICAL ALIGNMENT'!$D$46+'VERTICAL ALIGNMENT'!$F$47*(PET!$W27-'VERTICAL ALIGNMENT'!$C$46),IF(AND(PET!$W27&lt;=('VERTICAL ALIGNMENT'!$C$48+('VERTICAL ALIGNMENT'!$E$48/2)),(PET!$W27&gt;=('VERTICAL ALIGNMENT'!$C$48-('VERTICAL ALIGNMENT'!$E$48/2)))),'VERTICAL ALIGNMENT'!$K$48+'VERTICAL ALIGNMENT'!$F$47*(PET!$W27-'VERTICAL ALIGNMENT'!$J$48)+('VERTICAL ALIGNMENT'!$I$48/2)*(PET!$W27-'VERTICAL ALIGNMENT'!$J$48)^2,IF(AND(PET!$W27&lt;=('VERTICAL ALIGNMENT'!$C$50-('VERTICAL ALIGNMENT'!$E$50/2)),(PET!$W27&gt;='VERTICAL ALIGNMENT'!$C$48+'VERTICAL ALIGNMENT'!$E$48/2)),'VERTICAL ALIGNMENT'!$D$48+'VERTICAL ALIGNMENT'!$F$49*(PET!$W27-'VERTICAL ALIGNMENT'!$C$48),IF(AND(PET!$W27&lt;=('VERTICAL ALIGNMENT'!$C$50+('VERTICAL ALIGNMENT'!$E$50/2)),(PET!$W27&gt;=('VERTICAL ALIGNMENT'!$C$50-('VERTICAL ALIGNMENT'!$E$50/2)))),'VERTICAL ALIGNMENT'!$K$50+'VERTICAL ALIGNMENT'!$F$49*(PET!$W27-'VERTICAL ALIGNMENT'!$J$50)+('VERTICAL ALIGNMENT'!$I$50/2)*(PET!$W27-'VERTICAL ALIGNMENT'!$J$50)^2,$T27))))))</f>
        <v>O. B.</v>
      </c>
      <c r="T27" s="162" t="str">
        <f>IF(AND(PET!$W27&lt;=('VERTICAL ALIGNMENT'!$C$52-('VERTICAL ALIGNMENT'!$E$52/2)),(PET!$W27&gt;='VERTICAL ALIGNMENT'!$C$50+'VERTICAL ALIGNMENT'!$E$50/2)),'VERTICAL ALIGNMENT'!$D$50+'VERTICAL ALIGNMENT'!$F$51*(PET!$W27-'VERTICAL ALIGNMENT'!$C$50),IF(AND(PET!$W27&lt;=('VERTICAL ALIGNMENT'!$C$52+('VERTICAL ALIGNMENT'!$E$52/2)),(PET!$W27&gt;=('VERTICAL ALIGNMENT'!$C$52-('VERTICAL ALIGNMENT'!$E$52/2)))),'VERTICAL ALIGNMENT'!$K$52+'VERTICAL ALIGNMENT'!$F$51*(PET!$W27-'VERTICAL ALIGNMENT'!$J$52)+('VERTICAL ALIGNMENT'!$I$52/2)*(PET!$W27-'VERTICAL ALIGNMENT'!$J$52)^2,IF(AND(PET!$W27&lt;=('VERTICAL ALIGNMENT'!$C$54-('VERTICAL ALIGNMENT'!$E$54/2)),(PET!$W27&gt;='VERTICAL ALIGNMENT'!$C$52+'VERTICAL ALIGNMENT'!$E$52/2)),'VERTICAL ALIGNMENT'!$D$52+'VERTICAL ALIGNMENT'!$F$53*(PET!$W27-'VERTICAL ALIGNMENT'!$C$52),IF(AND(PET!$W27&lt;=('VERTICAL ALIGNMENT'!$C$54+('VERTICAL ALIGNMENT'!$E$54/2)),(PET!$W27&gt;=('VERTICAL ALIGNMENT'!$C$54-('VERTICAL ALIGNMENT'!$E$54/2)))),'VERTICAL ALIGNMENT'!$K$54+'VERTICAL ALIGNMENT'!$F$53*(PET!$W27-'VERTICAL ALIGNMENT'!$J$54)+('VERTICAL ALIGNMENT'!$I$54/2)*(PET!$W27-'VERTICAL ALIGNMENT'!$J$54)^2,IF(AND(PET!$W27&lt;=('VERTICAL ALIGNMENT'!$C$56-('VERTICAL ALIGNMENT'!$E$56/2)),(PET!$W27&gt;='VERTICAL ALIGNMENT'!$C$54+'VERTICAL ALIGNMENT'!$E$54/2)),'VERTICAL ALIGNMENT'!$D$54+'VERTICAL ALIGNMENT'!$F$55*(PET!$W27-'VERTICAL ALIGNMENT'!$C$54),IF(AND(PET!$W27&lt;=('VERTICAL ALIGNMENT'!$C$56+('VERTICAL ALIGNMENT'!$E$56/2)),(PET!$W27&gt;=('VERTICAL ALIGNMENT'!$C$56-('VERTICAL ALIGNMENT'!$E$56/2)))),'VERTICAL ALIGNMENT'!$K$56+'VERTICAL ALIGNMENT'!$F$55*(PET!$W27-'VERTICAL ALIGNMENT'!$J$56)+('VERTICAL ALIGNMENT'!$I$56/2)*(PET!$W27-'VERTICAL ALIGNMENT'!$J$56)^2,$U27))))))</f>
        <v>O. B.</v>
      </c>
      <c r="U27" s="162" t="str">
        <f>IF(AND(PET!$W27&lt;=('VERTICAL ALIGNMENT'!$C$58-('VERTICAL ALIGNMENT'!$E$58/2)),(PET!$W27&gt;='VERTICAL ALIGNMENT'!$C$56+'VERTICAL ALIGNMENT'!$E$56/2)),'VERTICAL ALIGNMENT'!$D$56+'VERTICAL ALIGNMENT'!$F$57*(PET!$W27-'VERTICAL ALIGNMENT'!$C$56),IF(AND(PET!$W27&lt;=('VERTICAL ALIGNMENT'!$C$58+('VERTICAL ALIGNMENT'!$E$58/2)),(PET!$W27&gt;=('VERTICAL ALIGNMENT'!$C$58-('VERTICAL ALIGNMENT'!$E$58/2)))),'VERTICAL ALIGNMENT'!$K$58+'VERTICAL ALIGNMENT'!$F$57*(PET!$W27-'VERTICAL ALIGNMENT'!$J$58)+('VERTICAL ALIGNMENT'!$I$58/2)*(PET!$W27-'VERTICAL ALIGNMENT'!$J$58)^2,IF(AND(PET!$W27&lt;=('VERTICAL ALIGNMENT'!$C$60-('VERTICAL ALIGNMENT'!$E$60/2)),(PET!$W27&gt;='VERTICAL ALIGNMENT'!$C$58+'VERTICAL ALIGNMENT'!$E$58/2)),'VERTICAL ALIGNMENT'!$D$58+'VERTICAL ALIGNMENT'!$F$59*(PET!$W27-'VERTICAL ALIGNMENT'!$C$58),IF(AND(PET!$W27&lt;=('VERTICAL ALIGNMENT'!$C$60+('VERTICAL ALIGNMENT'!$E$60/2)),(PET!$W27&gt;=('VERTICAL ALIGNMENT'!$C$60-('VERTICAL ALIGNMENT'!$E$60/2)))),'VERTICAL ALIGNMENT'!$K$60+'VERTICAL ALIGNMENT'!$F$59*(PET!$W27-'VERTICAL ALIGNMENT'!$J$60)+('VERTICAL ALIGNMENT'!$I$60/2)*(PET!$W27-'VERTICAL ALIGNMENT'!$J$60)^2,IF(AND(PET!$W27&lt;=('VERTICAL ALIGNMENT'!$C$62-('VERTICAL ALIGNMENT'!$E$62/2)),(PET!$W27&gt;='VERTICAL ALIGNMENT'!$C$60+'VERTICAL ALIGNMENT'!$E$60/2)),'VERTICAL ALIGNMENT'!$D$60+'VERTICAL ALIGNMENT'!$F$61*(PET!$W27-'VERTICAL ALIGNMENT'!$C$60),IF(AND(PET!$W27&lt;=('VERTICAL ALIGNMENT'!$C$62+('VERTICAL ALIGNMENT'!$E$62/2)),(PET!$W27&gt;=('VERTICAL ALIGNMENT'!$C$62-('VERTICAL ALIGNMENT'!$E$62/2)))),'VERTICAL ALIGNMENT'!$K$62+'VERTICAL ALIGNMENT'!$F$61*(PET!$W27-'VERTICAL ALIGNMENT'!$J$62)+('VERTICAL ALIGNMENT'!$I$62/2)*(PET!$W27-'VERTICAL ALIGNMENT'!$J$62)^2,$V27))))))</f>
        <v>O. B.</v>
      </c>
      <c r="V27" s="162" t="str">
        <f>IF(AND(PET!$W27&gt;'VERTICAL ALIGNMENT'!$C$60+'VERTICAL ALIGNMENT'!$E$60/2,PET!$W27&lt;='VERTICAL ALIGNMENT'!$C$62),'VERTICAL ALIGNMENT'!$D$60+'VERTICAL ALIGNMENT'!$F$61*(PET!$W27-'VERTICAL ALIGNMENT'!$C$60),"O. B.")</f>
        <v>O. B.</v>
      </c>
      <c r="W27" s="178">
        <f t="shared" si="29"/>
        <v>1425</v>
      </c>
      <c r="X27" s="209">
        <f t="shared" si="32"/>
        <v>0.06</v>
      </c>
      <c r="Y27" s="106">
        <v>4</v>
      </c>
      <c r="Z27" s="210">
        <f t="shared" si="6"/>
        <v>639.72289999999998</v>
      </c>
      <c r="AA27" s="177">
        <v>0.06</v>
      </c>
      <c r="AB27" s="105">
        <v>24</v>
      </c>
      <c r="AC27" s="172">
        <f t="shared" si="27"/>
        <v>1.44</v>
      </c>
      <c r="AD27" s="159"/>
      <c r="AE27" s="215"/>
      <c r="AF27" s="219">
        <f t="shared" si="28"/>
        <v>641.16</v>
      </c>
      <c r="AG27" s="173">
        <f t="shared" si="37"/>
        <v>-1.0000000000000009E-2</v>
      </c>
      <c r="AH27" s="106">
        <v>10</v>
      </c>
      <c r="AI27" s="165">
        <f t="shared" si="33"/>
        <v>641.05999999999995</v>
      </c>
      <c r="AJ27" s="107"/>
      <c r="AK27" s="273"/>
      <c r="AL27" s="146"/>
      <c r="AM27" s="110"/>
      <c r="AT27" s="113" t="s">
        <v>50</v>
      </c>
      <c r="AU27" s="111">
        <v>200</v>
      </c>
      <c r="AV27" s="113"/>
      <c r="AW27" s="113"/>
      <c r="AX27" s="113"/>
    </row>
    <row r="28" spans="1:52" ht="14.1" customHeight="1" x14ac:dyDescent="0.2">
      <c r="A28" s="131">
        <f t="shared" si="21"/>
        <v>636.72</v>
      </c>
      <c r="B28" s="106">
        <v>10</v>
      </c>
      <c r="C28" s="206">
        <f t="shared" si="22"/>
        <v>-0.06</v>
      </c>
      <c r="D28" s="131">
        <f t="shared" si="2"/>
        <v>637.32000000000005</v>
      </c>
      <c r="E28" s="112"/>
      <c r="F28" s="159"/>
      <c r="G28" s="145">
        <f t="shared" si="23"/>
        <v>-1.44</v>
      </c>
      <c r="H28" s="234">
        <v>24</v>
      </c>
      <c r="I28" s="225">
        <v>-0.06</v>
      </c>
      <c r="J28" s="201">
        <f t="shared" si="26"/>
        <v>638.76</v>
      </c>
      <c r="K28" s="106">
        <v>4</v>
      </c>
      <c r="L28" s="206">
        <f t="shared" si="31"/>
        <v>-0.06</v>
      </c>
      <c r="M28" s="161">
        <f>IF(AND(PET!$W28&lt;=('VERTICAL ALIGNMENT'!$C$10-('VERTICAL ALIGNMENT'!$E$10/2)),(PET!$W28&gt;='VERTICAL ALIGNMENT'!$C$8)),'VERTICAL ALIGNMENT'!$D$8+'VERTICAL ALIGNMENT'!$F$9*(PET!$W28-'VERTICAL ALIGNMENT'!$C$8),IF(AND(PET!$W28&lt;=('VERTICAL ALIGNMENT'!$C$10+('VERTICAL ALIGNMENT'!$E$10/2)),(PET!$W28&gt;=('VERTICAL ALIGNMENT'!$C$10-('VERTICAL ALIGNMENT'!$E$10/2)))),'VERTICAL ALIGNMENT'!$K$10+'VERTICAL ALIGNMENT'!$F$9*(PET!$W28-'VERTICAL ALIGNMENT'!$J$10)+('VERTICAL ALIGNMENT'!$I$10/2)*(PET!$W28-'VERTICAL ALIGNMENT'!$J$10)^2,IF(AND(PET!$W28&lt;=('VERTICAL ALIGNMENT'!$C$12-('VERTICAL ALIGNMENT'!$E$12/2)),(PET!$W28&gt;='VERTICAL ALIGNMENT'!$C$10+'VERTICAL ALIGNMENT'!$E$10/2)),'VERTICAL ALIGNMENT'!$D$10+'VERTICAL ALIGNMENT'!$F$11*(PET!$W28-'VERTICAL ALIGNMENT'!$C$10),IF(AND(PET!$W28&lt;=('VERTICAL ALIGNMENT'!$C$12+('VERTICAL ALIGNMENT'!$E$12/2)),(PET!$W28&gt;=('VERTICAL ALIGNMENT'!$C$12-('VERTICAL ALIGNMENT'!$E$12/2)))),'VERTICAL ALIGNMENT'!$K$12+'VERTICAL ALIGNMENT'!$F$11*(PET!$W28-'VERTICAL ALIGNMENT'!$J$12)+('VERTICAL ALIGNMENT'!$I$12/2)*(PET!$W28-'VERTICAL ALIGNMENT'!$J$12)^2,IF(AND(PET!$W28&lt;=('VERTICAL ALIGNMENT'!$C$14-('VERTICAL ALIGNMENT'!$E$14/2)),(PET!$W28&gt;='VERTICAL ALIGNMENT'!$C$12+'VERTICAL ALIGNMENT'!$E$12/2)),'VERTICAL ALIGNMENT'!$D$12+'VERTICAL ALIGNMENT'!$F$13*(PET!$W28-'VERTICAL ALIGNMENT'!$C$12),IF(AND(PET!$W28&lt;=('VERTICAL ALIGNMENT'!$C$14+('VERTICAL ALIGNMENT'!$E$14/2)),(PET!$W28&gt;=('VERTICAL ALIGNMENT'!$C$14-('VERTICAL ALIGNMENT'!$E$14/2)))),'VERTICAL ALIGNMENT'!$K$14+'VERTICAL ALIGNMENT'!$F$13*(PET!$W28-'VERTICAL ALIGNMENT'!$J$14)+('VERTICAL ALIGNMENT'!$I$14/2)*(PET!$W28-'VERTICAL ALIGNMENT'!$J$14)^2,$N28))))))</f>
        <v>638.99960110031918</v>
      </c>
      <c r="N28" s="162" t="str">
        <f>IF(AND(PET!$W28&lt;=('VERTICAL ALIGNMENT'!$C$16-('VERTICAL ALIGNMENT'!$E$16/2)),(PET!$W28&gt;='VERTICAL ALIGNMENT'!$C$14+'VERTICAL ALIGNMENT'!$E$14/2)),'VERTICAL ALIGNMENT'!$D$14+'VERTICAL ALIGNMENT'!$F$15*(PET!$W28-'VERTICAL ALIGNMENT'!$C$14),IF(AND(PET!$W28&lt;=('VERTICAL ALIGNMENT'!$C$16+('VERTICAL ALIGNMENT'!$E$16/2)),(PET!$W28&gt;=('VERTICAL ALIGNMENT'!$C$16-('VERTICAL ALIGNMENT'!$E$16/2)))),'VERTICAL ALIGNMENT'!$K$16+'VERTICAL ALIGNMENT'!$F$15*(PET!$W28-'VERTICAL ALIGNMENT'!$J$16)+('VERTICAL ALIGNMENT'!$I$16/2)*(PET!$W28-'VERTICAL ALIGNMENT'!$J$16)^2,IF(AND(PET!$W28&lt;=('VERTICAL ALIGNMENT'!$C$18-('VERTICAL ALIGNMENT'!$E$18/2)),(PET!$W28&gt;='VERTICAL ALIGNMENT'!$C$16+'VERTICAL ALIGNMENT'!$E$16/2)),'VERTICAL ALIGNMENT'!$D$16+'VERTICAL ALIGNMENT'!$F$17*(PET!$W28-'VERTICAL ALIGNMENT'!$C$16),IF(AND(PET!$W28&lt;=('VERTICAL ALIGNMENT'!$C$18+('VERTICAL ALIGNMENT'!$E$18/2)),(PET!$W28&gt;=('VERTICAL ALIGNMENT'!$C$18-('VERTICAL ALIGNMENT'!$E$18/2)))),'VERTICAL ALIGNMENT'!$K$18+'VERTICAL ALIGNMENT'!$F$17*(PET!$W28-'VERTICAL ALIGNMENT'!$J$18)+('VERTICAL ALIGNMENT'!$I$18/2)*(PET!$W28-'VERTICAL ALIGNMENT'!$J$18)^2,IF(AND(PET!$W28&lt;=('VERTICAL ALIGNMENT'!$C$20-('VERTICAL ALIGNMENT'!$E$20/2)),(PET!$W28&gt;='VERTICAL ALIGNMENT'!$C$18+'VERTICAL ALIGNMENT'!$E$18/2)),'VERTICAL ALIGNMENT'!$D$18+'VERTICAL ALIGNMENT'!$F$19*(PET!$W28-'VERTICAL ALIGNMENT'!$C$18),IF(AND(PET!$W28&lt;=('VERTICAL ALIGNMENT'!$C$20+('VERTICAL ALIGNMENT'!$E$20/2)),(PET!$W28&gt;=('VERTICAL ALIGNMENT'!$C$20-('VERTICAL ALIGNMENT'!$E$20/2)))),'VERTICAL ALIGNMENT'!$K$20+'VERTICAL ALIGNMENT'!$F$19*(PET!$W28-'VERTICAL ALIGNMENT'!$J$20)+('VERTICAL ALIGNMENT'!$I$20/2)*(PET!$W28-'VERTICAL ALIGNMENT'!$J$20)^2,$O28))))))</f>
        <v>O. B.</v>
      </c>
      <c r="O28" s="162" t="str">
        <f>IF(AND(PET!$W28&lt;=('VERTICAL ALIGNMENT'!$C$22-('VERTICAL ALIGNMENT'!$E$22/2)),(PET!$W28&gt;='VERTICAL ALIGNMENT'!$C$20+'VERTICAL ALIGNMENT'!$E$20/2)),'VERTICAL ALIGNMENT'!$D$20+'VERTICAL ALIGNMENT'!$F$21*(PET!$W28-'VERTICAL ALIGNMENT'!$C$20),IF(AND(PET!$W28&lt;=('VERTICAL ALIGNMENT'!$C$22+('VERTICAL ALIGNMENT'!$E$22/2)),(PET!$W28&gt;=('VERTICAL ALIGNMENT'!$C$22-('VERTICAL ALIGNMENT'!$E$22/2)))),'VERTICAL ALIGNMENT'!$K$22+'VERTICAL ALIGNMENT'!$F$21*(PET!$W28-'VERTICAL ALIGNMENT'!$J$22)+('VERTICAL ALIGNMENT'!$I$22/2)*(PET!$W28-'VERTICAL ALIGNMENT'!$J$22)^2,IF(AND(PET!$W28&lt;=('VERTICAL ALIGNMENT'!$C$24-('VERTICAL ALIGNMENT'!$E$24/2)),(PET!$W28&gt;='VERTICAL ALIGNMENT'!$C$22+'VERTICAL ALIGNMENT'!$E$22/2)),'VERTICAL ALIGNMENT'!$D$22+'VERTICAL ALIGNMENT'!$F$23*(PET!$W28-'VERTICAL ALIGNMENT'!$C$22),IF(AND(PET!$W28&lt;=('VERTICAL ALIGNMENT'!$C$24+('VERTICAL ALIGNMENT'!$E$24/2)),(PET!$W28&gt;=('VERTICAL ALIGNMENT'!$C$24-('VERTICAL ALIGNMENT'!$E$24/2)))),'VERTICAL ALIGNMENT'!$K$24+'VERTICAL ALIGNMENT'!$F$23*(PET!$W28-'VERTICAL ALIGNMENT'!$J$24)+('VERTICAL ALIGNMENT'!$I$24/2)*(PET!$W28-'VERTICAL ALIGNMENT'!$J$24)^2,IF(AND(PET!$W28&lt;=('VERTICAL ALIGNMENT'!$C$26-('VERTICAL ALIGNMENT'!$E$26/2)),(PET!$W28&gt;='VERTICAL ALIGNMENT'!$C$24+'VERTICAL ALIGNMENT'!$E$24/2)),'VERTICAL ALIGNMENT'!$D$24+'VERTICAL ALIGNMENT'!$F$25*(PET!$W28-'VERTICAL ALIGNMENT'!$C$24),IF(AND(PET!$W28&lt;=('VERTICAL ALIGNMENT'!$C$26+('VERTICAL ALIGNMENT'!$E$26/2)),(PET!$W28&gt;=('VERTICAL ALIGNMENT'!$C$26-('VERTICAL ALIGNMENT'!$E$26/2)))),'VERTICAL ALIGNMENT'!$K$26+'VERTICAL ALIGNMENT'!$F$25*(PET!$W28-'VERTICAL ALIGNMENT'!$J$26)+('VERTICAL ALIGNMENT'!$I$26/2)*(PET!$W28-'VERTICAL ALIGNMENT'!$J$26)^2,$P28))))))</f>
        <v>O. B.</v>
      </c>
      <c r="P28" s="162" t="str">
        <f>IF(AND(PET!$W28&lt;=('VERTICAL ALIGNMENT'!$C$28-('VERTICAL ALIGNMENT'!$E$28/2)),(PET!$W28&gt;='VERTICAL ALIGNMENT'!$C$26+'VERTICAL ALIGNMENT'!$E$26/2)),'VERTICAL ALIGNMENT'!$D$26+'VERTICAL ALIGNMENT'!$F$27*(PET!$W28-'VERTICAL ALIGNMENT'!$C$26),IF(AND(PET!$W28&lt;=('VERTICAL ALIGNMENT'!$C$28+('VERTICAL ALIGNMENT'!$E$28/2)),(PET!$W28&gt;=('VERTICAL ALIGNMENT'!$C$28-('VERTICAL ALIGNMENT'!$E$28/2)))),'VERTICAL ALIGNMENT'!$K$28+'VERTICAL ALIGNMENT'!$F$27*(PET!$W28-'VERTICAL ALIGNMENT'!$J$28)+('VERTICAL ALIGNMENT'!$I$28/2)*(PET!$W28-'VERTICAL ALIGNMENT'!$J$28)^2,IF(AND(PET!$W28&lt;=('VERTICAL ALIGNMENT'!$C$30-('VERTICAL ALIGNMENT'!$E$30/2)),(PET!$W28&gt;='VERTICAL ALIGNMENT'!$C$28+'VERTICAL ALIGNMENT'!$E$28/2)),'VERTICAL ALIGNMENT'!$D$28+'VERTICAL ALIGNMENT'!$F$29*(PET!$W28-'VERTICAL ALIGNMENT'!$C$28),IF(AND(PET!$W28&lt;=('VERTICAL ALIGNMENT'!$C$30+('VERTICAL ALIGNMENT'!$E$30/2)),(PET!$W28&gt;=('VERTICAL ALIGNMENT'!$C$30-('VERTICAL ALIGNMENT'!$E$30/2)))),'VERTICAL ALIGNMENT'!$K$30+'VERTICAL ALIGNMENT'!$F$29*(PET!$W28-'VERTICAL ALIGNMENT'!$J$30)+('VERTICAL ALIGNMENT'!$I$30/2)*(PET!$W28-'VERTICAL ALIGNMENT'!$J$30)^2,IF(AND(PET!$W28&lt;=('VERTICAL ALIGNMENT'!$C$32-('VERTICAL ALIGNMENT'!$E$32/2)),(PET!$W28&gt;='VERTICAL ALIGNMENT'!$C$30+'VERTICAL ALIGNMENT'!$E$30/2)),'VERTICAL ALIGNMENT'!$D$30+'VERTICAL ALIGNMENT'!$F$31*(PET!$W28-'VERTICAL ALIGNMENT'!$C$30),IF(AND(PET!$W28&lt;=('VERTICAL ALIGNMENT'!$C$32+('VERTICAL ALIGNMENT'!$E$32/2)),(PET!$W28&gt;=('VERTICAL ALIGNMENT'!$C$32-('VERTICAL ALIGNMENT'!$E$32/2)))),'VERTICAL ALIGNMENT'!$K$32+'VERTICAL ALIGNMENT'!$F$31*(PET!$W28-'VERTICAL ALIGNMENT'!$J$32)+('VERTICAL ALIGNMENT'!$I$32/2)*(PET!$W28-'VERTICAL ALIGNMENT'!$J$32)^2,$Q28))))))</f>
        <v>O. B.</v>
      </c>
      <c r="Q28" s="162" t="str">
        <f>IF(AND(PET!$W28&lt;=('VERTICAL ALIGNMENT'!$C$34-('VERTICAL ALIGNMENT'!$E$34/2)),(PET!$W28&gt;='VERTICAL ALIGNMENT'!$C$32+'VERTICAL ALIGNMENT'!$E$32/2)),'VERTICAL ALIGNMENT'!$D$32+'VERTICAL ALIGNMENT'!$F$33*(PET!$W28-'VERTICAL ALIGNMENT'!$C$32),IF(AND(PET!$W28&lt;=('VERTICAL ALIGNMENT'!$C$34+('VERTICAL ALIGNMENT'!$E$34/2)),(PET!$W28&gt;=('VERTICAL ALIGNMENT'!$C$34-('VERTICAL ALIGNMENT'!$E$34/2)))),'VERTICAL ALIGNMENT'!$K$34+'VERTICAL ALIGNMENT'!$F$33*(PET!$W28-'VERTICAL ALIGNMENT'!$J$34)+('VERTICAL ALIGNMENT'!$I$34/2)*(PET!$W28-'VERTICAL ALIGNMENT'!$J$34)^2,IF(AND(PET!$W28&lt;=('VERTICAL ALIGNMENT'!$C$36-('VERTICAL ALIGNMENT'!$E$36/2)),(PET!$W28&gt;='VERTICAL ALIGNMENT'!$C$34+'VERTICAL ALIGNMENT'!$E$34/2)),'VERTICAL ALIGNMENT'!$D$34+'VERTICAL ALIGNMENT'!$F$35*(PET!$W28-'VERTICAL ALIGNMENT'!$C$34),IF(AND(PET!$W28&lt;=('VERTICAL ALIGNMENT'!$C$36+('VERTICAL ALIGNMENT'!$E$36/2)),(PET!$W28&gt;=('VERTICAL ALIGNMENT'!$C$36-('VERTICAL ALIGNMENT'!$E$36/2)))),'VERTICAL ALIGNMENT'!$K$36+'VERTICAL ALIGNMENT'!$F$35*(PET!$W28-'VERTICAL ALIGNMENT'!$J$36)+('VERTICAL ALIGNMENT'!$I$36/2)*(PET!$W28-'VERTICAL ALIGNMENT'!$J$36)^2,IF(AND(PET!$W28&lt;=('VERTICAL ALIGNMENT'!$C$38-('VERTICAL ALIGNMENT'!$E$38/2)),(PET!$W28&gt;='VERTICAL ALIGNMENT'!$C$36+'VERTICAL ALIGNMENT'!$E$36/2)),'VERTICAL ALIGNMENT'!$D$36+'VERTICAL ALIGNMENT'!$F$37*(PET!$W28-'VERTICAL ALIGNMENT'!$C$36),IF(AND(PET!$W28&lt;=('VERTICAL ALIGNMENT'!$C$38+('VERTICAL ALIGNMENT'!$E$38/2)),(PET!$W28&gt;=('VERTICAL ALIGNMENT'!$C$38-('VERTICAL ALIGNMENT'!$E$38/2)))),'VERTICAL ALIGNMENT'!$K$38+'VERTICAL ALIGNMENT'!$F$37*(PET!$W28-'VERTICAL ALIGNMENT'!$J$38)+('VERTICAL ALIGNMENT'!$I$38/2)*(PET!$W28-'VERTICAL ALIGNMENT'!$J$38)^2,$R28))))))</f>
        <v>O. B.</v>
      </c>
      <c r="R28" s="162" t="str">
        <f>IF(AND(PET!$W28&lt;=('VERTICAL ALIGNMENT'!$C$40-('VERTICAL ALIGNMENT'!$E$40/2)),(PET!$W28&gt;='VERTICAL ALIGNMENT'!$C$38+'VERTICAL ALIGNMENT'!$E$38/2)),'VERTICAL ALIGNMENT'!$D$38+'VERTICAL ALIGNMENT'!$F$39*(PET!$W28-'VERTICAL ALIGNMENT'!$C$38),IF(AND(PET!$W28&lt;=('VERTICAL ALIGNMENT'!$C$40+('VERTICAL ALIGNMENT'!$E$40/2)),(PET!$W28&gt;=('VERTICAL ALIGNMENT'!$C$40-('VERTICAL ALIGNMENT'!$E$40/2)))),'VERTICAL ALIGNMENT'!$K$40+'VERTICAL ALIGNMENT'!$F$39*(PET!$W28-'VERTICAL ALIGNMENT'!$J$40)+('VERTICAL ALIGNMENT'!$I$40/2)*(PET!$W28-'VERTICAL ALIGNMENT'!$J$40)^2,IF(AND(PET!$W28&lt;=('VERTICAL ALIGNMENT'!$C$42-('VERTICAL ALIGNMENT'!$E$42/2)),(PET!$W28&gt;='VERTICAL ALIGNMENT'!$C$40+'VERTICAL ALIGNMENT'!$E$40/2)),'VERTICAL ALIGNMENT'!$D$40+'VERTICAL ALIGNMENT'!$F$41*(PET!$W28-'VERTICAL ALIGNMENT'!$C$40),IF(AND(PET!$W28&lt;=('VERTICAL ALIGNMENT'!$C$42+('VERTICAL ALIGNMENT'!$E$42/2)),(PET!$W28&gt;=('VERTICAL ALIGNMENT'!$C$42-('VERTICAL ALIGNMENT'!$E$42/2)))),'VERTICAL ALIGNMENT'!$K$42+'VERTICAL ALIGNMENT'!$F$41*(PET!$W28-'VERTICAL ALIGNMENT'!$J$42)+('VERTICAL ALIGNMENT'!$I$42/2)*(PET!$W28-'VERTICAL ALIGNMENT'!$J$42)^2,IF(AND(PET!$W28&lt;=('VERTICAL ALIGNMENT'!$C$44-('VERTICAL ALIGNMENT'!$E$44/2)),(PET!$W28&gt;='VERTICAL ALIGNMENT'!$C$42+'VERTICAL ALIGNMENT'!$E$42/2)),'VERTICAL ALIGNMENT'!$D$42+'VERTICAL ALIGNMENT'!$F$43*(PET!$W28-'VERTICAL ALIGNMENT'!$C$42),IF(AND(PET!$W28&lt;=('VERTICAL ALIGNMENT'!$C$44+('VERTICAL ALIGNMENT'!$E$44/2)),(PET!$W28&gt;=('VERTICAL ALIGNMENT'!$C$44-('VERTICAL ALIGNMENT'!$E$44/2)))),'VERTICAL ALIGNMENT'!$K$44+'VERTICAL ALIGNMENT'!$F$43*(PET!$W28-'VERTICAL ALIGNMENT'!$J$44)+('VERTICAL ALIGNMENT'!$I$44/2)*(PET!$W28-'VERTICAL ALIGNMENT'!$J$44)^2,$S28))))))</f>
        <v>O. B.</v>
      </c>
      <c r="S28" s="162" t="str">
        <f>IF(AND(PET!$W28&lt;=('VERTICAL ALIGNMENT'!$C$46-('VERTICAL ALIGNMENT'!$E$46/2)),(PET!$W28&gt;='VERTICAL ALIGNMENT'!$C$44+'VERTICAL ALIGNMENT'!$E$44/2)),'VERTICAL ALIGNMENT'!$D$44+'VERTICAL ALIGNMENT'!$F$45*(PET!$W28-'VERTICAL ALIGNMENT'!$C$44),IF(AND(PET!$W28&lt;=('VERTICAL ALIGNMENT'!$C$46+('VERTICAL ALIGNMENT'!$E$46/2)),(PET!$W28&gt;=('VERTICAL ALIGNMENT'!$C$46-('VERTICAL ALIGNMENT'!$E$46/2)))),'VERTICAL ALIGNMENT'!$K$46+'VERTICAL ALIGNMENT'!$F$45*(PET!$W28-'VERTICAL ALIGNMENT'!$J$46)+('VERTICAL ALIGNMENT'!$I$46/2)*(PET!$W28-'VERTICAL ALIGNMENT'!$J$46)^2,IF(AND(PET!$W28&lt;=('VERTICAL ALIGNMENT'!$C$48-('VERTICAL ALIGNMENT'!$E$48/2)),(PET!$W28&gt;='VERTICAL ALIGNMENT'!$C$46+'VERTICAL ALIGNMENT'!$E$46/2)),'VERTICAL ALIGNMENT'!$D$46+'VERTICAL ALIGNMENT'!$F$47*(PET!$W28-'VERTICAL ALIGNMENT'!$C$46),IF(AND(PET!$W28&lt;=('VERTICAL ALIGNMENT'!$C$48+('VERTICAL ALIGNMENT'!$E$48/2)),(PET!$W28&gt;=('VERTICAL ALIGNMENT'!$C$48-('VERTICAL ALIGNMENT'!$E$48/2)))),'VERTICAL ALIGNMENT'!$K$48+'VERTICAL ALIGNMENT'!$F$47*(PET!$W28-'VERTICAL ALIGNMENT'!$J$48)+('VERTICAL ALIGNMENT'!$I$48/2)*(PET!$W28-'VERTICAL ALIGNMENT'!$J$48)^2,IF(AND(PET!$W28&lt;=('VERTICAL ALIGNMENT'!$C$50-('VERTICAL ALIGNMENT'!$E$50/2)),(PET!$W28&gt;='VERTICAL ALIGNMENT'!$C$48+'VERTICAL ALIGNMENT'!$E$48/2)),'VERTICAL ALIGNMENT'!$D$48+'VERTICAL ALIGNMENT'!$F$49*(PET!$W28-'VERTICAL ALIGNMENT'!$C$48),IF(AND(PET!$W28&lt;=('VERTICAL ALIGNMENT'!$C$50+('VERTICAL ALIGNMENT'!$E$50/2)),(PET!$W28&gt;=('VERTICAL ALIGNMENT'!$C$50-('VERTICAL ALIGNMENT'!$E$50/2)))),'VERTICAL ALIGNMENT'!$K$50+'VERTICAL ALIGNMENT'!$F$49*(PET!$W28-'VERTICAL ALIGNMENT'!$J$50)+('VERTICAL ALIGNMENT'!$I$50/2)*(PET!$W28-'VERTICAL ALIGNMENT'!$J$50)^2,$T28))))))</f>
        <v>O. B.</v>
      </c>
      <c r="T28" s="162" t="str">
        <f>IF(AND(PET!$W28&lt;=('VERTICAL ALIGNMENT'!$C$52-('VERTICAL ALIGNMENT'!$E$52/2)),(PET!$W28&gt;='VERTICAL ALIGNMENT'!$C$50+'VERTICAL ALIGNMENT'!$E$50/2)),'VERTICAL ALIGNMENT'!$D$50+'VERTICAL ALIGNMENT'!$F$51*(PET!$W28-'VERTICAL ALIGNMENT'!$C$50),IF(AND(PET!$W28&lt;=('VERTICAL ALIGNMENT'!$C$52+('VERTICAL ALIGNMENT'!$E$52/2)),(PET!$W28&gt;=('VERTICAL ALIGNMENT'!$C$52-('VERTICAL ALIGNMENT'!$E$52/2)))),'VERTICAL ALIGNMENT'!$K$52+'VERTICAL ALIGNMENT'!$F$51*(PET!$W28-'VERTICAL ALIGNMENT'!$J$52)+('VERTICAL ALIGNMENT'!$I$52/2)*(PET!$W28-'VERTICAL ALIGNMENT'!$J$52)^2,IF(AND(PET!$W28&lt;=('VERTICAL ALIGNMENT'!$C$54-('VERTICAL ALIGNMENT'!$E$54/2)),(PET!$W28&gt;='VERTICAL ALIGNMENT'!$C$52+'VERTICAL ALIGNMENT'!$E$52/2)),'VERTICAL ALIGNMENT'!$D$52+'VERTICAL ALIGNMENT'!$F$53*(PET!$W28-'VERTICAL ALIGNMENT'!$C$52),IF(AND(PET!$W28&lt;=('VERTICAL ALIGNMENT'!$C$54+('VERTICAL ALIGNMENT'!$E$54/2)),(PET!$W28&gt;=('VERTICAL ALIGNMENT'!$C$54-('VERTICAL ALIGNMENT'!$E$54/2)))),'VERTICAL ALIGNMENT'!$K$54+'VERTICAL ALIGNMENT'!$F$53*(PET!$W28-'VERTICAL ALIGNMENT'!$J$54)+('VERTICAL ALIGNMENT'!$I$54/2)*(PET!$W28-'VERTICAL ALIGNMENT'!$J$54)^2,IF(AND(PET!$W28&lt;=('VERTICAL ALIGNMENT'!$C$56-('VERTICAL ALIGNMENT'!$E$56/2)),(PET!$W28&gt;='VERTICAL ALIGNMENT'!$C$54+'VERTICAL ALIGNMENT'!$E$54/2)),'VERTICAL ALIGNMENT'!$D$54+'VERTICAL ALIGNMENT'!$F$55*(PET!$W28-'VERTICAL ALIGNMENT'!$C$54),IF(AND(PET!$W28&lt;=('VERTICAL ALIGNMENT'!$C$56+('VERTICAL ALIGNMENT'!$E$56/2)),(PET!$W28&gt;=('VERTICAL ALIGNMENT'!$C$56-('VERTICAL ALIGNMENT'!$E$56/2)))),'VERTICAL ALIGNMENT'!$K$56+'VERTICAL ALIGNMENT'!$F$55*(PET!$W28-'VERTICAL ALIGNMENT'!$J$56)+('VERTICAL ALIGNMENT'!$I$56/2)*(PET!$W28-'VERTICAL ALIGNMENT'!$J$56)^2,$U28))))))</f>
        <v>O. B.</v>
      </c>
      <c r="U28" s="162" t="str">
        <f>IF(AND(PET!$W28&lt;=('VERTICAL ALIGNMENT'!$C$58-('VERTICAL ALIGNMENT'!$E$58/2)),(PET!$W28&gt;='VERTICAL ALIGNMENT'!$C$56+'VERTICAL ALIGNMENT'!$E$56/2)),'VERTICAL ALIGNMENT'!$D$56+'VERTICAL ALIGNMENT'!$F$57*(PET!$W28-'VERTICAL ALIGNMENT'!$C$56),IF(AND(PET!$W28&lt;=('VERTICAL ALIGNMENT'!$C$58+('VERTICAL ALIGNMENT'!$E$58/2)),(PET!$W28&gt;=('VERTICAL ALIGNMENT'!$C$58-('VERTICAL ALIGNMENT'!$E$58/2)))),'VERTICAL ALIGNMENT'!$K$58+'VERTICAL ALIGNMENT'!$F$57*(PET!$W28-'VERTICAL ALIGNMENT'!$J$58)+('VERTICAL ALIGNMENT'!$I$58/2)*(PET!$W28-'VERTICAL ALIGNMENT'!$J$58)^2,IF(AND(PET!$W28&lt;=('VERTICAL ALIGNMENT'!$C$60-('VERTICAL ALIGNMENT'!$E$60/2)),(PET!$W28&gt;='VERTICAL ALIGNMENT'!$C$58+'VERTICAL ALIGNMENT'!$E$58/2)),'VERTICAL ALIGNMENT'!$D$58+'VERTICAL ALIGNMENT'!$F$59*(PET!$W28-'VERTICAL ALIGNMENT'!$C$58),IF(AND(PET!$W28&lt;=('VERTICAL ALIGNMENT'!$C$60+('VERTICAL ALIGNMENT'!$E$60/2)),(PET!$W28&gt;=('VERTICAL ALIGNMENT'!$C$60-('VERTICAL ALIGNMENT'!$E$60/2)))),'VERTICAL ALIGNMENT'!$K$60+'VERTICAL ALIGNMENT'!$F$59*(PET!$W28-'VERTICAL ALIGNMENT'!$J$60)+('VERTICAL ALIGNMENT'!$I$60/2)*(PET!$W28-'VERTICAL ALIGNMENT'!$J$60)^2,IF(AND(PET!$W28&lt;=('VERTICAL ALIGNMENT'!$C$62-('VERTICAL ALIGNMENT'!$E$62/2)),(PET!$W28&gt;='VERTICAL ALIGNMENT'!$C$60+'VERTICAL ALIGNMENT'!$E$60/2)),'VERTICAL ALIGNMENT'!$D$60+'VERTICAL ALIGNMENT'!$F$61*(PET!$W28-'VERTICAL ALIGNMENT'!$C$60),IF(AND(PET!$W28&lt;=('VERTICAL ALIGNMENT'!$C$62+('VERTICAL ALIGNMENT'!$E$62/2)),(PET!$W28&gt;=('VERTICAL ALIGNMENT'!$C$62-('VERTICAL ALIGNMENT'!$E$62/2)))),'VERTICAL ALIGNMENT'!$K$62+'VERTICAL ALIGNMENT'!$F$61*(PET!$W28-'VERTICAL ALIGNMENT'!$J$62)+('VERTICAL ALIGNMENT'!$I$62/2)*(PET!$W28-'VERTICAL ALIGNMENT'!$J$62)^2,$V28))))))</f>
        <v>O. B.</v>
      </c>
      <c r="V28" s="162" t="str">
        <f>IF(AND(PET!$W28&gt;'VERTICAL ALIGNMENT'!$C$60+'VERTICAL ALIGNMENT'!$E$60/2,PET!$W28&lt;='VERTICAL ALIGNMENT'!$C$62),'VERTICAL ALIGNMENT'!$D$60+'VERTICAL ALIGNMENT'!$F$61*(PET!$W28-'VERTICAL ALIGNMENT'!$C$60),"O. B.")</f>
        <v>O. B.</v>
      </c>
      <c r="W28" s="163">
        <f t="shared" si="29"/>
        <v>1450</v>
      </c>
      <c r="X28" s="209">
        <f t="shared" si="32"/>
        <v>0.06</v>
      </c>
      <c r="Y28" s="106">
        <v>4</v>
      </c>
      <c r="Z28" s="210">
        <f t="shared" si="6"/>
        <v>639.2396</v>
      </c>
      <c r="AA28" s="177">
        <v>0.06</v>
      </c>
      <c r="AB28" s="105">
        <v>24</v>
      </c>
      <c r="AC28" s="172">
        <f t="shared" si="27"/>
        <v>1.44</v>
      </c>
      <c r="AD28" s="159"/>
      <c r="AE28" s="215"/>
      <c r="AF28" s="219">
        <f t="shared" si="28"/>
        <v>640.67999999999995</v>
      </c>
      <c r="AG28" s="173">
        <f t="shared" si="37"/>
        <v>-1.0000000000000009E-2</v>
      </c>
      <c r="AH28" s="106">
        <v>10</v>
      </c>
      <c r="AI28" s="165">
        <f t="shared" si="33"/>
        <v>640.58000000000004</v>
      </c>
      <c r="AJ28" s="107"/>
      <c r="AK28" s="273"/>
      <c r="AL28" s="146"/>
      <c r="AM28" s="110"/>
      <c r="AQ28" s="113" t="s">
        <v>48</v>
      </c>
      <c r="AT28" s="113" t="s">
        <v>50</v>
      </c>
      <c r="AU28" s="111">
        <v>200</v>
      </c>
      <c r="AV28" s="113"/>
      <c r="AW28" s="113"/>
      <c r="AX28" s="113"/>
    </row>
    <row r="29" spans="1:52" ht="14.1" customHeight="1" x14ac:dyDescent="0.2">
      <c r="A29" s="131">
        <f t="shared" si="21"/>
        <v>636.24</v>
      </c>
      <c r="B29" s="106">
        <v>10</v>
      </c>
      <c r="C29" s="206">
        <f t="shared" si="22"/>
        <v>-0.06</v>
      </c>
      <c r="D29" s="131">
        <f t="shared" si="2"/>
        <v>636.84</v>
      </c>
      <c r="E29" s="112"/>
      <c r="F29" s="159"/>
      <c r="G29" s="145">
        <f t="shared" si="23"/>
        <v>-1.44</v>
      </c>
      <c r="H29" s="234">
        <v>24</v>
      </c>
      <c r="I29" s="225">
        <v>-0.06</v>
      </c>
      <c r="J29" s="201">
        <f t="shared" si="26"/>
        <v>638.27599999999995</v>
      </c>
      <c r="K29" s="106">
        <v>4</v>
      </c>
      <c r="L29" s="206">
        <f t="shared" si="31"/>
        <v>-0.06</v>
      </c>
      <c r="M29" s="161">
        <f>IF(AND(PET!$W29&lt;=('VERTICAL ALIGNMENT'!$C$10-('VERTICAL ALIGNMENT'!$E$10/2)),(PET!$W29&gt;='VERTICAL ALIGNMENT'!$C$8)),'VERTICAL ALIGNMENT'!$D$8+'VERTICAL ALIGNMENT'!$F$9*(PET!$W29-'VERTICAL ALIGNMENT'!$C$8),IF(AND(PET!$W29&lt;=('VERTICAL ALIGNMENT'!$C$10+('VERTICAL ALIGNMENT'!$E$10/2)),(PET!$W29&gt;=('VERTICAL ALIGNMENT'!$C$10-('VERTICAL ALIGNMENT'!$E$10/2)))),'VERTICAL ALIGNMENT'!$K$10+'VERTICAL ALIGNMENT'!$F$9*(PET!$W29-'VERTICAL ALIGNMENT'!$J$10)+('VERTICAL ALIGNMENT'!$I$10/2)*(PET!$W29-'VERTICAL ALIGNMENT'!$J$10)^2,IF(AND(PET!$W29&lt;=('VERTICAL ALIGNMENT'!$C$12-('VERTICAL ALIGNMENT'!$E$12/2)),(PET!$W29&gt;='VERTICAL ALIGNMENT'!$C$10+'VERTICAL ALIGNMENT'!$E$10/2)),'VERTICAL ALIGNMENT'!$D$10+'VERTICAL ALIGNMENT'!$F$11*(PET!$W29-'VERTICAL ALIGNMENT'!$C$10),IF(AND(PET!$W29&lt;=('VERTICAL ALIGNMENT'!$C$12+('VERTICAL ALIGNMENT'!$E$12/2)),(PET!$W29&gt;=('VERTICAL ALIGNMENT'!$C$12-('VERTICAL ALIGNMENT'!$E$12/2)))),'VERTICAL ALIGNMENT'!$K$12+'VERTICAL ALIGNMENT'!$F$11*(PET!$W29-'VERTICAL ALIGNMENT'!$J$12)+('VERTICAL ALIGNMENT'!$I$12/2)*(PET!$W29-'VERTICAL ALIGNMENT'!$J$12)^2,IF(AND(PET!$W29&lt;=('VERTICAL ALIGNMENT'!$C$14-('VERTICAL ALIGNMENT'!$E$14/2)),(PET!$W29&gt;='VERTICAL ALIGNMENT'!$C$12+'VERTICAL ALIGNMENT'!$E$12/2)),'VERTICAL ALIGNMENT'!$D$12+'VERTICAL ALIGNMENT'!$F$13*(PET!$W29-'VERTICAL ALIGNMENT'!$C$12),IF(AND(PET!$W29&lt;=('VERTICAL ALIGNMENT'!$C$14+('VERTICAL ALIGNMENT'!$E$14/2)),(PET!$W29&gt;=('VERTICAL ALIGNMENT'!$C$14-('VERTICAL ALIGNMENT'!$E$14/2)))),'VERTICAL ALIGNMENT'!$K$14+'VERTICAL ALIGNMENT'!$F$13*(PET!$W29-'VERTICAL ALIGNMENT'!$J$14)+('VERTICAL ALIGNMENT'!$I$14/2)*(PET!$W29-'VERTICAL ALIGNMENT'!$J$14)^2,$N29))))))</f>
        <v>638.51630116144804</v>
      </c>
      <c r="N29" s="162" t="str">
        <f>IF(AND(PET!$W29&lt;=('VERTICAL ALIGNMENT'!$C$16-('VERTICAL ALIGNMENT'!$E$16/2)),(PET!$W29&gt;='VERTICAL ALIGNMENT'!$C$14+'VERTICAL ALIGNMENT'!$E$14/2)),'VERTICAL ALIGNMENT'!$D$14+'VERTICAL ALIGNMENT'!$F$15*(PET!$W29-'VERTICAL ALIGNMENT'!$C$14),IF(AND(PET!$W29&lt;=('VERTICAL ALIGNMENT'!$C$16+('VERTICAL ALIGNMENT'!$E$16/2)),(PET!$W29&gt;=('VERTICAL ALIGNMENT'!$C$16-('VERTICAL ALIGNMENT'!$E$16/2)))),'VERTICAL ALIGNMENT'!$K$16+'VERTICAL ALIGNMENT'!$F$15*(PET!$W29-'VERTICAL ALIGNMENT'!$J$16)+('VERTICAL ALIGNMENT'!$I$16/2)*(PET!$W29-'VERTICAL ALIGNMENT'!$J$16)^2,IF(AND(PET!$W29&lt;=('VERTICAL ALIGNMENT'!$C$18-('VERTICAL ALIGNMENT'!$E$18/2)),(PET!$W29&gt;='VERTICAL ALIGNMENT'!$C$16+'VERTICAL ALIGNMENT'!$E$16/2)),'VERTICAL ALIGNMENT'!$D$16+'VERTICAL ALIGNMENT'!$F$17*(PET!$W29-'VERTICAL ALIGNMENT'!$C$16),IF(AND(PET!$W29&lt;=('VERTICAL ALIGNMENT'!$C$18+('VERTICAL ALIGNMENT'!$E$18/2)),(PET!$W29&gt;=('VERTICAL ALIGNMENT'!$C$18-('VERTICAL ALIGNMENT'!$E$18/2)))),'VERTICAL ALIGNMENT'!$K$18+'VERTICAL ALIGNMENT'!$F$17*(PET!$W29-'VERTICAL ALIGNMENT'!$J$18)+('VERTICAL ALIGNMENT'!$I$18/2)*(PET!$W29-'VERTICAL ALIGNMENT'!$J$18)^2,IF(AND(PET!$W29&lt;=('VERTICAL ALIGNMENT'!$C$20-('VERTICAL ALIGNMENT'!$E$20/2)),(PET!$W29&gt;='VERTICAL ALIGNMENT'!$C$18+'VERTICAL ALIGNMENT'!$E$18/2)),'VERTICAL ALIGNMENT'!$D$18+'VERTICAL ALIGNMENT'!$F$19*(PET!$W29-'VERTICAL ALIGNMENT'!$C$18),IF(AND(PET!$W29&lt;=('VERTICAL ALIGNMENT'!$C$20+('VERTICAL ALIGNMENT'!$E$20/2)),(PET!$W29&gt;=('VERTICAL ALIGNMENT'!$C$20-('VERTICAL ALIGNMENT'!$E$20/2)))),'VERTICAL ALIGNMENT'!$K$20+'VERTICAL ALIGNMENT'!$F$19*(PET!$W29-'VERTICAL ALIGNMENT'!$J$20)+('VERTICAL ALIGNMENT'!$I$20/2)*(PET!$W29-'VERTICAL ALIGNMENT'!$J$20)^2,$O29))))))</f>
        <v>O. B.</v>
      </c>
      <c r="O29" s="162" t="str">
        <f>IF(AND(PET!$W29&lt;=('VERTICAL ALIGNMENT'!$C$22-('VERTICAL ALIGNMENT'!$E$22/2)),(PET!$W29&gt;='VERTICAL ALIGNMENT'!$C$20+'VERTICAL ALIGNMENT'!$E$20/2)),'VERTICAL ALIGNMENT'!$D$20+'VERTICAL ALIGNMENT'!$F$21*(PET!$W29-'VERTICAL ALIGNMENT'!$C$20),IF(AND(PET!$W29&lt;=('VERTICAL ALIGNMENT'!$C$22+('VERTICAL ALIGNMENT'!$E$22/2)),(PET!$W29&gt;=('VERTICAL ALIGNMENT'!$C$22-('VERTICAL ALIGNMENT'!$E$22/2)))),'VERTICAL ALIGNMENT'!$K$22+'VERTICAL ALIGNMENT'!$F$21*(PET!$W29-'VERTICAL ALIGNMENT'!$J$22)+('VERTICAL ALIGNMENT'!$I$22/2)*(PET!$W29-'VERTICAL ALIGNMENT'!$J$22)^2,IF(AND(PET!$W29&lt;=('VERTICAL ALIGNMENT'!$C$24-('VERTICAL ALIGNMENT'!$E$24/2)),(PET!$W29&gt;='VERTICAL ALIGNMENT'!$C$22+'VERTICAL ALIGNMENT'!$E$22/2)),'VERTICAL ALIGNMENT'!$D$22+'VERTICAL ALIGNMENT'!$F$23*(PET!$W29-'VERTICAL ALIGNMENT'!$C$22),IF(AND(PET!$W29&lt;=('VERTICAL ALIGNMENT'!$C$24+('VERTICAL ALIGNMENT'!$E$24/2)),(PET!$W29&gt;=('VERTICAL ALIGNMENT'!$C$24-('VERTICAL ALIGNMENT'!$E$24/2)))),'VERTICAL ALIGNMENT'!$K$24+'VERTICAL ALIGNMENT'!$F$23*(PET!$W29-'VERTICAL ALIGNMENT'!$J$24)+('VERTICAL ALIGNMENT'!$I$24/2)*(PET!$W29-'VERTICAL ALIGNMENT'!$J$24)^2,IF(AND(PET!$W29&lt;=('VERTICAL ALIGNMENT'!$C$26-('VERTICAL ALIGNMENT'!$E$26/2)),(PET!$W29&gt;='VERTICAL ALIGNMENT'!$C$24+'VERTICAL ALIGNMENT'!$E$24/2)),'VERTICAL ALIGNMENT'!$D$24+'VERTICAL ALIGNMENT'!$F$25*(PET!$W29-'VERTICAL ALIGNMENT'!$C$24),IF(AND(PET!$W29&lt;=('VERTICAL ALIGNMENT'!$C$26+('VERTICAL ALIGNMENT'!$E$26/2)),(PET!$W29&gt;=('VERTICAL ALIGNMENT'!$C$26-('VERTICAL ALIGNMENT'!$E$26/2)))),'VERTICAL ALIGNMENT'!$K$26+'VERTICAL ALIGNMENT'!$F$25*(PET!$W29-'VERTICAL ALIGNMENT'!$J$26)+('VERTICAL ALIGNMENT'!$I$26/2)*(PET!$W29-'VERTICAL ALIGNMENT'!$J$26)^2,$P29))))))</f>
        <v>O. B.</v>
      </c>
      <c r="P29" s="162" t="str">
        <f>IF(AND(PET!$W29&lt;=('VERTICAL ALIGNMENT'!$C$28-('VERTICAL ALIGNMENT'!$E$28/2)),(PET!$W29&gt;='VERTICAL ALIGNMENT'!$C$26+'VERTICAL ALIGNMENT'!$E$26/2)),'VERTICAL ALIGNMENT'!$D$26+'VERTICAL ALIGNMENT'!$F$27*(PET!$W29-'VERTICAL ALIGNMENT'!$C$26),IF(AND(PET!$W29&lt;=('VERTICAL ALIGNMENT'!$C$28+('VERTICAL ALIGNMENT'!$E$28/2)),(PET!$W29&gt;=('VERTICAL ALIGNMENT'!$C$28-('VERTICAL ALIGNMENT'!$E$28/2)))),'VERTICAL ALIGNMENT'!$K$28+'VERTICAL ALIGNMENT'!$F$27*(PET!$W29-'VERTICAL ALIGNMENT'!$J$28)+('VERTICAL ALIGNMENT'!$I$28/2)*(PET!$W29-'VERTICAL ALIGNMENT'!$J$28)^2,IF(AND(PET!$W29&lt;=('VERTICAL ALIGNMENT'!$C$30-('VERTICAL ALIGNMENT'!$E$30/2)),(PET!$W29&gt;='VERTICAL ALIGNMENT'!$C$28+'VERTICAL ALIGNMENT'!$E$28/2)),'VERTICAL ALIGNMENT'!$D$28+'VERTICAL ALIGNMENT'!$F$29*(PET!$W29-'VERTICAL ALIGNMENT'!$C$28),IF(AND(PET!$W29&lt;=('VERTICAL ALIGNMENT'!$C$30+('VERTICAL ALIGNMENT'!$E$30/2)),(PET!$W29&gt;=('VERTICAL ALIGNMENT'!$C$30-('VERTICAL ALIGNMENT'!$E$30/2)))),'VERTICAL ALIGNMENT'!$K$30+'VERTICAL ALIGNMENT'!$F$29*(PET!$W29-'VERTICAL ALIGNMENT'!$J$30)+('VERTICAL ALIGNMENT'!$I$30/2)*(PET!$W29-'VERTICAL ALIGNMENT'!$J$30)^2,IF(AND(PET!$W29&lt;=('VERTICAL ALIGNMENT'!$C$32-('VERTICAL ALIGNMENT'!$E$32/2)),(PET!$W29&gt;='VERTICAL ALIGNMENT'!$C$30+'VERTICAL ALIGNMENT'!$E$30/2)),'VERTICAL ALIGNMENT'!$D$30+'VERTICAL ALIGNMENT'!$F$31*(PET!$W29-'VERTICAL ALIGNMENT'!$C$30),IF(AND(PET!$W29&lt;=('VERTICAL ALIGNMENT'!$C$32+('VERTICAL ALIGNMENT'!$E$32/2)),(PET!$W29&gt;=('VERTICAL ALIGNMENT'!$C$32-('VERTICAL ALIGNMENT'!$E$32/2)))),'VERTICAL ALIGNMENT'!$K$32+'VERTICAL ALIGNMENT'!$F$31*(PET!$W29-'VERTICAL ALIGNMENT'!$J$32)+('VERTICAL ALIGNMENT'!$I$32/2)*(PET!$W29-'VERTICAL ALIGNMENT'!$J$32)^2,$Q29))))))</f>
        <v>O. B.</v>
      </c>
      <c r="Q29" s="162" t="str">
        <f>IF(AND(PET!$W29&lt;=('VERTICAL ALIGNMENT'!$C$34-('VERTICAL ALIGNMENT'!$E$34/2)),(PET!$W29&gt;='VERTICAL ALIGNMENT'!$C$32+'VERTICAL ALIGNMENT'!$E$32/2)),'VERTICAL ALIGNMENT'!$D$32+'VERTICAL ALIGNMENT'!$F$33*(PET!$W29-'VERTICAL ALIGNMENT'!$C$32),IF(AND(PET!$W29&lt;=('VERTICAL ALIGNMENT'!$C$34+('VERTICAL ALIGNMENT'!$E$34/2)),(PET!$W29&gt;=('VERTICAL ALIGNMENT'!$C$34-('VERTICAL ALIGNMENT'!$E$34/2)))),'VERTICAL ALIGNMENT'!$K$34+'VERTICAL ALIGNMENT'!$F$33*(PET!$W29-'VERTICAL ALIGNMENT'!$J$34)+('VERTICAL ALIGNMENT'!$I$34/2)*(PET!$W29-'VERTICAL ALIGNMENT'!$J$34)^2,IF(AND(PET!$W29&lt;=('VERTICAL ALIGNMENT'!$C$36-('VERTICAL ALIGNMENT'!$E$36/2)),(PET!$W29&gt;='VERTICAL ALIGNMENT'!$C$34+'VERTICAL ALIGNMENT'!$E$34/2)),'VERTICAL ALIGNMENT'!$D$34+'VERTICAL ALIGNMENT'!$F$35*(PET!$W29-'VERTICAL ALIGNMENT'!$C$34),IF(AND(PET!$W29&lt;=('VERTICAL ALIGNMENT'!$C$36+('VERTICAL ALIGNMENT'!$E$36/2)),(PET!$W29&gt;=('VERTICAL ALIGNMENT'!$C$36-('VERTICAL ALIGNMENT'!$E$36/2)))),'VERTICAL ALIGNMENT'!$K$36+'VERTICAL ALIGNMENT'!$F$35*(PET!$W29-'VERTICAL ALIGNMENT'!$J$36)+('VERTICAL ALIGNMENT'!$I$36/2)*(PET!$W29-'VERTICAL ALIGNMENT'!$J$36)^2,IF(AND(PET!$W29&lt;=('VERTICAL ALIGNMENT'!$C$38-('VERTICAL ALIGNMENT'!$E$38/2)),(PET!$W29&gt;='VERTICAL ALIGNMENT'!$C$36+'VERTICAL ALIGNMENT'!$E$36/2)),'VERTICAL ALIGNMENT'!$D$36+'VERTICAL ALIGNMENT'!$F$37*(PET!$W29-'VERTICAL ALIGNMENT'!$C$36),IF(AND(PET!$W29&lt;=('VERTICAL ALIGNMENT'!$C$38+('VERTICAL ALIGNMENT'!$E$38/2)),(PET!$W29&gt;=('VERTICAL ALIGNMENT'!$C$38-('VERTICAL ALIGNMENT'!$E$38/2)))),'VERTICAL ALIGNMENT'!$K$38+'VERTICAL ALIGNMENT'!$F$37*(PET!$W29-'VERTICAL ALIGNMENT'!$J$38)+('VERTICAL ALIGNMENT'!$I$38/2)*(PET!$W29-'VERTICAL ALIGNMENT'!$J$38)^2,$R29))))))</f>
        <v>O. B.</v>
      </c>
      <c r="R29" s="162" t="str">
        <f>IF(AND(PET!$W29&lt;=('VERTICAL ALIGNMENT'!$C$40-('VERTICAL ALIGNMENT'!$E$40/2)),(PET!$W29&gt;='VERTICAL ALIGNMENT'!$C$38+'VERTICAL ALIGNMENT'!$E$38/2)),'VERTICAL ALIGNMENT'!$D$38+'VERTICAL ALIGNMENT'!$F$39*(PET!$W29-'VERTICAL ALIGNMENT'!$C$38),IF(AND(PET!$W29&lt;=('VERTICAL ALIGNMENT'!$C$40+('VERTICAL ALIGNMENT'!$E$40/2)),(PET!$W29&gt;=('VERTICAL ALIGNMENT'!$C$40-('VERTICAL ALIGNMENT'!$E$40/2)))),'VERTICAL ALIGNMENT'!$K$40+'VERTICAL ALIGNMENT'!$F$39*(PET!$W29-'VERTICAL ALIGNMENT'!$J$40)+('VERTICAL ALIGNMENT'!$I$40/2)*(PET!$W29-'VERTICAL ALIGNMENT'!$J$40)^2,IF(AND(PET!$W29&lt;=('VERTICAL ALIGNMENT'!$C$42-('VERTICAL ALIGNMENT'!$E$42/2)),(PET!$W29&gt;='VERTICAL ALIGNMENT'!$C$40+'VERTICAL ALIGNMENT'!$E$40/2)),'VERTICAL ALIGNMENT'!$D$40+'VERTICAL ALIGNMENT'!$F$41*(PET!$W29-'VERTICAL ALIGNMENT'!$C$40),IF(AND(PET!$W29&lt;=('VERTICAL ALIGNMENT'!$C$42+('VERTICAL ALIGNMENT'!$E$42/2)),(PET!$W29&gt;=('VERTICAL ALIGNMENT'!$C$42-('VERTICAL ALIGNMENT'!$E$42/2)))),'VERTICAL ALIGNMENT'!$K$42+'VERTICAL ALIGNMENT'!$F$41*(PET!$W29-'VERTICAL ALIGNMENT'!$J$42)+('VERTICAL ALIGNMENT'!$I$42/2)*(PET!$W29-'VERTICAL ALIGNMENT'!$J$42)^2,IF(AND(PET!$W29&lt;=('VERTICAL ALIGNMENT'!$C$44-('VERTICAL ALIGNMENT'!$E$44/2)),(PET!$W29&gt;='VERTICAL ALIGNMENT'!$C$42+'VERTICAL ALIGNMENT'!$E$42/2)),'VERTICAL ALIGNMENT'!$D$42+'VERTICAL ALIGNMENT'!$F$43*(PET!$W29-'VERTICAL ALIGNMENT'!$C$42),IF(AND(PET!$W29&lt;=('VERTICAL ALIGNMENT'!$C$44+('VERTICAL ALIGNMENT'!$E$44/2)),(PET!$W29&gt;=('VERTICAL ALIGNMENT'!$C$44-('VERTICAL ALIGNMENT'!$E$44/2)))),'VERTICAL ALIGNMENT'!$K$44+'VERTICAL ALIGNMENT'!$F$43*(PET!$W29-'VERTICAL ALIGNMENT'!$J$44)+('VERTICAL ALIGNMENT'!$I$44/2)*(PET!$W29-'VERTICAL ALIGNMENT'!$J$44)^2,$S29))))))</f>
        <v>O. B.</v>
      </c>
      <c r="S29" s="162" t="str">
        <f>IF(AND(PET!$W29&lt;=('VERTICAL ALIGNMENT'!$C$46-('VERTICAL ALIGNMENT'!$E$46/2)),(PET!$W29&gt;='VERTICAL ALIGNMENT'!$C$44+'VERTICAL ALIGNMENT'!$E$44/2)),'VERTICAL ALIGNMENT'!$D$44+'VERTICAL ALIGNMENT'!$F$45*(PET!$W29-'VERTICAL ALIGNMENT'!$C$44),IF(AND(PET!$W29&lt;=('VERTICAL ALIGNMENT'!$C$46+('VERTICAL ALIGNMENT'!$E$46/2)),(PET!$W29&gt;=('VERTICAL ALIGNMENT'!$C$46-('VERTICAL ALIGNMENT'!$E$46/2)))),'VERTICAL ALIGNMENT'!$K$46+'VERTICAL ALIGNMENT'!$F$45*(PET!$W29-'VERTICAL ALIGNMENT'!$J$46)+('VERTICAL ALIGNMENT'!$I$46/2)*(PET!$W29-'VERTICAL ALIGNMENT'!$J$46)^2,IF(AND(PET!$W29&lt;=('VERTICAL ALIGNMENT'!$C$48-('VERTICAL ALIGNMENT'!$E$48/2)),(PET!$W29&gt;='VERTICAL ALIGNMENT'!$C$46+'VERTICAL ALIGNMENT'!$E$46/2)),'VERTICAL ALIGNMENT'!$D$46+'VERTICAL ALIGNMENT'!$F$47*(PET!$W29-'VERTICAL ALIGNMENT'!$C$46),IF(AND(PET!$W29&lt;=('VERTICAL ALIGNMENT'!$C$48+('VERTICAL ALIGNMENT'!$E$48/2)),(PET!$W29&gt;=('VERTICAL ALIGNMENT'!$C$48-('VERTICAL ALIGNMENT'!$E$48/2)))),'VERTICAL ALIGNMENT'!$K$48+'VERTICAL ALIGNMENT'!$F$47*(PET!$W29-'VERTICAL ALIGNMENT'!$J$48)+('VERTICAL ALIGNMENT'!$I$48/2)*(PET!$W29-'VERTICAL ALIGNMENT'!$J$48)^2,IF(AND(PET!$W29&lt;=('VERTICAL ALIGNMENT'!$C$50-('VERTICAL ALIGNMENT'!$E$50/2)),(PET!$W29&gt;='VERTICAL ALIGNMENT'!$C$48+'VERTICAL ALIGNMENT'!$E$48/2)),'VERTICAL ALIGNMENT'!$D$48+'VERTICAL ALIGNMENT'!$F$49*(PET!$W29-'VERTICAL ALIGNMENT'!$C$48),IF(AND(PET!$W29&lt;=('VERTICAL ALIGNMENT'!$C$50+('VERTICAL ALIGNMENT'!$E$50/2)),(PET!$W29&gt;=('VERTICAL ALIGNMENT'!$C$50-('VERTICAL ALIGNMENT'!$E$50/2)))),'VERTICAL ALIGNMENT'!$K$50+'VERTICAL ALIGNMENT'!$F$49*(PET!$W29-'VERTICAL ALIGNMENT'!$J$50)+('VERTICAL ALIGNMENT'!$I$50/2)*(PET!$W29-'VERTICAL ALIGNMENT'!$J$50)^2,$T29))))))</f>
        <v>O. B.</v>
      </c>
      <c r="T29" s="162" t="str">
        <f>IF(AND(PET!$W29&lt;=('VERTICAL ALIGNMENT'!$C$52-('VERTICAL ALIGNMENT'!$E$52/2)),(PET!$W29&gt;='VERTICAL ALIGNMENT'!$C$50+'VERTICAL ALIGNMENT'!$E$50/2)),'VERTICAL ALIGNMENT'!$D$50+'VERTICAL ALIGNMENT'!$F$51*(PET!$W29-'VERTICAL ALIGNMENT'!$C$50),IF(AND(PET!$W29&lt;=('VERTICAL ALIGNMENT'!$C$52+('VERTICAL ALIGNMENT'!$E$52/2)),(PET!$W29&gt;=('VERTICAL ALIGNMENT'!$C$52-('VERTICAL ALIGNMENT'!$E$52/2)))),'VERTICAL ALIGNMENT'!$K$52+'VERTICAL ALIGNMENT'!$F$51*(PET!$W29-'VERTICAL ALIGNMENT'!$J$52)+('VERTICAL ALIGNMENT'!$I$52/2)*(PET!$W29-'VERTICAL ALIGNMENT'!$J$52)^2,IF(AND(PET!$W29&lt;=('VERTICAL ALIGNMENT'!$C$54-('VERTICAL ALIGNMENT'!$E$54/2)),(PET!$W29&gt;='VERTICAL ALIGNMENT'!$C$52+'VERTICAL ALIGNMENT'!$E$52/2)),'VERTICAL ALIGNMENT'!$D$52+'VERTICAL ALIGNMENT'!$F$53*(PET!$W29-'VERTICAL ALIGNMENT'!$C$52),IF(AND(PET!$W29&lt;=('VERTICAL ALIGNMENT'!$C$54+('VERTICAL ALIGNMENT'!$E$54/2)),(PET!$W29&gt;=('VERTICAL ALIGNMENT'!$C$54-('VERTICAL ALIGNMENT'!$E$54/2)))),'VERTICAL ALIGNMENT'!$K$54+'VERTICAL ALIGNMENT'!$F$53*(PET!$W29-'VERTICAL ALIGNMENT'!$J$54)+('VERTICAL ALIGNMENT'!$I$54/2)*(PET!$W29-'VERTICAL ALIGNMENT'!$J$54)^2,IF(AND(PET!$W29&lt;=('VERTICAL ALIGNMENT'!$C$56-('VERTICAL ALIGNMENT'!$E$56/2)),(PET!$W29&gt;='VERTICAL ALIGNMENT'!$C$54+'VERTICAL ALIGNMENT'!$E$54/2)),'VERTICAL ALIGNMENT'!$D$54+'VERTICAL ALIGNMENT'!$F$55*(PET!$W29-'VERTICAL ALIGNMENT'!$C$54),IF(AND(PET!$W29&lt;=('VERTICAL ALIGNMENT'!$C$56+('VERTICAL ALIGNMENT'!$E$56/2)),(PET!$W29&gt;=('VERTICAL ALIGNMENT'!$C$56-('VERTICAL ALIGNMENT'!$E$56/2)))),'VERTICAL ALIGNMENT'!$K$56+'VERTICAL ALIGNMENT'!$F$55*(PET!$W29-'VERTICAL ALIGNMENT'!$J$56)+('VERTICAL ALIGNMENT'!$I$56/2)*(PET!$W29-'VERTICAL ALIGNMENT'!$J$56)^2,$U29))))))</f>
        <v>O. B.</v>
      </c>
      <c r="U29" s="162" t="str">
        <f>IF(AND(PET!$W29&lt;=('VERTICAL ALIGNMENT'!$C$58-('VERTICAL ALIGNMENT'!$E$58/2)),(PET!$W29&gt;='VERTICAL ALIGNMENT'!$C$56+'VERTICAL ALIGNMENT'!$E$56/2)),'VERTICAL ALIGNMENT'!$D$56+'VERTICAL ALIGNMENT'!$F$57*(PET!$W29-'VERTICAL ALIGNMENT'!$C$56),IF(AND(PET!$W29&lt;=('VERTICAL ALIGNMENT'!$C$58+('VERTICAL ALIGNMENT'!$E$58/2)),(PET!$W29&gt;=('VERTICAL ALIGNMENT'!$C$58-('VERTICAL ALIGNMENT'!$E$58/2)))),'VERTICAL ALIGNMENT'!$K$58+'VERTICAL ALIGNMENT'!$F$57*(PET!$W29-'VERTICAL ALIGNMENT'!$J$58)+('VERTICAL ALIGNMENT'!$I$58/2)*(PET!$W29-'VERTICAL ALIGNMENT'!$J$58)^2,IF(AND(PET!$W29&lt;=('VERTICAL ALIGNMENT'!$C$60-('VERTICAL ALIGNMENT'!$E$60/2)),(PET!$W29&gt;='VERTICAL ALIGNMENT'!$C$58+'VERTICAL ALIGNMENT'!$E$58/2)),'VERTICAL ALIGNMENT'!$D$58+'VERTICAL ALIGNMENT'!$F$59*(PET!$W29-'VERTICAL ALIGNMENT'!$C$58),IF(AND(PET!$W29&lt;=('VERTICAL ALIGNMENT'!$C$60+('VERTICAL ALIGNMENT'!$E$60/2)),(PET!$W29&gt;=('VERTICAL ALIGNMENT'!$C$60-('VERTICAL ALIGNMENT'!$E$60/2)))),'VERTICAL ALIGNMENT'!$K$60+'VERTICAL ALIGNMENT'!$F$59*(PET!$W29-'VERTICAL ALIGNMENT'!$J$60)+('VERTICAL ALIGNMENT'!$I$60/2)*(PET!$W29-'VERTICAL ALIGNMENT'!$J$60)^2,IF(AND(PET!$W29&lt;=('VERTICAL ALIGNMENT'!$C$62-('VERTICAL ALIGNMENT'!$E$62/2)),(PET!$W29&gt;='VERTICAL ALIGNMENT'!$C$60+'VERTICAL ALIGNMENT'!$E$60/2)),'VERTICAL ALIGNMENT'!$D$60+'VERTICAL ALIGNMENT'!$F$61*(PET!$W29-'VERTICAL ALIGNMENT'!$C$60),IF(AND(PET!$W29&lt;=('VERTICAL ALIGNMENT'!$C$62+('VERTICAL ALIGNMENT'!$E$62/2)),(PET!$W29&gt;=('VERTICAL ALIGNMENT'!$C$62-('VERTICAL ALIGNMENT'!$E$62/2)))),'VERTICAL ALIGNMENT'!$K$62+'VERTICAL ALIGNMENT'!$F$61*(PET!$W29-'VERTICAL ALIGNMENT'!$J$62)+('VERTICAL ALIGNMENT'!$I$62/2)*(PET!$W29-'VERTICAL ALIGNMENT'!$J$62)^2,$V29))))))</f>
        <v>O. B.</v>
      </c>
      <c r="V29" s="162" t="str">
        <f>IF(AND(PET!$W29&gt;'VERTICAL ALIGNMENT'!$C$60+'VERTICAL ALIGNMENT'!$E$60/2,PET!$W29&lt;='VERTICAL ALIGNMENT'!$C$62),'VERTICAL ALIGNMENT'!$D$60+'VERTICAL ALIGNMENT'!$F$61*(PET!$W29-'VERTICAL ALIGNMENT'!$C$60),"O. B.")</f>
        <v>O. B.</v>
      </c>
      <c r="W29" s="163">
        <f t="shared" si="29"/>
        <v>1475</v>
      </c>
      <c r="X29" s="209">
        <f t="shared" si="32"/>
        <v>0.06</v>
      </c>
      <c r="Y29" s="106">
        <v>4</v>
      </c>
      <c r="Z29" s="210">
        <f t="shared" si="6"/>
        <v>638.75630000000001</v>
      </c>
      <c r="AA29" s="177">
        <v>0.06</v>
      </c>
      <c r="AB29" s="105">
        <v>24</v>
      </c>
      <c r="AC29" s="172">
        <f t="shared" si="27"/>
        <v>1.44</v>
      </c>
      <c r="AD29" s="159"/>
      <c r="AE29" s="215"/>
      <c r="AF29" s="219">
        <f t="shared" si="28"/>
        <v>640.20000000000005</v>
      </c>
      <c r="AG29" s="173">
        <f t="shared" si="37"/>
        <v>-1.0000000000000009E-2</v>
      </c>
      <c r="AH29" s="106">
        <v>10</v>
      </c>
      <c r="AI29" s="165">
        <f t="shared" si="33"/>
        <v>640.1</v>
      </c>
      <c r="AJ29" s="107"/>
      <c r="AK29" s="273"/>
      <c r="AL29" s="110"/>
      <c r="AM29" s="110"/>
      <c r="AN29" s="110"/>
      <c r="AP29" s="110" t="s">
        <v>28</v>
      </c>
      <c r="AQ29" s="110" t="s">
        <v>29</v>
      </c>
      <c r="AR29" s="110" t="s">
        <v>30</v>
      </c>
      <c r="AS29" s="110" t="s">
        <v>31</v>
      </c>
      <c r="AT29" s="110" t="s">
        <v>33</v>
      </c>
      <c r="AU29" s="111" t="s">
        <v>32</v>
      </c>
      <c r="AV29" s="111"/>
      <c r="AW29" s="117">
        <v>0.5</v>
      </c>
      <c r="AX29" s="117">
        <v>0.7</v>
      </c>
      <c r="AY29" s="113"/>
      <c r="AZ29" s="113"/>
    </row>
    <row r="30" spans="1:52" ht="14.1" customHeight="1" x14ac:dyDescent="0.2">
      <c r="A30" s="131">
        <f t="shared" si="21"/>
        <v>635.75</v>
      </c>
      <c r="B30" s="106">
        <v>10</v>
      </c>
      <c r="C30" s="206">
        <f t="shared" si="22"/>
        <v>-0.06</v>
      </c>
      <c r="D30" s="131">
        <f t="shared" si="2"/>
        <v>636.35</v>
      </c>
      <c r="E30" s="112"/>
      <c r="F30" s="159"/>
      <c r="G30" s="145">
        <f t="shared" si="23"/>
        <v>-1.44</v>
      </c>
      <c r="H30" s="234">
        <v>24</v>
      </c>
      <c r="I30" s="225">
        <v>-0.06</v>
      </c>
      <c r="J30" s="201">
        <f t="shared" si="26"/>
        <v>637.79300000000001</v>
      </c>
      <c r="K30" s="106">
        <v>4</v>
      </c>
      <c r="L30" s="206">
        <f t="shared" si="31"/>
        <v>-0.06</v>
      </c>
      <c r="M30" s="161">
        <f>IF(AND(PET!$W30&lt;=('VERTICAL ALIGNMENT'!$C$10-('VERTICAL ALIGNMENT'!$E$10/2)),(PET!$W30&gt;='VERTICAL ALIGNMENT'!$C$8)),'VERTICAL ALIGNMENT'!$D$8+'VERTICAL ALIGNMENT'!$F$9*(PET!$W30-'VERTICAL ALIGNMENT'!$C$8),IF(AND(PET!$W30&lt;=('VERTICAL ALIGNMENT'!$C$10+('VERTICAL ALIGNMENT'!$E$10/2)),(PET!$W30&gt;=('VERTICAL ALIGNMENT'!$C$10-('VERTICAL ALIGNMENT'!$E$10/2)))),'VERTICAL ALIGNMENT'!$K$10+'VERTICAL ALIGNMENT'!$F$9*(PET!$W30-'VERTICAL ALIGNMENT'!$J$10)+('VERTICAL ALIGNMENT'!$I$10/2)*(PET!$W30-'VERTICAL ALIGNMENT'!$J$10)^2,IF(AND(PET!$W30&lt;=('VERTICAL ALIGNMENT'!$C$12-('VERTICAL ALIGNMENT'!$E$12/2)),(PET!$W30&gt;='VERTICAL ALIGNMENT'!$C$10+'VERTICAL ALIGNMENT'!$E$10/2)),'VERTICAL ALIGNMENT'!$D$10+'VERTICAL ALIGNMENT'!$F$11*(PET!$W30-'VERTICAL ALIGNMENT'!$C$10),IF(AND(PET!$W30&lt;=('VERTICAL ALIGNMENT'!$C$12+('VERTICAL ALIGNMENT'!$E$12/2)),(PET!$W30&gt;=('VERTICAL ALIGNMENT'!$C$12-('VERTICAL ALIGNMENT'!$E$12/2)))),'VERTICAL ALIGNMENT'!$K$12+'VERTICAL ALIGNMENT'!$F$11*(PET!$W30-'VERTICAL ALIGNMENT'!$J$12)+('VERTICAL ALIGNMENT'!$I$12/2)*(PET!$W30-'VERTICAL ALIGNMENT'!$J$12)^2,IF(AND(PET!$W30&lt;=('VERTICAL ALIGNMENT'!$C$14-('VERTICAL ALIGNMENT'!$E$14/2)),(PET!$W30&gt;='VERTICAL ALIGNMENT'!$C$12+'VERTICAL ALIGNMENT'!$E$12/2)),'VERTICAL ALIGNMENT'!$D$12+'VERTICAL ALIGNMENT'!$F$13*(PET!$W30-'VERTICAL ALIGNMENT'!$C$12),IF(AND(PET!$W30&lt;=('VERTICAL ALIGNMENT'!$C$14+('VERTICAL ALIGNMENT'!$E$14/2)),(PET!$W30&gt;=('VERTICAL ALIGNMENT'!$C$14-('VERTICAL ALIGNMENT'!$E$14/2)))),'VERTICAL ALIGNMENT'!$K$14+'VERTICAL ALIGNMENT'!$F$13*(PET!$W30-'VERTICAL ALIGNMENT'!$J$14)+('VERTICAL ALIGNMENT'!$I$14/2)*(PET!$W30-'VERTICAL ALIGNMENT'!$J$14)^2,$N30))))))</f>
        <v>638.0330012225769</v>
      </c>
      <c r="N30" s="162" t="str">
        <f>IF(AND(PET!$W30&lt;=('VERTICAL ALIGNMENT'!$C$16-('VERTICAL ALIGNMENT'!$E$16/2)),(PET!$W30&gt;='VERTICAL ALIGNMENT'!$C$14+'VERTICAL ALIGNMENT'!$E$14/2)),'VERTICAL ALIGNMENT'!$D$14+'VERTICAL ALIGNMENT'!$F$15*(PET!$W30-'VERTICAL ALIGNMENT'!$C$14),IF(AND(PET!$W30&lt;=('VERTICAL ALIGNMENT'!$C$16+('VERTICAL ALIGNMENT'!$E$16/2)),(PET!$W30&gt;=('VERTICAL ALIGNMENT'!$C$16-('VERTICAL ALIGNMENT'!$E$16/2)))),'VERTICAL ALIGNMENT'!$K$16+'VERTICAL ALIGNMENT'!$F$15*(PET!$W30-'VERTICAL ALIGNMENT'!$J$16)+('VERTICAL ALIGNMENT'!$I$16/2)*(PET!$W30-'VERTICAL ALIGNMENT'!$J$16)^2,IF(AND(PET!$W30&lt;=('VERTICAL ALIGNMENT'!$C$18-('VERTICAL ALIGNMENT'!$E$18/2)),(PET!$W30&gt;='VERTICAL ALIGNMENT'!$C$16+'VERTICAL ALIGNMENT'!$E$16/2)),'VERTICAL ALIGNMENT'!$D$16+'VERTICAL ALIGNMENT'!$F$17*(PET!$W30-'VERTICAL ALIGNMENT'!$C$16),IF(AND(PET!$W30&lt;=('VERTICAL ALIGNMENT'!$C$18+('VERTICAL ALIGNMENT'!$E$18/2)),(PET!$W30&gt;=('VERTICAL ALIGNMENT'!$C$18-('VERTICAL ALIGNMENT'!$E$18/2)))),'VERTICAL ALIGNMENT'!$K$18+'VERTICAL ALIGNMENT'!$F$17*(PET!$W30-'VERTICAL ALIGNMENT'!$J$18)+('VERTICAL ALIGNMENT'!$I$18/2)*(PET!$W30-'VERTICAL ALIGNMENT'!$J$18)^2,IF(AND(PET!$W30&lt;=('VERTICAL ALIGNMENT'!$C$20-('VERTICAL ALIGNMENT'!$E$20/2)),(PET!$W30&gt;='VERTICAL ALIGNMENT'!$C$18+'VERTICAL ALIGNMENT'!$E$18/2)),'VERTICAL ALIGNMENT'!$D$18+'VERTICAL ALIGNMENT'!$F$19*(PET!$W30-'VERTICAL ALIGNMENT'!$C$18),IF(AND(PET!$W30&lt;=('VERTICAL ALIGNMENT'!$C$20+('VERTICAL ALIGNMENT'!$E$20/2)),(PET!$W30&gt;=('VERTICAL ALIGNMENT'!$C$20-('VERTICAL ALIGNMENT'!$E$20/2)))),'VERTICAL ALIGNMENT'!$K$20+'VERTICAL ALIGNMENT'!$F$19*(PET!$W30-'VERTICAL ALIGNMENT'!$J$20)+('VERTICAL ALIGNMENT'!$I$20/2)*(PET!$W30-'VERTICAL ALIGNMENT'!$J$20)^2,$O30))))))</f>
        <v>O. B.</v>
      </c>
      <c r="O30" s="162" t="str">
        <f>IF(AND(PET!$W30&lt;=('VERTICAL ALIGNMENT'!$C$22-('VERTICAL ALIGNMENT'!$E$22/2)),(PET!$W30&gt;='VERTICAL ALIGNMENT'!$C$20+'VERTICAL ALIGNMENT'!$E$20/2)),'VERTICAL ALIGNMENT'!$D$20+'VERTICAL ALIGNMENT'!$F$21*(PET!$W30-'VERTICAL ALIGNMENT'!$C$20),IF(AND(PET!$W30&lt;=('VERTICAL ALIGNMENT'!$C$22+('VERTICAL ALIGNMENT'!$E$22/2)),(PET!$W30&gt;=('VERTICAL ALIGNMENT'!$C$22-('VERTICAL ALIGNMENT'!$E$22/2)))),'VERTICAL ALIGNMENT'!$K$22+'VERTICAL ALIGNMENT'!$F$21*(PET!$W30-'VERTICAL ALIGNMENT'!$J$22)+('VERTICAL ALIGNMENT'!$I$22/2)*(PET!$W30-'VERTICAL ALIGNMENT'!$J$22)^2,IF(AND(PET!$W30&lt;=('VERTICAL ALIGNMENT'!$C$24-('VERTICAL ALIGNMENT'!$E$24/2)),(PET!$W30&gt;='VERTICAL ALIGNMENT'!$C$22+'VERTICAL ALIGNMENT'!$E$22/2)),'VERTICAL ALIGNMENT'!$D$22+'VERTICAL ALIGNMENT'!$F$23*(PET!$W30-'VERTICAL ALIGNMENT'!$C$22),IF(AND(PET!$W30&lt;=('VERTICAL ALIGNMENT'!$C$24+('VERTICAL ALIGNMENT'!$E$24/2)),(PET!$W30&gt;=('VERTICAL ALIGNMENT'!$C$24-('VERTICAL ALIGNMENT'!$E$24/2)))),'VERTICAL ALIGNMENT'!$K$24+'VERTICAL ALIGNMENT'!$F$23*(PET!$W30-'VERTICAL ALIGNMENT'!$J$24)+('VERTICAL ALIGNMENT'!$I$24/2)*(PET!$W30-'VERTICAL ALIGNMENT'!$J$24)^2,IF(AND(PET!$W30&lt;=('VERTICAL ALIGNMENT'!$C$26-('VERTICAL ALIGNMENT'!$E$26/2)),(PET!$W30&gt;='VERTICAL ALIGNMENT'!$C$24+'VERTICAL ALIGNMENT'!$E$24/2)),'VERTICAL ALIGNMENT'!$D$24+'VERTICAL ALIGNMENT'!$F$25*(PET!$W30-'VERTICAL ALIGNMENT'!$C$24),IF(AND(PET!$W30&lt;=('VERTICAL ALIGNMENT'!$C$26+('VERTICAL ALIGNMENT'!$E$26/2)),(PET!$W30&gt;=('VERTICAL ALIGNMENT'!$C$26-('VERTICAL ALIGNMENT'!$E$26/2)))),'VERTICAL ALIGNMENT'!$K$26+'VERTICAL ALIGNMENT'!$F$25*(PET!$W30-'VERTICAL ALIGNMENT'!$J$26)+('VERTICAL ALIGNMENT'!$I$26/2)*(PET!$W30-'VERTICAL ALIGNMENT'!$J$26)^2,$P30))))))</f>
        <v>O. B.</v>
      </c>
      <c r="P30" s="162" t="str">
        <f>IF(AND(PET!$W30&lt;=('VERTICAL ALIGNMENT'!$C$28-('VERTICAL ALIGNMENT'!$E$28/2)),(PET!$W30&gt;='VERTICAL ALIGNMENT'!$C$26+'VERTICAL ALIGNMENT'!$E$26/2)),'VERTICAL ALIGNMENT'!$D$26+'VERTICAL ALIGNMENT'!$F$27*(PET!$W30-'VERTICAL ALIGNMENT'!$C$26),IF(AND(PET!$W30&lt;=('VERTICAL ALIGNMENT'!$C$28+('VERTICAL ALIGNMENT'!$E$28/2)),(PET!$W30&gt;=('VERTICAL ALIGNMENT'!$C$28-('VERTICAL ALIGNMENT'!$E$28/2)))),'VERTICAL ALIGNMENT'!$K$28+'VERTICAL ALIGNMENT'!$F$27*(PET!$W30-'VERTICAL ALIGNMENT'!$J$28)+('VERTICAL ALIGNMENT'!$I$28/2)*(PET!$W30-'VERTICAL ALIGNMENT'!$J$28)^2,IF(AND(PET!$W30&lt;=('VERTICAL ALIGNMENT'!$C$30-('VERTICAL ALIGNMENT'!$E$30/2)),(PET!$W30&gt;='VERTICAL ALIGNMENT'!$C$28+'VERTICAL ALIGNMENT'!$E$28/2)),'VERTICAL ALIGNMENT'!$D$28+'VERTICAL ALIGNMENT'!$F$29*(PET!$W30-'VERTICAL ALIGNMENT'!$C$28),IF(AND(PET!$W30&lt;=('VERTICAL ALIGNMENT'!$C$30+('VERTICAL ALIGNMENT'!$E$30/2)),(PET!$W30&gt;=('VERTICAL ALIGNMENT'!$C$30-('VERTICAL ALIGNMENT'!$E$30/2)))),'VERTICAL ALIGNMENT'!$K$30+'VERTICAL ALIGNMENT'!$F$29*(PET!$W30-'VERTICAL ALIGNMENT'!$J$30)+('VERTICAL ALIGNMENT'!$I$30/2)*(PET!$W30-'VERTICAL ALIGNMENT'!$J$30)^2,IF(AND(PET!$W30&lt;=('VERTICAL ALIGNMENT'!$C$32-('VERTICAL ALIGNMENT'!$E$32/2)),(PET!$W30&gt;='VERTICAL ALIGNMENT'!$C$30+'VERTICAL ALIGNMENT'!$E$30/2)),'VERTICAL ALIGNMENT'!$D$30+'VERTICAL ALIGNMENT'!$F$31*(PET!$W30-'VERTICAL ALIGNMENT'!$C$30),IF(AND(PET!$W30&lt;=('VERTICAL ALIGNMENT'!$C$32+('VERTICAL ALIGNMENT'!$E$32/2)),(PET!$W30&gt;=('VERTICAL ALIGNMENT'!$C$32-('VERTICAL ALIGNMENT'!$E$32/2)))),'VERTICAL ALIGNMENT'!$K$32+'VERTICAL ALIGNMENT'!$F$31*(PET!$W30-'VERTICAL ALIGNMENT'!$J$32)+('VERTICAL ALIGNMENT'!$I$32/2)*(PET!$W30-'VERTICAL ALIGNMENT'!$J$32)^2,$Q30))))))</f>
        <v>O. B.</v>
      </c>
      <c r="Q30" s="162" t="str">
        <f>IF(AND(PET!$W30&lt;=('VERTICAL ALIGNMENT'!$C$34-('VERTICAL ALIGNMENT'!$E$34/2)),(PET!$W30&gt;='VERTICAL ALIGNMENT'!$C$32+'VERTICAL ALIGNMENT'!$E$32/2)),'VERTICAL ALIGNMENT'!$D$32+'VERTICAL ALIGNMENT'!$F$33*(PET!$W30-'VERTICAL ALIGNMENT'!$C$32),IF(AND(PET!$W30&lt;=('VERTICAL ALIGNMENT'!$C$34+('VERTICAL ALIGNMENT'!$E$34/2)),(PET!$W30&gt;=('VERTICAL ALIGNMENT'!$C$34-('VERTICAL ALIGNMENT'!$E$34/2)))),'VERTICAL ALIGNMENT'!$K$34+'VERTICAL ALIGNMENT'!$F$33*(PET!$W30-'VERTICAL ALIGNMENT'!$J$34)+('VERTICAL ALIGNMENT'!$I$34/2)*(PET!$W30-'VERTICAL ALIGNMENT'!$J$34)^2,IF(AND(PET!$W30&lt;=('VERTICAL ALIGNMENT'!$C$36-('VERTICAL ALIGNMENT'!$E$36/2)),(PET!$W30&gt;='VERTICAL ALIGNMENT'!$C$34+'VERTICAL ALIGNMENT'!$E$34/2)),'VERTICAL ALIGNMENT'!$D$34+'VERTICAL ALIGNMENT'!$F$35*(PET!$W30-'VERTICAL ALIGNMENT'!$C$34),IF(AND(PET!$W30&lt;=('VERTICAL ALIGNMENT'!$C$36+('VERTICAL ALIGNMENT'!$E$36/2)),(PET!$W30&gt;=('VERTICAL ALIGNMENT'!$C$36-('VERTICAL ALIGNMENT'!$E$36/2)))),'VERTICAL ALIGNMENT'!$K$36+'VERTICAL ALIGNMENT'!$F$35*(PET!$W30-'VERTICAL ALIGNMENT'!$J$36)+('VERTICAL ALIGNMENT'!$I$36/2)*(PET!$W30-'VERTICAL ALIGNMENT'!$J$36)^2,IF(AND(PET!$W30&lt;=('VERTICAL ALIGNMENT'!$C$38-('VERTICAL ALIGNMENT'!$E$38/2)),(PET!$W30&gt;='VERTICAL ALIGNMENT'!$C$36+'VERTICAL ALIGNMENT'!$E$36/2)),'VERTICAL ALIGNMENT'!$D$36+'VERTICAL ALIGNMENT'!$F$37*(PET!$W30-'VERTICAL ALIGNMENT'!$C$36),IF(AND(PET!$W30&lt;=('VERTICAL ALIGNMENT'!$C$38+('VERTICAL ALIGNMENT'!$E$38/2)),(PET!$W30&gt;=('VERTICAL ALIGNMENT'!$C$38-('VERTICAL ALIGNMENT'!$E$38/2)))),'VERTICAL ALIGNMENT'!$K$38+'VERTICAL ALIGNMENT'!$F$37*(PET!$W30-'VERTICAL ALIGNMENT'!$J$38)+('VERTICAL ALIGNMENT'!$I$38/2)*(PET!$W30-'VERTICAL ALIGNMENT'!$J$38)^2,$R30))))))</f>
        <v>O. B.</v>
      </c>
      <c r="R30" s="162" t="str">
        <f>IF(AND(PET!$W30&lt;=('VERTICAL ALIGNMENT'!$C$40-('VERTICAL ALIGNMENT'!$E$40/2)),(PET!$W30&gt;='VERTICAL ALIGNMENT'!$C$38+'VERTICAL ALIGNMENT'!$E$38/2)),'VERTICAL ALIGNMENT'!$D$38+'VERTICAL ALIGNMENT'!$F$39*(PET!$W30-'VERTICAL ALIGNMENT'!$C$38),IF(AND(PET!$W30&lt;=('VERTICAL ALIGNMENT'!$C$40+('VERTICAL ALIGNMENT'!$E$40/2)),(PET!$W30&gt;=('VERTICAL ALIGNMENT'!$C$40-('VERTICAL ALIGNMENT'!$E$40/2)))),'VERTICAL ALIGNMENT'!$K$40+'VERTICAL ALIGNMENT'!$F$39*(PET!$W30-'VERTICAL ALIGNMENT'!$J$40)+('VERTICAL ALIGNMENT'!$I$40/2)*(PET!$W30-'VERTICAL ALIGNMENT'!$J$40)^2,IF(AND(PET!$W30&lt;=('VERTICAL ALIGNMENT'!$C$42-('VERTICAL ALIGNMENT'!$E$42/2)),(PET!$W30&gt;='VERTICAL ALIGNMENT'!$C$40+'VERTICAL ALIGNMENT'!$E$40/2)),'VERTICAL ALIGNMENT'!$D$40+'VERTICAL ALIGNMENT'!$F$41*(PET!$W30-'VERTICAL ALIGNMENT'!$C$40),IF(AND(PET!$W30&lt;=('VERTICAL ALIGNMENT'!$C$42+('VERTICAL ALIGNMENT'!$E$42/2)),(PET!$W30&gt;=('VERTICAL ALIGNMENT'!$C$42-('VERTICAL ALIGNMENT'!$E$42/2)))),'VERTICAL ALIGNMENT'!$K$42+'VERTICAL ALIGNMENT'!$F$41*(PET!$W30-'VERTICAL ALIGNMENT'!$J$42)+('VERTICAL ALIGNMENT'!$I$42/2)*(PET!$W30-'VERTICAL ALIGNMENT'!$J$42)^2,IF(AND(PET!$W30&lt;=('VERTICAL ALIGNMENT'!$C$44-('VERTICAL ALIGNMENT'!$E$44/2)),(PET!$W30&gt;='VERTICAL ALIGNMENT'!$C$42+'VERTICAL ALIGNMENT'!$E$42/2)),'VERTICAL ALIGNMENT'!$D$42+'VERTICAL ALIGNMENT'!$F$43*(PET!$W30-'VERTICAL ALIGNMENT'!$C$42),IF(AND(PET!$W30&lt;=('VERTICAL ALIGNMENT'!$C$44+('VERTICAL ALIGNMENT'!$E$44/2)),(PET!$W30&gt;=('VERTICAL ALIGNMENT'!$C$44-('VERTICAL ALIGNMENT'!$E$44/2)))),'VERTICAL ALIGNMENT'!$K$44+'VERTICAL ALIGNMENT'!$F$43*(PET!$W30-'VERTICAL ALIGNMENT'!$J$44)+('VERTICAL ALIGNMENT'!$I$44/2)*(PET!$W30-'VERTICAL ALIGNMENT'!$J$44)^2,$S30))))))</f>
        <v>O. B.</v>
      </c>
      <c r="S30" s="162" t="str">
        <f>IF(AND(PET!$W30&lt;=('VERTICAL ALIGNMENT'!$C$46-('VERTICAL ALIGNMENT'!$E$46/2)),(PET!$W30&gt;='VERTICAL ALIGNMENT'!$C$44+'VERTICAL ALIGNMENT'!$E$44/2)),'VERTICAL ALIGNMENT'!$D$44+'VERTICAL ALIGNMENT'!$F$45*(PET!$W30-'VERTICAL ALIGNMENT'!$C$44),IF(AND(PET!$W30&lt;=('VERTICAL ALIGNMENT'!$C$46+('VERTICAL ALIGNMENT'!$E$46/2)),(PET!$W30&gt;=('VERTICAL ALIGNMENT'!$C$46-('VERTICAL ALIGNMENT'!$E$46/2)))),'VERTICAL ALIGNMENT'!$K$46+'VERTICAL ALIGNMENT'!$F$45*(PET!$W30-'VERTICAL ALIGNMENT'!$J$46)+('VERTICAL ALIGNMENT'!$I$46/2)*(PET!$W30-'VERTICAL ALIGNMENT'!$J$46)^2,IF(AND(PET!$W30&lt;=('VERTICAL ALIGNMENT'!$C$48-('VERTICAL ALIGNMENT'!$E$48/2)),(PET!$W30&gt;='VERTICAL ALIGNMENT'!$C$46+'VERTICAL ALIGNMENT'!$E$46/2)),'VERTICAL ALIGNMENT'!$D$46+'VERTICAL ALIGNMENT'!$F$47*(PET!$W30-'VERTICAL ALIGNMENT'!$C$46),IF(AND(PET!$W30&lt;=('VERTICAL ALIGNMENT'!$C$48+('VERTICAL ALIGNMENT'!$E$48/2)),(PET!$W30&gt;=('VERTICAL ALIGNMENT'!$C$48-('VERTICAL ALIGNMENT'!$E$48/2)))),'VERTICAL ALIGNMENT'!$K$48+'VERTICAL ALIGNMENT'!$F$47*(PET!$W30-'VERTICAL ALIGNMENT'!$J$48)+('VERTICAL ALIGNMENT'!$I$48/2)*(PET!$W30-'VERTICAL ALIGNMENT'!$J$48)^2,IF(AND(PET!$W30&lt;=('VERTICAL ALIGNMENT'!$C$50-('VERTICAL ALIGNMENT'!$E$50/2)),(PET!$W30&gt;='VERTICAL ALIGNMENT'!$C$48+'VERTICAL ALIGNMENT'!$E$48/2)),'VERTICAL ALIGNMENT'!$D$48+'VERTICAL ALIGNMENT'!$F$49*(PET!$W30-'VERTICAL ALIGNMENT'!$C$48),IF(AND(PET!$W30&lt;=('VERTICAL ALIGNMENT'!$C$50+('VERTICAL ALIGNMENT'!$E$50/2)),(PET!$W30&gt;=('VERTICAL ALIGNMENT'!$C$50-('VERTICAL ALIGNMENT'!$E$50/2)))),'VERTICAL ALIGNMENT'!$K$50+'VERTICAL ALIGNMENT'!$F$49*(PET!$W30-'VERTICAL ALIGNMENT'!$J$50)+('VERTICAL ALIGNMENT'!$I$50/2)*(PET!$W30-'VERTICAL ALIGNMENT'!$J$50)^2,$T30))))))</f>
        <v>O. B.</v>
      </c>
      <c r="T30" s="162" t="str">
        <f>IF(AND(PET!$W30&lt;=('VERTICAL ALIGNMENT'!$C$52-('VERTICAL ALIGNMENT'!$E$52/2)),(PET!$W30&gt;='VERTICAL ALIGNMENT'!$C$50+'VERTICAL ALIGNMENT'!$E$50/2)),'VERTICAL ALIGNMENT'!$D$50+'VERTICAL ALIGNMENT'!$F$51*(PET!$W30-'VERTICAL ALIGNMENT'!$C$50),IF(AND(PET!$W30&lt;=('VERTICAL ALIGNMENT'!$C$52+('VERTICAL ALIGNMENT'!$E$52/2)),(PET!$W30&gt;=('VERTICAL ALIGNMENT'!$C$52-('VERTICAL ALIGNMENT'!$E$52/2)))),'VERTICAL ALIGNMENT'!$K$52+'VERTICAL ALIGNMENT'!$F$51*(PET!$W30-'VERTICAL ALIGNMENT'!$J$52)+('VERTICAL ALIGNMENT'!$I$52/2)*(PET!$W30-'VERTICAL ALIGNMENT'!$J$52)^2,IF(AND(PET!$W30&lt;=('VERTICAL ALIGNMENT'!$C$54-('VERTICAL ALIGNMENT'!$E$54/2)),(PET!$W30&gt;='VERTICAL ALIGNMENT'!$C$52+'VERTICAL ALIGNMENT'!$E$52/2)),'VERTICAL ALIGNMENT'!$D$52+'VERTICAL ALIGNMENT'!$F$53*(PET!$W30-'VERTICAL ALIGNMENT'!$C$52),IF(AND(PET!$W30&lt;=('VERTICAL ALIGNMENT'!$C$54+('VERTICAL ALIGNMENT'!$E$54/2)),(PET!$W30&gt;=('VERTICAL ALIGNMENT'!$C$54-('VERTICAL ALIGNMENT'!$E$54/2)))),'VERTICAL ALIGNMENT'!$K$54+'VERTICAL ALIGNMENT'!$F$53*(PET!$W30-'VERTICAL ALIGNMENT'!$J$54)+('VERTICAL ALIGNMENT'!$I$54/2)*(PET!$W30-'VERTICAL ALIGNMENT'!$J$54)^2,IF(AND(PET!$W30&lt;=('VERTICAL ALIGNMENT'!$C$56-('VERTICAL ALIGNMENT'!$E$56/2)),(PET!$W30&gt;='VERTICAL ALIGNMENT'!$C$54+'VERTICAL ALIGNMENT'!$E$54/2)),'VERTICAL ALIGNMENT'!$D$54+'VERTICAL ALIGNMENT'!$F$55*(PET!$W30-'VERTICAL ALIGNMENT'!$C$54),IF(AND(PET!$W30&lt;=('VERTICAL ALIGNMENT'!$C$56+('VERTICAL ALIGNMENT'!$E$56/2)),(PET!$W30&gt;=('VERTICAL ALIGNMENT'!$C$56-('VERTICAL ALIGNMENT'!$E$56/2)))),'VERTICAL ALIGNMENT'!$K$56+'VERTICAL ALIGNMENT'!$F$55*(PET!$W30-'VERTICAL ALIGNMENT'!$J$56)+('VERTICAL ALIGNMENT'!$I$56/2)*(PET!$W30-'VERTICAL ALIGNMENT'!$J$56)^2,$U30))))))</f>
        <v>O. B.</v>
      </c>
      <c r="U30" s="162" t="str">
        <f>IF(AND(PET!$W30&lt;=('VERTICAL ALIGNMENT'!$C$58-('VERTICAL ALIGNMENT'!$E$58/2)),(PET!$W30&gt;='VERTICAL ALIGNMENT'!$C$56+'VERTICAL ALIGNMENT'!$E$56/2)),'VERTICAL ALIGNMENT'!$D$56+'VERTICAL ALIGNMENT'!$F$57*(PET!$W30-'VERTICAL ALIGNMENT'!$C$56),IF(AND(PET!$W30&lt;=('VERTICAL ALIGNMENT'!$C$58+('VERTICAL ALIGNMENT'!$E$58/2)),(PET!$W30&gt;=('VERTICAL ALIGNMENT'!$C$58-('VERTICAL ALIGNMENT'!$E$58/2)))),'VERTICAL ALIGNMENT'!$K$58+'VERTICAL ALIGNMENT'!$F$57*(PET!$W30-'VERTICAL ALIGNMENT'!$J$58)+('VERTICAL ALIGNMENT'!$I$58/2)*(PET!$W30-'VERTICAL ALIGNMENT'!$J$58)^2,IF(AND(PET!$W30&lt;=('VERTICAL ALIGNMENT'!$C$60-('VERTICAL ALIGNMENT'!$E$60/2)),(PET!$W30&gt;='VERTICAL ALIGNMENT'!$C$58+'VERTICAL ALIGNMENT'!$E$58/2)),'VERTICAL ALIGNMENT'!$D$58+'VERTICAL ALIGNMENT'!$F$59*(PET!$W30-'VERTICAL ALIGNMENT'!$C$58),IF(AND(PET!$W30&lt;=('VERTICAL ALIGNMENT'!$C$60+('VERTICAL ALIGNMENT'!$E$60/2)),(PET!$W30&gt;=('VERTICAL ALIGNMENT'!$C$60-('VERTICAL ALIGNMENT'!$E$60/2)))),'VERTICAL ALIGNMENT'!$K$60+'VERTICAL ALIGNMENT'!$F$59*(PET!$W30-'VERTICAL ALIGNMENT'!$J$60)+('VERTICAL ALIGNMENT'!$I$60/2)*(PET!$W30-'VERTICAL ALIGNMENT'!$J$60)^2,IF(AND(PET!$W30&lt;=('VERTICAL ALIGNMENT'!$C$62-('VERTICAL ALIGNMENT'!$E$62/2)),(PET!$W30&gt;='VERTICAL ALIGNMENT'!$C$60+'VERTICAL ALIGNMENT'!$E$60/2)),'VERTICAL ALIGNMENT'!$D$60+'VERTICAL ALIGNMENT'!$F$61*(PET!$W30-'VERTICAL ALIGNMENT'!$C$60),IF(AND(PET!$W30&lt;=('VERTICAL ALIGNMENT'!$C$62+('VERTICAL ALIGNMENT'!$E$62/2)),(PET!$W30&gt;=('VERTICAL ALIGNMENT'!$C$62-('VERTICAL ALIGNMENT'!$E$62/2)))),'VERTICAL ALIGNMENT'!$K$62+'VERTICAL ALIGNMENT'!$F$61*(PET!$W30-'VERTICAL ALIGNMENT'!$J$62)+('VERTICAL ALIGNMENT'!$I$62/2)*(PET!$W30-'VERTICAL ALIGNMENT'!$J$62)^2,$V30))))))</f>
        <v>O. B.</v>
      </c>
      <c r="V30" s="162" t="str">
        <f>IF(AND(PET!$W30&gt;'VERTICAL ALIGNMENT'!$C$60+'VERTICAL ALIGNMENT'!$E$60/2,PET!$W30&lt;='VERTICAL ALIGNMENT'!$C$62),'VERTICAL ALIGNMENT'!$D$60+'VERTICAL ALIGNMENT'!$F$61*(PET!$W30-'VERTICAL ALIGNMENT'!$C$60),"O. B.")</f>
        <v>O. B.</v>
      </c>
      <c r="W30" s="163">
        <f t="shared" si="29"/>
        <v>1500</v>
      </c>
      <c r="X30" s="209">
        <f t="shared" si="32"/>
        <v>0.06</v>
      </c>
      <c r="Y30" s="106">
        <v>4</v>
      </c>
      <c r="Z30" s="210">
        <f t="shared" si="6"/>
        <v>638.27300000000002</v>
      </c>
      <c r="AA30" s="177">
        <v>0.06</v>
      </c>
      <c r="AB30" s="105">
        <v>24</v>
      </c>
      <c r="AC30" s="172">
        <f t="shared" si="27"/>
        <v>1.44</v>
      </c>
      <c r="AD30" s="159"/>
      <c r="AE30" s="215"/>
      <c r="AF30" s="219">
        <f t="shared" si="28"/>
        <v>639.71</v>
      </c>
      <c r="AG30" s="173">
        <f t="shared" si="37"/>
        <v>-1.0000000000000009E-2</v>
      </c>
      <c r="AH30" s="106">
        <v>10</v>
      </c>
      <c r="AI30" s="165">
        <f t="shared" si="33"/>
        <v>639.61</v>
      </c>
      <c r="AJ30" s="107"/>
      <c r="AK30" s="273"/>
      <c r="AL30" s="110" t="s">
        <v>56</v>
      </c>
      <c r="AM30" s="110" t="s">
        <v>49</v>
      </c>
      <c r="AN30" s="110" t="s">
        <v>46</v>
      </c>
      <c r="AP30" s="115">
        <v>16</v>
      </c>
      <c r="AQ30" s="116">
        <v>161</v>
      </c>
      <c r="AR30" s="110">
        <v>5.0999999999999997E-2</v>
      </c>
      <c r="AS30" s="110">
        <v>5.8999999999999997E-2</v>
      </c>
      <c r="AT30" s="110">
        <f>AP30*(AS30-AR30)*AQ30</f>
        <v>20.608000000000001</v>
      </c>
      <c r="AU30" s="111">
        <f>ROUNDUP(AT30,0)</f>
        <v>21</v>
      </c>
      <c r="AV30" s="111"/>
      <c r="AW30" s="110">
        <f>ROUNDUP(AU30*0.5,0)</f>
        <v>11</v>
      </c>
      <c r="AX30" s="110">
        <f>ROUNDDOWN(AU30*0.7,0)</f>
        <v>14</v>
      </c>
      <c r="AY30" s="113"/>
      <c r="AZ30" s="113"/>
    </row>
    <row r="31" spans="1:52" ht="14.1" customHeight="1" x14ac:dyDescent="0.2">
      <c r="A31" s="131">
        <f t="shared" ref="A31" si="39">ROUND(D31+(B31*C31),3)</f>
        <v>635.42999999999995</v>
      </c>
      <c r="B31" s="106">
        <v>10</v>
      </c>
      <c r="C31" s="206">
        <f t="shared" si="22"/>
        <v>-0.06</v>
      </c>
      <c r="D31" s="131">
        <f t="shared" si="2"/>
        <v>636.03</v>
      </c>
      <c r="E31" s="112"/>
      <c r="F31" s="159"/>
      <c r="G31" s="145">
        <f t="shared" ref="G31" si="40">H31*I31</f>
        <v>-1.44</v>
      </c>
      <c r="H31" s="234">
        <v>24</v>
      </c>
      <c r="I31" s="225">
        <v>-0.06</v>
      </c>
      <c r="J31" s="201">
        <f t="shared" ref="J31" si="41">ROUND(M31+(K31*L31),3)</f>
        <v>637.47</v>
      </c>
      <c r="K31" s="106">
        <v>4</v>
      </c>
      <c r="L31" s="206">
        <f t="shared" si="31"/>
        <v>-0.06</v>
      </c>
      <c r="M31" s="161">
        <f>IF(AND(PET!$W31&lt;=('VERTICAL ALIGNMENT'!$C$10-('VERTICAL ALIGNMENT'!$E$10/2)),(PET!$W31&gt;='VERTICAL ALIGNMENT'!$C$8)),'VERTICAL ALIGNMENT'!$D$8+'VERTICAL ALIGNMENT'!$F$9*(PET!$W31-'VERTICAL ALIGNMENT'!$C$8),IF(AND(PET!$W31&lt;=('VERTICAL ALIGNMENT'!$C$10+('VERTICAL ALIGNMENT'!$E$10/2)),(PET!$W31&gt;=('VERTICAL ALIGNMENT'!$C$10-('VERTICAL ALIGNMENT'!$E$10/2)))),'VERTICAL ALIGNMENT'!$K$10+'VERTICAL ALIGNMENT'!$F$9*(PET!$W31-'VERTICAL ALIGNMENT'!$J$10)+('VERTICAL ALIGNMENT'!$I$10/2)*(PET!$W31-'VERTICAL ALIGNMENT'!$J$10)^2,IF(AND(PET!$W31&lt;=('VERTICAL ALIGNMENT'!$C$12-('VERTICAL ALIGNMENT'!$E$12/2)),(PET!$W31&gt;='VERTICAL ALIGNMENT'!$C$10+'VERTICAL ALIGNMENT'!$E$10/2)),'VERTICAL ALIGNMENT'!$D$10+'VERTICAL ALIGNMENT'!$F$11*(PET!$W31-'VERTICAL ALIGNMENT'!$C$10),IF(AND(PET!$W31&lt;=('VERTICAL ALIGNMENT'!$C$12+('VERTICAL ALIGNMENT'!$E$12/2)),(PET!$W31&gt;=('VERTICAL ALIGNMENT'!$C$12-('VERTICAL ALIGNMENT'!$E$12/2)))),'VERTICAL ALIGNMENT'!$K$12+'VERTICAL ALIGNMENT'!$F$11*(PET!$W31-'VERTICAL ALIGNMENT'!$J$12)+('VERTICAL ALIGNMENT'!$I$12/2)*(PET!$W31-'VERTICAL ALIGNMENT'!$J$12)^2,IF(AND(PET!$W31&lt;=('VERTICAL ALIGNMENT'!$C$14-('VERTICAL ALIGNMENT'!$E$14/2)),(PET!$W31&gt;='VERTICAL ALIGNMENT'!$C$12+'VERTICAL ALIGNMENT'!$E$12/2)),'VERTICAL ALIGNMENT'!$D$12+'VERTICAL ALIGNMENT'!$F$13*(PET!$W31-'VERTICAL ALIGNMENT'!$C$12),IF(AND(PET!$W31&lt;=('VERTICAL ALIGNMENT'!$C$14+('VERTICAL ALIGNMENT'!$E$14/2)),(PET!$W31&gt;=('VERTICAL ALIGNMENT'!$C$14-('VERTICAL ALIGNMENT'!$E$14/2)))),'VERTICAL ALIGNMENT'!$K$14+'VERTICAL ALIGNMENT'!$F$13*(PET!$W31-'VERTICAL ALIGNMENT'!$J$14)+('VERTICAL ALIGNMENT'!$I$14/2)*(PET!$W31-'VERTICAL ALIGNMENT'!$J$14)^2,$N31))))))</f>
        <v>637.71035018338648</v>
      </c>
      <c r="N31" s="162" t="str">
        <f>IF(AND(PET!$W31&lt;=('VERTICAL ALIGNMENT'!$C$16-('VERTICAL ALIGNMENT'!$E$16/2)),(PET!$W31&gt;='VERTICAL ALIGNMENT'!$C$14+'VERTICAL ALIGNMENT'!$E$14/2)),'VERTICAL ALIGNMENT'!$D$14+'VERTICAL ALIGNMENT'!$F$15*(PET!$W31-'VERTICAL ALIGNMENT'!$C$14),IF(AND(PET!$W31&lt;=('VERTICAL ALIGNMENT'!$C$16+('VERTICAL ALIGNMENT'!$E$16/2)),(PET!$W31&gt;=('VERTICAL ALIGNMENT'!$C$16-('VERTICAL ALIGNMENT'!$E$16/2)))),'VERTICAL ALIGNMENT'!$K$16+'VERTICAL ALIGNMENT'!$F$15*(PET!$W31-'VERTICAL ALIGNMENT'!$J$16)+('VERTICAL ALIGNMENT'!$I$16/2)*(PET!$W31-'VERTICAL ALIGNMENT'!$J$16)^2,IF(AND(PET!$W31&lt;=('VERTICAL ALIGNMENT'!$C$18-('VERTICAL ALIGNMENT'!$E$18/2)),(PET!$W31&gt;='VERTICAL ALIGNMENT'!$C$16+'VERTICAL ALIGNMENT'!$E$16/2)),'VERTICAL ALIGNMENT'!$D$16+'VERTICAL ALIGNMENT'!$F$17*(PET!$W31-'VERTICAL ALIGNMENT'!$C$16),IF(AND(PET!$W31&lt;=('VERTICAL ALIGNMENT'!$C$18+('VERTICAL ALIGNMENT'!$E$18/2)),(PET!$W31&gt;=('VERTICAL ALIGNMENT'!$C$18-('VERTICAL ALIGNMENT'!$E$18/2)))),'VERTICAL ALIGNMENT'!$K$18+'VERTICAL ALIGNMENT'!$F$17*(PET!$W31-'VERTICAL ALIGNMENT'!$J$18)+('VERTICAL ALIGNMENT'!$I$18/2)*(PET!$W31-'VERTICAL ALIGNMENT'!$J$18)^2,IF(AND(PET!$W31&lt;=('VERTICAL ALIGNMENT'!$C$20-('VERTICAL ALIGNMENT'!$E$20/2)),(PET!$W31&gt;='VERTICAL ALIGNMENT'!$C$18+'VERTICAL ALIGNMENT'!$E$18/2)),'VERTICAL ALIGNMENT'!$D$18+'VERTICAL ALIGNMENT'!$F$19*(PET!$W31-'VERTICAL ALIGNMENT'!$C$18),IF(AND(PET!$W31&lt;=('VERTICAL ALIGNMENT'!$C$20+('VERTICAL ALIGNMENT'!$E$20/2)),(PET!$W31&gt;=('VERTICAL ALIGNMENT'!$C$20-('VERTICAL ALIGNMENT'!$E$20/2)))),'VERTICAL ALIGNMENT'!$K$20+'VERTICAL ALIGNMENT'!$F$19*(PET!$W31-'VERTICAL ALIGNMENT'!$J$20)+('VERTICAL ALIGNMENT'!$I$20/2)*(PET!$W31-'VERTICAL ALIGNMENT'!$J$20)^2,$O31))))))</f>
        <v>O. B.</v>
      </c>
      <c r="O31" s="162" t="str">
        <f>IF(AND(PET!$W31&lt;=('VERTICAL ALIGNMENT'!$C$22-('VERTICAL ALIGNMENT'!$E$22/2)),(PET!$W31&gt;='VERTICAL ALIGNMENT'!$C$20+'VERTICAL ALIGNMENT'!$E$20/2)),'VERTICAL ALIGNMENT'!$D$20+'VERTICAL ALIGNMENT'!$F$21*(PET!$W31-'VERTICAL ALIGNMENT'!$C$20),IF(AND(PET!$W31&lt;=('VERTICAL ALIGNMENT'!$C$22+('VERTICAL ALIGNMENT'!$E$22/2)),(PET!$W31&gt;=('VERTICAL ALIGNMENT'!$C$22-('VERTICAL ALIGNMENT'!$E$22/2)))),'VERTICAL ALIGNMENT'!$K$22+'VERTICAL ALIGNMENT'!$F$21*(PET!$W31-'VERTICAL ALIGNMENT'!$J$22)+('VERTICAL ALIGNMENT'!$I$22/2)*(PET!$W31-'VERTICAL ALIGNMENT'!$J$22)^2,IF(AND(PET!$W31&lt;=('VERTICAL ALIGNMENT'!$C$24-('VERTICAL ALIGNMENT'!$E$24/2)),(PET!$W31&gt;='VERTICAL ALIGNMENT'!$C$22+'VERTICAL ALIGNMENT'!$E$22/2)),'VERTICAL ALIGNMENT'!$D$22+'VERTICAL ALIGNMENT'!$F$23*(PET!$W31-'VERTICAL ALIGNMENT'!$C$22),IF(AND(PET!$W31&lt;=('VERTICAL ALIGNMENT'!$C$24+('VERTICAL ALIGNMENT'!$E$24/2)),(PET!$W31&gt;=('VERTICAL ALIGNMENT'!$C$24-('VERTICAL ALIGNMENT'!$E$24/2)))),'VERTICAL ALIGNMENT'!$K$24+'VERTICAL ALIGNMENT'!$F$23*(PET!$W31-'VERTICAL ALIGNMENT'!$J$24)+('VERTICAL ALIGNMENT'!$I$24/2)*(PET!$W31-'VERTICAL ALIGNMENT'!$J$24)^2,IF(AND(PET!$W31&lt;=('VERTICAL ALIGNMENT'!$C$26-('VERTICAL ALIGNMENT'!$E$26/2)),(PET!$W31&gt;='VERTICAL ALIGNMENT'!$C$24+'VERTICAL ALIGNMENT'!$E$24/2)),'VERTICAL ALIGNMENT'!$D$24+'VERTICAL ALIGNMENT'!$F$25*(PET!$W31-'VERTICAL ALIGNMENT'!$C$24),IF(AND(PET!$W31&lt;=('VERTICAL ALIGNMENT'!$C$26+('VERTICAL ALIGNMENT'!$E$26/2)),(PET!$W31&gt;=('VERTICAL ALIGNMENT'!$C$26-('VERTICAL ALIGNMENT'!$E$26/2)))),'VERTICAL ALIGNMENT'!$K$26+'VERTICAL ALIGNMENT'!$F$25*(PET!$W31-'VERTICAL ALIGNMENT'!$J$26)+('VERTICAL ALIGNMENT'!$I$26/2)*(PET!$W31-'VERTICAL ALIGNMENT'!$J$26)^2,$P31))))))</f>
        <v>O. B.</v>
      </c>
      <c r="P31" s="162" t="str">
        <f>IF(AND(PET!$W31&lt;=('VERTICAL ALIGNMENT'!$C$28-('VERTICAL ALIGNMENT'!$E$28/2)),(PET!$W31&gt;='VERTICAL ALIGNMENT'!$C$26+'VERTICAL ALIGNMENT'!$E$26/2)),'VERTICAL ALIGNMENT'!$D$26+'VERTICAL ALIGNMENT'!$F$27*(PET!$W31-'VERTICAL ALIGNMENT'!$C$26),IF(AND(PET!$W31&lt;=('VERTICAL ALIGNMENT'!$C$28+('VERTICAL ALIGNMENT'!$E$28/2)),(PET!$W31&gt;=('VERTICAL ALIGNMENT'!$C$28-('VERTICAL ALIGNMENT'!$E$28/2)))),'VERTICAL ALIGNMENT'!$K$28+'VERTICAL ALIGNMENT'!$F$27*(PET!$W31-'VERTICAL ALIGNMENT'!$J$28)+('VERTICAL ALIGNMENT'!$I$28/2)*(PET!$W31-'VERTICAL ALIGNMENT'!$J$28)^2,IF(AND(PET!$W31&lt;=('VERTICAL ALIGNMENT'!$C$30-('VERTICAL ALIGNMENT'!$E$30/2)),(PET!$W31&gt;='VERTICAL ALIGNMENT'!$C$28+'VERTICAL ALIGNMENT'!$E$28/2)),'VERTICAL ALIGNMENT'!$D$28+'VERTICAL ALIGNMENT'!$F$29*(PET!$W31-'VERTICAL ALIGNMENT'!$C$28),IF(AND(PET!$W31&lt;=('VERTICAL ALIGNMENT'!$C$30+('VERTICAL ALIGNMENT'!$E$30/2)),(PET!$W31&gt;=('VERTICAL ALIGNMENT'!$C$30-('VERTICAL ALIGNMENT'!$E$30/2)))),'VERTICAL ALIGNMENT'!$K$30+'VERTICAL ALIGNMENT'!$F$29*(PET!$W31-'VERTICAL ALIGNMENT'!$J$30)+('VERTICAL ALIGNMENT'!$I$30/2)*(PET!$W31-'VERTICAL ALIGNMENT'!$J$30)^2,IF(AND(PET!$W31&lt;=('VERTICAL ALIGNMENT'!$C$32-('VERTICAL ALIGNMENT'!$E$32/2)),(PET!$W31&gt;='VERTICAL ALIGNMENT'!$C$30+'VERTICAL ALIGNMENT'!$E$30/2)),'VERTICAL ALIGNMENT'!$D$30+'VERTICAL ALIGNMENT'!$F$31*(PET!$W31-'VERTICAL ALIGNMENT'!$C$30),IF(AND(PET!$W31&lt;=('VERTICAL ALIGNMENT'!$C$32+('VERTICAL ALIGNMENT'!$E$32/2)),(PET!$W31&gt;=('VERTICAL ALIGNMENT'!$C$32-('VERTICAL ALIGNMENT'!$E$32/2)))),'VERTICAL ALIGNMENT'!$K$32+'VERTICAL ALIGNMENT'!$F$31*(PET!$W31-'VERTICAL ALIGNMENT'!$J$32)+('VERTICAL ALIGNMENT'!$I$32/2)*(PET!$W31-'VERTICAL ALIGNMENT'!$J$32)^2,$Q31))))))</f>
        <v>O. B.</v>
      </c>
      <c r="Q31" s="162" t="str">
        <f>IF(AND(PET!$W31&lt;=('VERTICAL ALIGNMENT'!$C$34-('VERTICAL ALIGNMENT'!$E$34/2)),(PET!$W31&gt;='VERTICAL ALIGNMENT'!$C$32+'VERTICAL ALIGNMENT'!$E$32/2)),'VERTICAL ALIGNMENT'!$D$32+'VERTICAL ALIGNMENT'!$F$33*(PET!$W31-'VERTICAL ALIGNMENT'!$C$32),IF(AND(PET!$W31&lt;=('VERTICAL ALIGNMENT'!$C$34+('VERTICAL ALIGNMENT'!$E$34/2)),(PET!$W31&gt;=('VERTICAL ALIGNMENT'!$C$34-('VERTICAL ALIGNMENT'!$E$34/2)))),'VERTICAL ALIGNMENT'!$K$34+'VERTICAL ALIGNMENT'!$F$33*(PET!$W31-'VERTICAL ALIGNMENT'!$J$34)+('VERTICAL ALIGNMENT'!$I$34/2)*(PET!$W31-'VERTICAL ALIGNMENT'!$J$34)^2,IF(AND(PET!$W31&lt;=('VERTICAL ALIGNMENT'!$C$36-('VERTICAL ALIGNMENT'!$E$36/2)),(PET!$W31&gt;='VERTICAL ALIGNMENT'!$C$34+'VERTICAL ALIGNMENT'!$E$34/2)),'VERTICAL ALIGNMENT'!$D$34+'VERTICAL ALIGNMENT'!$F$35*(PET!$W31-'VERTICAL ALIGNMENT'!$C$34),IF(AND(PET!$W31&lt;=('VERTICAL ALIGNMENT'!$C$36+('VERTICAL ALIGNMENT'!$E$36/2)),(PET!$W31&gt;=('VERTICAL ALIGNMENT'!$C$36-('VERTICAL ALIGNMENT'!$E$36/2)))),'VERTICAL ALIGNMENT'!$K$36+'VERTICAL ALIGNMENT'!$F$35*(PET!$W31-'VERTICAL ALIGNMENT'!$J$36)+('VERTICAL ALIGNMENT'!$I$36/2)*(PET!$W31-'VERTICAL ALIGNMENT'!$J$36)^2,IF(AND(PET!$W31&lt;=('VERTICAL ALIGNMENT'!$C$38-('VERTICAL ALIGNMENT'!$E$38/2)),(PET!$W31&gt;='VERTICAL ALIGNMENT'!$C$36+'VERTICAL ALIGNMENT'!$E$36/2)),'VERTICAL ALIGNMENT'!$D$36+'VERTICAL ALIGNMENT'!$F$37*(PET!$W31-'VERTICAL ALIGNMENT'!$C$36),IF(AND(PET!$W31&lt;=('VERTICAL ALIGNMENT'!$C$38+('VERTICAL ALIGNMENT'!$E$38/2)),(PET!$W31&gt;=('VERTICAL ALIGNMENT'!$C$38-('VERTICAL ALIGNMENT'!$E$38/2)))),'VERTICAL ALIGNMENT'!$K$38+'VERTICAL ALIGNMENT'!$F$37*(PET!$W31-'VERTICAL ALIGNMENT'!$J$38)+('VERTICAL ALIGNMENT'!$I$38/2)*(PET!$W31-'VERTICAL ALIGNMENT'!$J$38)^2,$R31))))))</f>
        <v>O. B.</v>
      </c>
      <c r="R31" s="162" t="str">
        <f>IF(AND(PET!$W31&lt;=('VERTICAL ALIGNMENT'!$C$40-('VERTICAL ALIGNMENT'!$E$40/2)),(PET!$W31&gt;='VERTICAL ALIGNMENT'!$C$38+'VERTICAL ALIGNMENT'!$E$38/2)),'VERTICAL ALIGNMENT'!$D$38+'VERTICAL ALIGNMENT'!$F$39*(PET!$W31-'VERTICAL ALIGNMENT'!$C$38),IF(AND(PET!$W31&lt;=('VERTICAL ALIGNMENT'!$C$40+('VERTICAL ALIGNMENT'!$E$40/2)),(PET!$W31&gt;=('VERTICAL ALIGNMENT'!$C$40-('VERTICAL ALIGNMENT'!$E$40/2)))),'VERTICAL ALIGNMENT'!$K$40+'VERTICAL ALIGNMENT'!$F$39*(PET!$W31-'VERTICAL ALIGNMENT'!$J$40)+('VERTICAL ALIGNMENT'!$I$40/2)*(PET!$W31-'VERTICAL ALIGNMENT'!$J$40)^2,IF(AND(PET!$W31&lt;=('VERTICAL ALIGNMENT'!$C$42-('VERTICAL ALIGNMENT'!$E$42/2)),(PET!$W31&gt;='VERTICAL ALIGNMENT'!$C$40+'VERTICAL ALIGNMENT'!$E$40/2)),'VERTICAL ALIGNMENT'!$D$40+'VERTICAL ALIGNMENT'!$F$41*(PET!$W31-'VERTICAL ALIGNMENT'!$C$40),IF(AND(PET!$W31&lt;=('VERTICAL ALIGNMENT'!$C$42+('VERTICAL ALIGNMENT'!$E$42/2)),(PET!$W31&gt;=('VERTICAL ALIGNMENT'!$C$42-('VERTICAL ALIGNMENT'!$E$42/2)))),'VERTICAL ALIGNMENT'!$K$42+'VERTICAL ALIGNMENT'!$F$41*(PET!$W31-'VERTICAL ALIGNMENT'!$J$42)+('VERTICAL ALIGNMENT'!$I$42/2)*(PET!$W31-'VERTICAL ALIGNMENT'!$J$42)^2,IF(AND(PET!$W31&lt;=('VERTICAL ALIGNMENT'!$C$44-('VERTICAL ALIGNMENT'!$E$44/2)),(PET!$W31&gt;='VERTICAL ALIGNMENT'!$C$42+'VERTICAL ALIGNMENT'!$E$42/2)),'VERTICAL ALIGNMENT'!$D$42+'VERTICAL ALIGNMENT'!$F$43*(PET!$W31-'VERTICAL ALIGNMENT'!$C$42),IF(AND(PET!$W31&lt;=('VERTICAL ALIGNMENT'!$C$44+('VERTICAL ALIGNMENT'!$E$44/2)),(PET!$W31&gt;=('VERTICAL ALIGNMENT'!$C$44-('VERTICAL ALIGNMENT'!$E$44/2)))),'VERTICAL ALIGNMENT'!$K$44+'VERTICAL ALIGNMENT'!$F$43*(PET!$W31-'VERTICAL ALIGNMENT'!$J$44)+('VERTICAL ALIGNMENT'!$I$44/2)*(PET!$W31-'VERTICAL ALIGNMENT'!$J$44)^2,$S31))))))</f>
        <v>O. B.</v>
      </c>
      <c r="S31" s="162" t="str">
        <f>IF(AND(PET!$W31&lt;=('VERTICAL ALIGNMENT'!$C$46-('VERTICAL ALIGNMENT'!$E$46/2)),(PET!$W31&gt;='VERTICAL ALIGNMENT'!$C$44+'VERTICAL ALIGNMENT'!$E$44/2)),'VERTICAL ALIGNMENT'!$D$44+'VERTICAL ALIGNMENT'!$F$45*(PET!$W31-'VERTICAL ALIGNMENT'!$C$44),IF(AND(PET!$W31&lt;=('VERTICAL ALIGNMENT'!$C$46+('VERTICAL ALIGNMENT'!$E$46/2)),(PET!$W31&gt;=('VERTICAL ALIGNMENT'!$C$46-('VERTICAL ALIGNMENT'!$E$46/2)))),'VERTICAL ALIGNMENT'!$K$46+'VERTICAL ALIGNMENT'!$F$45*(PET!$W31-'VERTICAL ALIGNMENT'!$J$46)+('VERTICAL ALIGNMENT'!$I$46/2)*(PET!$W31-'VERTICAL ALIGNMENT'!$J$46)^2,IF(AND(PET!$W31&lt;=('VERTICAL ALIGNMENT'!$C$48-('VERTICAL ALIGNMENT'!$E$48/2)),(PET!$W31&gt;='VERTICAL ALIGNMENT'!$C$46+'VERTICAL ALIGNMENT'!$E$46/2)),'VERTICAL ALIGNMENT'!$D$46+'VERTICAL ALIGNMENT'!$F$47*(PET!$W31-'VERTICAL ALIGNMENT'!$C$46),IF(AND(PET!$W31&lt;=('VERTICAL ALIGNMENT'!$C$48+('VERTICAL ALIGNMENT'!$E$48/2)),(PET!$W31&gt;=('VERTICAL ALIGNMENT'!$C$48-('VERTICAL ALIGNMENT'!$E$48/2)))),'VERTICAL ALIGNMENT'!$K$48+'VERTICAL ALIGNMENT'!$F$47*(PET!$W31-'VERTICAL ALIGNMENT'!$J$48)+('VERTICAL ALIGNMENT'!$I$48/2)*(PET!$W31-'VERTICAL ALIGNMENT'!$J$48)^2,IF(AND(PET!$W31&lt;=('VERTICAL ALIGNMENT'!$C$50-('VERTICAL ALIGNMENT'!$E$50/2)),(PET!$W31&gt;='VERTICAL ALIGNMENT'!$C$48+'VERTICAL ALIGNMENT'!$E$48/2)),'VERTICAL ALIGNMENT'!$D$48+'VERTICAL ALIGNMENT'!$F$49*(PET!$W31-'VERTICAL ALIGNMENT'!$C$48),IF(AND(PET!$W31&lt;=('VERTICAL ALIGNMENT'!$C$50+('VERTICAL ALIGNMENT'!$E$50/2)),(PET!$W31&gt;=('VERTICAL ALIGNMENT'!$C$50-('VERTICAL ALIGNMENT'!$E$50/2)))),'VERTICAL ALIGNMENT'!$K$50+'VERTICAL ALIGNMENT'!$F$49*(PET!$W31-'VERTICAL ALIGNMENT'!$J$50)+('VERTICAL ALIGNMENT'!$I$50/2)*(PET!$W31-'VERTICAL ALIGNMENT'!$J$50)^2,$T31))))))</f>
        <v>O. B.</v>
      </c>
      <c r="T31" s="162" t="str">
        <f>IF(AND(PET!$W31&lt;=('VERTICAL ALIGNMENT'!$C$52-('VERTICAL ALIGNMENT'!$E$52/2)),(PET!$W31&gt;='VERTICAL ALIGNMENT'!$C$50+'VERTICAL ALIGNMENT'!$E$50/2)),'VERTICAL ALIGNMENT'!$D$50+'VERTICAL ALIGNMENT'!$F$51*(PET!$W31-'VERTICAL ALIGNMENT'!$C$50),IF(AND(PET!$W31&lt;=('VERTICAL ALIGNMENT'!$C$52+('VERTICAL ALIGNMENT'!$E$52/2)),(PET!$W31&gt;=('VERTICAL ALIGNMENT'!$C$52-('VERTICAL ALIGNMENT'!$E$52/2)))),'VERTICAL ALIGNMENT'!$K$52+'VERTICAL ALIGNMENT'!$F$51*(PET!$W31-'VERTICAL ALIGNMENT'!$J$52)+('VERTICAL ALIGNMENT'!$I$52/2)*(PET!$W31-'VERTICAL ALIGNMENT'!$J$52)^2,IF(AND(PET!$W31&lt;=('VERTICAL ALIGNMENT'!$C$54-('VERTICAL ALIGNMENT'!$E$54/2)),(PET!$W31&gt;='VERTICAL ALIGNMENT'!$C$52+'VERTICAL ALIGNMENT'!$E$52/2)),'VERTICAL ALIGNMENT'!$D$52+'VERTICAL ALIGNMENT'!$F$53*(PET!$W31-'VERTICAL ALIGNMENT'!$C$52),IF(AND(PET!$W31&lt;=('VERTICAL ALIGNMENT'!$C$54+('VERTICAL ALIGNMENT'!$E$54/2)),(PET!$W31&gt;=('VERTICAL ALIGNMENT'!$C$54-('VERTICAL ALIGNMENT'!$E$54/2)))),'VERTICAL ALIGNMENT'!$K$54+'VERTICAL ALIGNMENT'!$F$53*(PET!$W31-'VERTICAL ALIGNMENT'!$J$54)+('VERTICAL ALIGNMENT'!$I$54/2)*(PET!$W31-'VERTICAL ALIGNMENT'!$J$54)^2,IF(AND(PET!$W31&lt;=('VERTICAL ALIGNMENT'!$C$56-('VERTICAL ALIGNMENT'!$E$56/2)),(PET!$W31&gt;='VERTICAL ALIGNMENT'!$C$54+'VERTICAL ALIGNMENT'!$E$54/2)),'VERTICAL ALIGNMENT'!$D$54+'VERTICAL ALIGNMENT'!$F$55*(PET!$W31-'VERTICAL ALIGNMENT'!$C$54),IF(AND(PET!$W31&lt;=('VERTICAL ALIGNMENT'!$C$56+('VERTICAL ALIGNMENT'!$E$56/2)),(PET!$W31&gt;=('VERTICAL ALIGNMENT'!$C$56-('VERTICAL ALIGNMENT'!$E$56/2)))),'VERTICAL ALIGNMENT'!$K$56+'VERTICAL ALIGNMENT'!$F$55*(PET!$W31-'VERTICAL ALIGNMENT'!$J$56)+('VERTICAL ALIGNMENT'!$I$56/2)*(PET!$W31-'VERTICAL ALIGNMENT'!$J$56)^2,$U31))))))</f>
        <v>O. B.</v>
      </c>
      <c r="U31" s="162" t="str">
        <f>IF(AND(PET!$W31&lt;=('VERTICAL ALIGNMENT'!$C$58-('VERTICAL ALIGNMENT'!$E$58/2)),(PET!$W31&gt;='VERTICAL ALIGNMENT'!$C$56+'VERTICAL ALIGNMENT'!$E$56/2)),'VERTICAL ALIGNMENT'!$D$56+'VERTICAL ALIGNMENT'!$F$57*(PET!$W31-'VERTICAL ALIGNMENT'!$C$56),IF(AND(PET!$W31&lt;=('VERTICAL ALIGNMENT'!$C$58+('VERTICAL ALIGNMENT'!$E$58/2)),(PET!$W31&gt;=('VERTICAL ALIGNMENT'!$C$58-('VERTICAL ALIGNMENT'!$E$58/2)))),'VERTICAL ALIGNMENT'!$K$58+'VERTICAL ALIGNMENT'!$F$57*(PET!$W31-'VERTICAL ALIGNMENT'!$J$58)+('VERTICAL ALIGNMENT'!$I$58/2)*(PET!$W31-'VERTICAL ALIGNMENT'!$J$58)^2,IF(AND(PET!$W31&lt;=('VERTICAL ALIGNMENT'!$C$60-('VERTICAL ALIGNMENT'!$E$60/2)),(PET!$W31&gt;='VERTICAL ALIGNMENT'!$C$58+'VERTICAL ALIGNMENT'!$E$58/2)),'VERTICAL ALIGNMENT'!$D$58+'VERTICAL ALIGNMENT'!$F$59*(PET!$W31-'VERTICAL ALIGNMENT'!$C$58),IF(AND(PET!$W31&lt;=('VERTICAL ALIGNMENT'!$C$60+('VERTICAL ALIGNMENT'!$E$60/2)),(PET!$W31&gt;=('VERTICAL ALIGNMENT'!$C$60-('VERTICAL ALIGNMENT'!$E$60/2)))),'VERTICAL ALIGNMENT'!$K$60+'VERTICAL ALIGNMENT'!$F$59*(PET!$W31-'VERTICAL ALIGNMENT'!$J$60)+('VERTICAL ALIGNMENT'!$I$60/2)*(PET!$W31-'VERTICAL ALIGNMENT'!$J$60)^2,IF(AND(PET!$W31&lt;=('VERTICAL ALIGNMENT'!$C$62-('VERTICAL ALIGNMENT'!$E$62/2)),(PET!$W31&gt;='VERTICAL ALIGNMENT'!$C$60+'VERTICAL ALIGNMENT'!$E$60/2)),'VERTICAL ALIGNMENT'!$D$60+'VERTICAL ALIGNMENT'!$F$61*(PET!$W31-'VERTICAL ALIGNMENT'!$C$60),IF(AND(PET!$W31&lt;=('VERTICAL ALIGNMENT'!$C$62+('VERTICAL ALIGNMENT'!$E$62/2)),(PET!$W31&gt;=('VERTICAL ALIGNMENT'!$C$62-('VERTICAL ALIGNMENT'!$E$62/2)))),'VERTICAL ALIGNMENT'!$K$62+'VERTICAL ALIGNMENT'!$F$61*(PET!$W31-'VERTICAL ALIGNMENT'!$J$62)+('VERTICAL ALIGNMENT'!$I$62/2)*(PET!$W31-'VERTICAL ALIGNMENT'!$J$62)^2,$V31))))))</f>
        <v>O. B.</v>
      </c>
      <c r="V31" s="162" t="str">
        <f>IF(AND(PET!$W31&gt;'VERTICAL ALIGNMENT'!$C$60+'VERTICAL ALIGNMENT'!$E$60/2,PET!$W31&lt;='VERTICAL ALIGNMENT'!$C$62),'VERTICAL ALIGNMENT'!$D$60+'VERTICAL ALIGNMENT'!$F$61*(PET!$W31-'VERTICAL ALIGNMENT'!$C$60),"O. B.")</f>
        <v>O. B.</v>
      </c>
      <c r="W31" s="174">
        <v>1516.69</v>
      </c>
      <c r="X31" s="209">
        <f t="shared" si="32"/>
        <v>0.06</v>
      </c>
      <c r="Y31" s="106">
        <v>4</v>
      </c>
      <c r="Z31" s="210">
        <f t="shared" si="6"/>
        <v>637.95039999999995</v>
      </c>
      <c r="AA31" s="177">
        <v>0.06</v>
      </c>
      <c r="AB31" s="105">
        <v>24</v>
      </c>
      <c r="AC31" s="172">
        <f t="shared" ref="AC31" si="42">AA31*AB31</f>
        <v>1.44</v>
      </c>
      <c r="AD31" s="159"/>
      <c r="AE31" s="215"/>
      <c r="AF31" s="219">
        <f t="shared" ref="AF31" si="43">ROUND(Z31+(AB31*AA31),2)</f>
        <v>639.39</v>
      </c>
      <c r="AG31" s="173">
        <f t="shared" si="37"/>
        <v>-1.0000000000000009E-2</v>
      </c>
      <c r="AH31" s="106">
        <v>10</v>
      </c>
      <c r="AI31" s="165">
        <f t="shared" ref="AI31" si="44">ROUND(AF31+(AG31*AH31),3)</f>
        <v>639.29</v>
      </c>
      <c r="AJ31" s="175" t="s">
        <v>61</v>
      </c>
      <c r="AK31" s="273"/>
      <c r="AL31" s="110"/>
      <c r="AM31" s="110"/>
      <c r="AN31" s="110"/>
      <c r="AP31" s="115">
        <v>16</v>
      </c>
      <c r="AQ31" s="116">
        <v>172</v>
      </c>
      <c r="AR31" s="110">
        <v>-1.6E-2</v>
      </c>
      <c r="AS31" s="110">
        <v>5.8999999999999997E-2</v>
      </c>
      <c r="AT31" s="110">
        <f>AP31*(AS31-AR31)*AQ31</f>
        <v>206.4</v>
      </c>
      <c r="AU31" s="111">
        <f>ROUNDUP(AT31,0)</f>
        <v>207</v>
      </c>
      <c r="AV31" s="113"/>
      <c r="AW31" s="110">
        <f>ROUNDUP(AU31*0.5,0)</f>
        <v>104</v>
      </c>
      <c r="AX31" s="110">
        <f>ROUNDDOWN(AU31*0.7,0)</f>
        <v>144</v>
      </c>
      <c r="AY31" s="113"/>
      <c r="AZ31" s="113"/>
    </row>
    <row r="32" spans="1:52" ht="14.1" customHeight="1" x14ac:dyDescent="0.2">
      <c r="A32" s="131">
        <f t="shared" si="21"/>
        <v>635.27</v>
      </c>
      <c r="B32" s="106">
        <v>10</v>
      </c>
      <c r="C32" s="206">
        <f t="shared" si="22"/>
        <v>-0.06</v>
      </c>
      <c r="D32" s="131">
        <f t="shared" si="2"/>
        <v>635.87</v>
      </c>
      <c r="E32" s="112"/>
      <c r="F32" s="159"/>
      <c r="G32" s="145">
        <f t="shared" si="23"/>
        <v>-1.44</v>
      </c>
      <c r="H32" s="234">
        <v>24</v>
      </c>
      <c r="I32" s="225">
        <v>-0.06</v>
      </c>
      <c r="J32" s="201">
        <f t="shared" si="26"/>
        <v>637.30999999999995</v>
      </c>
      <c r="K32" s="106">
        <v>4</v>
      </c>
      <c r="L32" s="206">
        <f t="shared" si="31"/>
        <v>-0.06</v>
      </c>
      <c r="M32" s="161">
        <f>IF(AND(PET!$W32&lt;=('VERTICAL ALIGNMENT'!$C$10-('VERTICAL ALIGNMENT'!$E$10/2)),(PET!$W32&gt;='VERTICAL ALIGNMENT'!$C$8)),'VERTICAL ALIGNMENT'!$D$8+'VERTICAL ALIGNMENT'!$F$9*(PET!$W32-'VERTICAL ALIGNMENT'!$C$8),IF(AND(PET!$W32&lt;=('VERTICAL ALIGNMENT'!$C$10+('VERTICAL ALIGNMENT'!$E$10/2)),(PET!$W32&gt;=('VERTICAL ALIGNMENT'!$C$10-('VERTICAL ALIGNMENT'!$E$10/2)))),'VERTICAL ALIGNMENT'!$K$10+'VERTICAL ALIGNMENT'!$F$9*(PET!$W32-'VERTICAL ALIGNMENT'!$J$10)+('VERTICAL ALIGNMENT'!$I$10/2)*(PET!$W32-'VERTICAL ALIGNMENT'!$J$10)^2,IF(AND(PET!$W32&lt;=('VERTICAL ALIGNMENT'!$C$12-('VERTICAL ALIGNMENT'!$E$12/2)),(PET!$W32&gt;='VERTICAL ALIGNMENT'!$C$10+'VERTICAL ALIGNMENT'!$E$10/2)),'VERTICAL ALIGNMENT'!$D$10+'VERTICAL ALIGNMENT'!$F$11*(PET!$W32-'VERTICAL ALIGNMENT'!$C$10),IF(AND(PET!$W32&lt;=('VERTICAL ALIGNMENT'!$C$12+('VERTICAL ALIGNMENT'!$E$12/2)),(PET!$W32&gt;=('VERTICAL ALIGNMENT'!$C$12-('VERTICAL ALIGNMENT'!$E$12/2)))),'VERTICAL ALIGNMENT'!$K$12+'VERTICAL ALIGNMENT'!$F$11*(PET!$W32-'VERTICAL ALIGNMENT'!$J$12)+('VERTICAL ALIGNMENT'!$I$12/2)*(PET!$W32-'VERTICAL ALIGNMENT'!$J$12)^2,IF(AND(PET!$W32&lt;=('VERTICAL ALIGNMENT'!$C$14-('VERTICAL ALIGNMENT'!$E$14/2)),(PET!$W32&gt;='VERTICAL ALIGNMENT'!$C$12+'VERTICAL ALIGNMENT'!$E$12/2)),'VERTICAL ALIGNMENT'!$D$12+'VERTICAL ALIGNMENT'!$F$13*(PET!$W32-'VERTICAL ALIGNMENT'!$C$12),IF(AND(PET!$W32&lt;=('VERTICAL ALIGNMENT'!$C$14+('VERTICAL ALIGNMENT'!$E$14/2)),(PET!$W32&gt;=('VERTICAL ALIGNMENT'!$C$14-('VERTICAL ALIGNMENT'!$E$14/2)))),'VERTICAL ALIGNMENT'!$K$14+'VERTICAL ALIGNMENT'!$F$13*(PET!$W32-'VERTICAL ALIGNMENT'!$J$14)+('VERTICAL ALIGNMENT'!$I$14/2)*(PET!$W32-'VERTICAL ALIGNMENT'!$J$14)^2,$N32))))))</f>
        <v>637.54970128370576</v>
      </c>
      <c r="N32" s="162" t="str">
        <f>IF(AND(PET!$W32&lt;=('VERTICAL ALIGNMENT'!$C$16-('VERTICAL ALIGNMENT'!$E$16/2)),(PET!$W32&gt;='VERTICAL ALIGNMENT'!$C$14+'VERTICAL ALIGNMENT'!$E$14/2)),'VERTICAL ALIGNMENT'!$D$14+'VERTICAL ALIGNMENT'!$F$15*(PET!$W32-'VERTICAL ALIGNMENT'!$C$14),IF(AND(PET!$W32&lt;=('VERTICAL ALIGNMENT'!$C$16+('VERTICAL ALIGNMENT'!$E$16/2)),(PET!$W32&gt;=('VERTICAL ALIGNMENT'!$C$16-('VERTICAL ALIGNMENT'!$E$16/2)))),'VERTICAL ALIGNMENT'!$K$16+'VERTICAL ALIGNMENT'!$F$15*(PET!$W32-'VERTICAL ALIGNMENT'!$J$16)+('VERTICAL ALIGNMENT'!$I$16/2)*(PET!$W32-'VERTICAL ALIGNMENT'!$J$16)^2,IF(AND(PET!$W32&lt;=('VERTICAL ALIGNMENT'!$C$18-('VERTICAL ALIGNMENT'!$E$18/2)),(PET!$W32&gt;='VERTICAL ALIGNMENT'!$C$16+'VERTICAL ALIGNMENT'!$E$16/2)),'VERTICAL ALIGNMENT'!$D$16+'VERTICAL ALIGNMENT'!$F$17*(PET!$W32-'VERTICAL ALIGNMENT'!$C$16),IF(AND(PET!$W32&lt;=('VERTICAL ALIGNMENT'!$C$18+('VERTICAL ALIGNMENT'!$E$18/2)),(PET!$W32&gt;=('VERTICAL ALIGNMENT'!$C$18-('VERTICAL ALIGNMENT'!$E$18/2)))),'VERTICAL ALIGNMENT'!$K$18+'VERTICAL ALIGNMENT'!$F$17*(PET!$W32-'VERTICAL ALIGNMENT'!$J$18)+('VERTICAL ALIGNMENT'!$I$18/2)*(PET!$W32-'VERTICAL ALIGNMENT'!$J$18)^2,IF(AND(PET!$W32&lt;=('VERTICAL ALIGNMENT'!$C$20-('VERTICAL ALIGNMENT'!$E$20/2)),(PET!$W32&gt;='VERTICAL ALIGNMENT'!$C$18+'VERTICAL ALIGNMENT'!$E$18/2)),'VERTICAL ALIGNMENT'!$D$18+'VERTICAL ALIGNMENT'!$F$19*(PET!$W32-'VERTICAL ALIGNMENT'!$C$18),IF(AND(PET!$W32&lt;=('VERTICAL ALIGNMENT'!$C$20+('VERTICAL ALIGNMENT'!$E$20/2)),(PET!$W32&gt;=('VERTICAL ALIGNMENT'!$C$20-('VERTICAL ALIGNMENT'!$E$20/2)))),'VERTICAL ALIGNMENT'!$K$20+'VERTICAL ALIGNMENT'!$F$19*(PET!$W32-'VERTICAL ALIGNMENT'!$J$20)+('VERTICAL ALIGNMENT'!$I$20/2)*(PET!$W32-'VERTICAL ALIGNMENT'!$J$20)^2,$O32))))))</f>
        <v>O. B.</v>
      </c>
      <c r="O32" s="162" t="str">
        <f>IF(AND(PET!$W32&lt;=('VERTICAL ALIGNMENT'!$C$22-('VERTICAL ALIGNMENT'!$E$22/2)),(PET!$W32&gt;='VERTICAL ALIGNMENT'!$C$20+'VERTICAL ALIGNMENT'!$E$20/2)),'VERTICAL ALIGNMENT'!$D$20+'VERTICAL ALIGNMENT'!$F$21*(PET!$W32-'VERTICAL ALIGNMENT'!$C$20),IF(AND(PET!$W32&lt;=('VERTICAL ALIGNMENT'!$C$22+('VERTICAL ALIGNMENT'!$E$22/2)),(PET!$W32&gt;=('VERTICAL ALIGNMENT'!$C$22-('VERTICAL ALIGNMENT'!$E$22/2)))),'VERTICAL ALIGNMENT'!$K$22+'VERTICAL ALIGNMENT'!$F$21*(PET!$W32-'VERTICAL ALIGNMENT'!$J$22)+('VERTICAL ALIGNMENT'!$I$22/2)*(PET!$W32-'VERTICAL ALIGNMENT'!$J$22)^2,IF(AND(PET!$W32&lt;=('VERTICAL ALIGNMENT'!$C$24-('VERTICAL ALIGNMENT'!$E$24/2)),(PET!$W32&gt;='VERTICAL ALIGNMENT'!$C$22+'VERTICAL ALIGNMENT'!$E$22/2)),'VERTICAL ALIGNMENT'!$D$22+'VERTICAL ALIGNMENT'!$F$23*(PET!$W32-'VERTICAL ALIGNMENT'!$C$22),IF(AND(PET!$W32&lt;=('VERTICAL ALIGNMENT'!$C$24+('VERTICAL ALIGNMENT'!$E$24/2)),(PET!$W32&gt;=('VERTICAL ALIGNMENT'!$C$24-('VERTICAL ALIGNMENT'!$E$24/2)))),'VERTICAL ALIGNMENT'!$K$24+'VERTICAL ALIGNMENT'!$F$23*(PET!$W32-'VERTICAL ALIGNMENT'!$J$24)+('VERTICAL ALIGNMENT'!$I$24/2)*(PET!$W32-'VERTICAL ALIGNMENT'!$J$24)^2,IF(AND(PET!$W32&lt;=('VERTICAL ALIGNMENT'!$C$26-('VERTICAL ALIGNMENT'!$E$26/2)),(PET!$W32&gt;='VERTICAL ALIGNMENT'!$C$24+'VERTICAL ALIGNMENT'!$E$24/2)),'VERTICAL ALIGNMENT'!$D$24+'VERTICAL ALIGNMENT'!$F$25*(PET!$W32-'VERTICAL ALIGNMENT'!$C$24),IF(AND(PET!$W32&lt;=('VERTICAL ALIGNMENT'!$C$26+('VERTICAL ALIGNMENT'!$E$26/2)),(PET!$W32&gt;=('VERTICAL ALIGNMENT'!$C$26-('VERTICAL ALIGNMENT'!$E$26/2)))),'VERTICAL ALIGNMENT'!$K$26+'VERTICAL ALIGNMENT'!$F$25*(PET!$W32-'VERTICAL ALIGNMENT'!$J$26)+('VERTICAL ALIGNMENT'!$I$26/2)*(PET!$W32-'VERTICAL ALIGNMENT'!$J$26)^2,$P32))))))</f>
        <v>O. B.</v>
      </c>
      <c r="P32" s="162" t="str">
        <f>IF(AND(PET!$W32&lt;=('VERTICAL ALIGNMENT'!$C$28-('VERTICAL ALIGNMENT'!$E$28/2)),(PET!$W32&gt;='VERTICAL ALIGNMENT'!$C$26+'VERTICAL ALIGNMENT'!$E$26/2)),'VERTICAL ALIGNMENT'!$D$26+'VERTICAL ALIGNMENT'!$F$27*(PET!$W32-'VERTICAL ALIGNMENT'!$C$26),IF(AND(PET!$W32&lt;=('VERTICAL ALIGNMENT'!$C$28+('VERTICAL ALIGNMENT'!$E$28/2)),(PET!$W32&gt;=('VERTICAL ALIGNMENT'!$C$28-('VERTICAL ALIGNMENT'!$E$28/2)))),'VERTICAL ALIGNMENT'!$K$28+'VERTICAL ALIGNMENT'!$F$27*(PET!$W32-'VERTICAL ALIGNMENT'!$J$28)+('VERTICAL ALIGNMENT'!$I$28/2)*(PET!$W32-'VERTICAL ALIGNMENT'!$J$28)^2,IF(AND(PET!$W32&lt;=('VERTICAL ALIGNMENT'!$C$30-('VERTICAL ALIGNMENT'!$E$30/2)),(PET!$W32&gt;='VERTICAL ALIGNMENT'!$C$28+'VERTICAL ALIGNMENT'!$E$28/2)),'VERTICAL ALIGNMENT'!$D$28+'VERTICAL ALIGNMENT'!$F$29*(PET!$W32-'VERTICAL ALIGNMENT'!$C$28),IF(AND(PET!$W32&lt;=('VERTICAL ALIGNMENT'!$C$30+('VERTICAL ALIGNMENT'!$E$30/2)),(PET!$W32&gt;=('VERTICAL ALIGNMENT'!$C$30-('VERTICAL ALIGNMENT'!$E$30/2)))),'VERTICAL ALIGNMENT'!$K$30+'VERTICAL ALIGNMENT'!$F$29*(PET!$W32-'VERTICAL ALIGNMENT'!$J$30)+('VERTICAL ALIGNMENT'!$I$30/2)*(PET!$W32-'VERTICAL ALIGNMENT'!$J$30)^2,IF(AND(PET!$W32&lt;=('VERTICAL ALIGNMENT'!$C$32-('VERTICAL ALIGNMENT'!$E$32/2)),(PET!$W32&gt;='VERTICAL ALIGNMENT'!$C$30+'VERTICAL ALIGNMENT'!$E$30/2)),'VERTICAL ALIGNMENT'!$D$30+'VERTICAL ALIGNMENT'!$F$31*(PET!$W32-'VERTICAL ALIGNMENT'!$C$30),IF(AND(PET!$W32&lt;=('VERTICAL ALIGNMENT'!$C$32+('VERTICAL ALIGNMENT'!$E$32/2)),(PET!$W32&gt;=('VERTICAL ALIGNMENT'!$C$32-('VERTICAL ALIGNMENT'!$E$32/2)))),'VERTICAL ALIGNMENT'!$K$32+'VERTICAL ALIGNMENT'!$F$31*(PET!$W32-'VERTICAL ALIGNMENT'!$J$32)+('VERTICAL ALIGNMENT'!$I$32/2)*(PET!$W32-'VERTICAL ALIGNMENT'!$J$32)^2,$Q32))))))</f>
        <v>O. B.</v>
      </c>
      <c r="Q32" s="162" t="str">
        <f>IF(AND(PET!$W32&lt;=('VERTICAL ALIGNMENT'!$C$34-('VERTICAL ALIGNMENT'!$E$34/2)),(PET!$W32&gt;='VERTICAL ALIGNMENT'!$C$32+'VERTICAL ALIGNMENT'!$E$32/2)),'VERTICAL ALIGNMENT'!$D$32+'VERTICAL ALIGNMENT'!$F$33*(PET!$W32-'VERTICAL ALIGNMENT'!$C$32),IF(AND(PET!$W32&lt;=('VERTICAL ALIGNMENT'!$C$34+('VERTICAL ALIGNMENT'!$E$34/2)),(PET!$W32&gt;=('VERTICAL ALIGNMENT'!$C$34-('VERTICAL ALIGNMENT'!$E$34/2)))),'VERTICAL ALIGNMENT'!$K$34+'VERTICAL ALIGNMENT'!$F$33*(PET!$W32-'VERTICAL ALIGNMENT'!$J$34)+('VERTICAL ALIGNMENT'!$I$34/2)*(PET!$W32-'VERTICAL ALIGNMENT'!$J$34)^2,IF(AND(PET!$W32&lt;=('VERTICAL ALIGNMENT'!$C$36-('VERTICAL ALIGNMENT'!$E$36/2)),(PET!$W32&gt;='VERTICAL ALIGNMENT'!$C$34+'VERTICAL ALIGNMENT'!$E$34/2)),'VERTICAL ALIGNMENT'!$D$34+'VERTICAL ALIGNMENT'!$F$35*(PET!$W32-'VERTICAL ALIGNMENT'!$C$34),IF(AND(PET!$W32&lt;=('VERTICAL ALIGNMENT'!$C$36+('VERTICAL ALIGNMENT'!$E$36/2)),(PET!$W32&gt;=('VERTICAL ALIGNMENT'!$C$36-('VERTICAL ALIGNMENT'!$E$36/2)))),'VERTICAL ALIGNMENT'!$K$36+'VERTICAL ALIGNMENT'!$F$35*(PET!$W32-'VERTICAL ALIGNMENT'!$J$36)+('VERTICAL ALIGNMENT'!$I$36/2)*(PET!$W32-'VERTICAL ALIGNMENT'!$J$36)^2,IF(AND(PET!$W32&lt;=('VERTICAL ALIGNMENT'!$C$38-('VERTICAL ALIGNMENT'!$E$38/2)),(PET!$W32&gt;='VERTICAL ALIGNMENT'!$C$36+'VERTICAL ALIGNMENT'!$E$36/2)),'VERTICAL ALIGNMENT'!$D$36+'VERTICAL ALIGNMENT'!$F$37*(PET!$W32-'VERTICAL ALIGNMENT'!$C$36),IF(AND(PET!$W32&lt;=('VERTICAL ALIGNMENT'!$C$38+('VERTICAL ALIGNMENT'!$E$38/2)),(PET!$W32&gt;=('VERTICAL ALIGNMENT'!$C$38-('VERTICAL ALIGNMENT'!$E$38/2)))),'VERTICAL ALIGNMENT'!$K$38+'VERTICAL ALIGNMENT'!$F$37*(PET!$W32-'VERTICAL ALIGNMENT'!$J$38)+('VERTICAL ALIGNMENT'!$I$38/2)*(PET!$W32-'VERTICAL ALIGNMENT'!$J$38)^2,$R32))))))</f>
        <v>O. B.</v>
      </c>
      <c r="R32" s="162" t="str">
        <f>IF(AND(PET!$W32&lt;=('VERTICAL ALIGNMENT'!$C$40-('VERTICAL ALIGNMENT'!$E$40/2)),(PET!$W32&gt;='VERTICAL ALIGNMENT'!$C$38+'VERTICAL ALIGNMENT'!$E$38/2)),'VERTICAL ALIGNMENT'!$D$38+'VERTICAL ALIGNMENT'!$F$39*(PET!$W32-'VERTICAL ALIGNMENT'!$C$38),IF(AND(PET!$W32&lt;=('VERTICAL ALIGNMENT'!$C$40+('VERTICAL ALIGNMENT'!$E$40/2)),(PET!$W32&gt;=('VERTICAL ALIGNMENT'!$C$40-('VERTICAL ALIGNMENT'!$E$40/2)))),'VERTICAL ALIGNMENT'!$K$40+'VERTICAL ALIGNMENT'!$F$39*(PET!$W32-'VERTICAL ALIGNMENT'!$J$40)+('VERTICAL ALIGNMENT'!$I$40/2)*(PET!$W32-'VERTICAL ALIGNMENT'!$J$40)^2,IF(AND(PET!$W32&lt;=('VERTICAL ALIGNMENT'!$C$42-('VERTICAL ALIGNMENT'!$E$42/2)),(PET!$W32&gt;='VERTICAL ALIGNMENT'!$C$40+'VERTICAL ALIGNMENT'!$E$40/2)),'VERTICAL ALIGNMENT'!$D$40+'VERTICAL ALIGNMENT'!$F$41*(PET!$W32-'VERTICAL ALIGNMENT'!$C$40),IF(AND(PET!$W32&lt;=('VERTICAL ALIGNMENT'!$C$42+('VERTICAL ALIGNMENT'!$E$42/2)),(PET!$W32&gt;=('VERTICAL ALIGNMENT'!$C$42-('VERTICAL ALIGNMENT'!$E$42/2)))),'VERTICAL ALIGNMENT'!$K$42+'VERTICAL ALIGNMENT'!$F$41*(PET!$W32-'VERTICAL ALIGNMENT'!$J$42)+('VERTICAL ALIGNMENT'!$I$42/2)*(PET!$W32-'VERTICAL ALIGNMENT'!$J$42)^2,IF(AND(PET!$W32&lt;=('VERTICAL ALIGNMENT'!$C$44-('VERTICAL ALIGNMENT'!$E$44/2)),(PET!$W32&gt;='VERTICAL ALIGNMENT'!$C$42+'VERTICAL ALIGNMENT'!$E$42/2)),'VERTICAL ALIGNMENT'!$D$42+'VERTICAL ALIGNMENT'!$F$43*(PET!$W32-'VERTICAL ALIGNMENT'!$C$42),IF(AND(PET!$W32&lt;=('VERTICAL ALIGNMENT'!$C$44+('VERTICAL ALIGNMENT'!$E$44/2)),(PET!$W32&gt;=('VERTICAL ALIGNMENT'!$C$44-('VERTICAL ALIGNMENT'!$E$44/2)))),'VERTICAL ALIGNMENT'!$K$44+'VERTICAL ALIGNMENT'!$F$43*(PET!$W32-'VERTICAL ALIGNMENT'!$J$44)+('VERTICAL ALIGNMENT'!$I$44/2)*(PET!$W32-'VERTICAL ALIGNMENT'!$J$44)^2,$S32))))))</f>
        <v>O. B.</v>
      </c>
      <c r="S32" s="162" t="str">
        <f>IF(AND(PET!$W32&lt;=('VERTICAL ALIGNMENT'!$C$46-('VERTICAL ALIGNMENT'!$E$46/2)),(PET!$W32&gt;='VERTICAL ALIGNMENT'!$C$44+'VERTICAL ALIGNMENT'!$E$44/2)),'VERTICAL ALIGNMENT'!$D$44+'VERTICAL ALIGNMENT'!$F$45*(PET!$W32-'VERTICAL ALIGNMENT'!$C$44),IF(AND(PET!$W32&lt;=('VERTICAL ALIGNMENT'!$C$46+('VERTICAL ALIGNMENT'!$E$46/2)),(PET!$W32&gt;=('VERTICAL ALIGNMENT'!$C$46-('VERTICAL ALIGNMENT'!$E$46/2)))),'VERTICAL ALIGNMENT'!$K$46+'VERTICAL ALIGNMENT'!$F$45*(PET!$W32-'VERTICAL ALIGNMENT'!$J$46)+('VERTICAL ALIGNMENT'!$I$46/2)*(PET!$W32-'VERTICAL ALIGNMENT'!$J$46)^2,IF(AND(PET!$W32&lt;=('VERTICAL ALIGNMENT'!$C$48-('VERTICAL ALIGNMENT'!$E$48/2)),(PET!$W32&gt;='VERTICAL ALIGNMENT'!$C$46+'VERTICAL ALIGNMENT'!$E$46/2)),'VERTICAL ALIGNMENT'!$D$46+'VERTICAL ALIGNMENT'!$F$47*(PET!$W32-'VERTICAL ALIGNMENT'!$C$46),IF(AND(PET!$W32&lt;=('VERTICAL ALIGNMENT'!$C$48+('VERTICAL ALIGNMENT'!$E$48/2)),(PET!$W32&gt;=('VERTICAL ALIGNMENT'!$C$48-('VERTICAL ALIGNMENT'!$E$48/2)))),'VERTICAL ALIGNMENT'!$K$48+'VERTICAL ALIGNMENT'!$F$47*(PET!$W32-'VERTICAL ALIGNMENT'!$J$48)+('VERTICAL ALIGNMENT'!$I$48/2)*(PET!$W32-'VERTICAL ALIGNMENT'!$J$48)^2,IF(AND(PET!$W32&lt;=('VERTICAL ALIGNMENT'!$C$50-('VERTICAL ALIGNMENT'!$E$50/2)),(PET!$W32&gt;='VERTICAL ALIGNMENT'!$C$48+'VERTICAL ALIGNMENT'!$E$48/2)),'VERTICAL ALIGNMENT'!$D$48+'VERTICAL ALIGNMENT'!$F$49*(PET!$W32-'VERTICAL ALIGNMENT'!$C$48),IF(AND(PET!$W32&lt;=('VERTICAL ALIGNMENT'!$C$50+('VERTICAL ALIGNMENT'!$E$50/2)),(PET!$W32&gt;=('VERTICAL ALIGNMENT'!$C$50-('VERTICAL ALIGNMENT'!$E$50/2)))),'VERTICAL ALIGNMENT'!$K$50+'VERTICAL ALIGNMENT'!$F$49*(PET!$W32-'VERTICAL ALIGNMENT'!$J$50)+('VERTICAL ALIGNMENT'!$I$50/2)*(PET!$W32-'VERTICAL ALIGNMENT'!$J$50)^2,$T32))))))</f>
        <v>O. B.</v>
      </c>
      <c r="T32" s="162" t="str">
        <f>IF(AND(PET!$W32&lt;=('VERTICAL ALIGNMENT'!$C$52-('VERTICAL ALIGNMENT'!$E$52/2)),(PET!$W32&gt;='VERTICAL ALIGNMENT'!$C$50+'VERTICAL ALIGNMENT'!$E$50/2)),'VERTICAL ALIGNMENT'!$D$50+'VERTICAL ALIGNMENT'!$F$51*(PET!$W32-'VERTICAL ALIGNMENT'!$C$50),IF(AND(PET!$W32&lt;=('VERTICAL ALIGNMENT'!$C$52+('VERTICAL ALIGNMENT'!$E$52/2)),(PET!$W32&gt;=('VERTICAL ALIGNMENT'!$C$52-('VERTICAL ALIGNMENT'!$E$52/2)))),'VERTICAL ALIGNMENT'!$K$52+'VERTICAL ALIGNMENT'!$F$51*(PET!$W32-'VERTICAL ALIGNMENT'!$J$52)+('VERTICAL ALIGNMENT'!$I$52/2)*(PET!$W32-'VERTICAL ALIGNMENT'!$J$52)^2,IF(AND(PET!$W32&lt;=('VERTICAL ALIGNMENT'!$C$54-('VERTICAL ALIGNMENT'!$E$54/2)),(PET!$W32&gt;='VERTICAL ALIGNMENT'!$C$52+'VERTICAL ALIGNMENT'!$E$52/2)),'VERTICAL ALIGNMENT'!$D$52+'VERTICAL ALIGNMENT'!$F$53*(PET!$W32-'VERTICAL ALIGNMENT'!$C$52),IF(AND(PET!$W32&lt;=('VERTICAL ALIGNMENT'!$C$54+('VERTICAL ALIGNMENT'!$E$54/2)),(PET!$W32&gt;=('VERTICAL ALIGNMENT'!$C$54-('VERTICAL ALIGNMENT'!$E$54/2)))),'VERTICAL ALIGNMENT'!$K$54+'VERTICAL ALIGNMENT'!$F$53*(PET!$W32-'VERTICAL ALIGNMENT'!$J$54)+('VERTICAL ALIGNMENT'!$I$54/2)*(PET!$W32-'VERTICAL ALIGNMENT'!$J$54)^2,IF(AND(PET!$W32&lt;=('VERTICAL ALIGNMENT'!$C$56-('VERTICAL ALIGNMENT'!$E$56/2)),(PET!$W32&gt;='VERTICAL ALIGNMENT'!$C$54+'VERTICAL ALIGNMENT'!$E$54/2)),'VERTICAL ALIGNMENT'!$D$54+'VERTICAL ALIGNMENT'!$F$55*(PET!$W32-'VERTICAL ALIGNMENT'!$C$54),IF(AND(PET!$W32&lt;=('VERTICAL ALIGNMENT'!$C$56+('VERTICAL ALIGNMENT'!$E$56/2)),(PET!$W32&gt;=('VERTICAL ALIGNMENT'!$C$56-('VERTICAL ALIGNMENT'!$E$56/2)))),'VERTICAL ALIGNMENT'!$K$56+'VERTICAL ALIGNMENT'!$F$55*(PET!$W32-'VERTICAL ALIGNMENT'!$J$56)+('VERTICAL ALIGNMENT'!$I$56/2)*(PET!$W32-'VERTICAL ALIGNMENT'!$J$56)^2,$U32))))))</f>
        <v>O. B.</v>
      </c>
      <c r="U32" s="162" t="str">
        <f>IF(AND(PET!$W32&lt;=('VERTICAL ALIGNMENT'!$C$58-('VERTICAL ALIGNMENT'!$E$58/2)),(PET!$W32&gt;='VERTICAL ALIGNMENT'!$C$56+'VERTICAL ALIGNMENT'!$E$56/2)),'VERTICAL ALIGNMENT'!$D$56+'VERTICAL ALIGNMENT'!$F$57*(PET!$W32-'VERTICAL ALIGNMENT'!$C$56),IF(AND(PET!$W32&lt;=('VERTICAL ALIGNMENT'!$C$58+('VERTICAL ALIGNMENT'!$E$58/2)),(PET!$W32&gt;=('VERTICAL ALIGNMENT'!$C$58-('VERTICAL ALIGNMENT'!$E$58/2)))),'VERTICAL ALIGNMENT'!$K$58+'VERTICAL ALIGNMENT'!$F$57*(PET!$W32-'VERTICAL ALIGNMENT'!$J$58)+('VERTICAL ALIGNMENT'!$I$58/2)*(PET!$W32-'VERTICAL ALIGNMENT'!$J$58)^2,IF(AND(PET!$W32&lt;=('VERTICAL ALIGNMENT'!$C$60-('VERTICAL ALIGNMENT'!$E$60/2)),(PET!$W32&gt;='VERTICAL ALIGNMENT'!$C$58+'VERTICAL ALIGNMENT'!$E$58/2)),'VERTICAL ALIGNMENT'!$D$58+'VERTICAL ALIGNMENT'!$F$59*(PET!$W32-'VERTICAL ALIGNMENT'!$C$58),IF(AND(PET!$W32&lt;=('VERTICAL ALIGNMENT'!$C$60+('VERTICAL ALIGNMENT'!$E$60/2)),(PET!$W32&gt;=('VERTICAL ALIGNMENT'!$C$60-('VERTICAL ALIGNMENT'!$E$60/2)))),'VERTICAL ALIGNMENT'!$K$60+'VERTICAL ALIGNMENT'!$F$59*(PET!$W32-'VERTICAL ALIGNMENT'!$J$60)+('VERTICAL ALIGNMENT'!$I$60/2)*(PET!$W32-'VERTICAL ALIGNMENT'!$J$60)^2,IF(AND(PET!$W32&lt;=('VERTICAL ALIGNMENT'!$C$62-('VERTICAL ALIGNMENT'!$E$62/2)),(PET!$W32&gt;='VERTICAL ALIGNMENT'!$C$60+'VERTICAL ALIGNMENT'!$E$60/2)),'VERTICAL ALIGNMENT'!$D$60+'VERTICAL ALIGNMENT'!$F$61*(PET!$W32-'VERTICAL ALIGNMENT'!$C$60),IF(AND(PET!$W32&lt;=('VERTICAL ALIGNMENT'!$C$62+('VERTICAL ALIGNMENT'!$E$62/2)),(PET!$W32&gt;=('VERTICAL ALIGNMENT'!$C$62-('VERTICAL ALIGNMENT'!$E$62/2)))),'VERTICAL ALIGNMENT'!$K$62+'VERTICAL ALIGNMENT'!$F$61*(PET!$W32-'VERTICAL ALIGNMENT'!$J$62)+('VERTICAL ALIGNMENT'!$I$62/2)*(PET!$W32-'VERTICAL ALIGNMENT'!$J$62)^2,$V32))))))</f>
        <v>O. B.</v>
      </c>
      <c r="V32" s="162" t="str">
        <f>IF(AND(PET!$W32&gt;'VERTICAL ALIGNMENT'!$C$60+'VERTICAL ALIGNMENT'!$E$60/2,PET!$W32&lt;='VERTICAL ALIGNMENT'!$C$62),'VERTICAL ALIGNMENT'!$D$60+'VERTICAL ALIGNMENT'!$F$61*(PET!$W32-'VERTICAL ALIGNMENT'!$C$60),"O. B.")</f>
        <v>O. B.</v>
      </c>
      <c r="W32" s="163">
        <f>W30+25</f>
        <v>1525</v>
      </c>
      <c r="X32" s="209">
        <f t="shared" si="32"/>
        <v>5.7722026858646004E-2</v>
      </c>
      <c r="Y32" s="106">
        <v>4</v>
      </c>
      <c r="Z32" s="210">
        <f t="shared" si="6"/>
        <v>637.78060000000005</v>
      </c>
      <c r="AA32" s="176">
        <f>$AA$31-(($AA$31-$AA$35)/($W$35-$W$31))*(W32-$W$31)</f>
        <v>5.7722026858646004E-2</v>
      </c>
      <c r="AB32" s="105">
        <v>24</v>
      </c>
      <c r="AC32" s="172">
        <f t="shared" si="27"/>
        <v>1.3853286446075042</v>
      </c>
      <c r="AD32" s="268">
        <f>(W35-W31)/((MAX(AB31:AB35))*(AA31-AA35))</f>
        <v>151.99915824915831</v>
      </c>
      <c r="AE32" s="215"/>
      <c r="AF32" s="219">
        <f t="shared" si="28"/>
        <v>639.16999999999996</v>
      </c>
      <c r="AG32" s="173">
        <f t="shared" si="37"/>
        <v>-1.2277973141354002E-2</v>
      </c>
      <c r="AH32" s="106">
        <v>10</v>
      </c>
      <c r="AI32" s="165">
        <f t="shared" si="33"/>
        <v>639.04700000000003</v>
      </c>
      <c r="AJ32" s="107"/>
      <c r="AK32" s="273"/>
      <c r="AL32" s="110"/>
      <c r="AM32" s="110"/>
      <c r="AN32" s="110"/>
      <c r="AU32" s="113"/>
      <c r="AV32" s="113"/>
      <c r="AW32" s="113"/>
      <c r="AX32" s="113"/>
      <c r="AY32" s="113"/>
      <c r="AZ32" s="113"/>
    </row>
    <row r="33" spans="1:52" ht="14.1" customHeight="1" x14ac:dyDescent="0.2">
      <c r="A33" s="131">
        <f t="shared" si="21"/>
        <v>634.79</v>
      </c>
      <c r="B33" s="106">
        <v>10</v>
      </c>
      <c r="C33" s="206">
        <f t="shared" si="22"/>
        <v>-0.06</v>
      </c>
      <c r="D33" s="131">
        <f t="shared" si="2"/>
        <v>635.39</v>
      </c>
      <c r="E33" s="112"/>
      <c r="F33" s="159"/>
      <c r="G33" s="145">
        <f t="shared" si="23"/>
        <v>-1.44</v>
      </c>
      <c r="H33" s="234">
        <v>24</v>
      </c>
      <c r="I33" s="225">
        <v>-0.06</v>
      </c>
      <c r="J33" s="201">
        <f t="shared" si="26"/>
        <v>636.82600000000002</v>
      </c>
      <c r="K33" s="106">
        <v>4</v>
      </c>
      <c r="L33" s="206">
        <f t="shared" si="31"/>
        <v>-0.06</v>
      </c>
      <c r="M33" s="161">
        <f>IF(AND(PET!$W33&lt;=('VERTICAL ALIGNMENT'!$C$10-('VERTICAL ALIGNMENT'!$E$10/2)),(PET!$W33&gt;='VERTICAL ALIGNMENT'!$C$8)),'VERTICAL ALIGNMENT'!$D$8+'VERTICAL ALIGNMENT'!$F$9*(PET!$W33-'VERTICAL ALIGNMENT'!$C$8),IF(AND(PET!$W33&lt;=('VERTICAL ALIGNMENT'!$C$10+('VERTICAL ALIGNMENT'!$E$10/2)),(PET!$W33&gt;=('VERTICAL ALIGNMENT'!$C$10-('VERTICAL ALIGNMENT'!$E$10/2)))),'VERTICAL ALIGNMENT'!$K$10+'VERTICAL ALIGNMENT'!$F$9*(PET!$W33-'VERTICAL ALIGNMENT'!$J$10)+('VERTICAL ALIGNMENT'!$I$10/2)*(PET!$W33-'VERTICAL ALIGNMENT'!$J$10)^2,IF(AND(PET!$W33&lt;=('VERTICAL ALIGNMENT'!$C$12-('VERTICAL ALIGNMENT'!$E$12/2)),(PET!$W33&gt;='VERTICAL ALIGNMENT'!$C$10+'VERTICAL ALIGNMENT'!$E$10/2)),'VERTICAL ALIGNMENT'!$D$10+'VERTICAL ALIGNMENT'!$F$11*(PET!$W33-'VERTICAL ALIGNMENT'!$C$10),IF(AND(PET!$W33&lt;=('VERTICAL ALIGNMENT'!$C$12+('VERTICAL ALIGNMENT'!$E$12/2)),(PET!$W33&gt;=('VERTICAL ALIGNMENT'!$C$12-('VERTICAL ALIGNMENT'!$E$12/2)))),'VERTICAL ALIGNMENT'!$K$12+'VERTICAL ALIGNMENT'!$F$11*(PET!$W33-'VERTICAL ALIGNMENT'!$J$12)+('VERTICAL ALIGNMENT'!$I$12/2)*(PET!$W33-'VERTICAL ALIGNMENT'!$J$12)^2,IF(AND(PET!$W33&lt;=('VERTICAL ALIGNMENT'!$C$14-('VERTICAL ALIGNMENT'!$E$14/2)),(PET!$W33&gt;='VERTICAL ALIGNMENT'!$C$12+'VERTICAL ALIGNMENT'!$E$12/2)),'VERTICAL ALIGNMENT'!$D$12+'VERTICAL ALIGNMENT'!$F$13*(PET!$W33-'VERTICAL ALIGNMENT'!$C$12),IF(AND(PET!$W33&lt;=('VERTICAL ALIGNMENT'!$C$14+('VERTICAL ALIGNMENT'!$E$14/2)),(PET!$W33&gt;=('VERTICAL ALIGNMENT'!$C$14-('VERTICAL ALIGNMENT'!$E$14/2)))),'VERTICAL ALIGNMENT'!$K$14+'VERTICAL ALIGNMENT'!$F$13*(PET!$W33-'VERTICAL ALIGNMENT'!$J$14)+('VERTICAL ALIGNMENT'!$I$14/2)*(PET!$W33-'VERTICAL ALIGNMENT'!$J$14)^2,$N33))))))</f>
        <v>637.06640134483462</v>
      </c>
      <c r="N33" s="162" t="str">
        <f>IF(AND(PET!$W33&lt;=('VERTICAL ALIGNMENT'!$C$16-('VERTICAL ALIGNMENT'!$E$16/2)),(PET!$W33&gt;='VERTICAL ALIGNMENT'!$C$14+'VERTICAL ALIGNMENT'!$E$14/2)),'VERTICAL ALIGNMENT'!$D$14+'VERTICAL ALIGNMENT'!$F$15*(PET!$W33-'VERTICAL ALIGNMENT'!$C$14),IF(AND(PET!$W33&lt;=('VERTICAL ALIGNMENT'!$C$16+('VERTICAL ALIGNMENT'!$E$16/2)),(PET!$W33&gt;=('VERTICAL ALIGNMENT'!$C$16-('VERTICAL ALIGNMENT'!$E$16/2)))),'VERTICAL ALIGNMENT'!$K$16+'VERTICAL ALIGNMENT'!$F$15*(PET!$W33-'VERTICAL ALIGNMENT'!$J$16)+('VERTICAL ALIGNMENT'!$I$16/2)*(PET!$W33-'VERTICAL ALIGNMENT'!$J$16)^2,IF(AND(PET!$W33&lt;=('VERTICAL ALIGNMENT'!$C$18-('VERTICAL ALIGNMENT'!$E$18/2)),(PET!$W33&gt;='VERTICAL ALIGNMENT'!$C$16+'VERTICAL ALIGNMENT'!$E$16/2)),'VERTICAL ALIGNMENT'!$D$16+'VERTICAL ALIGNMENT'!$F$17*(PET!$W33-'VERTICAL ALIGNMENT'!$C$16),IF(AND(PET!$W33&lt;=('VERTICAL ALIGNMENT'!$C$18+('VERTICAL ALIGNMENT'!$E$18/2)),(PET!$W33&gt;=('VERTICAL ALIGNMENT'!$C$18-('VERTICAL ALIGNMENT'!$E$18/2)))),'VERTICAL ALIGNMENT'!$K$18+'VERTICAL ALIGNMENT'!$F$17*(PET!$W33-'VERTICAL ALIGNMENT'!$J$18)+('VERTICAL ALIGNMENT'!$I$18/2)*(PET!$W33-'VERTICAL ALIGNMENT'!$J$18)^2,IF(AND(PET!$W33&lt;=('VERTICAL ALIGNMENT'!$C$20-('VERTICAL ALIGNMENT'!$E$20/2)),(PET!$W33&gt;='VERTICAL ALIGNMENT'!$C$18+'VERTICAL ALIGNMENT'!$E$18/2)),'VERTICAL ALIGNMENT'!$D$18+'VERTICAL ALIGNMENT'!$F$19*(PET!$W33-'VERTICAL ALIGNMENT'!$C$18),IF(AND(PET!$W33&lt;=('VERTICAL ALIGNMENT'!$C$20+('VERTICAL ALIGNMENT'!$E$20/2)),(PET!$W33&gt;=('VERTICAL ALIGNMENT'!$C$20-('VERTICAL ALIGNMENT'!$E$20/2)))),'VERTICAL ALIGNMENT'!$K$20+'VERTICAL ALIGNMENT'!$F$19*(PET!$W33-'VERTICAL ALIGNMENT'!$J$20)+('VERTICAL ALIGNMENT'!$I$20/2)*(PET!$W33-'VERTICAL ALIGNMENT'!$J$20)^2,$O33))))))</f>
        <v>O. B.</v>
      </c>
      <c r="O33" s="162" t="str">
        <f>IF(AND(PET!$W33&lt;=('VERTICAL ALIGNMENT'!$C$22-('VERTICAL ALIGNMENT'!$E$22/2)),(PET!$W33&gt;='VERTICAL ALIGNMENT'!$C$20+'VERTICAL ALIGNMENT'!$E$20/2)),'VERTICAL ALIGNMENT'!$D$20+'VERTICAL ALIGNMENT'!$F$21*(PET!$W33-'VERTICAL ALIGNMENT'!$C$20),IF(AND(PET!$W33&lt;=('VERTICAL ALIGNMENT'!$C$22+('VERTICAL ALIGNMENT'!$E$22/2)),(PET!$W33&gt;=('VERTICAL ALIGNMENT'!$C$22-('VERTICAL ALIGNMENT'!$E$22/2)))),'VERTICAL ALIGNMENT'!$K$22+'VERTICAL ALIGNMENT'!$F$21*(PET!$W33-'VERTICAL ALIGNMENT'!$J$22)+('VERTICAL ALIGNMENT'!$I$22/2)*(PET!$W33-'VERTICAL ALIGNMENT'!$J$22)^2,IF(AND(PET!$W33&lt;=('VERTICAL ALIGNMENT'!$C$24-('VERTICAL ALIGNMENT'!$E$24/2)),(PET!$W33&gt;='VERTICAL ALIGNMENT'!$C$22+'VERTICAL ALIGNMENT'!$E$22/2)),'VERTICAL ALIGNMENT'!$D$22+'VERTICAL ALIGNMENT'!$F$23*(PET!$W33-'VERTICAL ALIGNMENT'!$C$22),IF(AND(PET!$W33&lt;=('VERTICAL ALIGNMENT'!$C$24+('VERTICAL ALIGNMENT'!$E$24/2)),(PET!$W33&gt;=('VERTICAL ALIGNMENT'!$C$24-('VERTICAL ALIGNMENT'!$E$24/2)))),'VERTICAL ALIGNMENT'!$K$24+'VERTICAL ALIGNMENT'!$F$23*(PET!$W33-'VERTICAL ALIGNMENT'!$J$24)+('VERTICAL ALIGNMENT'!$I$24/2)*(PET!$W33-'VERTICAL ALIGNMENT'!$J$24)^2,IF(AND(PET!$W33&lt;=('VERTICAL ALIGNMENT'!$C$26-('VERTICAL ALIGNMENT'!$E$26/2)),(PET!$W33&gt;='VERTICAL ALIGNMENT'!$C$24+'VERTICAL ALIGNMENT'!$E$24/2)),'VERTICAL ALIGNMENT'!$D$24+'VERTICAL ALIGNMENT'!$F$25*(PET!$W33-'VERTICAL ALIGNMENT'!$C$24),IF(AND(PET!$W33&lt;=('VERTICAL ALIGNMENT'!$C$26+('VERTICAL ALIGNMENT'!$E$26/2)),(PET!$W33&gt;=('VERTICAL ALIGNMENT'!$C$26-('VERTICAL ALIGNMENT'!$E$26/2)))),'VERTICAL ALIGNMENT'!$K$26+'VERTICAL ALIGNMENT'!$F$25*(PET!$W33-'VERTICAL ALIGNMENT'!$J$26)+('VERTICAL ALIGNMENT'!$I$26/2)*(PET!$W33-'VERTICAL ALIGNMENT'!$J$26)^2,$P33))))))</f>
        <v>O. B.</v>
      </c>
      <c r="P33" s="162" t="str">
        <f>IF(AND(PET!$W33&lt;=('VERTICAL ALIGNMENT'!$C$28-('VERTICAL ALIGNMENT'!$E$28/2)),(PET!$W33&gt;='VERTICAL ALIGNMENT'!$C$26+'VERTICAL ALIGNMENT'!$E$26/2)),'VERTICAL ALIGNMENT'!$D$26+'VERTICAL ALIGNMENT'!$F$27*(PET!$W33-'VERTICAL ALIGNMENT'!$C$26),IF(AND(PET!$W33&lt;=('VERTICAL ALIGNMENT'!$C$28+('VERTICAL ALIGNMENT'!$E$28/2)),(PET!$W33&gt;=('VERTICAL ALIGNMENT'!$C$28-('VERTICAL ALIGNMENT'!$E$28/2)))),'VERTICAL ALIGNMENT'!$K$28+'VERTICAL ALIGNMENT'!$F$27*(PET!$W33-'VERTICAL ALIGNMENT'!$J$28)+('VERTICAL ALIGNMENT'!$I$28/2)*(PET!$W33-'VERTICAL ALIGNMENT'!$J$28)^2,IF(AND(PET!$W33&lt;=('VERTICAL ALIGNMENT'!$C$30-('VERTICAL ALIGNMENT'!$E$30/2)),(PET!$W33&gt;='VERTICAL ALIGNMENT'!$C$28+'VERTICAL ALIGNMENT'!$E$28/2)),'VERTICAL ALIGNMENT'!$D$28+'VERTICAL ALIGNMENT'!$F$29*(PET!$W33-'VERTICAL ALIGNMENT'!$C$28),IF(AND(PET!$W33&lt;=('VERTICAL ALIGNMENT'!$C$30+('VERTICAL ALIGNMENT'!$E$30/2)),(PET!$W33&gt;=('VERTICAL ALIGNMENT'!$C$30-('VERTICAL ALIGNMENT'!$E$30/2)))),'VERTICAL ALIGNMENT'!$K$30+'VERTICAL ALIGNMENT'!$F$29*(PET!$W33-'VERTICAL ALIGNMENT'!$J$30)+('VERTICAL ALIGNMENT'!$I$30/2)*(PET!$W33-'VERTICAL ALIGNMENT'!$J$30)^2,IF(AND(PET!$W33&lt;=('VERTICAL ALIGNMENT'!$C$32-('VERTICAL ALIGNMENT'!$E$32/2)),(PET!$W33&gt;='VERTICAL ALIGNMENT'!$C$30+'VERTICAL ALIGNMENT'!$E$30/2)),'VERTICAL ALIGNMENT'!$D$30+'VERTICAL ALIGNMENT'!$F$31*(PET!$W33-'VERTICAL ALIGNMENT'!$C$30),IF(AND(PET!$W33&lt;=('VERTICAL ALIGNMENT'!$C$32+('VERTICAL ALIGNMENT'!$E$32/2)),(PET!$W33&gt;=('VERTICAL ALIGNMENT'!$C$32-('VERTICAL ALIGNMENT'!$E$32/2)))),'VERTICAL ALIGNMENT'!$K$32+'VERTICAL ALIGNMENT'!$F$31*(PET!$W33-'VERTICAL ALIGNMENT'!$J$32)+('VERTICAL ALIGNMENT'!$I$32/2)*(PET!$W33-'VERTICAL ALIGNMENT'!$J$32)^2,$Q33))))))</f>
        <v>O. B.</v>
      </c>
      <c r="Q33" s="162" t="str">
        <f>IF(AND(PET!$W33&lt;=('VERTICAL ALIGNMENT'!$C$34-('VERTICAL ALIGNMENT'!$E$34/2)),(PET!$W33&gt;='VERTICAL ALIGNMENT'!$C$32+'VERTICAL ALIGNMENT'!$E$32/2)),'VERTICAL ALIGNMENT'!$D$32+'VERTICAL ALIGNMENT'!$F$33*(PET!$W33-'VERTICAL ALIGNMENT'!$C$32),IF(AND(PET!$W33&lt;=('VERTICAL ALIGNMENT'!$C$34+('VERTICAL ALIGNMENT'!$E$34/2)),(PET!$W33&gt;=('VERTICAL ALIGNMENT'!$C$34-('VERTICAL ALIGNMENT'!$E$34/2)))),'VERTICAL ALIGNMENT'!$K$34+'VERTICAL ALIGNMENT'!$F$33*(PET!$W33-'VERTICAL ALIGNMENT'!$J$34)+('VERTICAL ALIGNMENT'!$I$34/2)*(PET!$W33-'VERTICAL ALIGNMENT'!$J$34)^2,IF(AND(PET!$W33&lt;=('VERTICAL ALIGNMENT'!$C$36-('VERTICAL ALIGNMENT'!$E$36/2)),(PET!$W33&gt;='VERTICAL ALIGNMENT'!$C$34+'VERTICAL ALIGNMENT'!$E$34/2)),'VERTICAL ALIGNMENT'!$D$34+'VERTICAL ALIGNMENT'!$F$35*(PET!$W33-'VERTICAL ALIGNMENT'!$C$34),IF(AND(PET!$W33&lt;=('VERTICAL ALIGNMENT'!$C$36+('VERTICAL ALIGNMENT'!$E$36/2)),(PET!$W33&gt;=('VERTICAL ALIGNMENT'!$C$36-('VERTICAL ALIGNMENT'!$E$36/2)))),'VERTICAL ALIGNMENT'!$K$36+'VERTICAL ALIGNMENT'!$F$35*(PET!$W33-'VERTICAL ALIGNMENT'!$J$36)+('VERTICAL ALIGNMENT'!$I$36/2)*(PET!$W33-'VERTICAL ALIGNMENT'!$J$36)^2,IF(AND(PET!$W33&lt;=('VERTICAL ALIGNMENT'!$C$38-('VERTICAL ALIGNMENT'!$E$38/2)),(PET!$W33&gt;='VERTICAL ALIGNMENT'!$C$36+'VERTICAL ALIGNMENT'!$E$36/2)),'VERTICAL ALIGNMENT'!$D$36+'VERTICAL ALIGNMENT'!$F$37*(PET!$W33-'VERTICAL ALIGNMENT'!$C$36),IF(AND(PET!$W33&lt;=('VERTICAL ALIGNMENT'!$C$38+('VERTICAL ALIGNMENT'!$E$38/2)),(PET!$W33&gt;=('VERTICAL ALIGNMENT'!$C$38-('VERTICAL ALIGNMENT'!$E$38/2)))),'VERTICAL ALIGNMENT'!$K$38+'VERTICAL ALIGNMENT'!$F$37*(PET!$W33-'VERTICAL ALIGNMENT'!$J$38)+('VERTICAL ALIGNMENT'!$I$38/2)*(PET!$W33-'VERTICAL ALIGNMENT'!$J$38)^2,$R33))))))</f>
        <v>O. B.</v>
      </c>
      <c r="R33" s="162" t="str">
        <f>IF(AND(PET!$W33&lt;=('VERTICAL ALIGNMENT'!$C$40-('VERTICAL ALIGNMENT'!$E$40/2)),(PET!$W33&gt;='VERTICAL ALIGNMENT'!$C$38+'VERTICAL ALIGNMENT'!$E$38/2)),'VERTICAL ALIGNMENT'!$D$38+'VERTICAL ALIGNMENT'!$F$39*(PET!$W33-'VERTICAL ALIGNMENT'!$C$38),IF(AND(PET!$W33&lt;=('VERTICAL ALIGNMENT'!$C$40+('VERTICAL ALIGNMENT'!$E$40/2)),(PET!$W33&gt;=('VERTICAL ALIGNMENT'!$C$40-('VERTICAL ALIGNMENT'!$E$40/2)))),'VERTICAL ALIGNMENT'!$K$40+'VERTICAL ALIGNMENT'!$F$39*(PET!$W33-'VERTICAL ALIGNMENT'!$J$40)+('VERTICAL ALIGNMENT'!$I$40/2)*(PET!$W33-'VERTICAL ALIGNMENT'!$J$40)^2,IF(AND(PET!$W33&lt;=('VERTICAL ALIGNMENT'!$C$42-('VERTICAL ALIGNMENT'!$E$42/2)),(PET!$W33&gt;='VERTICAL ALIGNMENT'!$C$40+'VERTICAL ALIGNMENT'!$E$40/2)),'VERTICAL ALIGNMENT'!$D$40+'VERTICAL ALIGNMENT'!$F$41*(PET!$W33-'VERTICAL ALIGNMENT'!$C$40),IF(AND(PET!$W33&lt;=('VERTICAL ALIGNMENT'!$C$42+('VERTICAL ALIGNMENT'!$E$42/2)),(PET!$W33&gt;=('VERTICAL ALIGNMENT'!$C$42-('VERTICAL ALIGNMENT'!$E$42/2)))),'VERTICAL ALIGNMENT'!$K$42+'VERTICAL ALIGNMENT'!$F$41*(PET!$W33-'VERTICAL ALIGNMENT'!$J$42)+('VERTICAL ALIGNMENT'!$I$42/2)*(PET!$W33-'VERTICAL ALIGNMENT'!$J$42)^2,IF(AND(PET!$W33&lt;=('VERTICAL ALIGNMENT'!$C$44-('VERTICAL ALIGNMENT'!$E$44/2)),(PET!$W33&gt;='VERTICAL ALIGNMENT'!$C$42+'VERTICAL ALIGNMENT'!$E$42/2)),'VERTICAL ALIGNMENT'!$D$42+'VERTICAL ALIGNMENT'!$F$43*(PET!$W33-'VERTICAL ALIGNMENT'!$C$42),IF(AND(PET!$W33&lt;=('VERTICAL ALIGNMENT'!$C$44+('VERTICAL ALIGNMENT'!$E$44/2)),(PET!$W33&gt;=('VERTICAL ALIGNMENT'!$C$44-('VERTICAL ALIGNMENT'!$E$44/2)))),'VERTICAL ALIGNMENT'!$K$44+'VERTICAL ALIGNMENT'!$F$43*(PET!$W33-'VERTICAL ALIGNMENT'!$J$44)+('VERTICAL ALIGNMENT'!$I$44/2)*(PET!$W33-'VERTICAL ALIGNMENT'!$J$44)^2,$S33))))))</f>
        <v>O. B.</v>
      </c>
      <c r="S33" s="162" t="str">
        <f>IF(AND(PET!$W33&lt;=('VERTICAL ALIGNMENT'!$C$46-('VERTICAL ALIGNMENT'!$E$46/2)),(PET!$W33&gt;='VERTICAL ALIGNMENT'!$C$44+'VERTICAL ALIGNMENT'!$E$44/2)),'VERTICAL ALIGNMENT'!$D$44+'VERTICAL ALIGNMENT'!$F$45*(PET!$W33-'VERTICAL ALIGNMENT'!$C$44),IF(AND(PET!$W33&lt;=('VERTICAL ALIGNMENT'!$C$46+('VERTICAL ALIGNMENT'!$E$46/2)),(PET!$W33&gt;=('VERTICAL ALIGNMENT'!$C$46-('VERTICAL ALIGNMENT'!$E$46/2)))),'VERTICAL ALIGNMENT'!$K$46+'VERTICAL ALIGNMENT'!$F$45*(PET!$W33-'VERTICAL ALIGNMENT'!$J$46)+('VERTICAL ALIGNMENT'!$I$46/2)*(PET!$W33-'VERTICAL ALIGNMENT'!$J$46)^2,IF(AND(PET!$W33&lt;=('VERTICAL ALIGNMENT'!$C$48-('VERTICAL ALIGNMENT'!$E$48/2)),(PET!$W33&gt;='VERTICAL ALIGNMENT'!$C$46+'VERTICAL ALIGNMENT'!$E$46/2)),'VERTICAL ALIGNMENT'!$D$46+'VERTICAL ALIGNMENT'!$F$47*(PET!$W33-'VERTICAL ALIGNMENT'!$C$46),IF(AND(PET!$W33&lt;=('VERTICAL ALIGNMENT'!$C$48+('VERTICAL ALIGNMENT'!$E$48/2)),(PET!$W33&gt;=('VERTICAL ALIGNMENT'!$C$48-('VERTICAL ALIGNMENT'!$E$48/2)))),'VERTICAL ALIGNMENT'!$K$48+'VERTICAL ALIGNMENT'!$F$47*(PET!$W33-'VERTICAL ALIGNMENT'!$J$48)+('VERTICAL ALIGNMENT'!$I$48/2)*(PET!$W33-'VERTICAL ALIGNMENT'!$J$48)^2,IF(AND(PET!$W33&lt;=('VERTICAL ALIGNMENT'!$C$50-('VERTICAL ALIGNMENT'!$E$50/2)),(PET!$W33&gt;='VERTICAL ALIGNMENT'!$C$48+'VERTICAL ALIGNMENT'!$E$48/2)),'VERTICAL ALIGNMENT'!$D$48+'VERTICAL ALIGNMENT'!$F$49*(PET!$W33-'VERTICAL ALIGNMENT'!$C$48),IF(AND(PET!$W33&lt;=('VERTICAL ALIGNMENT'!$C$50+('VERTICAL ALIGNMENT'!$E$50/2)),(PET!$W33&gt;=('VERTICAL ALIGNMENT'!$C$50-('VERTICAL ALIGNMENT'!$E$50/2)))),'VERTICAL ALIGNMENT'!$K$50+'VERTICAL ALIGNMENT'!$F$49*(PET!$W33-'VERTICAL ALIGNMENT'!$J$50)+('VERTICAL ALIGNMENT'!$I$50/2)*(PET!$W33-'VERTICAL ALIGNMENT'!$J$50)^2,$T33))))))</f>
        <v>O. B.</v>
      </c>
      <c r="T33" s="162" t="str">
        <f>IF(AND(PET!$W33&lt;=('VERTICAL ALIGNMENT'!$C$52-('VERTICAL ALIGNMENT'!$E$52/2)),(PET!$W33&gt;='VERTICAL ALIGNMENT'!$C$50+'VERTICAL ALIGNMENT'!$E$50/2)),'VERTICAL ALIGNMENT'!$D$50+'VERTICAL ALIGNMENT'!$F$51*(PET!$W33-'VERTICAL ALIGNMENT'!$C$50),IF(AND(PET!$W33&lt;=('VERTICAL ALIGNMENT'!$C$52+('VERTICAL ALIGNMENT'!$E$52/2)),(PET!$W33&gt;=('VERTICAL ALIGNMENT'!$C$52-('VERTICAL ALIGNMENT'!$E$52/2)))),'VERTICAL ALIGNMENT'!$K$52+'VERTICAL ALIGNMENT'!$F$51*(PET!$W33-'VERTICAL ALIGNMENT'!$J$52)+('VERTICAL ALIGNMENT'!$I$52/2)*(PET!$W33-'VERTICAL ALIGNMENT'!$J$52)^2,IF(AND(PET!$W33&lt;=('VERTICAL ALIGNMENT'!$C$54-('VERTICAL ALIGNMENT'!$E$54/2)),(PET!$W33&gt;='VERTICAL ALIGNMENT'!$C$52+'VERTICAL ALIGNMENT'!$E$52/2)),'VERTICAL ALIGNMENT'!$D$52+'VERTICAL ALIGNMENT'!$F$53*(PET!$W33-'VERTICAL ALIGNMENT'!$C$52),IF(AND(PET!$W33&lt;=('VERTICAL ALIGNMENT'!$C$54+('VERTICAL ALIGNMENT'!$E$54/2)),(PET!$W33&gt;=('VERTICAL ALIGNMENT'!$C$54-('VERTICAL ALIGNMENT'!$E$54/2)))),'VERTICAL ALIGNMENT'!$K$54+'VERTICAL ALIGNMENT'!$F$53*(PET!$W33-'VERTICAL ALIGNMENT'!$J$54)+('VERTICAL ALIGNMENT'!$I$54/2)*(PET!$W33-'VERTICAL ALIGNMENT'!$J$54)^2,IF(AND(PET!$W33&lt;=('VERTICAL ALIGNMENT'!$C$56-('VERTICAL ALIGNMENT'!$E$56/2)),(PET!$W33&gt;='VERTICAL ALIGNMENT'!$C$54+'VERTICAL ALIGNMENT'!$E$54/2)),'VERTICAL ALIGNMENT'!$D$54+'VERTICAL ALIGNMENT'!$F$55*(PET!$W33-'VERTICAL ALIGNMENT'!$C$54),IF(AND(PET!$W33&lt;=('VERTICAL ALIGNMENT'!$C$56+('VERTICAL ALIGNMENT'!$E$56/2)),(PET!$W33&gt;=('VERTICAL ALIGNMENT'!$C$56-('VERTICAL ALIGNMENT'!$E$56/2)))),'VERTICAL ALIGNMENT'!$K$56+'VERTICAL ALIGNMENT'!$F$55*(PET!$W33-'VERTICAL ALIGNMENT'!$J$56)+('VERTICAL ALIGNMENT'!$I$56/2)*(PET!$W33-'VERTICAL ALIGNMENT'!$J$56)^2,$U33))))))</f>
        <v>O. B.</v>
      </c>
      <c r="U33" s="162" t="str">
        <f>IF(AND(PET!$W33&lt;=('VERTICAL ALIGNMENT'!$C$58-('VERTICAL ALIGNMENT'!$E$58/2)),(PET!$W33&gt;='VERTICAL ALIGNMENT'!$C$56+'VERTICAL ALIGNMENT'!$E$56/2)),'VERTICAL ALIGNMENT'!$D$56+'VERTICAL ALIGNMENT'!$F$57*(PET!$W33-'VERTICAL ALIGNMENT'!$C$56),IF(AND(PET!$W33&lt;=('VERTICAL ALIGNMENT'!$C$58+('VERTICAL ALIGNMENT'!$E$58/2)),(PET!$W33&gt;=('VERTICAL ALIGNMENT'!$C$58-('VERTICAL ALIGNMENT'!$E$58/2)))),'VERTICAL ALIGNMENT'!$K$58+'VERTICAL ALIGNMENT'!$F$57*(PET!$W33-'VERTICAL ALIGNMENT'!$J$58)+('VERTICAL ALIGNMENT'!$I$58/2)*(PET!$W33-'VERTICAL ALIGNMENT'!$J$58)^2,IF(AND(PET!$W33&lt;=('VERTICAL ALIGNMENT'!$C$60-('VERTICAL ALIGNMENT'!$E$60/2)),(PET!$W33&gt;='VERTICAL ALIGNMENT'!$C$58+'VERTICAL ALIGNMENT'!$E$58/2)),'VERTICAL ALIGNMENT'!$D$58+'VERTICAL ALIGNMENT'!$F$59*(PET!$W33-'VERTICAL ALIGNMENT'!$C$58),IF(AND(PET!$W33&lt;=('VERTICAL ALIGNMENT'!$C$60+('VERTICAL ALIGNMENT'!$E$60/2)),(PET!$W33&gt;=('VERTICAL ALIGNMENT'!$C$60-('VERTICAL ALIGNMENT'!$E$60/2)))),'VERTICAL ALIGNMENT'!$K$60+'VERTICAL ALIGNMENT'!$F$59*(PET!$W33-'VERTICAL ALIGNMENT'!$J$60)+('VERTICAL ALIGNMENT'!$I$60/2)*(PET!$W33-'VERTICAL ALIGNMENT'!$J$60)^2,IF(AND(PET!$W33&lt;=('VERTICAL ALIGNMENT'!$C$62-('VERTICAL ALIGNMENT'!$E$62/2)),(PET!$W33&gt;='VERTICAL ALIGNMENT'!$C$60+'VERTICAL ALIGNMENT'!$E$60/2)),'VERTICAL ALIGNMENT'!$D$60+'VERTICAL ALIGNMENT'!$F$61*(PET!$W33-'VERTICAL ALIGNMENT'!$C$60),IF(AND(PET!$W33&lt;=('VERTICAL ALIGNMENT'!$C$62+('VERTICAL ALIGNMENT'!$E$62/2)),(PET!$W33&gt;=('VERTICAL ALIGNMENT'!$C$62-('VERTICAL ALIGNMENT'!$E$62/2)))),'VERTICAL ALIGNMENT'!$K$62+'VERTICAL ALIGNMENT'!$F$61*(PET!$W33-'VERTICAL ALIGNMENT'!$J$62)+('VERTICAL ALIGNMENT'!$I$62/2)*(PET!$W33-'VERTICAL ALIGNMENT'!$J$62)^2,$V33))))))</f>
        <v>O. B.</v>
      </c>
      <c r="V33" s="162" t="str">
        <f>IF(AND(PET!$W33&gt;'VERTICAL ALIGNMENT'!$C$60+'VERTICAL ALIGNMENT'!$E$60/2,PET!$W33&lt;='VERTICAL ALIGNMENT'!$C$62),'VERTICAL ALIGNMENT'!$D$60+'VERTICAL ALIGNMENT'!$F$61*(PET!$W33-'VERTICAL ALIGNMENT'!$C$60),"O. B.")</f>
        <v>O. B.</v>
      </c>
      <c r="W33" s="163">
        <f t="shared" si="29"/>
        <v>1550</v>
      </c>
      <c r="X33" s="209">
        <f t="shared" si="32"/>
        <v>5.0868918731828895E-2</v>
      </c>
      <c r="Y33" s="106">
        <v>4</v>
      </c>
      <c r="Z33" s="210">
        <f t="shared" si="6"/>
        <v>637.26990000000001</v>
      </c>
      <c r="AA33" s="176">
        <f t="shared" ref="AA33:AA34" si="45">$AA$31-(($AA$31-$AA$35)/($W$35-$W$31))*(W33-$W$31)</f>
        <v>5.0868918731828895E-2</v>
      </c>
      <c r="AB33" s="105">
        <v>24</v>
      </c>
      <c r="AC33" s="172">
        <f t="shared" si="27"/>
        <v>1.2208540495638935</v>
      </c>
      <c r="AD33" s="268"/>
      <c r="AE33" s="215"/>
      <c r="AF33" s="219">
        <f t="shared" si="28"/>
        <v>638.49</v>
      </c>
      <c r="AG33" s="173">
        <f t="shared" si="37"/>
        <v>-1.9131081268171111E-2</v>
      </c>
      <c r="AH33" s="106">
        <v>10</v>
      </c>
      <c r="AI33" s="165">
        <f t="shared" si="33"/>
        <v>638.29899999999998</v>
      </c>
      <c r="AJ33" s="107"/>
      <c r="AK33" s="273"/>
      <c r="AL33" s="110"/>
      <c r="AM33" s="110"/>
      <c r="AN33" s="110"/>
      <c r="AU33" s="113"/>
      <c r="AV33" s="113"/>
      <c r="AW33" s="113"/>
      <c r="AX33" s="113"/>
      <c r="AY33" s="113"/>
      <c r="AZ33" s="113"/>
    </row>
    <row r="34" spans="1:52" ht="14.1" customHeight="1" x14ac:dyDescent="0.2">
      <c r="A34" s="131">
        <f t="shared" si="21"/>
        <v>634.29999999999995</v>
      </c>
      <c r="B34" s="106">
        <v>10</v>
      </c>
      <c r="C34" s="206">
        <f t="shared" si="22"/>
        <v>-0.06</v>
      </c>
      <c r="D34" s="131">
        <f t="shared" si="2"/>
        <v>634.9</v>
      </c>
      <c r="E34" s="112"/>
      <c r="F34" s="159"/>
      <c r="G34" s="145">
        <f t="shared" si="23"/>
        <v>-1.44</v>
      </c>
      <c r="H34" s="234">
        <v>24</v>
      </c>
      <c r="I34" s="225">
        <v>-0.06</v>
      </c>
      <c r="J34" s="201">
        <f t="shared" si="26"/>
        <v>636.34299999999996</v>
      </c>
      <c r="K34" s="106">
        <v>4</v>
      </c>
      <c r="L34" s="206">
        <f t="shared" si="31"/>
        <v>-0.06</v>
      </c>
      <c r="M34" s="161">
        <f>IF(AND(PET!$W34&lt;=('VERTICAL ALIGNMENT'!$C$10-('VERTICAL ALIGNMENT'!$E$10/2)),(PET!$W34&gt;='VERTICAL ALIGNMENT'!$C$8)),'VERTICAL ALIGNMENT'!$D$8+'VERTICAL ALIGNMENT'!$F$9*(PET!$W34-'VERTICAL ALIGNMENT'!$C$8),IF(AND(PET!$W34&lt;=('VERTICAL ALIGNMENT'!$C$10+('VERTICAL ALIGNMENT'!$E$10/2)),(PET!$W34&gt;=('VERTICAL ALIGNMENT'!$C$10-('VERTICAL ALIGNMENT'!$E$10/2)))),'VERTICAL ALIGNMENT'!$K$10+'VERTICAL ALIGNMENT'!$F$9*(PET!$W34-'VERTICAL ALIGNMENT'!$J$10)+('VERTICAL ALIGNMENT'!$I$10/2)*(PET!$W34-'VERTICAL ALIGNMENT'!$J$10)^2,IF(AND(PET!$W34&lt;=('VERTICAL ALIGNMENT'!$C$12-('VERTICAL ALIGNMENT'!$E$12/2)),(PET!$W34&gt;='VERTICAL ALIGNMENT'!$C$10+'VERTICAL ALIGNMENT'!$E$10/2)),'VERTICAL ALIGNMENT'!$D$10+'VERTICAL ALIGNMENT'!$F$11*(PET!$W34-'VERTICAL ALIGNMENT'!$C$10),IF(AND(PET!$W34&lt;=('VERTICAL ALIGNMENT'!$C$12+('VERTICAL ALIGNMENT'!$E$12/2)),(PET!$W34&gt;=('VERTICAL ALIGNMENT'!$C$12-('VERTICAL ALIGNMENT'!$E$12/2)))),'VERTICAL ALIGNMENT'!$K$12+'VERTICAL ALIGNMENT'!$F$11*(PET!$W34-'VERTICAL ALIGNMENT'!$J$12)+('VERTICAL ALIGNMENT'!$I$12/2)*(PET!$W34-'VERTICAL ALIGNMENT'!$J$12)^2,IF(AND(PET!$W34&lt;=('VERTICAL ALIGNMENT'!$C$14-('VERTICAL ALIGNMENT'!$E$14/2)),(PET!$W34&gt;='VERTICAL ALIGNMENT'!$C$12+'VERTICAL ALIGNMENT'!$E$12/2)),'VERTICAL ALIGNMENT'!$D$12+'VERTICAL ALIGNMENT'!$F$13*(PET!$W34-'VERTICAL ALIGNMENT'!$C$12),IF(AND(PET!$W34&lt;=('VERTICAL ALIGNMENT'!$C$14+('VERTICAL ALIGNMENT'!$E$14/2)),(PET!$W34&gt;=('VERTICAL ALIGNMENT'!$C$14-('VERTICAL ALIGNMENT'!$E$14/2)))),'VERTICAL ALIGNMENT'!$K$14+'VERTICAL ALIGNMENT'!$F$13*(PET!$W34-'VERTICAL ALIGNMENT'!$J$14)+('VERTICAL ALIGNMENT'!$I$14/2)*(PET!$W34-'VERTICAL ALIGNMENT'!$J$14)^2,$N34))))))</f>
        <v>636.58310140596348</v>
      </c>
      <c r="N34" s="162" t="str">
        <f>IF(AND(PET!$W34&lt;=('VERTICAL ALIGNMENT'!$C$16-('VERTICAL ALIGNMENT'!$E$16/2)),(PET!$W34&gt;='VERTICAL ALIGNMENT'!$C$14+'VERTICAL ALIGNMENT'!$E$14/2)),'VERTICAL ALIGNMENT'!$D$14+'VERTICAL ALIGNMENT'!$F$15*(PET!$W34-'VERTICAL ALIGNMENT'!$C$14),IF(AND(PET!$W34&lt;=('VERTICAL ALIGNMENT'!$C$16+('VERTICAL ALIGNMENT'!$E$16/2)),(PET!$W34&gt;=('VERTICAL ALIGNMENT'!$C$16-('VERTICAL ALIGNMENT'!$E$16/2)))),'VERTICAL ALIGNMENT'!$K$16+'VERTICAL ALIGNMENT'!$F$15*(PET!$W34-'VERTICAL ALIGNMENT'!$J$16)+('VERTICAL ALIGNMENT'!$I$16/2)*(PET!$W34-'VERTICAL ALIGNMENT'!$J$16)^2,IF(AND(PET!$W34&lt;=('VERTICAL ALIGNMENT'!$C$18-('VERTICAL ALIGNMENT'!$E$18/2)),(PET!$W34&gt;='VERTICAL ALIGNMENT'!$C$16+'VERTICAL ALIGNMENT'!$E$16/2)),'VERTICAL ALIGNMENT'!$D$16+'VERTICAL ALIGNMENT'!$F$17*(PET!$W34-'VERTICAL ALIGNMENT'!$C$16),IF(AND(PET!$W34&lt;=('VERTICAL ALIGNMENT'!$C$18+('VERTICAL ALIGNMENT'!$E$18/2)),(PET!$W34&gt;=('VERTICAL ALIGNMENT'!$C$18-('VERTICAL ALIGNMENT'!$E$18/2)))),'VERTICAL ALIGNMENT'!$K$18+'VERTICAL ALIGNMENT'!$F$17*(PET!$W34-'VERTICAL ALIGNMENT'!$J$18)+('VERTICAL ALIGNMENT'!$I$18/2)*(PET!$W34-'VERTICAL ALIGNMENT'!$J$18)^2,IF(AND(PET!$W34&lt;=('VERTICAL ALIGNMENT'!$C$20-('VERTICAL ALIGNMENT'!$E$20/2)),(PET!$W34&gt;='VERTICAL ALIGNMENT'!$C$18+'VERTICAL ALIGNMENT'!$E$18/2)),'VERTICAL ALIGNMENT'!$D$18+'VERTICAL ALIGNMENT'!$F$19*(PET!$W34-'VERTICAL ALIGNMENT'!$C$18),IF(AND(PET!$W34&lt;=('VERTICAL ALIGNMENT'!$C$20+('VERTICAL ALIGNMENT'!$E$20/2)),(PET!$W34&gt;=('VERTICAL ALIGNMENT'!$C$20-('VERTICAL ALIGNMENT'!$E$20/2)))),'VERTICAL ALIGNMENT'!$K$20+'VERTICAL ALIGNMENT'!$F$19*(PET!$W34-'VERTICAL ALIGNMENT'!$J$20)+('VERTICAL ALIGNMENT'!$I$20/2)*(PET!$W34-'VERTICAL ALIGNMENT'!$J$20)^2,$O34))))))</f>
        <v>O. B.</v>
      </c>
      <c r="O34" s="162" t="str">
        <f>IF(AND(PET!$W34&lt;=('VERTICAL ALIGNMENT'!$C$22-('VERTICAL ALIGNMENT'!$E$22/2)),(PET!$W34&gt;='VERTICAL ALIGNMENT'!$C$20+'VERTICAL ALIGNMENT'!$E$20/2)),'VERTICAL ALIGNMENT'!$D$20+'VERTICAL ALIGNMENT'!$F$21*(PET!$W34-'VERTICAL ALIGNMENT'!$C$20),IF(AND(PET!$W34&lt;=('VERTICAL ALIGNMENT'!$C$22+('VERTICAL ALIGNMENT'!$E$22/2)),(PET!$W34&gt;=('VERTICAL ALIGNMENT'!$C$22-('VERTICAL ALIGNMENT'!$E$22/2)))),'VERTICAL ALIGNMENT'!$K$22+'VERTICAL ALIGNMENT'!$F$21*(PET!$W34-'VERTICAL ALIGNMENT'!$J$22)+('VERTICAL ALIGNMENT'!$I$22/2)*(PET!$W34-'VERTICAL ALIGNMENT'!$J$22)^2,IF(AND(PET!$W34&lt;=('VERTICAL ALIGNMENT'!$C$24-('VERTICAL ALIGNMENT'!$E$24/2)),(PET!$W34&gt;='VERTICAL ALIGNMENT'!$C$22+'VERTICAL ALIGNMENT'!$E$22/2)),'VERTICAL ALIGNMENT'!$D$22+'VERTICAL ALIGNMENT'!$F$23*(PET!$W34-'VERTICAL ALIGNMENT'!$C$22),IF(AND(PET!$W34&lt;=('VERTICAL ALIGNMENT'!$C$24+('VERTICAL ALIGNMENT'!$E$24/2)),(PET!$W34&gt;=('VERTICAL ALIGNMENT'!$C$24-('VERTICAL ALIGNMENT'!$E$24/2)))),'VERTICAL ALIGNMENT'!$K$24+'VERTICAL ALIGNMENT'!$F$23*(PET!$W34-'VERTICAL ALIGNMENT'!$J$24)+('VERTICAL ALIGNMENT'!$I$24/2)*(PET!$W34-'VERTICAL ALIGNMENT'!$J$24)^2,IF(AND(PET!$W34&lt;=('VERTICAL ALIGNMENT'!$C$26-('VERTICAL ALIGNMENT'!$E$26/2)),(PET!$W34&gt;='VERTICAL ALIGNMENT'!$C$24+'VERTICAL ALIGNMENT'!$E$24/2)),'VERTICAL ALIGNMENT'!$D$24+'VERTICAL ALIGNMENT'!$F$25*(PET!$W34-'VERTICAL ALIGNMENT'!$C$24),IF(AND(PET!$W34&lt;=('VERTICAL ALIGNMENT'!$C$26+('VERTICAL ALIGNMENT'!$E$26/2)),(PET!$W34&gt;=('VERTICAL ALIGNMENT'!$C$26-('VERTICAL ALIGNMENT'!$E$26/2)))),'VERTICAL ALIGNMENT'!$K$26+'VERTICAL ALIGNMENT'!$F$25*(PET!$W34-'VERTICAL ALIGNMENT'!$J$26)+('VERTICAL ALIGNMENT'!$I$26/2)*(PET!$W34-'VERTICAL ALIGNMENT'!$J$26)^2,$P34))))))</f>
        <v>O. B.</v>
      </c>
      <c r="P34" s="162" t="str">
        <f>IF(AND(PET!$W34&lt;=('VERTICAL ALIGNMENT'!$C$28-('VERTICAL ALIGNMENT'!$E$28/2)),(PET!$W34&gt;='VERTICAL ALIGNMENT'!$C$26+'VERTICAL ALIGNMENT'!$E$26/2)),'VERTICAL ALIGNMENT'!$D$26+'VERTICAL ALIGNMENT'!$F$27*(PET!$W34-'VERTICAL ALIGNMENT'!$C$26),IF(AND(PET!$W34&lt;=('VERTICAL ALIGNMENT'!$C$28+('VERTICAL ALIGNMENT'!$E$28/2)),(PET!$W34&gt;=('VERTICAL ALIGNMENT'!$C$28-('VERTICAL ALIGNMENT'!$E$28/2)))),'VERTICAL ALIGNMENT'!$K$28+'VERTICAL ALIGNMENT'!$F$27*(PET!$W34-'VERTICAL ALIGNMENT'!$J$28)+('VERTICAL ALIGNMENT'!$I$28/2)*(PET!$W34-'VERTICAL ALIGNMENT'!$J$28)^2,IF(AND(PET!$W34&lt;=('VERTICAL ALIGNMENT'!$C$30-('VERTICAL ALIGNMENT'!$E$30/2)),(PET!$W34&gt;='VERTICAL ALIGNMENT'!$C$28+'VERTICAL ALIGNMENT'!$E$28/2)),'VERTICAL ALIGNMENT'!$D$28+'VERTICAL ALIGNMENT'!$F$29*(PET!$W34-'VERTICAL ALIGNMENT'!$C$28),IF(AND(PET!$W34&lt;=('VERTICAL ALIGNMENT'!$C$30+('VERTICAL ALIGNMENT'!$E$30/2)),(PET!$W34&gt;=('VERTICAL ALIGNMENT'!$C$30-('VERTICAL ALIGNMENT'!$E$30/2)))),'VERTICAL ALIGNMENT'!$K$30+'VERTICAL ALIGNMENT'!$F$29*(PET!$W34-'VERTICAL ALIGNMENT'!$J$30)+('VERTICAL ALIGNMENT'!$I$30/2)*(PET!$W34-'VERTICAL ALIGNMENT'!$J$30)^2,IF(AND(PET!$W34&lt;=('VERTICAL ALIGNMENT'!$C$32-('VERTICAL ALIGNMENT'!$E$32/2)),(PET!$W34&gt;='VERTICAL ALIGNMENT'!$C$30+'VERTICAL ALIGNMENT'!$E$30/2)),'VERTICAL ALIGNMENT'!$D$30+'VERTICAL ALIGNMENT'!$F$31*(PET!$W34-'VERTICAL ALIGNMENT'!$C$30),IF(AND(PET!$W34&lt;=('VERTICAL ALIGNMENT'!$C$32+('VERTICAL ALIGNMENT'!$E$32/2)),(PET!$W34&gt;=('VERTICAL ALIGNMENT'!$C$32-('VERTICAL ALIGNMENT'!$E$32/2)))),'VERTICAL ALIGNMENT'!$K$32+'VERTICAL ALIGNMENT'!$F$31*(PET!$W34-'VERTICAL ALIGNMENT'!$J$32)+('VERTICAL ALIGNMENT'!$I$32/2)*(PET!$W34-'VERTICAL ALIGNMENT'!$J$32)^2,$Q34))))))</f>
        <v>O. B.</v>
      </c>
      <c r="Q34" s="162" t="str">
        <f>IF(AND(PET!$W34&lt;=('VERTICAL ALIGNMENT'!$C$34-('VERTICAL ALIGNMENT'!$E$34/2)),(PET!$W34&gt;='VERTICAL ALIGNMENT'!$C$32+'VERTICAL ALIGNMENT'!$E$32/2)),'VERTICAL ALIGNMENT'!$D$32+'VERTICAL ALIGNMENT'!$F$33*(PET!$W34-'VERTICAL ALIGNMENT'!$C$32),IF(AND(PET!$W34&lt;=('VERTICAL ALIGNMENT'!$C$34+('VERTICAL ALIGNMENT'!$E$34/2)),(PET!$W34&gt;=('VERTICAL ALIGNMENT'!$C$34-('VERTICAL ALIGNMENT'!$E$34/2)))),'VERTICAL ALIGNMENT'!$K$34+'VERTICAL ALIGNMENT'!$F$33*(PET!$W34-'VERTICAL ALIGNMENT'!$J$34)+('VERTICAL ALIGNMENT'!$I$34/2)*(PET!$W34-'VERTICAL ALIGNMENT'!$J$34)^2,IF(AND(PET!$W34&lt;=('VERTICAL ALIGNMENT'!$C$36-('VERTICAL ALIGNMENT'!$E$36/2)),(PET!$W34&gt;='VERTICAL ALIGNMENT'!$C$34+'VERTICAL ALIGNMENT'!$E$34/2)),'VERTICAL ALIGNMENT'!$D$34+'VERTICAL ALIGNMENT'!$F$35*(PET!$W34-'VERTICAL ALIGNMENT'!$C$34),IF(AND(PET!$W34&lt;=('VERTICAL ALIGNMENT'!$C$36+('VERTICAL ALIGNMENT'!$E$36/2)),(PET!$W34&gt;=('VERTICAL ALIGNMENT'!$C$36-('VERTICAL ALIGNMENT'!$E$36/2)))),'VERTICAL ALIGNMENT'!$K$36+'VERTICAL ALIGNMENT'!$F$35*(PET!$W34-'VERTICAL ALIGNMENT'!$J$36)+('VERTICAL ALIGNMENT'!$I$36/2)*(PET!$W34-'VERTICAL ALIGNMENT'!$J$36)^2,IF(AND(PET!$W34&lt;=('VERTICAL ALIGNMENT'!$C$38-('VERTICAL ALIGNMENT'!$E$38/2)),(PET!$W34&gt;='VERTICAL ALIGNMENT'!$C$36+'VERTICAL ALIGNMENT'!$E$36/2)),'VERTICAL ALIGNMENT'!$D$36+'VERTICAL ALIGNMENT'!$F$37*(PET!$W34-'VERTICAL ALIGNMENT'!$C$36),IF(AND(PET!$W34&lt;=('VERTICAL ALIGNMENT'!$C$38+('VERTICAL ALIGNMENT'!$E$38/2)),(PET!$W34&gt;=('VERTICAL ALIGNMENT'!$C$38-('VERTICAL ALIGNMENT'!$E$38/2)))),'VERTICAL ALIGNMENT'!$K$38+'VERTICAL ALIGNMENT'!$F$37*(PET!$W34-'VERTICAL ALIGNMENT'!$J$38)+('VERTICAL ALIGNMENT'!$I$38/2)*(PET!$W34-'VERTICAL ALIGNMENT'!$J$38)^2,$R34))))))</f>
        <v>O. B.</v>
      </c>
      <c r="R34" s="162" t="str">
        <f>IF(AND(PET!$W34&lt;=('VERTICAL ALIGNMENT'!$C$40-('VERTICAL ALIGNMENT'!$E$40/2)),(PET!$W34&gt;='VERTICAL ALIGNMENT'!$C$38+'VERTICAL ALIGNMENT'!$E$38/2)),'VERTICAL ALIGNMENT'!$D$38+'VERTICAL ALIGNMENT'!$F$39*(PET!$W34-'VERTICAL ALIGNMENT'!$C$38),IF(AND(PET!$W34&lt;=('VERTICAL ALIGNMENT'!$C$40+('VERTICAL ALIGNMENT'!$E$40/2)),(PET!$W34&gt;=('VERTICAL ALIGNMENT'!$C$40-('VERTICAL ALIGNMENT'!$E$40/2)))),'VERTICAL ALIGNMENT'!$K$40+'VERTICAL ALIGNMENT'!$F$39*(PET!$W34-'VERTICAL ALIGNMENT'!$J$40)+('VERTICAL ALIGNMENT'!$I$40/2)*(PET!$W34-'VERTICAL ALIGNMENT'!$J$40)^2,IF(AND(PET!$W34&lt;=('VERTICAL ALIGNMENT'!$C$42-('VERTICAL ALIGNMENT'!$E$42/2)),(PET!$W34&gt;='VERTICAL ALIGNMENT'!$C$40+'VERTICAL ALIGNMENT'!$E$40/2)),'VERTICAL ALIGNMENT'!$D$40+'VERTICAL ALIGNMENT'!$F$41*(PET!$W34-'VERTICAL ALIGNMENT'!$C$40),IF(AND(PET!$W34&lt;=('VERTICAL ALIGNMENT'!$C$42+('VERTICAL ALIGNMENT'!$E$42/2)),(PET!$W34&gt;=('VERTICAL ALIGNMENT'!$C$42-('VERTICAL ALIGNMENT'!$E$42/2)))),'VERTICAL ALIGNMENT'!$K$42+'VERTICAL ALIGNMENT'!$F$41*(PET!$W34-'VERTICAL ALIGNMENT'!$J$42)+('VERTICAL ALIGNMENT'!$I$42/2)*(PET!$W34-'VERTICAL ALIGNMENT'!$J$42)^2,IF(AND(PET!$W34&lt;=('VERTICAL ALIGNMENT'!$C$44-('VERTICAL ALIGNMENT'!$E$44/2)),(PET!$W34&gt;='VERTICAL ALIGNMENT'!$C$42+'VERTICAL ALIGNMENT'!$E$42/2)),'VERTICAL ALIGNMENT'!$D$42+'VERTICAL ALIGNMENT'!$F$43*(PET!$W34-'VERTICAL ALIGNMENT'!$C$42),IF(AND(PET!$W34&lt;=('VERTICAL ALIGNMENT'!$C$44+('VERTICAL ALIGNMENT'!$E$44/2)),(PET!$W34&gt;=('VERTICAL ALIGNMENT'!$C$44-('VERTICAL ALIGNMENT'!$E$44/2)))),'VERTICAL ALIGNMENT'!$K$44+'VERTICAL ALIGNMENT'!$F$43*(PET!$W34-'VERTICAL ALIGNMENT'!$J$44)+('VERTICAL ALIGNMENT'!$I$44/2)*(PET!$W34-'VERTICAL ALIGNMENT'!$J$44)^2,$S34))))))</f>
        <v>O. B.</v>
      </c>
      <c r="S34" s="162" t="str">
        <f>IF(AND(PET!$W34&lt;=('VERTICAL ALIGNMENT'!$C$46-('VERTICAL ALIGNMENT'!$E$46/2)),(PET!$W34&gt;='VERTICAL ALIGNMENT'!$C$44+'VERTICAL ALIGNMENT'!$E$44/2)),'VERTICAL ALIGNMENT'!$D$44+'VERTICAL ALIGNMENT'!$F$45*(PET!$W34-'VERTICAL ALIGNMENT'!$C$44),IF(AND(PET!$W34&lt;=('VERTICAL ALIGNMENT'!$C$46+('VERTICAL ALIGNMENT'!$E$46/2)),(PET!$W34&gt;=('VERTICAL ALIGNMENT'!$C$46-('VERTICAL ALIGNMENT'!$E$46/2)))),'VERTICAL ALIGNMENT'!$K$46+'VERTICAL ALIGNMENT'!$F$45*(PET!$W34-'VERTICAL ALIGNMENT'!$J$46)+('VERTICAL ALIGNMENT'!$I$46/2)*(PET!$W34-'VERTICAL ALIGNMENT'!$J$46)^2,IF(AND(PET!$W34&lt;=('VERTICAL ALIGNMENT'!$C$48-('VERTICAL ALIGNMENT'!$E$48/2)),(PET!$W34&gt;='VERTICAL ALIGNMENT'!$C$46+'VERTICAL ALIGNMENT'!$E$46/2)),'VERTICAL ALIGNMENT'!$D$46+'VERTICAL ALIGNMENT'!$F$47*(PET!$W34-'VERTICAL ALIGNMENT'!$C$46),IF(AND(PET!$W34&lt;=('VERTICAL ALIGNMENT'!$C$48+('VERTICAL ALIGNMENT'!$E$48/2)),(PET!$W34&gt;=('VERTICAL ALIGNMENT'!$C$48-('VERTICAL ALIGNMENT'!$E$48/2)))),'VERTICAL ALIGNMENT'!$K$48+'VERTICAL ALIGNMENT'!$F$47*(PET!$W34-'VERTICAL ALIGNMENT'!$J$48)+('VERTICAL ALIGNMENT'!$I$48/2)*(PET!$W34-'VERTICAL ALIGNMENT'!$J$48)^2,IF(AND(PET!$W34&lt;=('VERTICAL ALIGNMENT'!$C$50-('VERTICAL ALIGNMENT'!$E$50/2)),(PET!$W34&gt;='VERTICAL ALIGNMENT'!$C$48+'VERTICAL ALIGNMENT'!$E$48/2)),'VERTICAL ALIGNMENT'!$D$48+'VERTICAL ALIGNMENT'!$F$49*(PET!$W34-'VERTICAL ALIGNMENT'!$C$48),IF(AND(PET!$W34&lt;=('VERTICAL ALIGNMENT'!$C$50+('VERTICAL ALIGNMENT'!$E$50/2)),(PET!$W34&gt;=('VERTICAL ALIGNMENT'!$C$50-('VERTICAL ALIGNMENT'!$E$50/2)))),'VERTICAL ALIGNMENT'!$K$50+'VERTICAL ALIGNMENT'!$F$49*(PET!$W34-'VERTICAL ALIGNMENT'!$J$50)+('VERTICAL ALIGNMENT'!$I$50/2)*(PET!$W34-'VERTICAL ALIGNMENT'!$J$50)^2,$T34))))))</f>
        <v>O. B.</v>
      </c>
      <c r="T34" s="162" t="str">
        <f>IF(AND(PET!$W34&lt;=('VERTICAL ALIGNMENT'!$C$52-('VERTICAL ALIGNMENT'!$E$52/2)),(PET!$W34&gt;='VERTICAL ALIGNMENT'!$C$50+'VERTICAL ALIGNMENT'!$E$50/2)),'VERTICAL ALIGNMENT'!$D$50+'VERTICAL ALIGNMENT'!$F$51*(PET!$W34-'VERTICAL ALIGNMENT'!$C$50),IF(AND(PET!$W34&lt;=('VERTICAL ALIGNMENT'!$C$52+('VERTICAL ALIGNMENT'!$E$52/2)),(PET!$W34&gt;=('VERTICAL ALIGNMENT'!$C$52-('VERTICAL ALIGNMENT'!$E$52/2)))),'VERTICAL ALIGNMENT'!$K$52+'VERTICAL ALIGNMENT'!$F$51*(PET!$W34-'VERTICAL ALIGNMENT'!$J$52)+('VERTICAL ALIGNMENT'!$I$52/2)*(PET!$W34-'VERTICAL ALIGNMENT'!$J$52)^2,IF(AND(PET!$W34&lt;=('VERTICAL ALIGNMENT'!$C$54-('VERTICAL ALIGNMENT'!$E$54/2)),(PET!$W34&gt;='VERTICAL ALIGNMENT'!$C$52+'VERTICAL ALIGNMENT'!$E$52/2)),'VERTICAL ALIGNMENT'!$D$52+'VERTICAL ALIGNMENT'!$F$53*(PET!$W34-'VERTICAL ALIGNMENT'!$C$52),IF(AND(PET!$W34&lt;=('VERTICAL ALIGNMENT'!$C$54+('VERTICAL ALIGNMENT'!$E$54/2)),(PET!$W34&gt;=('VERTICAL ALIGNMENT'!$C$54-('VERTICAL ALIGNMENT'!$E$54/2)))),'VERTICAL ALIGNMENT'!$K$54+'VERTICAL ALIGNMENT'!$F$53*(PET!$W34-'VERTICAL ALIGNMENT'!$J$54)+('VERTICAL ALIGNMENT'!$I$54/2)*(PET!$W34-'VERTICAL ALIGNMENT'!$J$54)^2,IF(AND(PET!$W34&lt;=('VERTICAL ALIGNMENT'!$C$56-('VERTICAL ALIGNMENT'!$E$56/2)),(PET!$W34&gt;='VERTICAL ALIGNMENT'!$C$54+'VERTICAL ALIGNMENT'!$E$54/2)),'VERTICAL ALIGNMENT'!$D$54+'VERTICAL ALIGNMENT'!$F$55*(PET!$W34-'VERTICAL ALIGNMENT'!$C$54),IF(AND(PET!$W34&lt;=('VERTICAL ALIGNMENT'!$C$56+('VERTICAL ALIGNMENT'!$E$56/2)),(PET!$W34&gt;=('VERTICAL ALIGNMENT'!$C$56-('VERTICAL ALIGNMENT'!$E$56/2)))),'VERTICAL ALIGNMENT'!$K$56+'VERTICAL ALIGNMENT'!$F$55*(PET!$W34-'VERTICAL ALIGNMENT'!$J$56)+('VERTICAL ALIGNMENT'!$I$56/2)*(PET!$W34-'VERTICAL ALIGNMENT'!$J$56)^2,$U34))))))</f>
        <v>O. B.</v>
      </c>
      <c r="U34" s="162" t="str">
        <f>IF(AND(PET!$W34&lt;=('VERTICAL ALIGNMENT'!$C$58-('VERTICAL ALIGNMENT'!$E$58/2)),(PET!$W34&gt;='VERTICAL ALIGNMENT'!$C$56+'VERTICAL ALIGNMENT'!$E$56/2)),'VERTICAL ALIGNMENT'!$D$56+'VERTICAL ALIGNMENT'!$F$57*(PET!$W34-'VERTICAL ALIGNMENT'!$C$56),IF(AND(PET!$W34&lt;=('VERTICAL ALIGNMENT'!$C$58+('VERTICAL ALIGNMENT'!$E$58/2)),(PET!$W34&gt;=('VERTICAL ALIGNMENT'!$C$58-('VERTICAL ALIGNMENT'!$E$58/2)))),'VERTICAL ALIGNMENT'!$K$58+'VERTICAL ALIGNMENT'!$F$57*(PET!$W34-'VERTICAL ALIGNMENT'!$J$58)+('VERTICAL ALIGNMENT'!$I$58/2)*(PET!$W34-'VERTICAL ALIGNMENT'!$J$58)^2,IF(AND(PET!$W34&lt;=('VERTICAL ALIGNMENT'!$C$60-('VERTICAL ALIGNMENT'!$E$60/2)),(PET!$W34&gt;='VERTICAL ALIGNMENT'!$C$58+'VERTICAL ALIGNMENT'!$E$58/2)),'VERTICAL ALIGNMENT'!$D$58+'VERTICAL ALIGNMENT'!$F$59*(PET!$W34-'VERTICAL ALIGNMENT'!$C$58),IF(AND(PET!$W34&lt;=('VERTICAL ALIGNMENT'!$C$60+('VERTICAL ALIGNMENT'!$E$60/2)),(PET!$W34&gt;=('VERTICAL ALIGNMENT'!$C$60-('VERTICAL ALIGNMENT'!$E$60/2)))),'VERTICAL ALIGNMENT'!$K$60+'VERTICAL ALIGNMENT'!$F$59*(PET!$W34-'VERTICAL ALIGNMENT'!$J$60)+('VERTICAL ALIGNMENT'!$I$60/2)*(PET!$W34-'VERTICAL ALIGNMENT'!$J$60)^2,IF(AND(PET!$W34&lt;=('VERTICAL ALIGNMENT'!$C$62-('VERTICAL ALIGNMENT'!$E$62/2)),(PET!$W34&gt;='VERTICAL ALIGNMENT'!$C$60+'VERTICAL ALIGNMENT'!$E$60/2)),'VERTICAL ALIGNMENT'!$D$60+'VERTICAL ALIGNMENT'!$F$61*(PET!$W34-'VERTICAL ALIGNMENT'!$C$60),IF(AND(PET!$W34&lt;=('VERTICAL ALIGNMENT'!$C$62+('VERTICAL ALIGNMENT'!$E$62/2)),(PET!$W34&gt;=('VERTICAL ALIGNMENT'!$C$62-('VERTICAL ALIGNMENT'!$E$62/2)))),'VERTICAL ALIGNMENT'!$K$62+'VERTICAL ALIGNMENT'!$F$61*(PET!$W34-'VERTICAL ALIGNMENT'!$J$62)+('VERTICAL ALIGNMENT'!$I$62/2)*(PET!$W34-'VERTICAL ALIGNMENT'!$J$62)^2,$V34))))))</f>
        <v>O. B.</v>
      </c>
      <c r="V34" s="162" t="str">
        <f>IF(AND(PET!$W34&gt;'VERTICAL ALIGNMENT'!$C$60+'VERTICAL ALIGNMENT'!$E$60/2,PET!$W34&lt;='VERTICAL ALIGNMENT'!$C$62),'VERTICAL ALIGNMENT'!$D$60+'VERTICAL ALIGNMENT'!$F$61*(PET!$W34-'VERTICAL ALIGNMENT'!$C$60),"O. B.")</f>
        <v>O. B.</v>
      </c>
      <c r="W34" s="163">
        <f t="shared" si="29"/>
        <v>1575</v>
      </c>
      <c r="X34" s="209">
        <f t="shared" si="32"/>
        <v>4.4015810605011786E-2</v>
      </c>
      <c r="Y34" s="106">
        <v>4</v>
      </c>
      <c r="Z34" s="210">
        <f t="shared" si="6"/>
        <v>636.75919999999996</v>
      </c>
      <c r="AA34" s="176">
        <f t="shared" si="45"/>
        <v>4.4015810605011786E-2</v>
      </c>
      <c r="AB34" s="105">
        <v>24</v>
      </c>
      <c r="AC34" s="172">
        <f t="shared" si="27"/>
        <v>1.0563794545202829</v>
      </c>
      <c r="AD34" s="268"/>
      <c r="AE34" s="215"/>
      <c r="AF34" s="219">
        <f t="shared" si="28"/>
        <v>637.82000000000005</v>
      </c>
      <c r="AG34" s="173">
        <f t="shared" si="37"/>
        <v>-2.5984189394988221E-2</v>
      </c>
      <c r="AH34" s="106">
        <v>10</v>
      </c>
      <c r="AI34" s="165">
        <f t="shared" si="33"/>
        <v>637.55999999999995</v>
      </c>
      <c r="AJ34" s="107"/>
      <c r="AK34" s="273"/>
      <c r="AL34" s="110"/>
      <c r="AM34" s="110"/>
      <c r="AN34" s="110"/>
      <c r="AS34" s="113" t="s">
        <v>51</v>
      </c>
      <c r="AT34" s="113">
        <f>(AR30/AS30)*AT30</f>
        <v>17.813694915254239</v>
      </c>
      <c r="AU34" s="111">
        <f>ROUNDUP(AT34,0)</f>
        <v>18</v>
      </c>
      <c r="AV34" s="113">
        <f>AU30-AU34</f>
        <v>3</v>
      </c>
      <c r="AW34" s="113"/>
      <c r="AX34" s="113"/>
      <c r="AY34" s="113"/>
      <c r="AZ34" s="113"/>
    </row>
    <row r="35" spans="1:52" ht="14.1" customHeight="1" thickBot="1" x14ac:dyDescent="0.25">
      <c r="A35" s="180">
        <f t="shared" si="21"/>
        <v>634.03</v>
      </c>
      <c r="B35" s="181">
        <v>10</v>
      </c>
      <c r="C35" s="207">
        <f t="shared" si="22"/>
        <v>-0.06</v>
      </c>
      <c r="D35" s="180">
        <f>ROUND(J35+(H35*I35),2)</f>
        <v>634.63</v>
      </c>
      <c r="E35" s="182"/>
      <c r="F35" s="183"/>
      <c r="G35" s="184">
        <f t="shared" si="23"/>
        <v>-1.44</v>
      </c>
      <c r="H35" s="236">
        <v>24</v>
      </c>
      <c r="I35" s="226">
        <v>-0.06</v>
      </c>
      <c r="J35" s="202">
        <f t="shared" si="26"/>
        <v>636.07399999999996</v>
      </c>
      <c r="K35" s="181">
        <v>4</v>
      </c>
      <c r="L35" s="207">
        <v>-0.06</v>
      </c>
      <c r="M35" s="185">
        <f>IF(AND(PET!$W35&lt;=('VERTICAL ALIGNMENT'!$C$10-('VERTICAL ALIGNMENT'!$E$10/2)),(PET!$W35&gt;='VERTICAL ALIGNMENT'!$C$8)),'VERTICAL ALIGNMENT'!$D$8+'VERTICAL ALIGNMENT'!$F$9*(PET!$W35-'VERTICAL ALIGNMENT'!$C$8),IF(AND(PET!$W35&lt;=('VERTICAL ALIGNMENT'!$C$10+('VERTICAL ALIGNMENT'!$E$10/2)),(PET!$W35&gt;=('VERTICAL ALIGNMENT'!$C$10-('VERTICAL ALIGNMENT'!$E$10/2)))),'VERTICAL ALIGNMENT'!$K$10+'VERTICAL ALIGNMENT'!$F$9*(PET!$W35-'VERTICAL ALIGNMENT'!$J$10)+('VERTICAL ALIGNMENT'!$I$10/2)*(PET!$W35-'VERTICAL ALIGNMENT'!$J$10)^2,IF(AND(PET!$W35&lt;=('VERTICAL ALIGNMENT'!$C$12-('VERTICAL ALIGNMENT'!$E$12/2)),(PET!$W35&gt;='VERTICAL ALIGNMENT'!$C$10+'VERTICAL ALIGNMENT'!$E$10/2)),'VERTICAL ALIGNMENT'!$D$10+'VERTICAL ALIGNMENT'!$F$11*(PET!$W35-'VERTICAL ALIGNMENT'!$C$10),IF(AND(PET!$W35&lt;=('VERTICAL ALIGNMENT'!$C$12+('VERTICAL ALIGNMENT'!$E$12/2)),(PET!$W35&gt;=('VERTICAL ALIGNMENT'!$C$12-('VERTICAL ALIGNMENT'!$E$12/2)))),'VERTICAL ALIGNMENT'!$K$12+'VERTICAL ALIGNMENT'!$F$11*(PET!$W35-'VERTICAL ALIGNMENT'!$J$12)+('VERTICAL ALIGNMENT'!$I$12/2)*(PET!$W35-'VERTICAL ALIGNMENT'!$J$12)^2,IF(AND(PET!$W35&lt;=('VERTICAL ALIGNMENT'!$C$14-('VERTICAL ALIGNMENT'!$E$14/2)),(PET!$W35&gt;='VERTICAL ALIGNMENT'!$C$12+'VERTICAL ALIGNMENT'!$E$12/2)),'VERTICAL ALIGNMENT'!$D$12+'VERTICAL ALIGNMENT'!$F$13*(PET!$W35-'VERTICAL ALIGNMENT'!$C$12),IF(AND(PET!$W35&lt;=('VERTICAL ALIGNMENT'!$C$14+('VERTICAL ALIGNMENT'!$E$14/2)),(PET!$W35&gt;=('VERTICAL ALIGNMENT'!$C$14-('VERTICAL ALIGNMENT'!$E$14/2)))),'VERTICAL ALIGNMENT'!$K$14+'VERTICAL ALIGNMENT'!$F$13*(PET!$W35-'VERTICAL ALIGNMENT'!$J$14)+('VERTICAL ALIGNMENT'!$I$14/2)*(PET!$W35-'VERTICAL ALIGNMENT'!$J$14)^2,$N35))))))</f>
        <v>636.31399999999996</v>
      </c>
      <c r="N35" s="186" t="str">
        <f>IF(AND(PET!$W35&lt;=('VERTICAL ALIGNMENT'!$C$16-('VERTICAL ALIGNMENT'!$E$16/2)),(PET!$W35&gt;='VERTICAL ALIGNMENT'!$C$14+'VERTICAL ALIGNMENT'!$E$14/2)),'VERTICAL ALIGNMENT'!$D$14+'VERTICAL ALIGNMENT'!$F$15*(PET!$W35-'VERTICAL ALIGNMENT'!$C$14),IF(AND(PET!$W35&lt;=('VERTICAL ALIGNMENT'!$C$16+('VERTICAL ALIGNMENT'!$E$16/2)),(PET!$W35&gt;=('VERTICAL ALIGNMENT'!$C$16-('VERTICAL ALIGNMENT'!$E$16/2)))),'VERTICAL ALIGNMENT'!$K$16+'VERTICAL ALIGNMENT'!$F$15*(PET!$W35-'VERTICAL ALIGNMENT'!$J$16)+('VERTICAL ALIGNMENT'!$I$16/2)*(PET!$W35-'VERTICAL ALIGNMENT'!$J$16)^2,IF(AND(PET!$W35&lt;=('VERTICAL ALIGNMENT'!$C$18-('VERTICAL ALIGNMENT'!$E$18/2)),(PET!$W35&gt;='VERTICAL ALIGNMENT'!$C$16+'VERTICAL ALIGNMENT'!$E$16/2)),'VERTICAL ALIGNMENT'!$D$16+'VERTICAL ALIGNMENT'!$F$17*(PET!$W35-'VERTICAL ALIGNMENT'!$C$16),IF(AND(PET!$W35&lt;=('VERTICAL ALIGNMENT'!$C$18+('VERTICAL ALIGNMENT'!$E$18/2)),(PET!$W35&gt;=('VERTICAL ALIGNMENT'!$C$18-('VERTICAL ALIGNMENT'!$E$18/2)))),'VERTICAL ALIGNMENT'!$K$18+'VERTICAL ALIGNMENT'!$F$17*(PET!$W35-'VERTICAL ALIGNMENT'!$J$18)+('VERTICAL ALIGNMENT'!$I$18/2)*(PET!$W35-'VERTICAL ALIGNMENT'!$J$18)^2,IF(AND(PET!$W35&lt;=('VERTICAL ALIGNMENT'!$C$20-('VERTICAL ALIGNMENT'!$E$20/2)),(PET!$W35&gt;='VERTICAL ALIGNMENT'!$C$18+'VERTICAL ALIGNMENT'!$E$18/2)),'VERTICAL ALIGNMENT'!$D$18+'VERTICAL ALIGNMENT'!$F$19*(PET!$W35-'VERTICAL ALIGNMENT'!$C$18),IF(AND(PET!$W35&lt;=('VERTICAL ALIGNMENT'!$C$20+('VERTICAL ALIGNMENT'!$E$20/2)),(PET!$W35&gt;=('VERTICAL ALIGNMENT'!$C$20-('VERTICAL ALIGNMENT'!$E$20/2)))),'VERTICAL ALIGNMENT'!$K$20+'VERTICAL ALIGNMENT'!$F$19*(PET!$W35-'VERTICAL ALIGNMENT'!$J$20)+('VERTICAL ALIGNMENT'!$I$20/2)*(PET!$W35-'VERTICAL ALIGNMENT'!$J$20)^2,$O35))))))</f>
        <v>O. B.</v>
      </c>
      <c r="O35" s="186" t="str">
        <f>IF(AND(PET!$W35&lt;=('VERTICAL ALIGNMENT'!$C$22-('VERTICAL ALIGNMENT'!$E$22/2)),(PET!$W35&gt;='VERTICAL ALIGNMENT'!$C$20+'VERTICAL ALIGNMENT'!$E$20/2)),'VERTICAL ALIGNMENT'!$D$20+'VERTICAL ALIGNMENT'!$F$21*(PET!$W35-'VERTICAL ALIGNMENT'!$C$20),IF(AND(PET!$W35&lt;=('VERTICAL ALIGNMENT'!$C$22+('VERTICAL ALIGNMENT'!$E$22/2)),(PET!$W35&gt;=('VERTICAL ALIGNMENT'!$C$22-('VERTICAL ALIGNMENT'!$E$22/2)))),'VERTICAL ALIGNMENT'!$K$22+'VERTICAL ALIGNMENT'!$F$21*(PET!$W35-'VERTICAL ALIGNMENT'!$J$22)+('VERTICAL ALIGNMENT'!$I$22/2)*(PET!$W35-'VERTICAL ALIGNMENT'!$J$22)^2,IF(AND(PET!$W35&lt;=('VERTICAL ALIGNMENT'!$C$24-('VERTICAL ALIGNMENT'!$E$24/2)),(PET!$W35&gt;='VERTICAL ALIGNMENT'!$C$22+'VERTICAL ALIGNMENT'!$E$22/2)),'VERTICAL ALIGNMENT'!$D$22+'VERTICAL ALIGNMENT'!$F$23*(PET!$W35-'VERTICAL ALIGNMENT'!$C$22),IF(AND(PET!$W35&lt;=('VERTICAL ALIGNMENT'!$C$24+('VERTICAL ALIGNMENT'!$E$24/2)),(PET!$W35&gt;=('VERTICAL ALIGNMENT'!$C$24-('VERTICAL ALIGNMENT'!$E$24/2)))),'VERTICAL ALIGNMENT'!$K$24+'VERTICAL ALIGNMENT'!$F$23*(PET!$W35-'VERTICAL ALIGNMENT'!$J$24)+('VERTICAL ALIGNMENT'!$I$24/2)*(PET!$W35-'VERTICAL ALIGNMENT'!$J$24)^2,IF(AND(PET!$W35&lt;=('VERTICAL ALIGNMENT'!$C$26-('VERTICAL ALIGNMENT'!$E$26/2)),(PET!$W35&gt;='VERTICAL ALIGNMENT'!$C$24+'VERTICAL ALIGNMENT'!$E$24/2)),'VERTICAL ALIGNMENT'!$D$24+'VERTICAL ALIGNMENT'!$F$25*(PET!$W35-'VERTICAL ALIGNMENT'!$C$24),IF(AND(PET!$W35&lt;=('VERTICAL ALIGNMENT'!$C$26+('VERTICAL ALIGNMENT'!$E$26/2)),(PET!$W35&gt;=('VERTICAL ALIGNMENT'!$C$26-('VERTICAL ALIGNMENT'!$E$26/2)))),'VERTICAL ALIGNMENT'!$K$26+'VERTICAL ALIGNMENT'!$F$25*(PET!$W35-'VERTICAL ALIGNMENT'!$J$26)+('VERTICAL ALIGNMENT'!$I$26/2)*(PET!$W35-'VERTICAL ALIGNMENT'!$J$26)^2,$P35))))))</f>
        <v>O. B.</v>
      </c>
      <c r="P35" s="186" t="str">
        <f>IF(AND(PET!$W35&lt;=('VERTICAL ALIGNMENT'!$C$28-('VERTICAL ALIGNMENT'!$E$28/2)),(PET!$W35&gt;='VERTICAL ALIGNMENT'!$C$26+'VERTICAL ALIGNMENT'!$E$26/2)),'VERTICAL ALIGNMENT'!$D$26+'VERTICAL ALIGNMENT'!$F$27*(PET!$W35-'VERTICAL ALIGNMENT'!$C$26),IF(AND(PET!$W35&lt;=('VERTICAL ALIGNMENT'!$C$28+('VERTICAL ALIGNMENT'!$E$28/2)),(PET!$W35&gt;=('VERTICAL ALIGNMENT'!$C$28-('VERTICAL ALIGNMENT'!$E$28/2)))),'VERTICAL ALIGNMENT'!$K$28+'VERTICAL ALIGNMENT'!$F$27*(PET!$W35-'VERTICAL ALIGNMENT'!$J$28)+('VERTICAL ALIGNMENT'!$I$28/2)*(PET!$W35-'VERTICAL ALIGNMENT'!$J$28)^2,IF(AND(PET!$W35&lt;=('VERTICAL ALIGNMENT'!$C$30-('VERTICAL ALIGNMENT'!$E$30/2)),(PET!$W35&gt;='VERTICAL ALIGNMENT'!$C$28+'VERTICAL ALIGNMENT'!$E$28/2)),'VERTICAL ALIGNMENT'!$D$28+'VERTICAL ALIGNMENT'!$F$29*(PET!$W35-'VERTICAL ALIGNMENT'!$C$28),IF(AND(PET!$W35&lt;=('VERTICAL ALIGNMENT'!$C$30+('VERTICAL ALIGNMENT'!$E$30/2)),(PET!$W35&gt;=('VERTICAL ALIGNMENT'!$C$30-('VERTICAL ALIGNMENT'!$E$30/2)))),'VERTICAL ALIGNMENT'!$K$30+'VERTICAL ALIGNMENT'!$F$29*(PET!$W35-'VERTICAL ALIGNMENT'!$J$30)+('VERTICAL ALIGNMENT'!$I$30/2)*(PET!$W35-'VERTICAL ALIGNMENT'!$J$30)^2,IF(AND(PET!$W35&lt;=('VERTICAL ALIGNMENT'!$C$32-('VERTICAL ALIGNMENT'!$E$32/2)),(PET!$W35&gt;='VERTICAL ALIGNMENT'!$C$30+'VERTICAL ALIGNMENT'!$E$30/2)),'VERTICAL ALIGNMENT'!$D$30+'VERTICAL ALIGNMENT'!$F$31*(PET!$W35-'VERTICAL ALIGNMENT'!$C$30),IF(AND(PET!$W35&lt;=('VERTICAL ALIGNMENT'!$C$32+('VERTICAL ALIGNMENT'!$E$32/2)),(PET!$W35&gt;=('VERTICAL ALIGNMENT'!$C$32-('VERTICAL ALIGNMENT'!$E$32/2)))),'VERTICAL ALIGNMENT'!$K$32+'VERTICAL ALIGNMENT'!$F$31*(PET!$W35-'VERTICAL ALIGNMENT'!$J$32)+('VERTICAL ALIGNMENT'!$I$32/2)*(PET!$W35-'VERTICAL ALIGNMENT'!$J$32)^2,$Q35))))))</f>
        <v>O. B.</v>
      </c>
      <c r="Q35" s="186" t="str">
        <f>IF(AND(PET!$W35&lt;=('VERTICAL ALIGNMENT'!$C$34-('VERTICAL ALIGNMENT'!$E$34/2)),(PET!$W35&gt;='VERTICAL ALIGNMENT'!$C$32+'VERTICAL ALIGNMENT'!$E$32/2)),'VERTICAL ALIGNMENT'!$D$32+'VERTICAL ALIGNMENT'!$F$33*(PET!$W35-'VERTICAL ALIGNMENT'!$C$32),IF(AND(PET!$W35&lt;=('VERTICAL ALIGNMENT'!$C$34+('VERTICAL ALIGNMENT'!$E$34/2)),(PET!$W35&gt;=('VERTICAL ALIGNMENT'!$C$34-('VERTICAL ALIGNMENT'!$E$34/2)))),'VERTICAL ALIGNMENT'!$K$34+'VERTICAL ALIGNMENT'!$F$33*(PET!$W35-'VERTICAL ALIGNMENT'!$J$34)+('VERTICAL ALIGNMENT'!$I$34/2)*(PET!$W35-'VERTICAL ALIGNMENT'!$J$34)^2,IF(AND(PET!$W35&lt;=('VERTICAL ALIGNMENT'!$C$36-('VERTICAL ALIGNMENT'!$E$36/2)),(PET!$W35&gt;='VERTICAL ALIGNMENT'!$C$34+'VERTICAL ALIGNMENT'!$E$34/2)),'VERTICAL ALIGNMENT'!$D$34+'VERTICAL ALIGNMENT'!$F$35*(PET!$W35-'VERTICAL ALIGNMENT'!$C$34),IF(AND(PET!$W35&lt;=('VERTICAL ALIGNMENT'!$C$36+('VERTICAL ALIGNMENT'!$E$36/2)),(PET!$W35&gt;=('VERTICAL ALIGNMENT'!$C$36-('VERTICAL ALIGNMENT'!$E$36/2)))),'VERTICAL ALIGNMENT'!$K$36+'VERTICAL ALIGNMENT'!$F$35*(PET!$W35-'VERTICAL ALIGNMENT'!$J$36)+('VERTICAL ALIGNMENT'!$I$36/2)*(PET!$W35-'VERTICAL ALIGNMENT'!$J$36)^2,IF(AND(PET!$W35&lt;=('VERTICAL ALIGNMENT'!$C$38-('VERTICAL ALIGNMENT'!$E$38/2)),(PET!$W35&gt;='VERTICAL ALIGNMENT'!$C$36+'VERTICAL ALIGNMENT'!$E$36/2)),'VERTICAL ALIGNMENT'!$D$36+'VERTICAL ALIGNMENT'!$F$37*(PET!$W35-'VERTICAL ALIGNMENT'!$C$36),IF(AND(PET!$W35&lt;=('VERTICAL ALIGNMENT'!$C$38+('VERTICAL ALIGNMENT'!$E$38/2)),(PET!$W35&gt;=('VERTICAL ALIGNMENT'!$C$38-('VERTICAL ALIGNMENT'!$E$38/2)))),'VERTICAL ALIGNMENT'!$K$38+'VERTICAL ALIGNMENT'!$F$37*(PET!$W35-'VERTICAL ALIGNMENT'!$J$38)+('VERTICAL ALIGNMENT'!$I$38/2)*(PET!$W35-'VERTICAL ALIGNMENT'!$J$38)^2,$R35))))))</f>
        <v>O. B.</v>
      </c>
      <c r="R35" s="186" t="str">
        <f>IF(AND(PET!$W35&lt;=('VERTICAL ALIGNMENT'!$C$40-('VERTICAL ALIGNMENT'!$E$40/2)),(PET!$W35&gt;='VERTICAL ALIGNMENT'!$C$38+'VERTICAL ALIGNMENT'!$E$38/2)),'VERTICAL ALIGNMENT'!$D$38+'VERTICAL ALIGNMENT'!$F$39*(PET!$W35-'VERTICAL ALIGNMENT'!$C$38),IF(AND(PET!$W35&lt;=('VERTICAL ALIGNMENT'!$C$40+('VERTICAL ALIGNMENT'!$E$40/2)),(PET!$W35&gt;=('VERTICAL ALIGNMENT'!$C$40-('VERTICAL ALIGNMENT'!$E$40/2)))),'VERTICAL ALIGNMENT'!$K$40+'VERTICAL ALIGNMENT'!$F$39*(PET!$W35-'VERTICAL ALIGNMENT'!$J$40)+('VERTICAL ALIGNMENT'!$I$40/2)*(PET!$W35-'VERTICAL ALIGNMENT'!$J$40)^2,IF(AND(PET!$W35&lt;=('VERTICAL ALIGNMENT'!$C$42-('VERTICAL ALIGNMENT'!$E$42/2)),(PET!$W35&gt;='VERTICAL ALIGNMENT'!$C$40+'VERTICAL ALIGNMENT'!$E$40/2)),'VERTICAL ALIGNMENT'!$D$40+'VERTICAL ALIGNMENT'!$F$41*(PET!$W35-'VERTICAL ALIGNMENT'!$C$40),IF(AND(PET!$W35&lt;=('VERTICAL ALIGNMENT'!$C$42+('VERTICAL ALIGNMENT'!$E$42/2)),(PET!$W35&gt;=('VERTICAL ALIGNMENT'!$C$42-('VERTICAL ALIGNMENT'!$E$42/2)))),'VERTICAL ALIGNMENT'!$K$42+'VERTICAL ALIGNMENT'!$F$41*(PET!$W35-'VERTICAL ALIGNMENT'!$J$42)+('VERTICAL ALIGNMENT'!$I$42/2)*(PET!$W35-'VERTICAL ALIGNMENT'!$J$42)^2,IF(AND(PET!$W35&lt;=('VERTICAL ALIGNMENT'!$C$44-('VERTICAL ALIGNMENT'!$E$44/2)),(PET!$W35&gt;='VERTICAL ALIGNMENT'!$C$42+'VERTICAL ALIGNMENT'!$E$42/2)),'VERTICAL ALIGNMENT'!$D$42+'VERTICAL ALIGNMENT'!$F$43*(PET!$W35-'VERTICAL ALIGNMENT'!$C$42),IF(AND(PET!$W35&lt;=('VERTICAL ALIGNMENT'!$C$44+('VERTICAL ALIGNMENT'!$E$44/2)),(PET!$W35&gt;=('VERTICAL ALIGNMENT'!$C$44-('VERTICAL ALIGNMENT'!$E$44/2)))),'VERTICAL ALIGNMENT'!$K$44+'VERTICAL ALIGNMENT'!$F$43*(PET!$W35-'VERTICAL ALIGNMENT'!$J$44)+('VERTICAL ALIGNMENT'!$I$44/2)*(PET!$W35-'VERTICAL ALIGNMENT'!$J$44)^2,$S35))))))</f>
        <v>O. B.</v>
      </c>
      <c r="S35" s="186" t="str">
        <f>IF(AND(PET!$W35&lt;=('VERTICAL ALIGNMENT'!$C$46-('VERTICAL ALIGNMENT'!$E$46/2)),(PET!$W35&gt;='VERTICAL ALIGNMENT'!$C$44+'VERTICAL ALIGNMENT'!$E$44/2)),'VERTICAL ALIGNMENT'!$D$44+'VERTICAL ALIGNMENT'!$F$45*(PET!$W35-'VERTICAL ALIGNMENT'!$C$44),IF(AND(PET!$W35&lt;=('VERTICAL ALIGNMENT'!$C$46+('VERTICAL ALIGNMENT'!$E$46/2)),(PET!$W35&gt;=('VERTICAL ALIGNMENT'!$C$46-('VERTICAL ALIGNMENT'!$E$46/2)))),'VERTICAL ALIGNMENT'!$K$46+'VERTICAL ALIGNMENT'!$F$45*(PET!$W35-'VERTICAL ALIGNMENT'!$J$46)+('VERTICAL ALIGNMENT'!$I$46/2)*(PET!$W35-'VERTICAL ALIGNMENT'!$J$46)^2,IF(AND(PET!$W35&lt;=('VERTICAL ALIGNMENT'!$C$48-('VERTICAL ALIGNMENT'!$E$48/2)),(PET!$W35&gt;='VERTICAL ALIGNMENT'!$C$46+'VERTICAL ALIGNMENT'!$E$46/2)),'VERTICAL ALIGNMENT'!$D$46+'VERTICAL ALIGNMENT'!$F$47*(PET!$W35-'VERTICAL ALIGNMENT'!$C$46),IF(AND(PET!$W35&lt;=('VERTICAL ALIGNMENT'!$C$48+('VERTICAL ALIGNMENT'!$E$48/2)),(PET!$W35&gt;=('VERTICAL ALIGNMENT'!$C$48-('VERTICAL ALIGNMENT'!$E$48/2)))),'VERTICAL ALIGNMENT'!$K$48+'VERTICAL ALIGNMENT'!$F$47*(PET!$W35-'VERTICAL ALIGNMENT'!$J$48)+('VERTICAL ALIGNMENT'!$I$48/2)*(PET!$W35-'VERTICAL ALIGNMENT'!$J$48)^2,IF(AND(PET!$W35&lt;=('VERTICAL ALIGNMENT'!$C$50-('VERTICAL ALIGNMENT'!$E$50/2)),(PET!$W35&gt;='VERTICAL ALIGNMENT'!$C$48+'VERTICAL ALIGNMENT'!$E$48/2)),'VERTICAL ALIGNMENT'!$D$48+'VERTICAL ALIGNMENT'!$F$49*(PET!$W35-'VERTICAL ALIGNMENT'!$C$48),IF(AND(PET!$W35&lt;=('VERTICAL ALIGNMENT'!$C$50+('VERTICAL ALIGNMENT'!$E$50/2)),(PET!$W35&gt;=('VERTICAL ALIGNMENT'!$C$50-('VERTICAL ALIGNMENT'!$E$50/2)))),'VERTICAL ALIGNMENT'!$K$50+'VERTICAL ALIGNMENT'!$F$49*(PET!$W35-'VERTICAL ALIGNMENT'!$J$50)+('VERTICAL ALIGNMENT'!$I$50/2)*(PET!$W35-'VERTICAL ALIGNMENT'!$J$50)^2,$T35))))))</f>
        <v>O. B.</v>
      </c>
      <c r="T35" s="186" t="str">
        <f>IF(AND(PET!$W35&lt;=('VERTICAL ALIGNMENT'!$C$52-('VERTICAL ALIGNMENT'!$E$52/2)),(PET!$W35&gt;='VERTICAL ALIGNMENT'!$C$50+'VERTICAL ALIGNMENT'!$E$50/2)),'VERTICAL ALIGNMENT'!$D$50+'VERTICAL ALIGNMENT'!$F$51*(PET!$W35-'VERTICAL ALIGNMENT'!$C$50),IF(AND(PET!$W35&lt;=('VERTICAL ALIGNMENT'!$C$52+('VERTICAL ALIGNMENT'!$E$52/2)),(PET!$W35&gt;=('VERTICAL ALIGNMENT'!$C$52-('VERTICAL ALIGNMENT'!$E$52/2)))),'VERTICAL ALIGNMENT'!$K$52+'VERTICAL ALIGNMENT'!$F$51*(PET!$W35-'VERTICAL ALIGNMENT'!$J$52)+('VERTICAL ALIGNMENT'!$I$52/2)*(PET!$W35-'VERTICAL ALIGNMENT'!$J$52)^2,IF(AND(PET!$W35&lt;=('VERTICAL ALIGNMENT'!$C$54-('VERTICAL ALIGNMENT'!$E$54/2)),(PET!$W35&gt;='VERTICAL ALIGNMENT'!$C$52+'VERTICAL ALIGNMENT'!$E$52/2)),'VERTICAL ALIGNMENT'!$D$52+'VERTICAL ALIGNMENT'!$F$53*(PET!$W35-'VERTICAL ALIGNMENT'!$C$52),IF(AND(PET!$W35&lt;=('VERTICAL ALIGNMENT'!$C$54+('VERTICAL ALIGNMENT'!$E$54/2)),(PET!$W35&gt;=('VERTICAL ALIGNMENT'!$C$54-('VERTICAL ALIGNMENT'!$E$54/2)))),'VERTICAL ALIGNMENT'!$K$54+'VERTICAL ALIGNMENT'!$F$53*(PET!$W35-'VERTICAL ALIGNMENT'!$J$54)+('VERTICAL ALIGNMENT'!$I$54/2)*(PET!$W35-'VERTICAL ALIGNMENT'!$J$54)^2,IF(AND(PET!$W35&lt;=('VERTICAL ALIGNMENT'!$C$56-('VERTICAL ALIGNMENT'!$E$56/2)),(PET!$W35&gt;='VERTICAL ALIGNMENT'!$C$54+'VERTICAL ALIGNMENT'!$E$54/2)),'VERTICAL ALIGNMENT'!$D$54+'VERTICAL ALIGNMENT'!$F$55*(PET!$W35-'VERTICAL ALIGNMENT'!$C$54),IF(AND(PET!$W35&lt;=('VERTICAL ALIGNMENT'!$C$56+('VERTICAL ALIGNMENT'!$E$56/2)),(PET!$W35&gt;=('VERTICAL ALIGNMENT'!$C$56-('VERTICAL ALIGNMENT'!$E$56/2)))),'VERTICAL ALIGNMENT'!$K$56+'VERTICAL ALIGNMENT'!$F$55*(PET!$W35-'VERTICAL ALIGNMENT'!$J$56)+('VERTICAL ALIGNMENT'!$I$56/2)*(PET!$W35-'VERTICAL ALIGNMENT'!$J$56)^2,$U35))))))</f>
        <v>O. B.</v>
      </c>
      <c r="U35" s="186" t="str">
        <f>IF(AND(PET!$W35&lt;=('VERTICAL ALIGNMENT'!$C$58-('VERTICAL ALIGNMENT'!$E$58/2)),(PET!$W35&gt;='VERTICAL ALIGNMENT'!$C$56+'VERTICAL ALIGNMENT'!$E$56/2)),'VERTICAL ALIGNMENT'!$D$56+'VERTICAL ALIGNMENT'!$F$57*(PET!$W35-'VERTICAL ALIGNMENT'!$C$56),IF(AND(PET!$W35&lt;=('VERTICAL ALIGNMENT'!$C$58+('VERTICAL ALIGNMENT'!$E$58/2)),(PET!$W35&gt;=('VERTICAL ALIGNMENT'!$C$58-('VERTICAL ALIGNMENT'!$E$58/2)))),'VERTICAL ALIGNMENT'!$K$58+'VERTICAL ALIGNMENT'!$F$57*(PET!$W35-'VERTICAL ALIGNMENT'!$J$58)+('VERTICAL ALIGNMENT'!$I$58/2)*(PET!$W35-'VERTICAL ALIGNMENT'!$J$58)^2,IF(AND(PET!$W35&lt;=('VERTICAL ALIGNMENT'!$C$60-('VERTICAL ALIGNMENT'!$E$60/2)),(PET!$W35&gt;='VERTICAL ALIGNMENT'!$C$58+'VERTICAL ALIGNMENT'!$E$58/2)),'VERTICAL ALIGNMENT'!$D$58+'VERTICAL ALIGNMENT'!$F$59*(PET!$W35-'VERTICAL ALIGNMENT'!$C$58),IF(AND(PET!$W35&lt;=('VERTICAL ALIGNMENT'!$C$60+('VERTICAL ALIGNMENT'!$E$60/2)),(PET!$W35&gt;=('VERTICAL ALIGNMENT'!$C$60-('VERTICAL ALIGNMENT'!$E$60/2)))),'VERTICAL ALIGNMENT'!$K$60+'VERTICAL ALIGNMENT'!$F$59*(PET!$W35-'VERTICAL ALIGNMENT'!$J$60)+('VERTICAL ALIGNMENT'!$I$60/2)*(PET!$W35-'VERTICAL ALIGNMENT'!$J$60)^2,IF(AND(PET!$W35&lt;=('VERTICAL ALIGNMENT'!$C$62-('VERTICAL ALIGNMENT'!$E$62/2)),(PET!$W35&gt;='VERTICAL ALIGNMENT'!$C$60+'VERTICAL ALIGNMENT'!$E$60/2)),'VERTICAL ALIGNMENT'!$D$60+'VERTICAL ALIGNMENT'!$F$61*(PET!$W35-'VERTICAL ALIGNMENT'!$C$60),IF(AND(PET!$W35&lt;=('VERTICAL ALIGNMENT'!$C$62+('VERTICAL ALIGNMENT'!$E$62/2)),(PET!$W35&gt;=('VERTICAL ALIGNMENT'!$C$62-('VERTICAL ALIGNMENT'!$E$62/2)))),'VERTICAL ALIGNMENT'!$K$62+'VERTICAL ALIGNMENT'!$F$61*(PET!$W35-'VERTICAL ALIGNMENT'!$J$62)+('VERTICAL ALIGNMENT'!$I$62/2)*(PET!$W35-'VERTICAL ALIGNMENT'!$J$62)^2,$V35))))))</f>
        <v>O. B.</v>
      </c>
      <c r="V35" s="186" t="str">
        <f>IF(AND(PET!$W35&gt;'VERTICAL ALIGNMENT'!$C$60+'VERTICAL ALIGNMENT'!$E$60/2,PET!$W35&lt;='VERTICAL ALIGNMENT'!$C$62),'VERTICAL ALIGNMENT'!$D$60+'VERTICAL ALIGNMENT'!$F$61*(PET!$W35-'VERTICAL ALIGNMENT'!$C$60),"O. B.")</f>
        <v>O. B.</v>
      </c>
      <c r="W35" s="187">
        <v>1588.92</v>
      </c>
      <c r="X35" s="211">
        <f t="shared" si="32"/>
        <v>4.02E-2</v>
      </c>
      <c r="Y35" s="181">
        <v>4</v>
      </c>
      <c r="Z35" s="212">
        <f>ROUND(M35+(X35*Y35),4)</f>
        <v>636.47479999999996</v>
      </c>
      <c r="AA35" s="190">
        <v>4.02E-2</v>
      </c>
      <c r="AB35" s="191">
        <v>24</v>
      </c>
      <c r="AC35" s="192">
        <f t="shared" si="27"/>
        <v>0.96479999999999999</v>
      </c>
      <c r="AD35" s="283"/>
      <c r="AE35" s="220"/>
      <c r="AF35" s="221">
        <f t="shared" si="28"/>
        <v>637.44000000000005</v>
      </c>
      <c r="AG35" s="188">
        <f t="shared" si="37"/>
        <v>-2.9800000000000007E-2</v>
      </c>
      <c r="AH35" s="181">
        <v>10</v>
      </c>
      <c r="AI35" s="189">
        <f t="shared" si="33"/>
        <v>637.14200000000005</v>
      </c>
      <c r="AJ35" s="193" t="s">
        <v>63</v>
      </c>
      <c r="AK35" s="274"/>
      <c r="AL35" s="110"/>
      <c r="AM35" s="110"/>
      <c r="AN35" s="110"/>
      <c r="AS35" s="113" t="s">
        <v>53</v>
      </c>
      <c r="AT35" s="113">
        <f>AU28/(AS30*AP30)</f>
        <v>211.86440677966104</v>
      </c>
      <c r="AU35" s="113"/>
      <c r="AV35" s="113"/>
      <c r="AW35" s="113"/>
      <c r="AX35" s="113"/>
      <c r="AY35" s="113"/>
      <c r="AZ35" s="113"/>
    </row>
    <row r="36" spans="1:52" ht="14.1" customHeight="1" x14ac:dyDescent="0.2">
      <c r="A36" s="169"/>
      <c r="B36" s="110"/>
      <c r="C36" s="110"/>
      <c r="D36" s="110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00"/>
      <c r="R36" s="100"/>
      <c r="S36" s="100"/>
      <c r="T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</row>
    <row r="37" spans="1:52" ht="14.1" customHeight="1" x14ac:dyDescent="0.2">
      <c r="A37" s="169"/>
      <c r="B37" s="110"/>
      <c r="C37" s="110"/>
      <c r="D37" s="110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00"/>
      <c r="R37" s="100"/>
      <c r="S37" s="100"/>
      <c r="T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</row>
    <row r="38" spans="1:52" ht="14.1" customHeight="1" x14ac:dyDescent="0.2">
      <c r="A38" s="169"/>
      <c r="B38" s="110"/>
      <c r="C38" s="110"/>
      <c r="D38" s="110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00"/>
      <c r="R38" s="100"/>
      <c r="S38" s="100"/>
      <c r="T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</row>
    <row r="39" spans="1:52" ht="14.1" customHeight="1" x14ac:dyDescent="0.2">
      <c r="A39" s="169"/>
      <c r="B39" s="110"/>
      <c r="C39" s="110"/>
      <c r="D39" s="110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00"/>
      <c r="R39" s="100"/>
      <c r="S39" s="100"/>
      <c r="T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</row>
    <row r="40" spans="1:52" ht="14.1" customHeight="1" x14ac:dyDescent="0.2">
      <c r="A40" s="169"/>
      <c r="B40" s="110"/>
      <c r="C40" s="110">
        <v>3382.34</v>
      </c>
      <c r="D40" s="110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00"/>
      <c r="R40" s="100"/>
      <c r="S40" s="100"/>
      <c r="T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</row>
    <row r="41" spans="1:52" ht="14.1" customHeight="1" x14ac:dyDescent="0.2">
      <c r="A41" s="169"/>
      <c r="B41" s="110"/>
      <c r="C41" s="110">
        <v>3538.64</v>
      </c>
      <c r="D41" s="110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00"/>
      <c r="R41" s="100"/>
      <c r="S41" s="100"/>
      <c r="T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</row>
    <row r="42" spans="1:52" ht="14.1" customHeight="1" x14ac:dyDescent="0.2">
      <c r="A42" s="166"/>
      <c r="B42" s="110"/>
      <c r="C42" s="110"/>
      <c r="D42" s="110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00"/>
      <c r="R42" s="100"/>
      <c r="S42" s="100"/>
      <c r="T42" s="100"/>
      <c r="AA42" s="100">
        <v>0</v>
      </c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</row>
    <row r="43" spans="1:52" ht="14.1" customHeight="1" x14ac:dyDescent="0.2">
      <c r="A43" s="166"/>
      <c r="B43" s="110"/>
      <c r="C43" s="110"/>
      <c r="D43" s="110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00"/>
      <c r="R43" s="100"/>
      <c r="S43" s="100"/>
      <c r="T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</row>
    <row r="44" spans="1:52" ht="14.1" customHeight="1" x14ac:dyDescent="0.2">
      <c r="A44" s="166"/>
      <c r="B44" s="110"/>
      <c r="C44" s="110"/>
      <c r="D44" s="110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00"/>
      <c r="R44" s="100"/>
      <c r="S44" s="100"/>
      <c r="T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</row>
    <row r="45" spans="1:52" ht="14.1" customHeight="1" thickBot="1" x14ac:dyDescent="0.25">
      <c r="A45" s="166"/>
      <c r="B45" s="110"/>
      <c r="C45" s="110"/>
      <c r="D45" s="110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00"/>
      <c r="R45" s="100"/>
      <c r="S45" s="100"/>
      <c r="T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</row>
    <row r="46" spans="1:52" ht="14.1" customHeight="1" x14ac:dyDescent="0.2">
      <c r="A46" s="131">
        <f t="shared" ref="A46:A57" si="46">ROUND(D46+(B46*C46),3)</f>
        <v>646.65</v>
      </c>
      <c r="B46" s="106">
        <v>10</v>
      </c>
      <c r="C46" s="206">
        <f t="shared" ref="C46:C54" si="47">IF(ABS(I46)&lt;0.04,-0.04,I46)</f>
        <v>-0.04</v>
      </c>
      <c r="D46" s="238">
        <f t="shared" ref="D46:D57" si="48">ROUND(J46+(H46*I46),2)</f>
        <v>647.04999999999995</v>
      </c>
      <c r="E46" s="231"/>
      <c r="F46" s="248"/>
      <c r="G46" s="232">
        <f t="shared" ref="G46:G54" si="49">H46*I46</f>
        <v>0.50399999999999945</v>
      </c>
      <c r="H46" s="233">
        <v>36</v>
      </c>
      <c r="I46" s="250">
        <f t="shared" ref="I46:I51" si="50">I47+(0.03/51.27)*(W47-W46)</f>
        <v>1.3999999999999985E-2</v>
      </c>
      <c r="J46" s="201">
        <f t="shared" ref="J46:J54" si="51">ROUND(M46+(K46*L46),3)</f>
        <v>646.54100000000005</v>
      </c>
      <c r="K46" s="106">
        <v>4</v>
      </c>
      <c r="L46" s="262">
        <f t="shared" ref="L46:L57" si="52">I46</f>
        <v>1.3999999999999985E-2</v>
      </c>
      <c r="M46" s="239">
        <f>IF(AND(PET!$W46&lt;=('VERTICAL ALIGNMENT'!$C$10-('VERTICAL ALIGNMENT'!$E$10/2)),(PET!$W46&gt;='VERTICAL ALIGNMENT'!$C$8)),'VERTICAL ALIGNMENT'!$D$8+'VERTICAL ALIGNMENT'!$F$9*(PET!$W46-'VERTICAL ALIGNMENT'!$C$8),IF(AND(PET!$W46&lt;=('VERTICAL ALIGNMENT'!$C$10+('VERTICAL ALIGNMENT'!$E$10/2)),(PET!$W46&gt;=('VERTICAL ALIGNMENT'!$C$10-('VERTICAL ALIGNMENT'!$E$10/2)))),'VERTICAL ALIGNMENT'!$K$10+'VERTICAL ALIGNMENT'!$F$9*(PET!$W46-'VERTICAL ALIGNMENT'!$J$10)+('VERTICAL ALIGNMENT'!$I$10/2)*(PET!$W46-'VERTICAL ALIGNMENT'!$J$10)^2,IF(AND(PET!$W46&lt;=('VERTICAL ALIGNMENT'!$C$12-('VERTICAL ALIGNMENT'!$E$12/2)),(PET!$W46&gt;='VERTICAL ALIGNMENT'!$C$10+'VERTICAL ALIGNMENT'!$E$10/2)),'VERTICAL ALIGNMENT'!$D$10+'VERTICAL ALIGNMENT'!$F$11*(PET!$W46-'VERTICAL ALIGNMENT'!$C$10),IF(AND(PET!$W46&lt;=('VERTICAL ALIGNMENT'!$C$12+('VERTICAL ALIGNMENT'!$E$12/2)),(PET!$W46&gt;=('VERTICAL ALIGNMENT'!$C$12-('VERTICAL ALIGNMENT'!$E$12/2)))),'VERTICAL ALIGNMENT'!$K$12+'VERTICAL ALIGNMENT'!$F$11*(PET!$W46-'VERTICAL ALIGNMENT'!$J$12)+('VERTICAL ALIGNMENT'!$I$12/2)*(PET!$W46-'VERTICAL ALIGNMENT'!$J$12)^2,IF(AND(PET!$W46&lt;=('VERTICAL ALIGNMENT'!$C$14-('VERTICAL ALIGNMENT'!$E$14/2)),(PET!$W46&gt;='VERTICAL ALIGNMENT'!$C$12+'VERTICAL ALIGNMENT'!$E$12/2)),'VERTICAL ALIGNMENT'!$D$12+'VERTICAL ALIGNMENT'!$F$13*(PET!$W46-'VERTICAL ALIGNMENT'!$C$12),IF(AND(PET!$W46&lt;=('VERTICAL ALIGNMENT'!$C$14+('VERTICAL ALIGNMENT'!$E$14/2)),(PET!$W46&gt;=('VERTICAL ALIGNMENT'!$C$14-('VERTICAL ALIGNMENT'!$E$14/2)))),'VERTICAL ALIGNMENT'!$K$14+'VERTICAL ALIGNMENT'!$F$13*(PET!$W46-'VERTICAL ALIGNMENT'!$J$14)+('VERTICAL ALIGNMENT'!$I$14/2)*(PET!$W46-'VERTICAL ALIGNMENT'!$J$14)^2,$N46))))))</f>
        <v>646.48475723358013</v>
      </c>
      <c r="N46" s="240"/>
      <c r="O46" s="240"/>
      <c r="P46" s="240"/>
      <c r="Q46" s="240"/>
      <c r="R46" s="240"/>
      <c r="S46" s="240"/>
      <c r="T46" s="240"/>
      <c r="U46" s="240"/>
      <c r="V46" s="240"/>
      <c r="W46" s="241">
        <v>1062.81</v>
      </c>
      <c r="X46" s="254"/>
      <c r="Y46" s="255"/>
      <c r="Z46" s="256"/>
      <c r="AA46" s="257"/>
      <c r="AB46" s="255"/>
      <c r="AC46" s="258"/>
      <c r="AD46" s="259"/>
      <c r="AE46" s="260"/>
      <c r="AF46" s="261"/>
      <c r="AG46" s="100"/>
      <c r="AH46" s="100"/>
      <c r="AI46" s="100"/>
      <c r="AJ46" s="107"/>
      <c r="AK46" s="138"/>
      <c r="AL46" s="110"/>
      <c r="AM46" s="110"/>
      <c r="AP46" s="110"/>
      <c r="AQ46" s="110"/>
      <c r="AR46" s="110"/>
      <c r="AS46" s="110"/>
      <c r="AT46" s="110"/>
      <c r="AU46" s="111"/>
      <c r="AV46" s="111"/>
      <c r="AW46" s="117"/>
      <c r="AX46" s="117"/>
      <c r="AY46" s="113"/>
      <c r="AZ46" s="113"/>
    </row>
    <row r="47" spans="1:52" ht="14.1" customHeight="1" x14ac:dyDescent="0.2">
      <c r="A47" s="131">
        <f t="shared" si="46"/>
        <v>645.97</v>
      </c>
      <c r="B47" s="106">
        <v>10</v>
      </c>
      <c r="C47" s="206">
        <f t="shared" si="47"/>
        <v>-0.04</v>
      </c>
      <c r="D47" s="131">
        <f t="shared" si="48"/>
        <v>646.37</v>
      </c>
      <c r="E47" s="100"/>
      <c r="F47" s="249"/>
      <c r="G47" s="145">
        <f t="shared" si="49"/>
        <v>0.17328028086600206</v>
      </c>
      <c r="H47" s="234">
        <v>36</v>
      </c>
      <c r="I47" s="250">
        <f t="shared" si="50"/>
        <v>4.8133411351667238E-3</v>
      </c>
      <c r="J47" s="201">
        <f t="shared" si="51"/>
        <v>646.20000000000005</v>
      </c>
      <c r="K47" s="106">
        <v>4</v>
      </c>
      <c r="L47" s="262">
        <f t="shared" si="52"/>
        <v>4.8133411351667238E-3</v>
      </c>
      <c r="M47" s="161">
        <f>IF(AND(PET!$W47&lt;=('VERTICAL ALIGNMENT'!$C$10-('VERTICAL ALIGNMENT'!$E$10/2)),(PET!$W47&gt;='VERTICAL ALIGNMENT'!$C$8)),'VERTICAL ALIGNMENT'!$D$8+'VERTICAL ALIGNMENT'!$F$9*(PET!$W47-'VERTICAL ALIGNMENT'!$C$8),IF(AND(PET!$W47&lt;=('VERTICAL ALIGNMENT'!$C$10+('VERTICAL ALIGNMENT'!$E$10/2)),(PET!$W47&gt;=('VERTICAL ALIGNMENT'!$C$10-('VERTICAL ALIGNMENT'!$E$10/2)))),'VERTICAL ALIGNMENT'!$K$10+'VERTICAL ALIGNMENT'!$F$9*(PET!$W47-'VERTICAL ALIGNMENT'!$J$10)+('VERTICAL ALIGNMENT'!$I$10/2)*(PET!$W47-'VERTICAL ALIGNMENT'!$J$10)^2,IF(AND(PET!$W47&lt;=('VERTICAL ALIGNMENT'!$C$12-('VERTICAL ALIGNMENT'!$E$12/2)),(PET!$W47&gt;='VERTICAL ALIGNMENT'!$C$10+'VERTICAL ALIGNMENT'!$E$10/2)),'VERTICAL ALIGNMENT'!$D$10+'VERTICAL ALIGNMENT'!$F$11*(PET!$W47-'VERTICAL ALIGNMENT'!$C$10),IF(AND(PET!$W47&lt;=('VERTICAL ALIGNMENT'!$C$12+('VERTICAL ALIGNMENT'!$E$12/2)),(PET!$W47&gt;=('VERTICAL ALIGNMENT'!$C$12-('VERTICAL ALIGNMENT'!$E$12/2)))),'VERTICAL ALIGNMENT'!$K$12+'VERTICAL ALIGNMENT'!$F$11*(PET!$W47-'VERTICAL ALIGNMENT'!$J$12)+('VERTICAL ALIGNMENT'!$I$12/2)*(PET!$W47-'VERTICAL ALIGNMENT'!$J$12)^2,IF(AND(PET!$W47&lt;=('VERTICAL ALIGNMENT'!$C$14-('VERTICAL ALIGNMENT'!$E$14/2)),(PET!$W47&gt;='VERTICAL ALIGNMENT'!$C$12+'VERTICAL ALIGNMENT'!$E$12/2)),'VERTICAL ALIGNMENT'!$D$12+'VERTICAL ALIGNMENT'!$F$13*(PET!$W47-'VERTICAL ALIGNMENT'!$C$12),IF(AND(PET!$W47&lt;=('VERTICAL ALIGNMENT'!$C$14+('VERTICAL ALIGNMENT'!$E$14/2)),(PET!$W47&gt;=('VERTICAL ALIGNMENT'!$C$14-('VERTICAL ALIGNMENT'!$E$14/2)))),'VERTICAL ALIGNMENT'!$K$14+'VERTICAL ALIGNMENT'!$F$13*(PET!$W47-'VERTICAL ALIGNMENT'!$J$14)+('VERTICAL ALIGNMENT'!$I$14/2)*(PET!$W47-'VERTICAL ALIGNMENT'!$J$14)^2,$N47))))))</f>
        <v>646.18124487196894</v>
      </c>
      <c r="N47" s="199"/>
      <c r="O47" s="199"/>
      <c r="P47" s="199"/>
      <c r="Q47" s="199"/>
      <c r="R47" s="199"/>
      <c r="S47" s="199"/>
      <c r="T47" s="199"/>
      <c r="U47" s="199"/>
      <c r="V47" s="199"/>
      <c r="W47" s="213">
        <v>1078.51</v>
      </c>
      <c r="X47" s="209">
        <f t="shared" ref="X47:X57" si="53">AA47</f>
        <v>-9.5349002849002672E-3</v>
      </c>
      <c r="Y47" s="106">
        <v>4</v>
      </c>
      <c r="Z47" s="210">
        <f t="shared" ref="Z47:Z57" si="54">ROUND(M47+(X47*Y47),4)</f>
        <v>646.1431</v>
      </c>
      <c r="AA47" s="253">
        <f>AA50-(W50-W47)/(AB47*AD47)</f>
        <v>-9.5349002849002672E-3</v>
      </c>
      <c r="AB47" s="106">
        <v>24</v>
      </c>
      <c r="AC47" s="172">
        <f t="shared" ref="AC47:AC54" si="55">AA47*AB47</f>
        <v>-0.2288376068376064</v>
      </c>
      <c r="AD47" s="159">
        <v>135</v>
      </c>
      <c r="AE47" s="199"/>
      <c r="AF47" s="219">
        <f t="shared" ref="AF47:AF54" si="56">ROUND(Z47+(AB47*AA47),2)</f>
        <v>645.91</v>
      </c>
      <c r="AG47" s="114">
        <v>645.83000000000004</v>
      </c>
      <c r="AH47" s="100"/>
      <c r="AI47" s="100"/>
      <c r="AJ47" s="175" t="s">
        <v>66</v>
      </c>
      <c r="AK47" s="138"/>
      <c r="AL47" s="110"/>
      <c r="AM47" s="110"/>
      <c r="AP47" s="110"/>
      <c r="AQ47" s="110"/>
      <c r="AR47" s="110"/>
      <c r="AS47" s="110"/>
      <c r="AT47" s="110"/>
      <c r="AU47" s="111"/>
      <c r="AV47" s="111"/>
      <c r="AW47" s="117"/>
      <c r="AX47" s="117"/>
      <c r="AY47" s="113"/>
      <c r="AZ47" s="113"/>
    </row>
    <row r="48" spans="1:52" ht="14.1" customHeight="1" x14ac:dyDescent="0.2">
      <c r="A48" s="131">
        <f t="shared" si="46"/>
        <v>645.39</v>
      </c>
      <c r="B48" s="106">
        <v>10</v>
      </c>
      <c r="C48" s="206">
        <f t="shared" si="47"/>
        <v>-0.04</v>
      </c>
      <c r="D48" s="131">
        <f t="shared" si="48"/>
        <v>645.79</v>
      </c>
      <c r="E48" s="100"/>
      <c r="F48" s="249"/>
      <c r="G48" s="145">
        <f t="shared" si="49"/>
        <v>-0.11467758923347279</v>
      </c>
      <c r="H48" s="234">
        <v>36</v>
      </c>
      <c r="I48" s="250">
        <f t="shared" si="50"/>
        <v>-3.1854885898186889E-3</v>
      </c>
      <c r="J48" s="201">
        <f t="shared" si="51"/>
        <v>645.904</v>
      </c>
      <c r="K48" s="106">
        <v>4</v>
      </c>
      <c r="L48" s="262">
        <f t="shared" si="52"/>
        <v>-3.1854885898186889E-3</v>
      </c>
      <c r="M48" s="161">
        <f>IF(AND(PET!$W48&lt;=('VERTICAL ALIGNMENT'!$C$10-('VERTICAL ALIGNMENT'!$E$10/2)),(PET!$W48&gt;='VERTICAL ALIGNMENT'!$C$8)),'VERTICAL ALIGNMENT'!$D$8+'VERTICAL ALIGNMENT'!$F$9*(PET!$W48-'VERTICAL ALIGNMENT'!$C$8),IF(AND(PET!$W48&lt;=('VERTICAL ALIGNMENT'!$C$10+('VERTICAL ALIGNMENT'!$E$10/2)),(PET!$W48&gt;=('VERTICAL ALIGNMENT'!$C$10-('VERTICAL ALIGNMENT'!$E$10/2)))),'VERTICAL ALIGNMENT'!$K$10+'VERTICAL ALIGNMENT'!$F$9*(PET!$W48-'VERTICAL ALIGNMENT'!$J$10)+('VERTICAL ALIGNMENT'!$I$10/2)*(PET!$W48-'VERTICAL ALIGNMENT'!$J$10)^2,IF(AND(PET!$W48&lt;=('VERTICAL ALIGNMENT'!$C$12-('VERTICAL ALIGNMENT'!$E$12/2)),(PET!$W48&gt;='VERTICAL ALIGNMENT'!$C$10+'VERTICAL ALIGNMENT'!$E$10/2)),'VERTICAL ALIGNMENT'!$D$10+'VERTICAL ALIGNMENT'!$F$11*(PET!$W48-'VERTICAL ALIGNMENT'!$C$10),IF(AND(PET!$W48&lt;=('VERTICAL ALIGNMENT'!$C$12+('VERTICAL ALIGNMENT'!$E$12/2)),(PET!$W48&gt;=('VERTICAL ALIGNMENT'!$C$12-('VERTICAL ALIGNMENT'!$E$12/2)))),'VERTICAL ALIGNMENT'!$K$12+'VERTICAL ALIGNMENT'!$F$11*(PET!$W48-'VERTICAL ALIGNMENT'!$J$12)+('VERTICAL ALIGNMENT'!$I$12/2)*(PET!$W48-'VERTICAL ALIGNMENT'!$J$12)^2,IF(AND(PET!$W48&lt;=('VERTICAL ALIGNMENT'!$C$14-('VERTICAL ALIGNMENT'!$E$14/2)),(PET!$W48&gt;='VERTICAL ALIGNMENT'!$C$12+'VERTICAL ALIGNMENT'!$E$12/2)),'VERTICAL ALIGNMENT'!$D$12+'VERTICAL ALIGNMENT'!$F$13*(PET!$W48-'VERTICAL ALIGNMENT'!$C$12),IF(AND(PET!$W48&lt;=('VERTICAL ALIGNMENT'!$C$14+('VERTICAL ALIGNMENT'!$E$14/2)),(PET!$W48&gt;=('VERTICAL ALIGNMENT'!$C$14-('VERTICAL ALIGNMENT'!$E$14/2)))),'VERTICAL ALIGNMENT'!$K$14+'VERTICAL ALIGNMENT'!$F$13*(PET!$W48-'VERTICAL ALIGNMENT'!$J$14)+('VERTICAL ALIGNMENT'!$I$14/2)*(PET!$W48-'VERTICAL ALIGNMENT'!$J$14)^2,$N48))))))</f>
        <v>645.91697646539421</v>
      </c>
      <c r="N48" s="199"/>
      <c r="O48" s="199"/>
      <c r="P48" s="199"/>
      <c r="Q48" s="199"/>
      <c r="R48" s="199"/>
      <c r="S48" s="199"/>
      <c r="T48" s="199"/>
      <c r="U48" s="199"/>
      <c r="V48" s="199"/>
      <c r="W48" s="214">
        <v>1092.18</v>
      </c>
      <c r="X48" s="209">
        <f t="shared" si="53"/>
        <v>-5.0198135198134819E-3</v>
      </c>
      <c r="Y48" s="106">
        <v>4</v>
      </c>
      <c r="Z48" s="210">
        <f t="shared" si="54"/>
        <v>645.89689999999996</v>
      </c>
      <c r="AA48" s="253">
        <f>AA50-(W50-W48)/(AB48*143)</f>
        <v>-5.0198135198134819E-3</v>
      </c>
      <c r="AB48" s="106">
        <v>24</v>
      </c>
      <c r="AC48" s="172">
        <f t="shared" si="55"/>
        <v>-0.12047552447552357</v>
      </c>
      <c r="AD48" s="159">
        <v>143</v>
      </c>
      <c r="AE48" s="199"/>
      <c r="AF48" s="219">
        <f t="shared" si="56"/>
        <v>645.78</v>
      </c>
      <c r="AG48" s="100"/>
      <c r="AH48" s="100"/>
      <c r="AI48" s="100"/>
      <c r="AJ48" s="107"/>
      <c r="AK48" s="138"/>
      <c r="AL48" s="110"/>
      <c r="AM48" s="110"/>
      <c r="AP48" s="110"/>
      <c r="AQ48" s="110"/>
      <c r="AR48" s="110"/>
      <c r="AS48" s="110"/>
      <c r="AT48" s="110"/>
      <c r="AU48" s="111"/>
      <c r="AV48" s="111"/>
      <c r="AW48" s="117"/>
      <c r="AX48" s="117"/>
      <c r="AY48" s="113"/>
      <c r="AZ48" s="113"/>
    </row>
    <row r="49" spans="1:52" ht="14.1" customHeight="1" x14ac:dyDescent="0.2">
      <c r="A49" s="131">
        <f t="shared" si="46"/>
        <v>645.05999999999995</v>
      </c>
      <c r="B49" s="106">
        <v>10</v>
      </c>
      <c r="C49" s="206">
        <f t="shared" si="47"/>
        <v>-0.04</v>
      </c>
      <c r="D49" s="131">
        <f t="shared" si="48"/>
        <v>645.46</v>
      </c>
      <c r="E49" s="100"/>
      <c r="F49" s="249"/>
      <c r="G49" s="145">
        <f t="shared" si="49"/>
        <v>-0.27940550029257033</v>
      </c>
      <c r="H49" s="234">
        <v>36</v>
      </c>
      <c r="I49" s="250">
        <f t="shared" si="50"/>
        <v>-7.7612638970158418E-3</v>
      </c>
      <c r="J49" s="201">
        <f t="shared" si="51"/>
        <v>645.73500000000001</v>
      </c>
      <c r="K49" s="106">
        <v>4</v>
      </c>
      <c r="L49" s="262">
        <f t="shared" si="52"/>
        <v>-7.7612638970158418E-3</v>
      </c>
      <c r="M49" s="161">
        <f>IF(AND(PET!$W49&lt;=('VERTICAL ALIGNMENT'!$C$10-('VERTICAL ALIGNMENT'!$E$10/2)),(PET!$W49&gt;='VERTICAL ALIGNMENT'!$C$8)),'VERTICAL ALIGNMENT'!$D$8+'VERTICAL ALIGNMENT'!$F$9*(PET!$W49-'VERTICAL ALIGNMENT'!$C$8),IF(AND(PET!$W49&lt;=('VERTICAL ALIGNMENT'!$C$10+('VERTICAL ALIGNMENT'!$E$10/2)),(PET!$W49&gt;=('VERTICAL ALIGNMENT'!$C$10-('VERTICAL ALIGNMENT'!$E$10/2)))),'VERTICAL ALIGNMENT'!$K$10+'VERTICAL ALIGNMENT'!$F$9*(PET!$W49-'VERTICAL ALIGNMENT'!$J$10)+('VERTICAL ALIGNMENT'!$I$10/2)*(PET!$W49-'VERTICAL ALIGNMENT'!$J$10)^2,IF(AND(PET!$W49&lt;=('VERTICAL ALIGNMENT'!$C$12-('VERTICAL ALIGNMENT'!$E$12/2)),(PET!$W49&gt;='VERTICAL ALIGNMENT'!$C$10+'VERTICAL ALIGNMENT'!$E$10/2)),'VERTICAL ALIGNMENT'!$D$10+'VERTICAL ALIGNMENT'!$F$11*(PET!$W49-'VERTICAL ALIGNMENT'!$C$10),IF(AND(PET!$W49&lt;=('VERTICAL ALIGNMENT'!$C$12+('VERTICAL ALIGNMENT'!$E$12/2)),(PET!$W49&gt;=('VERTICAL ALIGNMENT'!$C$12-('VERTICAL ALIGNMENT'!$E$12/2)))),'VERTICAL ALIGNMENT'!$K$12+'VERTICAL ALIGNMENT'!$F$11*(PET!$W49-'VERTICAL ALIGNMENT'!$J$12)+('VERTICAL ALIGNMENT'!$I$12/2)*(PET!$W49-'VERTICAL ALIGNMENT'!$J$12)^2,IF(AND(PET!$W49&lt;=('VERTICAL ALIGNMENT'!$C$14-('VERTICAL ALIGNMENT'!$E$14/2)),(PET!$W49&gt;='VERTICAL ALIGNMENT'!$C$12+'VERTICAL ALIGNMENT'!$E$12/2)),'VERTICAL ALIGNMENT'!$D$12+'VERTICAL ALIGNMENT'!$F$13*(PET!$W49-'VERTICAL ALIGNMENT'!$C$12),IF(AND(PET!$W49&lt;=('VERTICAL ALIGNMENT'!$C$14+('VERTICAL ALIGNMENT'!$E$14/2)),(PET!$W49&gt;=('VERTICAL ALIGNMENT'!$C$14-('VERTICAL ALIGNMENT'!$E$14/2)))),'VERTICAL ALIGNMENT'!$K$14+'VERTICAL ALIGNMENT'!$F$13*(PET!$W49-'VERTICAL ALIGNMENT'!$J$14)+('VERTICAL ALIGNMENT'!$I$14/2)*(PET!$W49-'VERTICAL ALIGNMENT'!$J$14)^2,$N49))))))</f>
        <v>645.76580024451539</v>
      </c>
      <c r="N49" s="199"/>
      <c r="O49" s="199"/>
      <c r="P49" s="199"/>
      <c r="Q49" s="199"/>
      <c r="R49" s="199"/>
      <c r="S49" s="199"/>
      <c r="T49" s="199"/>
      <c r="U49" s="199"/>
      <c r="V49" s="199"/>
      <c r="W49" s="214">
        <v>1100</v>
      </c>
      <c r="X49" s="209">
        <f t="shared" si="53"/>
        <v>-2.7412587412587223E-3</v>
      </c>
      <c r="Y49" s="106">
        <v>4</v>
      </c>
      <c r="Z49" s="210">
        <f t="shared" si="54"/>
        <v>645.75480000000005</v>
      </c>
      <c r="AA49" s="253">
        <f t="shared" ref="AA49:AA55" si="57">AA50-(W50-W49)/(AB49*143)</f>
        <v>-2.7412587412587223E-3</v>
      </c>
      <c r="AB49" s="106">
        <v>24</v>
      </c>
      <c r="AC49" s="172">
        <f t="shared" si="55"/>
        <v>-6.5790209790209331E-2</v>
      </c>
      <c r="AD49" s="159">
        <v>143</v>
      </c>
      <c r="AE49" s="199"/>
      <c r="AF49" s="219">
        <f t="shared" si="56"/>
        <v>645.69000000000005</v>
      </c>
      <c r="AG49" s="100"/>
      <c r="AH49" s="100"/>
      <c r="AI49" s="100"/>
      <c r="AJ49" s="107"/>
      <c r="AK49" s="138"/>
      <c r="AL49" s="110"/>
      <c r="AM49" s="110"/>
      <c r="AP49" s="110"/>
      <c r="AQ49" s="110"/>
      <c r="AR49" s="110"/>
      <c r="AS49" s="110"/>
      <c r="AT49" s="110"/>
      <c r="AU49" s="111"/>
      <c r="AV49" s="111"/>
      <c r="AW49" s="117"/>
      <c r="AX49" s="117"/>
      <c r="AY49" s="113"/>
      <c r="AZ49" s="113"/>
    </row>
    <row r="50" spans="1:52" ht="14.1" customHeight="1" x14ac:dyDescent="0.2">
      <c r="A50" s="131">
        <f t="shared" ref="A50" si="58">ROUND(D50+(B50*C50),3)</f>
        <v>644.66</v>
      </c>
      <c r="B50" s="106">
        <v>10</v>
      </c>
      <c r="C50" s="206">
        <f t="shared" ref="C50" si="59">IF(ABS(I50)&lt;0.04,-0.04,I50)</f>
        <v>-0.04</v>
      </c>
      <c r="D50" s="131">
        <f t="shared" ref="D50" si="60">ROUND(J50+(H50*I50),2)</f>
        <v>645.05999999999995</v>
      </c>
      <c r="E50" s="100"/>
      <c r="F50" s="249"/>
      <c r="G50" s="145">
        <f t="shared" ref="G50" si="61">H50*I50</f>
        <v>-0.47573083674663563</v>
      </c>
      <c r="H50" s="234">
        <v>36</v>
      </c>
      <c r="I50" s="250">
        <f t="shared" si="50"/>
        <v>-1.3214745465184323E-2</v>
      </c>
      <c r="J50" s="201">
        <f t="shared" ref="J50" si="62">ROUND(M50+(K50*L50),3)</f>
        <v>645.53300000000002</v>
      </c>
      <c r="K50" s="106">
        <v>4</v>
      </c>
      <c r="L50" s="262">
        <f t="shared" si="52"/>
        <v>-1.3214745465184323E-2</v>
      </c>
      <c r="M50" s="161">
        <f>IF(AND(PET!$W50&lt;=('VERTICAL ALIGNMENT'!$C$10-('VERTICAL ALIGNMENT'!$E$10/2)),(PET!$W50&gt;='VERTICAL ALIGNMENT'!$C$8)),'VERTICAL ALIGNMENT'!$D$8+'VERTICAL ALIGNMENT'!$F$9*(PET!$W50-'VERTICAL ALIGNMENT'!$C$8),IF(AND(PET!$W50&lt;=('VERTICAL ALIGNMENT'!$C$10+('VERTICAL ALIGNMENT'!$E$10/2)),(PET!$W50&gt;=('VERTICAL ALIGNMENT'!$C$10-('VERTICAL ALIGNMENT'!$E$10/2)))),'VERTICAL ALIGNMENT'!$K$10+'VERTICAL ALIGNMENT'!$F$9*(PET!$W50-'VERTICAL ALIGNMENT'!$J$10)+('VERTICAL ALIGNMENT'!$I$10/2)*(PET!$W50-'VERTICAL ALIGNMENT'!$J$10)^2,IF(AND(PET!$W50&lt;=('VERTICAL ALIGNMENT'!$C$12-('VERTICAL ALIGNMENT'!$E$12/2)),(PET!$W50&gt;='VERTICAL ALIGNMENT'!$C$10+'VERTICAL ALIGNMENT'!$E$10/2)),'VERTICAL ALIGNMENT'!$D$10+'VERTICAL ALIGNMENT'!$F$11*(PET!$W50-'VERTICAL ALIGNMENT'!$C$10),IF(AND(PET!$W50&lt;=('VERTICAL ALIGNMENT'!$C$12+('VERTICAL ALIGNMENT'!$E$12/2)),(PET!$W50&gt;=('VERTICAL ALIGNMENT'!$C$12-('VERTICAL ALIGNMENT'!$E$12/2)))),'VERTICAL ALIGNMENT'!$K$12+'VERTICAL ALIGNMENT'!$F$11*(PET!$W50-'VERTICAL ALIGNMENT'!$J$12)+('VERTICAL ALIGNMENT'!$I$12/2)*(PET!$W50-'VERTICAL ALIGNMENT'!$J$12)^2,IF(AND(PET!$W50&lt;=('VERTICAL ALIGNMENT'!$C$14-('VERTICAL ALIGNMENT'!$E$14/2)),(PET!$W50&gt;='VERTICAL ALIGNMENT'!$C$12+'VERTICAL ALIGNMENT'!$E$12/2)),'VERTICAL ALIGNMENT'!$D$12+'VERTICAL ALIGNMENT'!$F$13*(PET!$W50-'VERTICAL ALIGNMENT'!$C$12),IF(AND(PET!$W50&lt;=('VERTICAL ALIGNMENT'!$C$14+('VERTICAL ALIGNMENT'!$E$14/2)),(PET!$W50&gt;=('VERTICAL ALIGNMENT'!$C$14-('VERTICAL ALIGNMENT'!$E$14/2)))),'VERTICAL ALIGNMENT'!$K$14+'VERTICAL ALIGNMENT'!$F$13*(PET!$W50-'VERTICAL ALIGNMENT'!$J$14)+('VERTICAL ALIGNMENT'!$I$14/2)*(PET!$W50-'VERTICAL ALIGNMENT'!$J$14)^2,$N50))))))</f>
        <v>645.58562602730422</v>
      </c>
      <c r="N50" s="199"/>
      <c r="O50" s="199"/>
      <c r="P50" s="199"/>
      <c r="Q50" s="199"/>
      <c r="R50" s="199"/>
      <c r="S50" s="199"/>
      <c r="T50" s="199"/>
      <c r="U50" s="199"/>
      <c r="V50" s="199"/>
      <c r="W50" s="214">
        <v>1109.32</v>
      </c>
      <c r="X50" s="209">
        <f t="shared" si="53"/>
        <v>-2.5641025641025186E-5</v>
      </c>
      <c r="Y50" s="106">
        <v>4</v>
      </c>
      <c r="Z50" s="210">
        <f t="shared" ref="Z50" si="63">ROUND(M50+(X50*Y50),4)</f>
        <v>645.58550000000002</v>
      </c>
      <c r="AA50" s="253">
        <f t="shared" si="57"/>
        <v>-2.5641025641025186E-5</v>
      </c>
      <c r="AB50" s="106">
        <v>24</v>
      </c>
      <c r="AC50" s="172">
        <f t="shared" ref="AC50" si="64">AA50*AB50</f>
        <v>-6.1538461538460446E-4</v>
      </c>
      <c r="AD50" s="159">
        <v>143</v>
      </c>
      <c r="AE50" s="199"/>
      <c r="AF50" s="219">
        <f t="shared" ref="AF50" si="65">ROUND(Z50+(AB50*AA50),2)</f>
        <v>645.58000000000004</v>
      </c>
      <c r="AG50" s="100"/>
      <c r="AH50" s="100"/>
      <c r="AI50" s="100"/>
      <c r="AJ50" s="107"/>
      <c r="AK50" s="138"/>
      <c r="AL50" s="110"/>
      <c r="AM50" s="110"/>
      <c r="AP50" s="110"/>
      <c r="AQ50" s="110"/>
      <c r="AR50" s="110"/>
      <c r="AS50" s="110"/>
      <c r="AT50" s="110"/>
      <c r="AU50" s="111"/>
      <c r="AV50" s="111"/>
      <c r="AW50" s="117"/>
      <c r="AX50" s="117"/>
      <c r="AY50" s="113"/>
      <c r="AZ50" s="113"/>
    </row>
    <row r="51" spans="1:52" ht="14.1" customHeight="1" x14ac:dyDescent="0.2">
      <c r="A51" s="131">
        <f t="shared" si="46"/>
        <v>644.63</v>
      </c>
      <c r="B51" s="106">
        <v>10</v>
      </c>
      <c r="C51" s="206">
        <f t="shared" si="47"/>
        <v>-0.04</v>
      </c>
      <c r="D51" s="131">
        <f t="shared" si="48"/>
        <v>645.03</v>
      </c>
      <c r="E51" s="100"/>
      <c r="F51" s="249"/>
      <c r="G51" s="145">
        <f t="shared" si="49"/>
        <v>-0.4900550029256891</v>
      </c>
      <c r="H51" s="234">
        <v>36</v>
      </c>
      <c r="I51" s="250">
        <f t="shared" si="50"/>
        <v>-1.361263897015803E-2</v>
      </c>
      <c r="J51" s="201">
        <f t="shared" si="51"/>
        <v>645.51800000000003</v>
      </c>
      <c r="K51" s="106">
        <v>4</v>
      </c>
      <c r="L51" s="262">
        <f t="shared" si="52"/>
        <v>-1.361263897015803E-2</v>
      </c>
      <c r="M51" s="161">
        <f>IF(AND(PET!$W51&lt;=('VERTICAL ALIGNMENT'!$C$10-('VERTICAL ALIGNMENT'!$E$10/2)),(PET!$W51&gt;='VERTICAL ALIGNMENT'!$C$8)),'VERTICAL ALIGNMENT'!$D$8+'VERTICAL ALIGNMENT'!$F$9*(PET!$W51-'VERTICAL ALIGNMENT'!$C$8),IF(AND(PET!$W51&lt;=('VERTICAL ALIGNMENT'!$C$10+('VERTICAL ALIGNMENT'!$E$10/2)),(PET!$W51&gt;=('VERTICAL ALIGNMENT'!$C$10-('VERTICAL ALIGNMENT'!$E$10/2)))),'VERTICAL ALIGNMENT'!$K$10+'VERTICAL ALIGNMENT'!$F$9*(PET!$W51-'VERTICAL ALIGNMENT'!$J$10)+('VERTICAL ALIGNMENT'!$I$10/2)*(PET!$W51-'VERTICAL ALIGNMENT'!$J$10)^2,IF(AND(PET!$W51&lt;=('VERTICAL ALIGNMENT'!$C$12-('VERTICAL ALIGNMENT'!$E$12/2)),(PET!$W51&gt;='VERTICAL ALIGNMENT'!$C$10+'VERTICAL ALIGNMENT'!$E$10/2)),'VERTICAL ALIGNMENT'!$D$10+'VERTICAL ALIGNMENT'!$F$11*(PET!$W51-'VERTICAL ALIGNMENT'!$C$10),IF(AND(PET!$W51&lt;=('VERTICAL ALIGNMENT'!$C$12+('VERTICAL ALIGNMENT'!$E$12/2)),(PET!$W51&gt;=('VERTICAL ALIGNMENT'!$C$12-('VERTICAL ALIGNMENT'!$E$12/2)))),'VERTICAL ALIGNMENT'!$K$12+'VERTICAL ALIGNMENT'!$F$11*(PET!$W51-'VERTICAL ALIGNMENT'!$J$12)+('VERTICAL ALIGNMENT'!$I$12/2)*(PET!$W51-'VERTICAL ALIGNMENT'!$J$12)^2,IF(AND(PET!$W51&lt;=('VERTICAL ALIGNMENT'!$C$14-('VERTICAL ALIGNMENT'!$E$14/2)),(PET!$W51&gt;='VERTICAL ALIGNMENT'!$C$12+'VERTICAL ALIGNMENT'!$E$12/2)),'VERTICAL ALIGNMENT'!$D$12+'VERTICAL ALIGNMENT'!$F$13*(PET!$W51-'VERTICAL ALIGNMENT'!$C$12),IF(AND(PET!$W51&lt;=('VERTICAL ALIGNMENT'!$C$14+('VERTICAL ALIGNMENT'!$E$14/2)),(PET!$W51&gt;=('VERTICAL ALIGNMENT'!$C$14-('VERTICAL ALIGNMENT'!$E$14/2)))),'VERTICAL ALIGNMENT'!$K$14+'VERTICAL ALIGNMENT'!$F$13*(PET!$W51-'VERTICAL ALIGNMENT'!$J$14)+('VERTICAL ALIGNMENT'!$I$14/2)*(PET!$W51-'VERTICAL ALIGNMENT'!$J$14)^2,$N51))))))</f>
        <v>645.57248026896684</v>
      </c>
      <c r="N51" s="199"/>
      <c r="O51" s="199"/>
      <c r="P51" s="199"/>
      <c r="Q51" s="199"/>
      <c r="R51" s="199"/>
      <c r="S51" s="199"/>
      <c r="T51" s="199"/>
      <c r="U51" s="199"/>
      <c r="V51" s="199"/>
      <c r="W51" s="213">
        <v>1110</v>
      </c>
      <c r="X51" s="209">
        <f t="shared" si="53"/>
        <v>1.7249417249419149E-4</v>
      </c>
      <c r="Y51" s="106">
        <v>4</v>
      </c>
      <c r="Z51" s="210">
        <f t="shared" si="54"/>
        <v>645.57320000000004</v>
      </c>
      <c r="AA51" s="253">
        <f t="shared" si="57"/>
        <v>1.7249417249419149E-4</v>
      </c>
      <c r="AB51" s="106">
        <v>24</v>
      </c>
      <c r="AC51" s="172">
        <f t="shared" si="55"/>
        <v>4.1398601398605957E-3</v>
      </c>
      <c r="AD51" s="268">
        <f>(W56-W50)/((MAX(AB50:AB56))*(AA56-AA50))</f>
        <v>143</v>
      </c>
      <c r="AE51" s="199"/>
      <c r="AF51" s="219">
        <f t="shared" si="56"/>
        <v>645.58000000000004</v>
      </c>
      <c r="AG51" s="100"/>
      <c r="AH51" s="100"/>
      <c r="AI51" s="100"/>
      <c r="AJ51" s="107"/>
      <c r="AK51" s="138"/>
      <c r="AL51" s="110"/>
      <c r="AM51" s="110"/>
      <c r="AP51" s="110"/>
      <c r="AQ51" s="110"/>
      <c r="AR51" s="110"/>
      <c r="AS51" s="110"/>
      <c r="AT51" s="110"/>
      <c r="AU51" s="111"/>
      <c r="AV51" s="111"/>
      <c r="AW51" s="117"/>
      <c r="AX51" s="117"/>
      <c r="AY51" s="113"/>
      <c r="AZ51" s="113"/>
    </row>
    <row r="52" spans="1:52" ht="14.1" customHeight="1" x14ac:dyDescent="0.2">
      <c r="A52" s="131">
        <f t="shared" si="46"/>
        <v>644.45000000000005</v>
      </c>
      <c r="B52" s="106">
        <v>10</v>
      </c>
      <c r="C52" s="206">
        <f t="shared" si="47"/>
        <v>-0.04</v>
      </c>
      <c r="D52" s="131">
        <f t="shared" si="48"/>
        <v>644.85</v>
      </c>
      <c r="E52" s="100"/>
      <c r="F52" s="199"/>
      <c r="G52" s="145">
        <f t="shared" si="49"/>
        <v>-0.57600000000000007</v>
      </c>
      <c r="H52" s="234">
        <v>36</v>
      </c>
      <c r="I52" s="223">
        <v>-1.6E-2</v>
      </c>
      <c r="J52" s="201">
        <f t="shared" si="51"/>
        <v>645.42999999999995</v>
      </c>
      <c r="K52" s="106">
        <v>4</v>
      </c>
      <c r="L52" s="262">
        <f t="shared" si="52"/>
        <v>-1.6E-2</v>
      </c>
      <c r="M52" s="161">
        <f>IF(AND(PET!$W52&lt;=('VERTICAL ALIGNMENT'!$C$10-('VERTICAL ALIGNMENT'!$E$10/2)),(PET!$W52&gt;='VERTICAL ALIGNMENT'!$C$8)),'VERTICAL ALIGNMENT'!$D$8+'VERTICAL ALIGNMENT'!$F$9*(PET!$W52-'VERTICAL ALIGNMENT'!$C$8),IF(AND(PET!$W52&lt;=('VERTICAL ALIGNMENT'!$C$10+('VERTICAL ALIGNMENT'!$E$10/2)),(PET!$W52&gt;=('VERTICAL ALIGNMENT'!$C$10-('VERTICAL ALIGNMENT'!$E$10/2)))),'VERTICAL ALIGNMENT'!$K$10+'VERTICAL ALIGNMENT'!$F$9*(PET!$W52-'VERTICAL ALIGNMENT'!$J$10)+('VERTICAL ALIGNMENT'!$I$10/2)*(PET!$W52-'VERTICAL ALIGNMENT'!$J$10)^2,IF(AND(PET!$W52&lt;=('VERTICAL ALIGNMENT'!$C$12-('VERTICAL ALIGNMENT'!$E$12/2)),(PET!$W52&gt;='VERTICAL ALIGNMENT'!$C$10+'VERTICAL ALIGNMENT'!$E$10/2)),'VERTICAL ALIGNMENT'!$D$10+'VERTICAL ALIGNMENT'!$F$11*(PET!$W52-'VERTICAL ALIGNMENT'!$C$10),IF(AND(PET!$W52&lt;=('VERTICAL ALIGNMENT'!$C$12+('VERTICAL ALIGNMENT'!$E$12/2)),(PET!$W52&gt;=('VERTICAL ALIGNMENT'!$C$12-('VERTICAL ALIGNMENT'!$E$12/2)))),'VERTICAL ALIGNMENT'!$K$12+'VERTICAL ALIGNMENT'!$F$11*(PET!$W52-'VERTICAL ALIGNMENT'!$J$12)+('VERTICAL ALIGNMENT'!$I$12/2)*(PET!$W52-'VERTICAL ALIGNMENT'!$J$12)^2,IF(AND(PET!$W52&lt;=('VERTICAL ALIGNMENT'!$C$14-('VERTICAL ALIGNMENT'!$E$14/2)),(PET!$W52&gt;='VERTICAL ALIGNMENT'!$C$12+'VERTICAL ALIGNMENT'!$E$12/2)),'VERTICAL ALIGNMENT'!$D$12+'VERTICAL ALIGNMENT'!$F$13*(PET!$W52-'VERTICAL ALIGNMENT'!$C$12),IF(AND(PET!$W52&lt;=('VERTICAL ALIGNMENT'!$C$14+('VERTICAL ALIGNMENT'!$E$14/2)),(PET!$W52&gt;=('VERTICAL ALIGNMENT'!$C$14-('VERTICAL ALIGNMENT'!$E$14/2)))),'VERTICAL ALIGNMENT'!$K$14+'VERTICAL ALIGNMENT'!$F$13*(PET!$W52-'VERTICAL ALIGNMENT'!$J$14)+('VERTICAL ALIGNMENT'!$I$14/2)*(PET!$W52-'VERTICAL ALIGNMENT'!$J$14)^2,$N52))))))</f>
        <v>645.49360571894306</v>
      </c>
      <c r="N52" s="199"/>
      <c r="O52" s="199"/>
      <c r="P52" s="199"/>
      <c r="Q52" s="199"/>
      <c r="R52" s="199"/>
      <c r="S52" s="199"/>
      <c r="T52" s="199"/>
      <c r="U52" s="199"/>
      <c r="V52" s="199"/>
      <c r="W52" s="214">
        <v>1114.08</v>
      </c>
      <c r="X52" s="209">
        <f t="shared" si="53"/>
        <v>1.361305361305359E-3</v>
      </c>
      <c r="Y52" s="106">
        <v>4</v>
      </c>
      <c r="Z52" s="210">
        <f t="shared" si="54"/>
        <v>645.4991</v>
      </c>
      <c r="AA52" s="253">
        <f t="shared" si="57"/>
        <v>1.361305361305359E-3</v>
      </c>
      <c r="AB52" s="106">
        <v>24</v>
      </c>
      <c r="AC52" s="172">
        <f t="shared" si="55"/>
        <v>3.2671328671328617E-2</v>
      </c>
      <c r="AD52" s="268"/>
      <c r="AE52" s="199"/>
      <c r="AF52" s="219">
        <f t="shared" si="56"/>
        <v>645.53</v>
      </c>
      <c r="AG52" s="100"/>
      <c r="AH52" s="100"/>
      <c r="AI52" s="100"/>
      <c r="AJ52" s="107"/>
      <c r="AK52" s="138"/>
      <c r="AL52" s="110"/>
      <c r="AM52" s="110"/>
      <c r="AP52" s="110"/>
      <c r="AQ52" s="110"/>
      <c r="AR52" s="110"/>
      <c r="AS52" s="110"/>
      <c r="AT52" s="110"/>
      <c r="AU52" s="111"/>
      <c r="AV52" s="111"/>
      <c r="AW52" s="117"/>
      <c r="AX52" s="117"/>
      <c r="AY52" s="113"/>
      <c r="AZ52" s="113"/>
    </row>
    <row r="53" spans="1:52" ht="14.1" customHeight="1" x14ac:dyDescent="0.2">
      <c r="A53" s="131">
        <f t="shared" si="46"/>
        <v>644.16</v>
      </c>
      <c r="B53" s="106">
        <v>10</v>
      </c>
      <c r="C53" s="206">
        <f t="shared" si="47"/>
        <v>-0.04</v>
      </c>
      <c r="D53" s="131">
        <f t="shared" si="48"/>
        <v>644.55999999999995</v>
      </c>
      <c r="E53" s="100"/>
      <c r="F53" s="113"/>
      <c r="G53" s="145">
        <f t="shared" si="49"/>
        <v>-0.64777294605809177</v>
      </c>
      <c r="H53" s="234">
        <v>36</v>
      </c>
      <c r="I53" s="224">
        <f>$I$9-(($I$9-$I$24)/($W$24-$W$9))*(W53-$W$9)</f>
        <v>-1.7993692946058105E-2</v>
      </c>
      <c r="J53" s="201">
        <f t="shared" si="51"/>
        <v>645.21100000000001</v>
      </c>
      <c r="K53" s="106">
        <v>4</v>
      </c>
      <c r="L53" s="262">
        <f t="shared" si="52"/>
        <v>-1.7993692946058105E-2</v>
      </c>
      <c r="M53" s="161">
        <f>IF(AND(PET!$W53&lt;=('VERTICAL ALIGNMENT'!$C$10-('VERTICAL ALIGNMENT'!$E$10/2)),(PET!$W53&gt;='VERTICAL ALIGNMENT'!$C$8)),'VERTICAL ALIGNMENT'!$D$8+'VERTICAL ALIGNMENT'!$F$9*(PET!$W53-'VERTICAL ALIGNMENT'!$C$8),IF(AND(PET!$W53&lt;=('VERTICAL ALIGNMENT'!$C$10+('VERTICAL ALIGNMENT'!$E$10/2)),(PET!$W53&gt;=('VERTICAL ALIGNMENT'!$C$10-('VERTICAL ALIGNMENT'!$E$10/2)))),'VERTICAL ALIGNMENT'!$K$10+'VERTICAL ALIGNMENT'!$F$9*(PET!$W53-'VERTICAL ALIGNMENT'!$J$10)+('VERTICAL ALIGNMENT'!$I$10/2)*(PET!$W53-'VERTICAL ALIGNMENT'!$J$10)^2,IF(AND(PET!$W53&lt;=('VERTICAL ALIGNMENT'!$C$12-('VERTICAL ALIGNMENT'!$E$12/2)),(PET!$W53&gt;='VERTICAL ALIGNMENT'!$C$10+'VERTICAL ALIGNMENT'!$E$10/2)),'VERTICAL ALIGNMENT'!$D$10+'VERTICAL ALIGNMENT'!$F$11*(PET!$W53-'VERTICAL ALIGNMENT'!$C$10),IF(AND(PET!$W53&lt;=('VERTICAL ALIGNMENT'!$C$12+('VERTICAL ALIGNMENT'!$E$12/2)),(PET!$W53&gt;=('VERTICAL ALIGNMENT'!$C$12-('VERTICAL ALIGNMENT'!$E$12/2)))),'VERTICAL ALIGNMENT'!$K$12+'VERTICAL ALIGNMENT'!$F$11*(PET!$W53-'VERTICAL ALIGNMENT'!$J$12)+('VERTICAL ALIGNMENT'!$I$12/2)*(PET!$W53-'VERTICAL ALIGNMENT'!$J$12)^2,IF(AND(PET!$W53&lt;=('VERTICAL ALIGNMENT'!$C$14-('VERTICAL ALIGNMENT'!$E$14/2)),(PET!$W53&gt;='VERTICAL ALIGNMENT'!$C$12+'VERTICAL ALIGNMENT'!$E$12/2)),'VERTICAL ALIGNMENT'!$D$12+'VERTICAL ALIGNMENT'!$F$13*(PET!$W53-'VERTICAL ALIGNMENT'!$C$12),IF(AND(PET!$W53&lt;=('VERTICAL ALIGNMENT'!$C$14+('VERTICAL ALIGNMENT'!$E$14/2)),(PET!$W53&gt;=('VERTICAL ALIGNMENT'!$C$14-('VERTICAL ALIGNMENT'!$E$14/2)))),'VERTICAL ALIGNMENT'!$K$14+'VERTICAL ALIGNMENT'!$F$13*(PET!$W53-'VERTICAL ALIGNMENT'!$J$14)+('VERTICAL ALIGNMENT'!$I$14/2)*(PET!$W53-'VERTICAL ALIGNMENT'!$J$14)^2,$N53))))))</f>
        <v>645.28250030564413</v>
      </c>
      <c r="N53" s="199"/>
      <c r="O53" s="199"/>
      <c r="P53" s="199"/>
      <c r="Q53" s="199"/>
      <c r="R53" s="199"/>
      <c r="S53" s="199"/>
      <c r="T53" s="199"/>
      <c r="U53" s="199"/>
      <c r="V53" s="199"/>
      <c r="W53" s="213">
        <v>1125</v>
      </c>
      <c r="X53" s="209">
        <f t="shared" si="53"/>
        <v>4.5431235431235622E-3</v>
      </c>
      <c r="Y53" s="106">
        <v>4</v>
      </c>
      <c r="Z53" s="210">
        <f t="shared" si="54"/>
        <v>645.30070000000001</v>
      </c>
      <c r="AA53" s="253">
        <f t="shared" si="57"/>
        <v>4.5431235431235622E-3</v>
      </c>
      <c r="AB53" s="106">
        <v>24</v>
      </c>
      <c r="AC53" s="172">
        <f t="shared" si="55"/>
        <v>0.10903496503496549</v>
      </c>
      <c r="AD53" s="268"/>
      <c r="AE53" s="199"/>
      <c r="AF53" s="219">
        <f t="shared" si="56"/>
        <v>645.41</v>
      </c>
      <c r="AG53" s="100"/>
      <c r="AH53" s="100"/>
      <c r="AI53" s="100"/>
      <c r="AJ53" s="107"/>
      <c r="AK53" s="138"/>
      <c r="AL53" s="110"/>
      <c r="AM53" s="110"/>
      <c r="AP53" s="110"/>
      <c r="AQ53" s="110"/>
      <c r="AR53" s="110"/>
      <c r="AS53" s="110"/>
      <c r="AT53" s="110"/>
      <c r="AU53" s="111"/>
      <c r="AV53" s="111"/>
      <c r="AW53" s="117"/>
      <c r="AX53" s="117"/>
      <c r="AY53" s="113"/>
      <c r="AZ53" s="113"/>
    </row>
    <row r="54" spans="1:52" ht="12.75" customHeight="1" x14ac:dyDescent="0.2">
      <c r="A54" s="131">
        <f t="shared" si="46"/>
        <v>644.03</v>
      </c>
      <c r="B54" s="106">
        <v>10</v>
      </c>
      <c r="C54" s="206">
        <f t="shared" si="47"/>
        <v>-0.04</v>
      </c>
      <c r="D54" s="131">
        <f t="shared" si="48"/>
        <v>644.42999999999995</v>
      </c>
      <c r="E54" s="198"/>
      <c r="F54" s="113"/>
      <c r="G54" s="145">
        <f t="shared" si="49"/>
        <v>-0.68063601659751083</v>
      </c>
      <c r="H54" s="234">
        <v>36</v>
      </c>
      <c r="I54" s="224">
        <f>$I$9-(($I$9-$I$24)/($W$24-$W$9))*(W54-$W$9)</f>
        <v>-1.8906556016597523E-2</v>
      </c>
      <c r="J54" s="201">
        <f t="shared" si="51"/>
        <v>645.11</v>
      </c>
      <c r="K54" s="106">
        <v>4</v>
      </c>
      <c r="L54" s="262">
        <f t="shared" si="52"/>
        <v>-1.8906556016597523E-2</v>
      </c>
      <c r="M54" s="161">
        <f>IF(AND(PET!$W54&lt;=('VERTICAL ALIGNMENT'!$C$10-('VERTICAL ALIGNMENT'!$E$10/2)),(PET!$W54&gt;='VERTICAL ALIGNMENT'!$C$8)),'VERTICAL ALIGNMENT'!$D$8+'VERTICAL ALIGNMENT'!$F$9*(PET!$W54-'VERTICAL ALIGNMENT'!$C$8),IF(AND(PET!$W54&lt;=('VERTICAL ALIGNMENT'!$C$10+('VERTICAL ALIGNMENT'!$E$10/2)),(PET!$W54&gt;=('VERTICAL ALIGNMENT'!$C$10-('VERTICAL ALIGNMENT'!$E$10/2)))),'VERTICAL ALIGNMENT'!$K$10+'VERTICAL ALIGNMENT'!$F$9*(PET!$W54-'VERTICAL ALIGNMENT'!$J$10)+('VERTICAL ALIGNMENT'!$I$10/2)*(PET!$W54-'VERTICAL ALIGNMENT'!$J$10)^2,IF(AND(PET!$W54&lt;=('VERTICAL ALIGNMENT'!$C$12-('VERTICAL ALIGNMENT'!$E$12/2)),(PET!$W54&gt;='VERTICAL ALIGNMENT'!$C$10+'VERTICAL ALIGNMENT'!$E$10/2)),'VERTICAL ALIGNMENT'!$D$10+'VERTICAL ALIGNMENT'!$F$11*(PET!$W54-'VERTICAL ALIGNMENT'!$C$10),IF(AND(PET!$W54&lt;=('VERTICAL ALIGNMENT'!$C$12+('VERTICAL ALIGNMENT'!$E$12/2)),(PET!$W54&gt;=('VERTICAL ALIGNMENT'!$C$12-('VERTICAL ALIGNMENT'!$E$12/2)))),'VERTICAL ALIGNMENT'!$K$12+'VERTICAL ALIGNMENT'!$F$11*(PET!$W54-'VERTICAL ALIGNMENT'!$J$12)+('VERTICAL ALIGNMENT'!$I$12/2)*(PET!$W54-'VERTICAL ALIGNMENT'!$J$12)^2,IF(AND(PET!$W54&lt;=('VERTICAL ALIGNMENT'!$C$14-('VERTICAL ALIGNMENT'!$E$14/2)),(PET!$W54&gt;='VERTICAL ALIGNMENT'!$C$12+'VERTICAL ALIGNMENT'!$E$12/2)),'VERTICAL ALIGNMENT'!$D$12+'VERTICAL ALIGNMENT'!$F$13*(PET!$W54-'VERTICAL ALIGNMENT'!$C$12),IF(AND(PET!$W54&lt;=('VERTICAL ALIGNMENT'!$C$14+('VERTICAL ALIGNMENT'!$E$14/2)),(PET!$W54&gt;=('VERTICAL ALIGNMENT'!$C$14-('VERTICAL ALIGNMENT'!$E$14/2)))),'VERTICAL ALIGNMENT'!$K$14+'VERTICAL ALIGNMENT'!$F$13*(PET!$W54-'VERTICAL ALIGNMENT'!$J$14)+('VERTICAL ALIGNMENT'!$I$14/2)*(PET!$W54-'VERTICAL ALIGNMENT'!$J$14)^2,$N54))))))</f>
        <v>645.18584031786997</v>
      </c>
      <c r="N54" s="162"/>
      <c r="O54" s="162"/>
      <c r="P54" s="162"/>
      <c r="Q54" s="162"/>
      <c r="R54" s="162"/>
      <c r="S54" s="162"/>
      <c r="T54" s="162"/>
      <c r="U54" s="162"/>
      <c r="V54" s="162"/>
      <c r="W54" s="213">
        <v>1130</v>
      </c>
      <c r="X54" s="209">
        <f t="shared" si="53"/>
        <v>6.0000000000000192E-3</v>
      </c>
      <c r="Y54" s="106">
        <v>4</v>
      </c>
      <c r="Z54" s="210">
        <f t="shared" si="54"/>
        <v>645.20979999999997</v>
      </c>
      <c r="AA54" s="253">
        <f t="shared" si="57"/>
        <v>6.0000000000000192E-3</v>
      </c>
      <c r="AB54" s="105">
        <v>24</v>
      </c>
      <c r="AC54" s="172">
        <f t="shared" si="55"/>
        <v>0.14400000000000046</v>
      </c>
      <c r="AD54" s="268"/>
      <c r="AE54" s="215"/>
      <c r="AF54" s="219">
        <f t="shared" si="56"/>
        <v>645.35</v>
      </c>
      <c r="AG54" s="100"/>
      <c r="AH54" s="100"/>
      <c r="AI54" s="100"/>
      <c r="AJ54" s="107"/>
      <c r="AK54" s="138"/>
      <c r="AL54" s="110"/>
      <c r="AM54" s="110"/>
      <c r="AP54" s="110"/>
      <c r="AQ54" s="110"/>
      <c r="AR54" s="110"/>
      <c r="AS54" s="110"/>
      <c r="AT54" s="110"/>
      <c r="AU54" s="111"/>
      <c r="AV54" s="111"/>
      <c r="AW54" s="117"/>
      <c r="AX54" s="117"/>
      <c r="AY54" s="113"/>
      <c r="AZ54" s="113"/>
    </row>
    <row r="55" spans="1:52" ht="14.1" customHeight="1" x14ac:dyDescent="0.2">
      <c r="A55" s="131">
        <f t="shared" si="46"/>
        <v>643.5</v>
      </c>
      <c r="B55" s="106">
        <v>10</v>
      </c>
      <c r="C55" s="206">
        <f>IF(ABS(I55)&lt;0.04,-0.04,I55)</f>
        <v>-0.04</v>
      </c>
      <c r="D55" s="131">
        <f t="shared" si="48"/>
        <v>643.9</v>
      </c>
      <c r="E55" s="198"/>
      <c r="F55" s="113"/>
      <c r="G55" s="145">
        <f>H55*I55</f>
        <v>-0.81208829875518718</v>
      </c>
      <c r="H55" s="234">
        <v>36</v>
      </c>
      <c r="I55" s="224">
        <f>$I$9-(($I$9-$I$24)/($W$24-$W$9))*(W55-$W$9)</f>
        <v>-2.2558008298755199E-2</v>
      </c>
      <c r="J55" s="201">
        <f>ROUND(M55+(K55*L55),3)</f>
        <v>644.70899999999995</v>
      </c>
      <c r="K55" s="106">
        <v>4</v>
      </c>
      <c r="L55" s="262">
        <f t="shared" si="52"/>
        <v>-2.2558008298755199E-2</v>
      </c>
      <c r="M55" s="161">
        <f>IF(AND(PET!$W55&lt;=('VERTICAL ALIGNMENT'!$C$10-('VERTICAL ALIGNMENT'!$E$10/2)),(PET!$W55&gt;='VERTICAL ALIGNMENT'!$C$8)),'VERTICAL ALIGNMENT'!$D$8+'VERTICAL ALIGNMENT'!$F$9*(PET!$W55-'VERTICAL ALIGNMENT'!$C$8),IF(AND(PET!$W55&lt;=('VERTICAL ALIGNMENT'!$C$10+('VERTICAL ALIGNMENT'!$E$10/2)),(PET!$W55&gt;=('VERTICAL ALIGNMENT'!$C$10-('VERTICAL ALIGNMENT'!$E$10/2)))),'VERTICAL ALIGNMENT'!$K$10+'VERTICAL ALIGNMENT'!$F$9*(PET!$W55-'VERTICAL ALIGNMENT'!$J$10)+('VERTICAL ALIGNMENT'!$I$10/2)*(PET!$W55-'VERTICAL ALIGNMENT'!$J$10)^2,IF(AND(PET!$W55&lt;=('VERTICAL ALIGNMENT'!$C$12-('VERTICAL ALIGNMENT'!$E$12/2)),(PET!$W55&gt;='VERTICAL ALIGNMENT'!$C$10+'VERTICAL ALIGNMENT'!$E$10/2)),'VERTICAL ALIGNMENT'!$D$10+'VERTICAL ALIGNMENT'!$F$11*(PET!$W55-'VERTICAL ALIGNMENT'!$C$10),IF(AND(PET!$W55&lt;=('VERTICAL ALIGNMENT'!$C$12+('VERTICAL ALIGNMENT'!$E$12/2)),(PET!$W55&gt;=('VERTICAL ALIGNMENT'!$C$12-('VERTICAL ALIGNMENT'!$E$12/2)))),'VERTICAL ALIGNMENT'!$K$12+'VERTICAL ALIGNMENT'!$F$11*(PET!$W55-'VERTICAL ALIGNMENT'!$J$12)+('VERTICAL ALIGNMENT'!$I$12/2)*(PET!$W55-'VERTICAL ALIGNMENT'!$J$12)^2,IF(AND(PET!$W55&lt;=('VERTICAL ALIGNMENT'!$C$14-('VERTICAL ALIGNMENT'!$E$14/2)),(PET!$W55&gt;='VERTICAL ALIGNMENT'!$C$12+'VERTICAL ALIGNMENT'!$E$12/2)),'VERTICAL ALIGNMENT'!$D$12+'VERTICAL ALIGNMENT'!$F$13*(PET!$W55-'VERTICAL ALIGNMENT'!$C$12),IF(AND(PET!$W55&lt;=('VERTICAL ALIGNMENT'!$C$14+('VERTICAL ALIGNMENT'!$E$14/2)),(PET!$W55&gt;=('VERTICAL ALIGNMENT'!$C$14-('VERTICAL ALIGNMENT'!$E$14/2)))),'VERTICAL ALIGNMENT'!$K$14+'VERTICAL ALIGNMENT'!$F$13*(PET!$W55-'VERTICAL ALIGNMENT'!$J$14)+('VERTICAL ALIGNMENT'!$I$14/2)*(PET!$W55-'VERTICAL ALIGNMENT'!$J$14)^2,$N55))))))</f>
        <v>644.79920036677299</v>
      </c>
      <c r="N55" s="162" t="str">
        <f>IF(AND(PET!$W55&lt;=('VERTICAL ALIGNMENT'!$C$16-('VERTICAL ALIGNMENT'!$E$16/2)),(PET!$W55&gt;='VERTICAL ALIGNMENT'!$C$14+'VERTICAL ALIGNMENT'!$E$14/2)),'VERTICAL ALIGNMENT'!$D$14+'VERTICAL ALIGNMENT'!$F$15*(PET!$W55-'VERTICAL ALIGNMENT'!$C$14),IF(AND(PET!$W55&lt;=('VERTICAL ALIGNMENT'!$C$16+('VERTICAL ALIGNMENT'!$E$16/2)),(PET!$W55&gt;=('VERTICAL ALIGNMENT'!$C$16-('VERTICAL ALIGNMENT'!$E$16/2)))),'VERTICAL ALIGNMENT'!$K$16+'VERTICAL ALIGNMENT'!$F$15*(PET!$W55-'VERTICAL ALIGNMENT'!$J$16)+('VERTICAL ALIGNMENT'!$I$16/2)*(PET!$W55-'VERTICAL ALIGNMENT'!$J$16)^2,IF(AND(PET!$W55&lt;=('VERTICAL ALIGNMENT'!$C$18-('VERTICAL ALIGNMENT'!$E$18/2)),(PET!$W55&gt;='VERTICAL ALIGNMENT'!$C$16+'VERTICAL ALIGNMENT'!$E$16/2)),'VERTICAL ALIGNMENT'!$D$16+'VERTICAL ALIGNMENT'!$F$17*(PET!$W55-'VERTICAL ALIGNMENT'!$C$16),IF(AND(PET!$W55&lt;=('VERTICAL ALIGNMENT'!$C$18+('VERTICAL ALIGNMENT'!$E$18/2)),(PET!$W55&gt;=('VERTICAL ALIGNMENT'!$C$18-('VERTICAL ALIGNMENT'!$E$18/2)))),'VERTICAL ALIGNMENT'!$K$18+'VERTICAL ALIGNMENT'!$F$17*(PET!$W55-'VERTICAL ALIGNMENT'!$J$18)+('VERTICAL ALIGNMENT'!$I$18/2)*(PET!$W55-'VERTICAL ALIGNMENT'!$J$18)^2,IF(AND(PET!$W55&lt;=('VERTICAL ALIGNMENT'!$C$20-('VERTICAL ALIGNMENT'!$E$20/2)),(PET!$W55&gt;='VERTICAL ALIGNMENT'!$C$18+'VERTICAL ALIGNMENT'!$E$18/2)),'VERTICAL ALIGNMENT'!$D$18+'VERTICAL ALIGNMENT'!$F$19*(PET!$W55-'VERTICAL ALIGNMENT'!$C$18),IF(AND(PET!$W55&lt;=('VERTICAL ALIGNMENT'!$C$20+('VERTICAL ALIGNMENT'!$E$20/2)),(PET!$W55&gt;=('VERTICAL ALIGNMENT'!$C$20-('VERTICAL ALIGNMENT'!$E$20/2)))),'VERTICAL ALIGNMENT'!$K$20+'VERTICAL ALIGNMENT'!$F$19*(PET!$W55-'VERTICAL ALIGNMENT'!$J$20)+('VERTICAL ALIGNMENT'!$I$20/2)*(PET!$W55-'VERTICAL ALIGNMENT'!$J$20)^2,$O55))))))</f>
        <v>O. B.</v>
      </c>
      <c r="O55" s="162" t="str">
        <f>IF(AND(PET!$W55&lt;=('VERTICAL ALIGNMENT'!$C$22-('VERTICAL ALIGNMENT'!$E$22/2)),(PET!$W55&gt;='VERTICAL ALIGNMENT'!$C$20+'VERTICAL ALIGNMENT'!$E$20/2)),'VERTICAL ALIGNMENT'!$D$20+'VERTICAL ALIGNMENT'!$F$21*(PET!$W55-'VERTICAL ALIGNMENT'!$C$20),IF(AND(PET!$W55&lt;=('VERTICAL ALIGNMENT'!$C$22+('VERTICAL ALIGNMENT'!$E$22/2)),(PET!$W55&gt;=('VERTICAL ALIGNMENT'!$C$22-('VERTICAL ALIGNMENT'!$E$22/2)))),'VERTICAL ALIGNMENT'!$K$22+'VERTICAL ALIGNMENT'!$F$21*(PET!$W55-'VERTICAL ALIGNMENT'!$J$22)+('VERTICAL ALIGNMENT'!$I$22/2)*(PET!$W55-'VERTICAL ALIGNMENT'!$J$22)^2,IF(AND(PET!$W55&lt;=('VERTICAL ALIGNMENT'!$C$24-('VERTICAL ALIGNMENT'!$E$24/2)),(PET!$W55&gt;='VERTICAL ALIGNMENT'!$C$22+'VERTICAL ALIGNMENT'!$E$22/2)),'VERTICAL ALIGNMENT'!$D$22+'VERTICAL ALIGNMENT'!$F$23*(PET!$W55-'VERTICAL ALIGNMENT'!$C$22),IF(AND(PET!$W55&lt;=('VERTICAL ALIGNMENT'!$C$24+('VERTICAL ALIGNMENT'!$E$24/2)),(PET!$W55&gt;=('VERTICAL ALIGNMENT'!$C$24-('VERTICAL ALIGNMENT'!$E$24/2)))),'VERTICAL ALIGNMENT'!$K$24+'VERTICAL ALIGNMENT'!$F$23*(PET!$W55-'VERTICAL ALIGNMENT'!$J$24)+('VERTICAL ALIGNMENT'!$I$24/2)*(PET!$W55-'VERTICAL ALIGNMENT'!$J$24)^2,IF(AND(PET!$W55&lt;=('VERTICAL ALIGNMENT'!$C$26-('VERTICAL ALIGNMENT'!$E$26/2)),(PET!$W55&gt;='VERTICAL ALIGNMENT'!$C$24+'VERTICAL ALIGNMENT'!$E$24/2)),'VERTICAL ALIGNMENT'!$D$24+'VERTICAL ALIGNMENT'!$F$25*(PET!$W55-'VERTICAL ALIGNMENT'!$C$24),IF(AND(PET!$W55&lt;=('VERTICAL ALIGNMENT'!$C$26+('VERTICAL ALIGNMENT'!$E$26/2)),(PET!$W55&gt;=('VERTICAL ALIGNMENT'!$C$26-('VERTICAL ALIGNMENT'!$E$26/2)))),'VERTICAL ALIGNMENT'!$K$26+'VERTICAL ALIGNMENT'!$F$25*(PET!$W55-'VERTICAL ALIGNMENT'!$J$26)+('VERTICAL ALIGNMENT'!$I$26/2)*(PET!$W55-'VERTICAL ALIGNMENT'!$J$26)^2,$P55))))))</f>
        <v>O. B.</v>
      </c>
      <c r="P55" s="162" t="str">
        <f>IF(AND(PET!$W55&lt;=('VERTICAL ALIGNMENT'!$C$28-('VERTICAL ALIGNMENT'!$E$28/2)),(PET!$W55&gt;='VERTICAL ALIGNMENT'!$C$26+'VERTICAL ALIGNMENT'!$E$26/2)),'VERTICAL ALIGNMENT'!$D$26+'VERTICAL ALIGNMENT'!$F$27*(PET!$W55-'VERTICAL ALIGNMENT'!$C$26),IF(AND(PET!$W55&lt;=('VERTICAL ALIGNMENT'!$C$28+('VERTICAL ALIGNMENT'!$E$28/2)),(PET!$W55&gt;=('VERTICAL ALIGNMENT'!$C$28-('VERTICAL ALIGNMENT'!$E$28/2)))),'VERTICAL ALIGNMENT'!$K$28+'VERTICAL ALIGNMENT'!$F$27*(PET!$W55-'VERTICAL ALIGNMENT'!$J$28)+('VERTICAL ALIGNMENT'!$I$28/2)*(PET!$W55-'VERTICAL ALIGNMENT'!$J$28)^2,IF(AND(PET!$W55&lt;=('VERTICAL ALIGNMENT'!$C$30-('VERTICAL ALIGNMENT'!$E$30/2)),(PET!$W55&gt;='VERTICAL ALIGNMENT'!$C$28+'VERTICAL ALIGNMENT'!$E$28/2)),'VERTICAL ALIGNMENT'!$D$28+'VERTICAL ALIGNMENT'!$F$29*(PET!$W55-'VERTICAL ALIGNMENT'!$C$28),IF(AND(PET!$W55&lt;=('VERTICAL ALIGNMENT'!$C$30+('VERTICAL ALIGNMENT'!$E$30/2)),(PET!$W55&gt;=('VERTICAL ALIGNMENT'!$C$30-('VERTICAL ALIGNMENT'!$E$30/2)))),'VERTICAL ALIGNMENT'!$K$30+'VERTICAL ALIGNMENT'!$F$29*(PET!$W55-'VERTICAL ALIGNMENT'!$J$30)+('VERTICAL ALIGNMENT'!$I$30/2)*(PET!$W55-'VERTICAL ALIGNMENT'!$J$30)^2,IF(AND(PET!$W55&lt;=('VERTICAL ALIGNMENT'!$C$32-('VERTICAL ALIGNMENT'!$E$32/2)),(PET!$W55&gt;='VERTICAL ALIGNMENT'!$C$30+'VERTICAL ALIGNMENT'!$E$30/2)),'VERTICAL ALIGNMENT'!$D$30+'VERTICAL ALIGNMENT'!$F$31*(PET!$W55-'VERTICAL ALIGNMENT'!$C$30),IF(AND(PET!$W55&lt;=('VERTICAL ALIGNMENT'!$C$32+('VERTICAL ALIGNMENT'!$E$32/2)),(PET!$W55&gt;=('VERTICAL ALIGNMENT'!$C$32-('VERTICAL ALIGNMENT'!$E$32/2)))),'VERTICAL ALIGNMENT'!$K$32+'VERTICAL ALIGNMENT'!$F$31*(PET!$W55-'VERTICAL ALIGNMENT'!$J$32)+('VERTICAL ALIGNMENT'!$I$32/2)*(PET!$W55-'VERTICAL ALIGNMENT'!$J$32)^2,$Q55))))))</f>
        <v>O. B.</v>
      </c>
      <c r="Q55" s="162" t="str">
        <f>IF(AND(PET!$W55&lt;=('VERTICAL ALIGNMENT'!$C$34-('VERTICAL ALIGNMENT'!$E$34/2)),(PET!$W55&gt;='VERTICAL ALIGNMENT'!$C$32+'VERTICAL ALIGNMENT'!$E$32/2)),'VERTICAL ALIGNMENT'!$D$32+'VERTICAL ALIGNMENT'!$F$33*(PET!$W55-'VERTICAL ALIGNMENT'!$C$32),IF(AND(PET!$W55&lt;=('VERTICAL ALIGNMENT'!$C$34+('VERTICAL ALIGNMENT'!$E$34/2)),(PET!$W55&gt;=('VERTICAL ALIGNMENT'!$C$34-('VERTICAL ALIGNMENT'!$E$34/2)))),'VERTICAL ALIGNMENT'!$K$34+'VERTICAL ALIGNMENT'!$F$33*(PET!$W55-'VERTICAL ALIGNMENT'!$J$34)+('VERTICAL ALIGNMENT'!$I$34/2)*(PET!$W55-'VERTICAL ALIGNMENT'!$J$34)^2,IF(AND(PET!$W55&lt;=('VERTICAL ALIGNMENT'!$C$36-('VERTICAL ALIGNMENT'!$E$36/2)),(PET!$W55&gt;='VERTICAL ALIGNMENT'!$C$34+'VERTICAL ALIGNMENT'!$E$34/2)),'VERTICAL ALIGNMENT'!$D$34+'VERTICAL ALIGNMENT'!$F$35*(PET!$W55-'VERTICAL ALIGNMENT'!$C$34),IF(AND(PET!$W55&lt;=('VERTICAL ALIGNMENT'!$C$36+('VERTICAL ALIGNMENT'!$E$36/2)),(PET!$W55&gt;=('VERTICAL ALIGNMENT'!$C$36-('VERTICAL ALIGNMENT'!$E$36/2)))),'VERTICAL ALIGNMENT'!$K$36+'VERTICAL ALIGNMENT'!$F$35*(PET!$W55-'VERTICAL ALIGNMENT'!$J$36)+('VERTICAL ALIGNMENT'!$I$36/2)*(PET!$W55-'VERTICAL ALIGNMENT'!$J$36)^2,IF(AND(PET!$W55&lt;=('VERTICAL ALIGNMENT'!$C$38-('VERTICAL ALIGNMENT'!$E$38/2)),(PET!$W55&gt;='VERTICAL ALIGNMENT'!$C$36+'VERTICAL ALIGNMENT'!$E$36/2)),'VERTICAL ALIGNMENT'!$D$36+'VERTICAL ALIGNMENT'!$F$37*(PET!$W55-'VERTICAL ALIGNMENT'!$C$36),IF(AND(PET!$W55&lt;=('VERTICAL ALIGNMENT'!$C$38+('VERTICAL ALIGNMENT'!$E$38/2)),(PET!$W55&gt;=('VERTICAL ALIGNMENT'!$C$38-('VERTICAL ALIGNMENT'!$E$38/2)))),'VERTICAL ALIGNMENT'!$K$38+'VERTICAL ALIGNMENT'!$F$37*(PET!$W55-'VERTICAL ALIGNMENT'!$J$38)+('VERTICAL ALIGNMENT'!$I$38/2)*(PET!$W55-'VERTICAL ALIGNMENT'!$J$38)^2,$R55))))))</f>
        <v>O. B.</v>
      </c>
      <c r="R55" s="162" t="str">
        <f>IF(AND(PET!$W55&lt;=('VERTICAL ALIGNMENT'!$C$40-('VERTICAL ALIGNMENT'!$E$40/2)),(PET!$W55&gt;='VERTICAL ALIGNMENT'!$C$38+'VERTICAL ALIGNMENT'!$E$38/2)),'VERTICAL ALIGNMENT'!$D$38+'VERTICAL ALIGNMENT'!$F$39*(PET!$W55-'VERTICAL ALIGNMENT'!$C$38),IF(AND(PET!$W55&lt;=('VERTICAL ALIGNMENT'!$C$40+('VERTICAL ALIGNMENT'!$E$40/2)),(PET!$W55&gt;=('VERTICAL ALIGNMENT'!$C$40-('VERTICAL ALIGNMENT'!$E$40/2)))),'VERTICAL ALIGNMENT'!$K$40+'VERTICAL ALIGNMENT'!$F$39*(PET!$W55-'VERTICAL ALIGNMENT'!$J$40)+('VERTICAL ALIGNMENT'!$I$40/2)*(PET!$W55-'VERTICAL ALIGNMENT'!$J$40)^2,IF(AND(PET!$W55&lt;=('VERTICAL ALIGNMENT'!$C$42-('VERTICAL ALIGNMENT'!$E$42/2)),(PET!$W55&gt;='VERTICAL ALIGNMENT'!$C$40+'VERTICAL ALIGNMENT'!$E$40/2)),'VERTICAL ALIGNMENT'!$D$40+'VERTICAL ALIGNMENT'!$F$41*(PET!$W55-'VERTICAL ALIGNMENT'!$C$40),IF(AND(PET!$W55&lt;=('VERTICAL ALIGNMENT'!$C$42+('VERTICAL ALIGNMENT'!$E$42/2)),(PET!$W55&gt;=('VERTICAL ALIGNMENT'!$C$42-('VERTICAL ALIGNMENT'!$E$42/2)))),'VERTICAL ALIGNMENT'!$K$42+'VERTICAL ALIGNMENT'!$F$41*(PET!$W55-'VERTICAL ALIGNMENT'!$J$42)+('VERTICAL ALIGNMENT'!$I$42/2)*(PET!$W55-'VERTICAL ALIGNMENT'!$J$42)^2,IF(AND(PET!$W55&lt;=('VERTICAL ALIGNMENT'!$C$44-('VERTICAL ALIGNMENT'!$E$44/2)),(PET!$W55&gt;='VERTICAL ALIGNMENT'!$C$42+'VERTICAL ALIGNMENT'!$E$42/2)),'VERTICAL ALIGNMENT'!$D$42+'VERTICAL ALIGNMENT'!$F$43*(PET!$W55-'VERTICAL ALIGNMENT'!$C$42),IF(AND(PET!$W55&lt;=('VERTICAL ALIGNMENT'!$C$44+('VERTICAL ALIGNMENT'!$E$44/2)),(PET!$W55&gt;=('VERTICAL ALIGNMENT'!$C$44-('VERTICAL ALIGNMENT'!$E$44/2)))),'VERTICAL ALIGNMENT'!$K$44+'VERTICAL ALIGNMENT'!$F$43*(PET!$W55-'VERTICAL ALIGNMENT'!$J$44)+('VERTICAL ALIGNMENT'!$I$44/2)*(PET!$W55-'VERTICAL ALIGNMENT'!$J$44)^2,$S55))))))</f>
        <v>O. B.</v>
      </c>
      <c r="S55" s="162" t="str">
        <f>IF(AND(PET!$W55&lt;=('VERTICAL ALIGNMENT'!$C$46-('VERTICAL ALIGNMENT'!$E$46/2)),(PET!$W55&gt;='VERTICAL ALIGNMENT'!$C$44+'VERTICAL ALIGNMENT'!$E$44/2)),'VERTICAL ALIGNMENT'!$D$44+'VERTICAL ALIGNMENT'!$F$45*(PET!$W55-'VERTICAL ALIGNMENT'!$C$44),IF(AND(PET!$W55&lt;=('VERTICAL ALIGNMENT'!$C$46+('VERTICAL ALIGNMENT'!$E$46/2)),(PET!$W55&gt;=('VERTICAL ALIGNMENT'!$C$46-('VERTICAL ALIGNMENT'!$E$46/2)))),'VERTICAL ALIGNMENT'!$K$46+'VERTICAL ALIGNMENT'!$F$45*(PET!$W55-'VERTICAL ALIGNMENT'!$J$46)+('VERTICAL ALIGNMENT'!$I$46/2)*(PET!$W55-'VERTICAL ALIGNMENT'!$J$46)^2,IF(AND(PET!$W55&lt;=('VERTICAL ALIGNMENT'!$C$48-('VERTICAL ALIGNMENT'!$E$48/2)),(PET!$W55&gt;='VERTICAL ALIGNMENT'!$C$46+'VERTICAL ALIGNMENT'!$E$46/2)),'VERTICAL ALIGNMENT'!$D$46+'VERTICAL ALIGNMENT'!$F$47*(PET!$W55-'VERTICAL ALIGNMENT'!$C$46),IF(AND(PET!$W55&lt;=('VERTICAL ALIGNMENT'!$C$48+('VERTICAL ALIGNMENT'!$E$48/2)),(PET!$W55&gt;=('VERTICAL ALIGNMENT'!$C$48-('VERTICAL ALIGNMENT'!$E$48/2)))),'VERTICAL ALIGNMENT'!$K$48+'VERTICAL ALIGNMENT'!$F$47*(PET!$W55-'VERTICAL ALIGNMENT'!$J$48)+('VERTICAL ALIGNMENT'!$I$48/2)*(PET!$W55-'VERTICAL ALIGNMENT'!$J$48)^2,IF(AND(PET!$W55&lt;=('VERTICAL ALIGNMENT'!$C$50-('VERTICAL ALIGNMENT'!$E$50/2)),(PET!$W55&gt;='VERTICAL ALIGNMENT'!$C$48+'VERTICAL ALIGNMENT'!$E$48/2)),'VERTICAL ALIGNMENT'!$D$48+'VERTICAL ALIGNMENT'!$F$49*(PET!$W55-'VERTICAL ALIGNMENT'!$C$48),IF(AND(PET!$W55&lt;=('VERTICAL ALIGNMENT'!$C$50+('VERTICAL ALIGNMENT'!$E$50/2)),(PET!$W55&gt;=('VERTICAL ALIGNMENT'!$C$50-('VERTICAL ALIGNMENT'!$E$50/2)))),'VERTICAL ALIGNMENT'!$K$50+'VERTICAL ALIGNMENT'!$F$49*(PET!$W55-'VERTICAL ALIGNMENT'!$J$50)+('VERTICAL ALIGNMENT'!$I$50/2)*(PET!$W55-'VERTICAL ALIGNMENT'!$J$50)^2,$T55))))))</f>
        <v>O. B.</v>
      </c>
      <c r="T55" s="162" t="str">
        <f>IF(AND(PET!$W55&lt;=('VERTICAL ALIGNMENT'!$C$52-('VERTICAL ALIGNMENT'!$E$52/2)),(PET!$W55&gt;='VERTICAL ALIGNMENT'!$C$50+'VERTICAL ALIGNMENT'!$E$50/2)),'VERTICAL ALIGNMENT'!$D$50+'VERTICAL ALIGNMENT'!$F$51*(PET!$W55-'VERTICAL ALIGNMENT'!$C$50),IF(AND(PET!$W55&lt;=('VERTICAL ALIGNMENT'!$C$52+('VERTICAL ALIGNMENT'!$E$52/2)),(PET!$W55&gt;=('VERTICAL ALIGNMENT'!$C$52-('VERTICAL ALIGNMENT'!$E$52/2)))),'VERTICAL ALIGNMENT'!$K$52+'VERTICAL ALIGNMENT'!$F$51*(PET!$W55-'VERTICAL ALIGNMENT'!$J$52)+('VERTICAL ALIGNMENT'!$I$52/2)*(PET!$W55-'VERTICAL ALIGNMENT'!$J$52)^2,IF(AND(PET!$W55&lt;=('VERTICAL ALIGNMENT'!$C$54-('VERTICAL ALIGNMENT'!$E$54/2)),(PET!$W55&gt;='VERTICAL ALIGNMENT'!$C$52+'VERTICAL ALIGNMENT'!$E$52/2)),'VERTICAL ALIGNMENT'!$D$52+'VERTICAL ALIGNMENT'!$F$53*(PET!$W55-'VERTICAL ALIGNMENT'!$C$52),IF(AND(PET!$W55&lt;=('VERTICAL ALIGNMENT'!$C$54+('VERTICAL ALIGNMENT'!$E$54/2)),(PET!$W55&gt;=('VERTICAL ALIGNMENT'!$C$54-('VERTICAL ALIGNMENT'!$E$54/2)))),'VERTICAL ALIGNMENT'!$K$54+'VERTICAL ALIGNMENT'!$F$53*(PET!$W55-'VERTICAL ALIGNMENT'!$J$54)+('VERTICAL ALIGNMENT'!$I$54/2)*(PET!$W55-'VERTICAL ALIGNMENT'!$J$54)^2,IF(AND(PET!$W55&lt;=('VERTICAL ALIGNMENT'!$C$56-('VERTICAL ALIGNMENT'!$E$56/2)),(PET!$W55&gt;='VERTICAL ALIGNMENT'!$C$54+'VERTICAL ALIGNMENT'!$E$54/2)),'VERTICAL ALIGNMENT'!$D$54+'VERTICAL ALIGNMENT'!$F$55*(PET!$W55-'VERTICAL ALIGNMENT'!$C$54),IF(AND(PET!$W55&lt;=('VERTICAL ALIGNMENT'!$C$56+('VERTICAL ALIGNMENT'!$E$56/2)),(PET!$W55&gt;=('VERTICAL ALIGNMENT'!$C$56-('VERTICAL ALIGNMENT'!$E$56/2)))),'VERTICAL ALIGNMENT'!$K$56+'VERTICAL ALIGNMENT'!$F$55*(PET!$W55-'VERTICAL ALIGNMENT'!$J$56)+('VERTICAL ALIGNMENT'!$I$56/2)*(PET!$W55-'VERTICAL ALIGNMENT'!$J$56)^2,$U55))))))</f>
        <v>O. B.</v>
      </c>
      <c r="U55" s="162" t="str">
        <f>IF(AND(PET!$W55&lt;=('VERTICAL ALIGNMENT'!$C$58-('VERTICAL ALIGNMENT'!$E$58/2)),(PET!$W55&gt;='VERTICAL ALIGNMENT'!$C$56+'VERTICAL ALIGNMENT'!$E$56/2)),'VERTICAL ALIGNMENT'!$D$56+'VERTICAL ALIGNMENT'!$F$57*(PET!$W55-'VERTICAL ALIGNMENT'!$C$56),IF(AND(PET!$W55&lt;=('VERTICAL ALIGNMENT'!$C$58+('VERTICAL ALIGNMENT'!$E$58/2)),(PET!$W55&gt;=('VERTICAL ALIGNMENT'!$C$58-('VERTICAL ALIGNMENT'!$E$58/2)))),'VERTICAL ALIGNMENT'!$K$58+'VERTICAL ALIGNMENT'!$F$57*(PET!$W55-'VERTICAL ALIGNMENT'!$J$58)+('VERTICAL ALIGNMENT'!$I$58/2)*(PET!$W55-'VERTICAL ALIGNMENT'!$J$58)^2,IF(AND(PET!$W55&lt;=('VERTICAL ALIGNMENT'!$C$60-('VERTICAL ALIGNMENT'!$E$60/2)),(PET!$W55&gt;='VERTICAL ALIGNMENT'!$C$58+'VERTICAL ALIGNMENT'!$E$58/2)),'VERTICAL ALIGNMENT'!$D$58+'VERTICAL ALIGNMENT'!$F$59*(PET!$W55-'VERTICAL ALIGNMENT'!$C$58),IF(AND(PET!$W55&lt;=('VERTICAL ALIGNMENT'!$C$60+('VERTICAL ALIGNMENT'!$E$60/2)),(PET!$W55&gt;=('VERTICAL ALIGNMENT'!$C$60-('VERTICAL ALIGNMENT'!$E$60/2)))),'VERTICAL ALIGNMENT'!$K$60+'VERTICAL ALIGNMENT'!$F$59*(PET!$W55-'VERTICAL ALIGNMENT'!$J$60)+('VERTICAL ALIGNMENT'!$I$60/2)*(PET!$W55-'VERTICAL ALIGNMENT'!$J$60)^2,IF(AND(PET!$W55&lt;=('VERTICAL ALIGNMENT'!$C$62-('VERTICAL ALIGNMENT'!$E$62/2)),(PET!$W55&gt;='VERTICAL ALIGNMENT'!$C$60+'VERTICAL ALIGNMENT'!$E$60/2)),'VERTICAL ALIGNMENT'!$D$60+'VERTICAL ALIGNMENT'!$F$61*(PET!$W55-'VERTICAL ALIGNMENT'!$C$60),IF(AND(PET!$W55&lt;=('VERTICAL ALIGNMENT'!$C$62+('VERTICAL ALIGNMENT'!$E$62/2)),(PET!$W55&gt;=('VERTICAL ALIGNMENT'!$C$62-('VERTICAL ALIGNMENT'!$E$62/2)))),'VERTICAL ALIGNMENT'!$K$62+'VERTICAL ALIGNMENT'!$F$61*(PET!$W55-'VERTICAL ALIGNMENT'!$J$62)+('VERTICAL ALIGNMENT'!$I$62/2)*(PET!$W55-'VERTICAL ALIGNMENT'!$J$62)^2,$V55))))))</f>
        <v>O. B.</v>
      </c>
      <c r="V55" s="162" t="str">
        <f>IF(AND(PET!$W55&gt;'VERTICAL ALIGNMENT'!$C$60+'VERTICAL ALIGNMENT'!$E$60/2,PET!$W55&lt;='VERTICAL ALIGNMENT'!$C$62),'VERTICAL ALIGNMENT'!$D$60+'VERTICAL ALIGNMENT'!$F$61*(PET!$W55-'VERTICAL ALIGNMENT'!$C$60),"O. B.")</f>
        <v>O. B.</v>
      </c>
      <c r="W55" s="163">
        <v>1150</v>
      </c>
      <c r="X55" s="209">
        <f t="shared" si="53"/>
        <v>1.1827505827505847E-2</v>
      </c>
      <c r="Y55" s="106">
        <v>4</v>
      </c>
      <c r="Z55" s="210">
        <f t="shared" si="54"/>
        <v>644.84649999999999</v>
      </c>
      <c r="AA55" s="253">
        <f t="shared" si="57"/>
        <v>1.1827505827505847E-2</v>
      </c>
      <c r="AB55" s="105">
        <v>24</v>
      </c>
      <c r="AC55" s="172">
        <f>AA55*AB55</f>
        <v>0.28386013986014036</v>
      </c>
      <c r="AD55" s="268"/>
      <c r="AE55" s="215"/>
      <c r="AF55" s="219">
        <f>ROUND(Z55+(AB55*AA55),2)</f>
        <v>645.13</v>
      </c>
      <c r="AG55" s="100"/>
      <c r="AH55" s="100"/>
      <c r="AI55" s="100"/>
      <c r="AJ55" s="107"/>
      <c r="AK55" s="138"/>
      <c r="AL55" s="110"/>
      <c r="AM55" s="110"/>
      <c r="AP55" s="110"/>
      <c r="AQ55" s="110"/>
      <c r="AR55" s="110"/>
      <c r="AS55" s="110"/>
      <c r="AT55" s="110"/>
      <c r="AU55" s="111"/>
      <c r="AV55" s="111"/>
      <c r="AW55" s="117"/>
      <c r="AX55" s="117"/>
      <c r="AY55" s="113"/>
      <c r="AZ55" s="113"/>
    </row>
    <row r="56" spans="1:52" ht="13.5" customHeight="1" x14ac:dyDescent="0.2">
      <c r="A56" s="131">
        <f t="shared" si="46"/>
        <v>643.12</v>
      </c>
      <c r="B56" s="106">
        <v>10</v>
      </c>
      <c r="C56" s="206">
        <f t="shared" ref="C56:C57" si="66">IF(ABS(I56)&lt;0.04,-0.04,I56)</f>
        <v>-0.04</v>
      </c>
      <c r="D56" s="131">
        <f t="shared" si="48"/>
        <v>643.52</v>
      </c>
      <c r="E56" s="198"/>
      <c r="F56" s="113"/>
      <c r="G56" s="145">
        <f t="shared" ref="G56:G57" si="67">H56*I56</f>
        <v>-0.90620813278008305</v>
      </c>
      <c r="H56" s="234">
        <v>36</v>
      </c>
      <c r="I56" s="224">
        <f>$I$9-(($I$9-$I$24)/($W$24-$W$9))*(W56-$W$9)</f>
        <v>-2.5172448132780086E-2</v>
      </c>
      <c r="J56" s="201">
        <f t="shared" ref="J56:J57" si="68">ROUND(M56+(K56*L56),3)</f>
        <v>644.42200000000003</v>
      </c>
      <c r="K56" s="106">
        <v>4</v>
      </c>
      <c r="L56" s="262">
        <f t="shared" si="52"/>
        <v>-2.5172448132780086E-2</v>
      </c>
      <c r="M56" s="161">
        <f>IF(AND(PET!$W56&lt;=('VERTICAL ALIGNMENT'!$C$10-('VERTICAL ALIGNMENT'!$E$10/2)),(PET!$W56&gt;='VERTICAL ALIGNMENT'!$C$8)),'VERTICAL ALIGNMENT'!$D$8+'VERTICAL ALIGNMENT'!$F$9*(PET!$W56-'VERTICAL ALIGNMENT'!$C$8),IF(AND(PET!$W56&lt;=('VERTICAL ALIGNMENT'!$C$10+('VERTICAL ALIGNMENT'!$E$10/2)),(PET!$W56&gt;=('VERTICAL ALIGNMENT'!$C$10-('VERTICAL ALIGNMENT'!$E$10/2)))),'VERTICAL ALIGNMENT'!$K$10+'VERTICAL ALIGNMENT'!$F$9*(PET!$W56-'VERTICAL ALIGNMENT'!$J$10)+('VERTICAL ALIGNMENT'!$I$10/2)*(PET!$W56-'VERTICAL ALIGNMENT'!$J$10)^2,IF(AND(PET!$W56&lt;=('VERTICAL ALIGNMENT'!$C$12-('VERTICAL ALIGNMENT'!$E$12/2)),(PET!$W56&gt;='VERTICAL ALIGNMENT'!$C$10+'VERTICAL ALIGNMENT'!$E$10/2)),'VERTICAL ALIGNMENT'!$D$10+'VERTICAL ALIGNMENT'!$F$11*(PET!$W56-'VERTICAL ALIGNMENT'!$C$10),IF(AND(PET!$W56&lt;=('VERTICAL ALIGNMENT'!$C$12+('VERTICAL ALIGNMENT'!$E$12/2)),(PET!$W56&gt;=('VERTICAL ALIGNMENT'!$C$12-('VERTICAL ALIGNMENT'!$E$12/2)))),'VERTICAL ALIGNMENT'!$K$12+'VERTICAL ALIGNMENT'!$F$11*(PET!$W56-'VERTICAL ALIGNMENT'!$J$12)+('VERTICAL ALIGNMENT'!$I$12/2)*(PET!$W56-'VERTICAL ALIGNMENT'!$J$12)^2,IF(AND(PET!$W56&lt;=('VERTICAL ALIGNMENT'!$C$14-('VERTICAL ALIGNMENT'!$E$14/2)),(PET!$W56&gt;='VERTICAL ALIGNMENT'!$C$12+'VERTICAL ALIGNMENT'!$E$12/2)),'VERTICAL ALIGNMENT'!$D$12+'VERTICAL ALIGNMENT'!$F$13*(PET!$W56-'VERTICAL ALIGNMENT'!$C$12),IF(AND(PET!$W56&lt;=('VERTICAL ALIGNMENT'!$C$14+('VERTICAL ALIGNMENT'!$E$14/2)),(PET!$W56&gt;=('VERTICAL ALIGNMENT'!$C$14-('VERTICAL ALIGNMENT'!$E$14/2)))),'VERTICAL ALIGNMENT'!$K$14+'VERTICAL ALIGNMENT'!$F$13*(PET!$W56-'VERTICAL ALIGNMENT'!$J$14)+('VERTICAL ALIGNMENT'!$I$14/2)*(PET!$W56-'VERTICAL ALIGNMENT'!$J$14)^2,$N56))))))</f>
        <v>644.52236616178766</v>
      </c>
      <c r="N56" s="162" t="str">
        <f>IF(AND(PET!$W56&lt;=('VERTICAL ALIGNMENT'!$C$16-('VERTICAL ALIGNMENT'!$E$16/2)),(PET!$W56&gt;='VERTICAL ALIGNMENT'!$C$14+'VERTICAL ALIGNMENT'!$E$14/2)),'VERTICAL ALIGNMENT'!$D$14+'VERTICAL ALIGNMENT'!$F$15*(PET!$W56-'VERTICAL ALIGNMENT'!$C$14),IF(AND(PET!$W56&lt;=('VERTICAL ALIGNMENT'!$C$16+('VERTICAL ALIGNMENT'!$E$16/2)),(PET!$W56&gt;=('VERTICAL ALIGNMENT'!$C$16-('VERTICAL ALIGNMENT'!$E$16/2)))),'VERTICAL ALIGNMENT'!$K$16+'VERTICAL ALIGNMENT'!$F$15*(PET!$W56-'VERTICAL ALIGNMENT'!$J$16)+('VERTICAL ALIGNMENT'!$I$16/2)*(PET!$W56-'VERTICAL ALIGNMENT'!$J$16)^2,IF(AND(PET!$W56&lt;=('VERTICAL ALIGNMENT'!$C$18-('VERTICAL ALIGNMENT'!$E$18/2)),(PET!$W56&gt;='VERTICAL ALIGNMENT'!$C$16+'VERTICAL ALIGNMENT'!$E$16/2)),'VERTICAL ALIGNMENT'!$D$16+'VERTICAL ALIGNMENT'!$F$17*(PET!$W56-'VERTICAL ALIGNMENT'!$C$16),IF(AND(PET!$W56&lt;=('VERTICAL ALIGNMENT'!$C$18+('VERTICAL ALIGNMENT'!$E$18/2)),(PET!$W56&gt;=('VERTICAL ALIGNMENT'!$C$18-('VERTICAL ALIGNMENT'!$E$18/2)))),'VERTICAL ALIGNMENT'!$K$18+'VERTICAL ALIGNMENT'!$F$17*(PET!$W56-'VERTICAL ALIGNMENT'!$J$18)+('VERTICAL ALIGNMENT'!$I$18/2)*(PET!$W56-'VERTICAL ALIGNMENT'!$J$18)^2,IF(AND(PET!$W56&lt;=('VERTICAL ALIGNMENT'!$C$20-('VERTICAL ALIGNMENT'!$E$20/2)),(PET!$W56&gt;='VERTICAL ALIGNMENT'!$C$18+'VERTICAL ALIGNMENT'!$E$18/2)),'VERTICAL ALIGNMENT'!$D$18+'VERTICAL ALIGNMENT'!$F$19*(PET!$W56-'VERTICAL ALIGNMENT'!$C$18),IF(AND(PET!$W56&lt;=('VERTICAL ALIGNMENT'!$C$20+('VERTICAL ALIGNMENT'!$E$20/2)),(PET!$W56&gt;=('VERTICAL ALIGNMENT'!$C$20-('VERTICAL ALIGNMENT'!$E$20/2)))),'VERTICAL ALIGNMENT'!$K$20+'VERTICAL ALIGNMENT'!$F$19*(PET!$W56-'VERTICAL ALIGNMENT'!$J$20)+('VERTICAL ALIGNMENT'!$I$20/2)*(PET!$W56-'VERTICAL ALIGNMENT'!$J$20)^2,$O56))))))</f>
        <v>O. B.</v>
      </c>
      <c r="O56" s="162" t="str">
        <f>IF(AND(PET!$W56&lt;=('VERTICAL ALIGNMENT'!$C$22-('VERTICAL ALIGNMENT'!$E$22/2)),(PET!$W56&gt;='VERTICAL ALIGNMENT'!$C$20+'VERTICAL ALIGNMENT'!$E$20/2)),'VERTICAL ALIGNMENT'!$D$20+'VERTICAL ALIGNMENT'!$F$21*(PET!$W56-'VERTICAL ALIGNMENT'!$C$20),IF(AND(PET!$W56&lt;=('VERTICAL ALIGNMENT'!$C$22+('VERTICAL ALIGNMENT'!$E$22/2)),(PET!$W56&gt;=('VERTICAL ALIGNMENT'!$C$22-('VERTICAL ALIGNMENT'!$E$22/2)))),'VERTICAL ALIGNMENT'!$K$22+'VERTICAL ALIGNMENT'!$F$21*(PET!$W56-'VERTICAL ALIGNMENT'!$J$22)+('VERTICAL ALIGNMENT'!$I$22/2)*(PET!$W56-'VERTICAL ALIGNMENT'!$J$22)^2,IF(AND(PET!$W56&lt;=('VERTICAL ALIGNMENT'!$C$24-('VERTICAL ALIGNMENT'!$E$24/2)),(PET!$W56&gt;='VERTICAL ALIGNMENT'!$C$22+'VERTICAL ALIGNMENT'!$E$22/2)),'VERTICAL ALIGNMENT'!$D$22+'VERTICAL ALIGNMENT'!$F$23*(PET!$W56-'VERTICAL ALIGNMENT'!$C$22),IF(AND(PET!$W56&lt;=('VERTICAL ALIGNMENT'!$C$24+('VERTICAL ALIGNMENT'!$E$24/2)),(PET!$W56&gt;=('VERTICAL ALIGNMENT'!$C$24-('VERTICAL ALIGNMENT'!$E$24/2)))),'VERTICAL ALIGNMENT'!$K$24+'VERTICAL ALIGNMENT'!$F$23*(PET!$W56-'VERTICAL ALIGNMENT'!$J$24)+('VERTICAL ALIGNMENT'!$I$24/2)*(PET!$W56-'VERTICAL ALIGNMENT'!$J$24)^2,IF(AND(PET!$W56&lt;=('VERTICAL ALIGNMENT'!$C$26-('VERTICAL ALIGNMENT'!$E$26/2)),(PET!$W56&gt;='VERTICAL ALIGNMENT'!$C$24+'VERTICAL ALIGNMENT'!$E$24/2)),'VERTICAL ALIGNMENT'!$D$24+'VERTICAL ALIGNMENT'!$F$25*(PET!$W56-'VERTICAL ALIGNMENT'!$C$24),IF(AND(PET!$W56&lt;=('VERTICAL ALIGNMENT'!$C$26+('VERTICAL ALIGNMENT'!$E$26/2)),(PET!$W56&gt;=('VERTICAL ALIGNMENT'!$C$26-('VERTICAL ALIGNMENT'!$E$26/2)))),'VERTICAL ALIGNMENT'!$K$26+'VERTICAL ALIGNMENT'!$F$25*(PET!$W56-'VERTICAL ALIGNMENT'!$J$26)+('VERTICAL ALIGNMENT'!$I$26/2)*(PET!$W56-'VERTICAL ALIGNMENT'!$J$26)^2,$P56))))))</f>
        <v>O. B.</v>
      </c>
      <c r="P56" s="162" t="str">
        <f>IF(AND(PET!$W56&lt;=('VERTICAL ALIGNMENT'!$C$28-('VERTICAL ALIGNMENT'!$E$28/2)),(PET!$W56&gt;='VERTICAL ALIGNMENT'!$C$26+'VERTICAL ALIGNMENT'!$E$26/2)),'VERTICAL ALIGNMENT'!$D$26+'VERTICAL ALIGNMENT'!$F$27*(PET!$W56-'VERTICAL ALIGNMENT'!$C$26),IF(AND(PET!$W56&lt;=('VERTICAL ALIGNMENT'!$C$28+('VERTICAL ALIGNMENT'!$E$28/2)),(PET!$W56&gt;=('VERTICAL ALIGNMENT'!$C$28-('VERTICAL ALIGNMENT'!$E$28/2)))),'VERTICAL ALIGNMENT'!$K$28+'VERTICAL ALIGNMENT'!$F$27*(PET!$W56-'VERTICAL ALIGNMENT'!$J$28)+('VERTICAL ALIGNMENT'!$I$28/2)*(PET!$W56-'VERTICAL ALIGNMENT'!$J$28)^2,IF(AND(PET!$W56&lt;=('VERTICAL ALIGNMENT'!$C$30-('VERTICAL ALIGNMENT'!$E$30/2)),(PET!$W56&gt;='VERTICAL ALIGNMENT'!$C$28+'VERTICAL ALIGNMENT'!$E$28/2)),'VERTICAL ALIGNMENT'!$D$28+'VERTICAL ALIGNMENT'!$F$29*(PET!$W56-'VERTICAL ALIGNMENT'!$C$28),IF(AND(PET!$W56&lt;=('VERTICAL ALIGNMENT'!$C$30+('VERTICAL ALIGNMENT'!$E$30/2)),(PET!$W56&gt;=('VERTICAL ALIGNMENT'!$C$30-('VERTICAL ALIGNMENT'!$E$30/2)))),'VERTICAL ALIGNMENT'!$K$30+'VERTICAL ALIGNMENT'!$F$29*(PET!$W56-'VERTICAL ALIGNMENT'!$J$30)+('VERTICAL ALIGNMENT'!$I$30/2)*(PET!$W56-'VERTICAL ALIGNMENT'!$J$30)^2,IF(AND(PET!$W56&lt;=('VERTICAL ALIGNMENT'!$C$32-('VERTICAL ALIGNMENT'!$E$32/2)),(PET!$W56&gt;='VERTICAL ALIGNMENT'!$C$30+'VERTICAL ALIGNMENT'!$E$30/2)),'VERTICAL ALIGNMENT'!$D$30+'VERTICAL ALIGNMENT'!$F$31*(PET!$W56-'VERTICAL ALIGNMENT'!$C$30),IF(AND(PET!$W56&lt;=('VERTICAL ALIGNMENT'!$C$32+('VERTICAL ALIGNMENT'!$E$32/2)),(PET!$W56&gt;=('VERTICAL ALIGNMENT'!$C$32-('VERTICAL ALIGNMENT'!$E$32/2)))),'VERTICAL ALIGNMENT'!$K$32+'VERTICAL ALIGNMENT'!$F$31*(PET!$W56-'VERTICAL ALIGNMENT'!$J$32)+('VERTICAL ALIGNMENT'!$I$32/2)*(PET!$W56-'VERTICAL ALIGNMENT'!$J$32)^2,$Q56))))))</f>
        <v>O. B.</v>
      </c>
      <c r="Q56" s="162" t="str">
        <f>IF(AND(PET!$W56&lt;=('VERTICAL ALIGNMENT'!$C$34-('VERTICAL ALIGNMENT'!$E$34/2)),(PET!$W56&gt;='VERTICAL ALIGNMENT'!$C$32+'VERTICAL ALIGNMENT'!$E$32/2)),'VERTICAL ALIGNMENT'!$D$32+'VERTICAL ALIGNMENT'!$F$33*(PET!$W56-'VERTICAL ALIGNMENT'!$C$32),IF(AND(PET!$W56&lt;=('VERTICAL ALIGNMENT'!$C$34+('VERTICAL ALIGNMENT'!$E$34/2)),(PET!$W56&gt;=('VERTICAL ALIGNMENT'!$C$34-('VERTICAL ALIGNMENT'!$E$34/2)))),'VERTICAL ALIGNMENT'!$K$34+'VERTICAL ALIGNMENT'!$F$33*(PET!$W56-'VERTICAL ALIGNMENT'!$J$34)+('VERTICAL ALIGNMENT'!$I$34/2)*(PET!$W56-'VERTICAL ALIGNMENT'!$J$34)^2,IF(AND(PET!$W56&lt;=('VERTICAL ALIGNMENT'!$C$36-('VERTICAL ALIGNMENT'!$E$36/2)),(PET!$W56&gt;='VERTICAL ALIGNMENT'!$C$34+'VERTICAL ALIGNMENT'!$E$34/2)),'VERTICAL ALIGNMENT'!$D$34+'VERTICAL ALIGNMENT'!$F$35*(PET!$W56-'VERTICAL ALIGNMENT'!$C$34),IF(AND(PET!$W56&lt;=('VERTICAL ALIGNMENT'!$C$36+('VERTICAL ALIGNMENT'!$E$36/2)),(PET!$W56&gt;=('VERTICAL ALIGNMENT'!$C$36-('VERTICAL ALIGNMENT'!$E$36/2)))),'VERTICAL ALIGNMENT'!$K$36+'VERTICAL ALIGNMENT'!$F$35*(PET!$W56-'VERTICAL ALIGNMENT'!$J$36)+('VERTICAL ALIGNMENT'!$I$36/2)*(PET!$W56-'VERTICAL ALIGNMENT'!$J$36)^2,IF(AND(PET!$W56&lt;=('VERTICAL ALIGNMENT'!$C$38-('VERTICAL ALIGNMENT'!$E$38/2)),(PET!$W56&gt;='VERTICAL ALIGNMENT'!$C$36+'VERTICAL ALIGNMENT'!$E$36/2)),'VERTICAL ALIGNMENT'!$D$36+'VERTICAL ALIGNMENT'!$F$37*(PET!$W56-'VERTICAL ALIGNMENT'!$C$36),IF(AND(PET!$W56&lt;=('VERTICAL ALIGNMENT'!$C$38+('VERTICAL ALIGNMENT'!$E$38/2)),(PET!$W56&gt;=('VERTICAL ALIGNMENT'!$C$38-('VERTICAL ALIGNMENT'!$E$38/2)))),'VERTICAL ALIGNMENT'!$K$38+'VERTICAL ALIGNMENT'!$F$37*(PET!$W56-'VERTICAL ALIGNMENT'!$J$38)+('VERTICAL ALIGNMENT'!$I$38/2)*(PET!$W56-'VERTICAL ALIGNMENT'!$J$38)^2,$R56))))))</f>
        <v>O. B.</v>
      </c>
      <c r="R56" s="162" t="str">
        <f>IF(AND(PET!$W56&lt;=('VERTICAL ALIGNMENT'!$C$40-('VERTICAL ALIGNMENT'!$E$40/2)),(PET!$W56&gt;='VERTICAL ALIGNMENT'!$C$38+'VERTICAL ALIGNMENT'!$E$38/2)),'VERTICAL ALIGNMENT'!$D$38+'VERTICAL ALIGNMENT'!$F$39*(PET!$W56-'VERTICAL ALIGNMENT'!$C$38),IF(AND(PET!$W56&lt;=('VERTICAL ALIGNMENT'!$C$40+('VERTICAL ALIGNMENT'!$E$40/2)),(PET!$W56&gt;=('VERTICAL ALIGNMENT'!$C$40-('VERTICAL ALIGNMENT'!$E$40/2)))),'VERTICAL ALIGNMENT'!$K$40+'VERTICAL ALIGNMENT'!$F$39*(PET!$W56-'VERTICAL ALIGNMENT'!$J$40)+('VERTICAL ALIGNMENT'!$I$40/2)*(PET!$W56-'VERTICAL ALIGNMENT'!$J$40)^2,IF(AND(PET!$W56&lt;=('VERTICAL ALIGNMENT'!$C$42-('VERTICAL ALIGNMENT'!$E$42/2)),(PET!$W56&gt;='VERTICAL ALIGNMENT'!$C$40+'VERTICAL ALIGNMENT'!$E$40/2)),'VERTICAL ALIGNMENT'!$D$40+'VERTICAL ALIGNMENT'!$F$41*(PET!$W56-'VERTICAL ALIGNMENT'!$C$40),IF(AND(PET!$W56&lt;=('VERTICAL ALIGNMENT'!$C$42+('VERTICAL ALIGNMENT'!$E$42/2)),(PET!$W56&gt;=('VERTICAL ALIGNMENT'!$C$42-('VERTICAL ALIGNMENT'!$E$42/2)))),'VERTICAL ALIGNMENT'!$K$42+'VERTICAL ALIGNMENT'!$F$41*(PET!$W56-'VERTICAL ALIGNMENT'!$J$42)+('VERTICAL ALIGNMENT'!$I$42/2)*(PET!$W56-'VERTICAL ALIGNMENT'!$J$42)^2,IF(AND(PET!$W56&lt;=('VERTICAL ALIGNMENT'!$C$44-('VERTICAL ALIGNMENT'!$E$44/2)),(PET!$W56&gt;='VERTICAL ALIGNMENT'!$C$42+'VERTICAL ALIGNMENT'!$E$42/2)),'VERTICAL ALIGNMENT'!$D$42+'VERTICAL ALIGNMENT'!$F$43*(PET!$W56-'VERTICAL ALIGNMENT'!$C$42),IF(AND(PET!$W56&lt;=('VERTICAL ALIGNMENT'!$C$44+('VERTICAL ALIGNMENT'!$E$44/2)),(PET!$W56&gt;=('VERTICAL ALIGNMENT'!$C$44-('VERTICAL ALIGNMENT'!$E$44/2)))),'VERTICAL ALIGNMENT'!$K$44+'VERTICAL ALIGNMENT'!$F$43*(PET!$W56-'VERTICAL ALIGNMENT'!$J$44)+('VERTICAL ALIGNMENT'!$I$44/2)*(PET!$W56-'VERTICAL ALIGNMENT'!$J$44)^2,$S56))))))</f>
        <v>O. B.</v>
      </c>
      <c r="S56" s="162" t="str">
        <f>IF(AND(PET!$W56&lt;=('VERTICAL ALIGNMENT'!$C$46-('VERTICAL ALIGNMENT'!$E$46/2)),(PET!$W56&gt;='VERTICAL ALIGNMENT'!$C$44+'VERTICAL ALIGNMENT'!$E$44/2)),'VERTICAL ALIGNMENT'!$D$44+'VERTICAL ALIGNMENT'!$F$45*(PET!$W56-'VERTICAL ALIGNMENT'!$C$44),IF(AND(PET!$W56&lt;=('VERTICAL ALIGNMENT'!$C$46+('VERTICAL ALIGNMENT'!$E$46/2)),(PET!$W56&gt;=('VERTICAL ALIGNMENT'!$C$46-('VERTICAL ALIGNMENT'!$E$46/2)))),'VERTICAL ALIGNMENT'!$K$46+'VERTICAL ALIGNMENT'!$F$45*(PET!$W56-'VERTICAL ALIGNMENT'!$J$46)+('VERTICAL ALIGNMENT'!$I$46/2)*(PET!$W56-'VERTICAL ALIGNMENT'!$J$46)^2,IF(AND(PET!$W56&lt;=('VERTICAL ALIGNMENT'!$C$48-('VERTICAL ALIGNMENT'!$E$48/2)),(PET!$W56&gt;='VERTICAL ALIGNMENT'!$C$46+'VERTICAL ALIGNMENT'!$E$46/2)),'VERTICAL ALIGNMENT'!$D$46+'VERTICAL ALIGNMENT'!$F$47*(PET!$W56-'VERTICAL ALIGNMENT'!$C$46),IF(AND(PET!$W56&lt;=('VERTICAL ALIGNMENT'!$C$48+('VERTICAL ALIGNMENT'!$E$48/2)),(PET!$W56&gt;=('VERTICAL ALIGNMENT'!$C$48-('VERTICAL ALIGNMENT'!$E$48/2)))),'VERTICAL ALIGNMENT'!$K$48+'VERTICAL ALIGNMENT'!$F$47*(PET!$W56-'VERTICAL ALIGNMENT'!$J$48)+('VERTICAL ALIGNMENT'!$I$48/2)*(PET!$W56-'VERTICAL ALIGNMENT'!$J$48)^2,IF(AND(PET!$W56&lt;=('VERTICAL ALIGNMENT'!$C$50-('VERTICAL ALIGNMENT'!$E$50/2)),(PET!$W56&gt;='VERTICAL ALIGNMENT'!$C$48+'VERTICAL ALIGNMENT'!$E$48/2)),'VERTICAL ALIGNMENT'!$D$48+'VERTICAL ALIGNMENT'!$F$49*(PET!$W56-'VERTICAL ALIGNMENT'!$C$48),IF(AND(PET!$W56&lt;=('VERTICAL ALIGNMENT'!$C$50+('VERTICAL ALIGNMENT'!$E$50/2)),(PET!$W56&gt;=('VERTICAL ALIGNMENT'!$C$50-('VERTICAL ALIGNMENT'!$E$50/2)))),'VERTICAL ALIGNMENT'!$K$50+'VERTICAL ALIGNMENT'!$F$49*(PET!$W56-'VERTICAL ALIGNMENT'!$J$50)+('VERTICAL ALIGNMENT'!$I$50/2)*(PET!$W56-'VERTICAL ALIGNMENT'!$J$50)^2,$T56))))))</f>
        <v>O. B.</v>
      </c>
      <c r="T56" s="162" t="str">
        <f>IF(AND(PET!$W56&lt;=('VERTICAL ALIGNMENT'!$C$52-('VERTICAL ALIGNMENT'!$E$52/2)),(PET!$W56&gt;='VERTICAL ALIGNMENT'!$C$50+'VERTICAL ALIGNMENT'!$E$50/2)),'VERTICAL ALIGNMENT'!$D$50+'VERTICAL ALIGNMENT'!$F$51*(PET!$W56-'VERTICAL ALIGNMENT'!$C$50),IF(AND(PET!$W56&lt;=('VERTICAL ALIGNMENT'!$C$52+('VERTICAL ALIGNMENT'!$E$52/2)),(PET!$W56&gt;=('VERTICAL ALIGNMENT'!$C$52-('VERTICAL ALIGNMENT'!$E$52/2)))),'VERTICAL ALIGNMENT'!$K$52+'VERTICAL ALIGNMENT'!$F$51*(PET!$W56-'VERTICAL ALIGNMENT'!$J$52)+('VERTICAL ALIGNMENT'!$I$52/2)*(PET!$W56-'VERTICAL ALIGNMENT'!$J$52)^2,IF(AND(PET!$W56&lt;=('VERTICAL ALIGNMENT'!$C$54-('VERTICAL ALIGNMENT'!$E$54/2)),(PET!$W56&gt;='VERTICAL ALIGNMENT'!$C$52+'VERTICAL ALIGNMENT'!$E$52/2)),'VERTICAL ALIGNMENT'!$D$52+'VERTICAL ALIGNMENT'!$F$53*(PET!$W56-'VERTICAL ALIGNMENT'!$C$52),IF(AND(PET!$W56&lt;=('VERTICAL ALIGNMENT'!$C$54+('VERTICAL ALIGNMENT'!$E$54/2)),(PET!$W56&gt;=('VERTICAL ALIGNMENT'!$C$54-('VERTICAL ALIGNMENT'!$E$54/2)))),'VERTICAL ALIGNMENT'!$K$54+'VERTICAL ALIGNMENT'!$F$53*(PET!$W56-'VERTICAL ALIGNMENT'!$J$54)+('VERTICAL ALIGNMENT'!$I$54/2)*(PET!$W56-'VERTICAL ALIGNMENT'!$J$54)^2,IF(AND(PET!$W56&lt;=('VERTICAL ALIGNMENT'!$C$56-('VERTICAL ALIGNMENT'!$E$56/2)),(PET!$W56&gt;='VERTICAL ALIGNMENT'!$C$54+'VERTICAL ALIGNMENT'!$E$54/2)),'VERTICAL ALIGNMENT'!$D$54+'VERTICAL ALIGNMENT'!$F$55*(PET!$W56-'VERTICAL ALIGNMENT'!$C$54),IF(AND(PET!$W56&lt;=('VERTICAL ALIGNMENT'!$C$56+('VERTICAL ALIGNMENT'!$E$56/2)),(PET!$W56&gt;=('VERTICAL ALIGNMENT'!$C$56-('VERTICAL ALIGNMENT'!$E$56/2)))),'VERTICAL ALIGNMENT'!$K$56+'VERTICAL ALIGNMENT'!$F$55*(PET!$W56-'VERTICAL ALIGNMENT'!$J$56)+('VERTICAL ALIGNMENT'!$I$56/2)*(PET!$W56-'VERTICAL ALIGNMENT'!$J$56)^2,$U56))))))</f>
        <v>O. B.</v>
      </c>
      <c r="U56" s="162" t="str">
        <f>IF(AND(PET!$W56&lt;=('VERTICAL ALIGNMENT'!$C$58-('VERTICAL ALIGNMENT'!$E$58/2)),(PET!$W56&gt;='VERTICAL ALIGNMENT'!$C$56+'VERTICAL ALIGNMENT'!$E$56/2)),'VERTICAL ALIGNMENT'!$D$56+'VERTICAL ALIGNMENT'!$F$57*(PET!$W56-'VERTICAL ALIGNMENT'!$C$56),IF(AND(PET!$W56&lt;=('VERTICAL ALIGNMENT'!$C$58+('VERTICAL ALIGNMENT'!$E$58/2)),(PET!$W56&gt;=('VERTICAL ALIGNMENT'!$C$58-('VERTICAL ALIGNMENT'!$E$58/2)))),'VERTICAL ALIGNMENT'!$K$58+'VERTICAL ALIGNMENT'!$F$57*(PET!$W56-'VERTICAL ALIGNMENT'!$J$58)+('VERTICAL ALIGNMENT'!$I$58/2)*(PET!$W56-'VERTICAL ALIGNMENT'!$J$58)^2,IF(AND(PET!$W56&lt;=('VERTICAL ALIGNMENT'!$C$60-('VERTICAL ALIGNMENT'!$E$60/2)),(PET!$W56&gt;='VERTICAL ALIGNMENT'!$C$58+'VERTICAL ALIGNMENT'!$E$58/2)),'VERTICAL ALIGNMENT'!$D$58+'VERTICAL ALIGNMENT'!$F$59*(PET!$W56-'VERTICAL ALIGNMENT'!$C$58),IF(AND(PET!$W56&lt;=('VERTICAL ALIGNMENT'!$C$60+('VERTICAL ALIGNMENT'!$E$60/2)),(PET!$W56&gt;=('VERTICAL ALIGNMENT'!$C$60-('VERTICAL ALIGNMENT'!$E$60/2)))),'VERTICAL ALIGNMENT'!$K$60+'VERTICAL ALIGNMENT'!$F$59*(PET!$W56-'VERTICAL ALIGNMENT'!$J$60)+('VERTICAL ALIGNMENT'!$I$60/2)*(PET!$W56-'VERTICAL ALIGNMENT'!$J$60)^2,IF(AND(PET!$W56&lt;=('VERTICAL ALIGNMENT'!$C$62-('VERTICAL ALIGNMENT'!$E$62/2)),(PET!$W56&gt;='VERTICAL ALIGNMENT'!$C$60+'VERTICAL ALIGNMENT'!$E$60/2)),'VERTICAL ALIGNMENT'!$D$60+'VERTICAL ALIGNMENT'!$F$61*(PET!$W56-'VERTICAL ALIGNMENT'!$C$60),IF(AND(PET!$W56&lt;=('VERTICAL ALIGNMENT'!$C$62+('VERTICAL ALIGNMENT'!$E$62/2)),(PET!$W56&gt;=('VERTICAL ALIGNMENT'!$C$62-('VERTICAL ALIGNMENT'!$E$62/2)))),'VERTICAL ALIGNMENT'!$K$62+'VERTICAL ALIGNMENT'!$F$61*(PET!$W56-'VERTICAL ALIGNMENT'!$J$62)+('VERTICAL ALIGNMENT'!$I$62/2)*(PET!$W56-'VERTICAL ALIGNMENT'!$J$62)^2,$V56))))))</f>
        <v>O. B.</v>
      </c>
      <c r="V56" s="162" t="str">
        <f>IF(AND(PET!$W56&gt;'VERTICAL ALIGNMENT'!$C$60+'VERTICAL ALIGNMENT'!$E$60/2,PET!$W56&lt;='VERTICAL ALIGNMENT'!$C$62),'VERTICAL ALIGNMENT'!$D$60+'VERTICAL ALIGNMENT'!$F$61*(PET!$W56-'VERTICAL ALIGNMENT'!$C$60),"O. B.")</f>
        <v>O. B.</v>
      </c>
      <c r="W56" s="174">
        <v>1164.32</v>
      </c>
      <c r="X56" s="209">
        <f t="shared" si="53"/>
        <v>1.6E-2</v>
      </c>
      <c r="Y56" s="106">
        <v>4</v>
      </c>
      <c r="Z56" s="210">
        <f t="shared" si="54"/>
        <v>644.58640000000003</v>
      </c>
      <c r="AA56" s="176">
        <v>1.6E-2</v>
      </c>
      <c r="AB56" s="105">
        <v>24</v>
      </c>
      <c r="AC56" s="172">
        <f>AA56*AB56</f>
        <v>0.38400000000000001</v>
      </c>
      <c r="AD56" s="268"/>
      <c r="AE56" s="215"/>
      <c r="AF56" s="219">
        <f t="shared" ref="AF56:AF57" si="69">ROUND(Z56+(AB56*AA56),2)</f>
        <v>644.97</v>
      </c>
      <c r="AG56" s="100"/>
      <c r="AH56" s="100"/>
      <c r="AI56" s="100"/>
      <c r="AJ56" s="175" t="s">
        <v>64</v>
      </c>
      <c r="AK56" s="138"/>
      <c r="AL56" s="110"/>
      <c r="AM56" s="110"/>
      <c r="AP56" s="110" t="s">
        <v>28</v>
      </c>
      <c r="AQ56" s="110" t="s">
        <v>29</v>
      </c>
      <c r="AR56" s="110" t="s">
        <v>30</v>
      </c>
      <c r="AS56" s="110" t="s">
        <v>31</v>
      </c>
      <c r="AT56" s="110" t="s">
        <v>33</v>
      </c>
      <c r="AU56" s="111" t="s">
        <v>32</v>
      </c>
      <c r="AV56" s="111"/>
      <c r="AW56" s="117">
        <v>0.5</v>
      </c>
      <c r="AX56" s="117">
        <v>0.7</v>
      </c>
      <c r="AY56" s="113"/>
      <c r="AZ56" s="113"/>
    </row>
    <row r="57" spans="1:52" ht="13.5" customHeight="1" x14ac:dyDescent="0.2">
      <c r="A57" s="131">
        <f t="shared" si="46"/>
        <v>642.83000000000004</v>
      </c>
      <c r="B57" s="106">
        <v>10</v>
      </c>
      <c r="C57" s="206">
        <f t="shared" si="66"/>
        <v>-0.04</v>
      </c>
      <c r="D57" s="131">
        <f t="shared" si="48"/>
        <v>643.23</v>
      </c>
      <c r="E57" s="198"/>
      <c r="F57" s="113"/>
      <c r="G57" s="145">
        <f t="shared" si="67"/>
        <v>-0.97640365145228258</v>
      </c>
      <c r="H57" s="234">
        <v>36</v>
      </c>
      <c r="I57" s="224">
        <f>$I$9-(($I$9-$I$24)/($W$24-$W$9))*(W57-$W$9)</f>
        <v>-2.7122323651452295E-2</v>
      </c>
      <c r="J57" s="201">
        <f t="shared" si="68"/>
        <v>644.20699999999999</v>
      </c>
      <c r="K57" s="106">
        <v>4</v>
      </c>
      <c r="L57" s="262">
        <f t="shared" si="52"/>
        <v>-2.7122323651452295E-2</v>
      </c>
      <c r="M57" s="161">
        <f>IF(AND(PET!$W57&lt;=('VERTICAL ALIGNMENT'!$C$10-('VERTICAL ALIGNMENT'!$E$10/2)),(PET!$W57&gt;='VERTICAL ALIGNMENT'!$C$8)),'VERTICAL ALIGNMENT'!$D$8+'VERTICAL ALIGNMENT'!$F$9*(PET!$W57-'VERTICAL ALIGNMENT'!$C$8),IF(AND(PET!$W57&lt;=('VERTICAL ALIGNMENT'!$C$10+('VERTICAL ALIGNMENT'!$E$10/2)),(PET!$W57&gt;=('VERTICAL ALIGNMENT'!$C$10-('VERTICAL ALIGNMENT'!$E$10/2)))),'VERTICAL ALIGNMENT'!$K$10+'VERTICAL ALIGNMENT'!$F$9*(PET!$W57-'VERTICAL ALIGNMENT'!$J$10)+('VERTICAL ALIGNMENT'!$I$10/2)*(PET!$W57-'VERTICAL ALIGNMENT'!$J$10)^2,IF(AND(PET!$W57&lt;=('VERTICAL ALIGNMENT'!$C$12-('VERTICAL ALIGNMENT'!$E$12/2)),(PET!$W57&gt;='VERTICAL ALIGNMENT'!$C$10+'VERTICAL ALIGNMENT'!$E$10/2)),'VERTICAL ALIGNMENT'!$D$10+'VERTICAL ALIGNMENT'!$F$11*(PET!$W57-'VERTICAL ALIGNMENT'!$C$10),IF(AND(PET!$W57&lt;=('VERTICAL ALIGNMENT'!$C$12+('VERTICAL ALIGNMENT'!$E$12/2)),(PET!$W57&gt;=('VERTICAL ALIGNMENT'!$C$12-('VERTICAL ALIGNMENT'!$E$12/2)))),'VERTICAL ALIGNMENT'!$K$12+'VERTICAL ALIGNMENT'!$F$11*(PET!$W57-'VERTICAL ALIGNMENT'!$J$12)+('VERTICAL ALIGNMENT'!$I$12/2)*(PET!$W57-'VERTICAL ALIGNMENT'!$J$12)^2,IF(AND(PET!$W57&lt;=('VERTICAL ALIGNMENT'!$C$14-('VERTICAL ALIGNMENT'!$E$14/2)),(PET!$W57&gt;='VERTICAL ALIGNMENT'!$C$12+'VERTICAL ALIGNMENT'!$E$12/2)),'VERTICAL ALIGNMENT'!$D$12+'VERTICAL ALIGNMENT'!$F$13*(PET!$W57-'VERTICAL ALIGNMENT'!$C$12),IF(AND(PET!$W57&lt;=('VERTICAL ALIGNMENT'!$C$14+('VERTICAL ALIGNMENT'!$E$14/2)),(PET!$W57&gt;=('VERTICAL ALIGNMENT'!$C$14-('VERTICAL ALIGNMENT'!$E$14/2)))),'VERTICAL ALIGNMENT'!$K$14+'VERTICAL ALIGNMENT'!$F$13*(PET!$W57-'VERTICAL ALIGNMENT'!$J$14)+('VERTICAL ALIGNMENT'!$I$14/2)*(PET!$W57-'VERTICAL ALIGNMENT'!$J$14)^2,$N57))))))</f>
        <v>644.31590042790185</v>
      </c>
      <c r="N57" s="162" t="str">
        <f>IF(AND(PET!$W57&lt;=('VERTICAL ALIGNMENT'!$C$16-('VERTICAL ALIGNMENT'!$E$16/2)),(PET!$W57&gt;='VERTICAL ALIGNMENT'!$C$14+'VERTICAL ALIGNMENT'!$E$14/2)),'VERTICAL ALIGNMENT'!$D$14+'VERTICAL ALIGNMENT'!$F$15*(PET!$W57-'VERTICAL ALIGNMENT'!$C$14),IF(AND(PET!$W57&lt;=('VERTICAL ALIGNMENT'!$C$16+('VERTICAL ALIGNMENT'!$E$16/2)),(PET!$W57&gt;=('VERTICAL ALIGNMENT'!$C$16-('VERTICAL ALIGNMENT'!$E$16/2)))),'VERTICAL ALIGNMENT'!$K$16+'VERTICAL ALIGNMENT'!$F$15*(PET!$W57-'VERTICAL ALIGNMENT'!$J$16)+('VERTICAL ALIGNMENT'!$I$16/2)*(PET!$W57-'VERTICAL ALIGNMENT'!$J$16)^2,IF(AND(PET!$W57&lt;=('VERTICAL ALIGNMENT'!$C$18-('VERTICAL ALIGNMENT'!$E$18/2)),(PET!$W57&gt;='VERTICAL ALIGNMENT'!$C$16+'VERTICAL ALIGNMENT'!$E$16/2)),'VERTICAL ALIGNMENT'!$D$16+'VERTICAL ALIGNMENT'!$F$17*(PET!$W57-'VERTICAL ALIGNMENT'!$C$16),IF(AND(PET!$W57&lt;=('VERTICAL ALIGNMENT'!$C$18+('VERTICAL ALIGNMENT'!$E$18/2)),(PET!$W57&gt;=('VERTICAL ALIGNMENT'!$C$18-('VERTICAL ALIGNMENT'!$E$18/2)))),'VERTICAL ALIGNMENT'!$K$18+'VERTICAL ALIGNMENT'!$F$17*(PET!$W57-'VERTICAL ALIGNMENT'!$J$18)+('VERTICAL ALIGNMENT'!$I$18/2)*(PET!$W57-'VERTICAL ALIGNMENT'!$J$18)^2,IF(AND(PET!$W57&lt;=('VERTICAL ALIGNMENT'!$C$20-('VERTICAL ALIGNMENT'!$E$20/2)),(PET!$W57&gt;='VERTICAL ALIGNMENT'!$C$18+'VERTICAL ALIGNMENT'!$E$18/2)),'VERTICAL ALIGNMENT'!$D$18+'VERTICAL ALIGNMENT'!$F$19*(PET!$W57-'VERTICAL ALIGNMENT'!$C$18),IF(AND(PET!$W57&lt;=('VERTICAL ALIGNMENT'!$C$20+('VERTICAL ALIGNMENT'!$E$20/2)),(PET!$W57&gt;=('VERTICAL ALIGNMENT'!$C$20-('VERTICAL ALIGNMENT'!$E$20/2)))),'VERTICAL ALIGNMENT'!$K$20+'VERTICAL ALIGNMENT'!$F$19*(PET!$W57-'VERTICAL ALIGNMENT'!$J$20)+('VERTICAL ALIGNMENT'!$I$20/2)*(PET!$W57-'VERTICAL ALIGNMENT'!$J$20)^2,$O57))))))</f>
        <v>O. B.</v>
      </c>
      <c r="O57" s="162" t="str">
        <f>IF(AND(PET!$W57&lt;=('VERTICAL ALIGNMENT'!$C$22-('VERTICAL ALIGNMENT'!$E$22/2)),(PET!$W57&gt;='VERTICAL ALIGNMENT'!$C$20+'VERTICAL ALIGNMENT'!$E$20/2)),'VERTICAL ALIGNMENT'!$D$20+'VERTICAL ALIGNMENT'!$F$21*(PET!$W57-'VERTICAL ALIGNMENT'!$C$20),IF(AND(PET!$W57&lt;=('VERTICAL ALIGNMENT'!$C$22+('VERTICAL ALIGNMENT'!$E$22/2)),(PET!$W57&gt;=('VERTICAL ALIGNMENT'!$C$22-('VERTICAL ALIGNMENT'!$E$22/2)))),'VERTICAL ALIGNMENT'!$K$22+'VERTICAL ALIGNMENT'!$F$21*(PET!$W57-'VERTICAL ALIGNMENT'!$J$22)+('VERTICAL ALIGNMENT'!$I$22/2)*(PET!$W57-'VERTICAL ALIGNMENT'!$J$22)^2,IF(AND(PET!$W57&lt;=('VERTICAL ALIGNMENT'!$C$24-('VERTICAL ALIGNMENT'!$E$24/2)),(PET!$W57&gt;='VERTICAL ALIGNMENT'!$C$22+'VERTICAL ALIGNMENT'!$E$22/2)),'VERTICAL ALIGNMENT'!$D$22+'VERTICAL ALIGNMENT'!$F$23*(PET!$W57-'VERTICAL ALIGNMENT'!$C$22),IF(AND(PET!$W57&lt;=('VERTICAL ALIGNMENT'!$C$24+('VERTICAL ALIGNMENT'!$E$24/2)),(PET!$W57&gt;=('VERTICAL ALIGNMENT'!$C$24-('VERTICAL ALIGNMENT'!$E$24/2)))),'VERTICAL ALIGNMENT'!$K$24+'VERTICAL ALIGNMENT'!$F$23*(PET!$W57-'VERTICAL ALIGNMENT'!$J$24)+('VERTICAL ALIGNMENT'!$I$24/2)*(PET!$W57-'VERTICAL ALIGNMENT'!$J$24)^2,IF(AND(PET!$W57&lt;=('VERTICAL ALIGNMENT'!$C$26-('VERTICAL ALIGNMENT'!$E$26/2)),(PET!$W57&gt;='VERTICAL ALIGNMENT'!$C$24+'VERTICAL ALIGNMENT'!$E$24/2)),'VERTICAL ALIGNMENT'!$D$24+'VERTICAL ALIGNMENT'!$F$25*(PET!$W57-'VERTICAL ALIGNMENT'!$C$24),IF(AND(PET!$W57&lt;=('VERTICAL ALIGNMENT'!$C$26+('VERTICAL ALIGNMENT'!$E$26/2)),(PET!$W57&gt;=('VERTICAL ALIGNMENT'!$C$26-('VERTICAL ALIGNMENT'!$E$26/2)))),'VERTICAL ALIGNMENT'!$K$26+'VERTICAL ALIGNMENT'!$F$25*(PET!$W57-'VERTICAL ALIGNMENT'!$J$26)+('VERTICAL ALIGNMENT'!$I$26/2)*(PET!$W57-'VERTICAL ALIGNMENT'!$J$26)^2,$P57))))))</f>
        <v>O. B.</v>
      </c>
      <c r="P57" s="162" t="str">
        <f>IF(AND(PET!$W57&lt;=('VERTICAL ALIGNMENT'!$C$28-('VERTICAL ALIGNMENT'!$E$28/2)),(PET!$W57&gt;='VERTICAL ALIGNMENT'!$C$26+'VERTICAL ALIGNMENT'!$E$26/2)),'VERTICAL ALIGNMENT'!$D$26+'VERTICAL ALIGNMENT'!$F$27*(PET!$W57-'VERTICAL ALIGNMENT'!$C$26),IF(AND(PET!$W57&lt;=('VERTICAL ALIGNMENT'!$C$28+('VERTICAL ALIGNMENT'!$E$28/2)),(PET!$W57&gt;=('VERTICAL ALIGNMENT'!$C$28-('VERTICAL ALIGNMENT'!$E$28/2)))),'VERTICAL ALIGNMENT'!$K$28+'VERTICAL ALIGNMENT'!$F$27*(PET!$W57-'VERTICAL ALIGNMENT'!$J$28)+('VERTICAL ALIGNMENT'!$I$28/2)*(PET!$W57-'VERTICAL ALIGNMENT'!$J$28)^2,IF(AND(PET!$W57&lt;=('VERTICAL ALIGNMENT'!$C$30-('VERTICAL ALIGNMENT'!$E$30/2)),(PET!$W57&gt;='VERTICAL ALIGNMENT'!$C$28+'VERTICAL ALIGNMENT'!$E$28/2)),'VERTICAL ALIGNMENT'!$D$28+'VERTICAL ALIGNMENT'!$F$29*(PET!$W57-'VERTICAL ALIGNMENT'!$C$28),IF(AND(PET!$W57&lt;=('VERTICAL ALIGNMENT'!$C$30+('VERTICAL ALIGNMENT'!$E$30/2)),(PET!$W57&gt;=('VERTICAL ALIGNMENT'!$C$30-('VERTICAL ALIGNMENT'!$E$30/2)))),'VERTICAL ALIGNMENT'!$K$30+'VERTICAL ALIGNMENT'!$F$29*(PET!$W57-'VERTICAL ALIGNMENT'!$J$30)+('VERTICAL ALIGNMENT'!$I$30/2)*(PET!$W57-'VERTICAL ALIGNMENT'!$J$30)^2,IF(AND(PET!$W57&lt;=('VERTICAL ALIGNMENT'!$C$32-('VERTICAL ALIGNMENT'!$E$32/2)),(PET!$W57&gt;='VERTICAL ALIGNMENT'!$C$30+'VERTICAL ALIGNMENT'!$E$30/2)),'VERTICAL ALIGNMENT'!$D$30+'VERTICAL ALIGNMENT'!$F$31*(PET!$W57-'VERTICAL ALIGNMENT'!$C$30),IF(AND(PET!$W57&lt;=('VERTICAL ALIGNMENT'!$C$32+('VERTICAL ALIGNMENT'!$E$32/2)),(PET!$W57&gt;=('VERTICAL ALIGNMENT'!$C$32-('VERTICAL ALIGNMENT'!$E$32/2)))),'VERTICAL ALIGNMENT'!$K$32+'VERTICAL ALIGNMENT'!$F$31*(PET!$W57-'VERTICAL ALIGNMENT'!$J$32)+('VERTICAL ALIGNMENT'!$I$32/2)*(PET!$W57-'VERTICAL ALIGNMENT'!$J$32)^2,$Q57))))))</f>
        <v>O. B.</v>
      </c>
      <c r="Q57" s="162" t="str">
        <f>IF(AND(PET!$W57&lt;=('VERTICAL ALIGNMENT'!$C$34-('VERTICAL ALIGNMENT'!$E$34/2)),(PET!$W57&gt;='VERTICAL ALIGNMENT'!$C$32+'VERTICAL ALIGNMENT'!$E$32/2)),'VERTICAL ALIGNMENT'!$D$32+'VERTICAL ALIGNMENT'!$F$33*(PET!$W57-'VERTICAL ALIGNMENT'!$C$32),IF(AND(PET!$W57&lt;=('VERTICAL ALIGNMENT'!$C$34+('VERTICAL ALIGNMENT'!$E$34/2)),(PET!$W57&gt;=('VERTICAL ALIGNMENT'!$C$34-('VERTICAL ALIGNMENT'!$E$34/2)))),'VERTICAL ALIGNMENT'!$K$34+'VERTICAL ALIGNMENT'!$F$33*(PET!$W57-'VERTICAL ALIGNMENT'!$J$34)+('VERTICAL ALIGNMENT'!$I$34/2)*(PET!$W57-'VERTICAL ALIGNMENT'!$J$34)^2,IF(AND(PET!$W57&lt;=('VERTICAL ALIGNMENT'!$C$36-('VERTICAL ALIGNMENT'!$E$36/2)),(PET!$W57&gt;='VERTICAL ALIGNMENT'!$C$34+'VERTICAL ALIGNMENT'!$E$34/2)),'VERTICAL ALIGNMENT'!$D$34+'VERTICAL ALIGNMENT'!$F$35*(PET!$W57-'VERTICAL ALIGNMENT'!$C$34),IF(AND(PET!$W57&lt;=('VERTICAL ALIGNMENT'!$C$36+('VERTICAL ALIGNMENT'!$E$36/2)),(PET!$W57&gt;=('VERTICAL ALIGNMENT'!$C$36-('VERTICAL ALIGNMENT'!$E$36/2)))),'VERTICAL ALIGNMENT'!$K$36+'VERTICAL ALIGNMENT'!$F$35*(PET!$W57-'VERTICAL ALIGNMENT'!$J$36)+('VERTICAL ALIGNMENT'!$I$36/2)*(PET!$W57-'VERTICAL ALIGNMENT'!$J$36)^2,IF(AND(PET!$W57&lt;=('VERTICAL ALIGNMENT'!$C$38-('VERTICAL ALIGNMENT'!$E$38/2)),(PET!$W57&gt;='VERTICAL ALIGNMENT'!$C$36+'VERTICAL ALIGNMENT'!$E$36/2)),'VERTICAL ALIGNMENT'!$D$36+'VERTICAL ALIGNMENT'!$F$37*(PET!$W57-'VERTICAL ALIGNMENT'!$C$36),IF(AND(PET!$W57&lt;=('VERTICAL ALIGNMENT'!$C$38+('VERTICAL ALIGNMENT'!$E$38/2)),(PET!$W57&gt;=('VERTICAL ALIGNMENT'!$C$38-('VERTICAL ALIGNMENT'!$E$38/2)))),'VERTICAL ALIGNMENT'!$K$38+'VERTICAL ALIGNMENT'!$F$37*(PET!$W57-'VERTICAL ALIGNMENT'!$J$38)+('VERTICAL ALIGNMENT'!$I$38/2)*(PET!$W57-'VERTICAL ALIGNMENT'!$J$38)^2,$R57))))))</f>
        <v>O. B.</v>
      </c>
      <c r="R57" s="162" t="str">
        <f>IF(AND(PET!$W57&lt;=('VERTICAL ALIGNMENT'!$C$40-('VERTICAL ALIGNMENT'!$E$40/2)),(PET!$W57&gt;='VERTICAL ALIGNMENT'!$C$38+'VERTICAL ALIGNMENT'!$E$38/2)),'VERTICAL ALIGNMENT'!$D$38+'VERTICAL ALIGNMENT'!$F$39*(PET!$W57-'VERTICAL ALIGNMENT'!$C$38),IF(AND(PET!$W57&lt;=('VERTICAL ALIGNMENT'!$C$40+('VERTICAL ALIGNMENT'!$E$40/2)),(PET!$W57&gt;=('VERTICAL ALIGNMENT'!$C$40-('VERTICAL ALIGNMENT'!$E$40/2)))),'VERTICAL ALIGNMENT'!$K$40+'VERTICAL ALIGNMENT'!$F$39*(PET!$W57-'VERTICAL ALIGNMENT'!$J$40)+('VERTICAL ALIGNMENT'!$I$40/2)*(PET!$W57-'VERTICAL ALIGNMENT'!$J$40)^2,IF(AND(PET!$W57&lt;=('VERTICAL ALIGNMENT'!$C$42-('VERTICAL ALIGNMENT'!$E$42/2)),(PET!$W57&gt;='VERTICAL ALIGNMENT'!$C$40+'VERTICAL ALIGNMENT'!$E$40/2)),'VERTICAL ALIGNMENT'!$D$40+'VERTICAL ALIGNMENT'!$F$41*(PET!$W57-'VERTICAL ALIGNMENT'!$C$40),IF(AND(PET!$W57&lt;=('VERTICAL ALIGNMENT'!$C$42+('VERTICAL ALIGNMENT'!$E$42/2)),(PET!$W57&gt;=('VERTICAL ALIGNMENT'!$C$42-('VERTICAL ALIGNMENT'!$E$42/2)))),'VERTICAL ALIGNMENT'!$K$42+'VERTICAL ALIGNMENT'!$F$41*(PET!$W57-'VERTICAL ALIGNMENT'!$J$42)+('VERTICAL ALIGNMENT'!$I$42/2)*(PET!$W57-'VERTICAL ALIGNMENT'!$J$42)^2,IF(AND(PET!$W57&lt;=('VERTICAL ALIGNMENT'!$C$44-('VERTICAL ALIGNMENT'!$E$44/2)),(PET!$W57&gt;='VERTICAL ALIGNMENT'!$C$42+'VERTICAL ALIGNMENT'!$E$42/2)),'VERTICAL ALIGNMENT'!$D$42+'VERTICAL ALIGNMENT'!$F$43*(PET!$W57-'VERTICAL ALIGNMENT'!$C$42),IF(AND(PET!$W57&lt;=('VERTICAL ALIGNMENT'!$C$44+('VERTICAL ALIGNMENT'!$E$44/2)),(PET!$W57&gt;=('VERTICAL ALIGNMENT'!$C$44-('VERTICAL ALIGNMENT'!$E$44/2)))),'VERTICAL ALIGNMENT'!$K$44+'VERTICAL ALIGNMENT'!$F$43*(PET!$W57-'VERTICAL ALIGNMENT'!$J$44)+('VERTICAL ALIGNMENT'!$I$44/2)*(PET!$W57-'VERTICAL ALIGNMENT'!$J$44)^2,$S57))))))</f>
        <v>O. B.</v>
      </c>
      <c r="S57" s="162" t="str">
        <f>IF(AND(PET!$W57&lt;=('VERTICAL ALIGNMENT'!$C$46-('VERTICAL ALIGNMENT'!$E$46/2)),(PET!$W57&gt;='VERTICAL ALIGNMENT'!$C$44+'VERTICAL ALIGNMENT'!$E$44/2)),'VERTICAL ALIGNMENT'!$D$44+'VERTICAL ALIGNMENT'!$F$45*(PET!$W57-'VERTICAL ALIGNMENT'!$C$44),IF(AND(PET!$W57&lt;=('VERTICAL ALIGNMENT'!$C$46+('VERTICAL ALIGNMENT'!$E$46/2)),(PET!$W57&gt;=('VERTICAL ALIGNMENT'!$C$46-('VERTICAL ALIGNMENT'!$E$46/2)))),'VERTICAL ALIGNMENT'!$K$46+'VERTICAL ALIGNMENT'!$F$45*(PET!$W57-'VERTICAL ALIGNMENT'!$J$46)+('VERTICAL ALIGNMENT'!$I$46/2)*(PET!$W57-'VERTICAL ALIGNMENT'!$J$46)^2,IF(AND(PET!$W57&lt;=('VERTICAL ALIGNMENT'!$C$48-('VERTICAL ALIGNMENT'!$E$48/2)),(PET!$W57&gt;='VERTICAL ALIGNMENT'!$C$46+'VERTICAL ALIGNMENT'!$E$46/2)),'VERTICAL ALIGNMENT'!$D$46+'VERTICAL ALIGNMENT'!$F$47*(PET!$W57-'VERTICAL ALIGNMENT'!$C$46),IF(AND(PET!$W57&lt;=('VERTICAL ALIGNMENT'!$C$48+('VERTICAL ALIGNMENT'!$E$48/2)),(PET!$W57&gt;=('VERTICAL ALIGNMENT'!$C$48-('VERTICAL ALIGNMENT'!$E$48/2)))),'VERTICAL ALIGNMENT'!$K$48+'VERTICAL ALIGNMENT'!$F$47*(PET!$W57-'VERTICAL ALIGNMENT'!$J$48)+('VERTICAL ALIGNMENT'!$I$48/2)*(PET!$W57-'VERTICAL ALIGNMENT'!$J$48)^2,IF(AND(PET!$W57&lt;=('VERTICAL ALIGNMENT'!$C$50-('VERTICAL ALIGNMENT'!$E$50/2)),(PET!$W57&gt;='VERTICAL ALIGNMENT'!$C$48+'VERTICAL ALIGNMENT'!$E$48/2)),'VERTICAL ALIGNMENT'!$D$48+'VERTICAL ALIGNMENT'!$F$49*(PET!$W57-'VERTICAL ALIGNMENT'!$C$48),IF(AND(PET!$W57&lt;=('VERTICAL ALIGNMENT'!$C$50+('VERTICAL ALIGNMENT'!$E$50/2)),(PET!$W57&gt;=('VERTICAL ALIGNMENT'!$C$50-('VERTICAL ALIGNMENT'!$E$50/2)))),'VERTICAL ALIGNMENT'!$K$50+'VERTICAL ALIGNMENT'!$F$49*(PET!$W57-'VERTICAL ALIGNMENT'!$J$50)+('VERTICAL ALIGNMENT'!$I$50/2)*(PET!$W57-'VERTICAL ALIGNMENT'!$J$50)^2,$T57))))))</f>
        <v>O. B.</v>
      </c>
      <c r="T57" s="162" t="str">
        <f>IF(AND(PET!$W57&lt;=('VERTICAL ALIGNMENT'!$C$52-('VERTICAL ALIGNMENT'!$E$52/2)),(PET!$W57&gt;='VERTICAL ALIGNMENT'!$C$50+'VERTICAL ALIGNMENT'!$E$50/2)),'VERTICAL ALIGNMENT'!$D$50+'VERTICAL ALIGNMENT'!$F$51*(PET!$W57-'VERTICAL ALIGNMENT'!$C$50),IF(AND(PET!$W57&lt;=('VERTICAL ALIGNMENT'!$C$52+('VERTICAL ALIGNMENT'!$E$52/2)),(PET!$W57&gt;=('VERTICAL ALIGNMENT'!$C$52-('VERTICAL ALIGNMENT'!$E$52/2)))),'VERTICAL ALIGNMENT'!$K$52+'VERTICAL ALIGNMENT'!$F$51*(PET!$W57-'VERTICAL ALIGNMENT'!$J$52)+('VERTICAL ALIGNMENT'!$I$52/2)*(PET!$W57-'VERTICAL ALIGNMENT'!$J$52)^2,IF(AND(PET!$W57&lt;=('VERTICAL ALIGNMENT'!$C$54-('VERTICAL ALIGNMENT'!$E$54/2)),(PET!$W57&gt;='VERTICAL ALIGNMENT'!$C$52+'VERTICAL ALIGNMENT'!$E$52/2)),'VERTICAL ALIGNMENT'!$D$52+'VERTICAL ALIGNMENT'!$F$53*(PET!$W57-'VERTICAL ALIGNMENT'!$C$52),IF(AND(PET!$W57&lt;=('VERTICAL ALIGNMENT'!$C$54+('VERTICAL ALIGNMENT'!$E$54/2)),(PET!$W57&gt;=('VERTICAL ALIGNMENT'!$C$54-('VERTICAL ALIGNMENT'!$E$54/2)))),'VERTICAL ALIGNMENT'!$K$54+'VERTICAL ALIGNMENT'!$F$53*(PET!$W57-'VERTICAL ALIGNMENT'!$J$54)+('VERTICAL ALIGNMENT'!$I$54/2)*(PET!$W57-'VERTICAL ALIGNMENT'!$J$54)^2,IF(AND(PET!$W57&lt;=('VERTICAL ALIGNMENT'!$C$56-('VERTICAL ALIGNMENT'!$E$56/2)),(PET!$W57&gt;='VERTICAL ALIGNMENT'!$C$54+'VERTICAL ALIGNMENT'!$E$54/2)),'VERTICAL ALIGNMENT'!$D$54+'VERTICAL ALIGNMENT'!$F$55*(PET!$W57-'VERTICAL ALIGNMENT'!$C$54),IF(AND(PET!$W57&lt;=('VERTICAL ALIGNMENT'!$C$56+('VERTICAL ALIGNMENT'!$E$56/2)),(PET!$W57&gt;=('VERTICAL ALIGNMENT'!$C$56-('VERTICAL ALIGNMENT'!$E$56/2)))),'VERTICAL ALIGNMENT'!$K$56+'VERTICAL ALIGNMENT'!$F$55*(PET!$W57-'VERTICAL ALIGNMENT'!$J$56)+('VERTICAL ALIGNMENT'!$I$56/2)*(PET!$W57-'VERTICAL ALIGNMENT'!$J$56)^2,$U57))))))</f>
        <v>O. B.</v>
      </c>
      <c r="U57" s="162" t="str">
        <f>IF(AND(PET!$W57&lt;=('VERTICAL ALIGNMENT'!$C$58-('VERTICAL ALIGNMENT'!$E$58/2)),(PET!$W57&gt;='VERTICAL ALIGNMENT'!$C$56+'VERTICAL ALIGNMENT'!$E$56/2)),'VERTICAL ALIGNMENT'!$D$56+'VERTICAL ALIGNMENT'!$F$57*(PET!$W57-'VERTICAL ALIGNMENT'!$C$56),IF(AND(PET!$W57&lt;=('VERTICAL ALIGNMENT'!$C$58+('VERTICAL ALIGNMENT'!$E$58/2)),(PET!$W57&gt;=('VERTICAL ALIGNMENT'!$C$58-('VERTICAL ALIGNMENT'!$E$58/2)))),'VERTICAL ALIGNMENT'!$K$58+'VERTICAL ALIGNMENT'!$F$57*(PET!$W57-'VERTICAL ALIGNMENT'!$J$58)+('VERTICAL ALIGNMENT'!$I$58/2)*(PET!$W57-'VERTICAL ALIGNMENT'!$J$58)^2,IF(AND(PET!$W57&lt;=('VERTICAL ALIGNMENT'!$C$60-('VERTICAL ALIGNMENT'!$E$60/2)),(PET!$W57&gt;='VERTICAL ALIGNMENT'!$C$58+'VERTICAL ALIGNMENT'!$E$58/2)),'VERTICAL ALIGNMENT'!$D$58+'VERTICAL ALIGNMENT'!$F$59*(PET!$W57-'VERTICAL ALIGNMENT'!$C$58),IF(AND(PET!$W57&lt;=('VERTICAL ALIGNMENT'!$C$60+('VERTICAL ALIGNMENT'!$E$60/2)),(PET!$W57&gt;=('VERTICAL ALIGNMENT'!$C$60-('VERTICAL ALIGNMENT'!$E$60/2)))),'VERTICAL ALIGNMENT'!$K$60+'VERTICAL ALIGNMENT'!$F$59*(PET!$W57-'VERTICAL ALIGNMENT'!$J$60)+('VERTICAL ALIGNMENT'!$I$60/2)*(PET!$W57-'VERTICAL ALIGNMENT'!$J$60)^2,IF(AND(PET!$W57&lt;=('VERTICAL ALIGNMENT'!$C$62-('VERTICAL ALIGNMENT'!$E$62/2)),(PET!$W57&gt;='VERTICAL ALIGNMENT'!$C$60+'VERTICAL ALIGNMENT'!$E$60/2)),'VERTICAL ALIGNMENT'!$D$60+'VERTICAL ALIGNMENT'!$F$61*(PET!$W57-'VERTICAL ALIGNMENT'!$C$60),IF(AND(PET!$W57&lt;=('VERTICAL ALIGNMENT'!$C$62+('VERTICAL ALIGNMENT'!$E$62/2)),(PET!$W57&gt;=('VERTICAL ALIGNMENT'!$C$62-('VERTICAL ALIGNMENT'!$E$62/2)))),'VERTICAL ALIGNMENT'!$K$62+'VERTICAL ALIGNMENT'!$F$61*(PET!$W57-'VERTICAL ALIGNMENT'!$J$62)+('VERTICAL ALIGNMENT'!$I$62/2)*(PET!$W57-'VERTICAL ALIGNMENT'!$J$62)^2,$V57))))))</f>
        <v>O. B.</v>
      </c>
      <c r="V57" s="162" t="str">
        <f>IF(AND(PET!$W57&gt;'VERTICAL ALIGNMENT'!$C$60+'VERTICAL ALIGNMENT'!$E$60/2,PET!$W57&lt;='VERTICAL ALIGNMENT'!$C$62),'VERTICAL ALIGNMENT'!$D$60+'VERTICAL ALIGNMENT'!$F$61*(PET!$W57-'VERTICAL ALIGNMENT'!$C$60),"O. B.")</f>
        <v>O. B.</v>
      </c>
      <c r="W57" s="163">
        <f>W55+25</f>
        <v>1175</v>
      </c>
      <c r="X57" s="209">
        <f t="shared" si="53"/>
        <v>1.8924570575056029E-2</v>
      </c>
      <c r="Y57" s="106">
        <v>4</v>
      </c>
      <c r="Z57" s="210">
        <f t="shared" si="54"/>
        <v>644.39160000000004</v>
      </c>
      <c r="AA57" s="176">
        <f>$AA$14-(($AA$14-$AA$22)/($W$22-$W$14))*(W57-$W$14)</f>
        <v>1.8924570575056029E-2</v>
      </c>
      <c r="AB57" s="105">
        <v>24</v>
      </c>
      <c r="AC57" s="172">
        <f t="shared" ref="AC57" si="70">AA57*AB57</f>
        <v>0.45418969380134466</v>
      </c>
      <c r="AD57" s="100"/>
      <c r="AE57" s="215"/>
      <c r="AF57" s="219">
        <f t="shared" si="69"/>
        <v>644.85</v>
      </c>
      <c r="AG57" s="100"/>
      <c r="AH57" s="100"/>
      <c r="AI57" s="100"/>
      <c r="AJ57" s="107"/>
      <c r="AK57" s="168"/>
      <c r="AL57" s="110"/>
      <c r="AM57" s="110"/>
      <c r="AP57" s="110" t="s">
        <v>28</v>
      </c>
      <c r="AQ57" s="110" t="s">
        <v>29</v>
      </c>
      <c r="AR57" s="110" t="s">
        <v>30</v>
      </c>
      <c r="AS57" s="110" t="s">
        <v>31</v>
      </c>
      <c r="AT57" s="110" t="s">
        <v>33</v>
      </c>
      <c r="AU57" s="111" t="s">
        <v>32</v>
      </c>
      <c r="AV57" s="111"/>
      <c r="AW57" s="117">
        <v>0.5</v>
      </c>
      <c r="AX57" s="117">
        <v>0.7</v>
      </c>
      <c r="AY57" s="113"/>
      <c r="AZ57" s="113"/>
    </row>
    <row r="58" spans="1:52" ht="14.1" customHeight="1" x14ac:dyDescent="0.2">
      <c r="A58" s="167"/>
      <c r="B58" s="110"/>
      <c r="C58" s="110"/>
      <c r="D58" s="110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00"/>
      <c r="R58" s="100"/>
      <c r="S58" s="100"/>
      <c r="T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</row>
    <row r="59" spans="1:52" ht="14.1" customHeight="1" x14ac:dyDescent="0.2">
      <c r="A59" s="167"/>
      <c r="B59" s="110"/>
      <c r="C59" s="110"/>
      <c r="D59" s="110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00"/>
      <c r="R59" s="100"/>
      <c r="S59" s="100"/>
      <c r="T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</row>
    <row r="60" spans="1:52" ht="14.1" customHeight="1" x14ac:dyDescent="0.2">
      <c r="A60" s="167"/>
      <c r="B60" s="110"/>
      <c r="C60" s="110"/>
      <c r="D60" s="110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00"/>
      <c r="R60" s="100"/>
      <c r="S60" s="100"/>
      <c r="T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</row>
    <row r="61" spans="1:52" ht="14.1" customHeight="1" x14ac:dyDescent="0.2">
      <c r="A61" s="167"/>
      <c r="B61" s="110"/>
      <c r="C61" s="110"/>
      <c r="D61" s="110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00"/>
      <c r="R61" s="100"/>
      <c r="S61" s="100"/>
      <c r="T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</row>
    <row r="62" spans="1:52" ht="14.1" customHeight="1" x14ac:dyDescent="0.2">
      <c r="A62" s="113"/>
      <c r="B62" s="110"/>
      <c r="C62" s="110"/>
      <c r="D62" s="110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00"/>
      <c r="R62" s="100"/>
      <c r="S62" s="100"/>
      <c r="T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</row>
    <row r="63" spans="1:52" ht="14.1" customHeight="1" x14ac:dyDescent="0.2">
      <c r="A63" s="113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13"/>
      <c r="P63" s="113"/>
      <c r="Q63" s="100"/>
      <c r="R63" s="100"/>
      <c r="S63" s="100"/>
      <c r="T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</row>
    <row r="64" spans="1:52" ht="14.1" customHeight="1" x14ac:dyDescent="0.2">
      <c r="AL64" s="100"/>
      <c r="AM64" s="100"/>
      <c r="AN64" s="100"/>
      <c r="AO64" s="100"/>
      <c r="AP64" s="100"/>
      <c r="AQ64" s="100"/>
      <c r="AR64" s="100"/>
      <c r="AS64" s="100"/>
      <c r="AT64" s="100"/>
      <c r="AY64" s="113"/>
      <c r="AZ64" s="113"/>
    </row>
    <row r="65" spans="38:52" ht="14.1" customHeight="1" x14ac:dyDescent="0.2">
      <c r="AL65" s="100"/>
      <c r="AM65" s="100"/>
      <c r="AN65" s="100"/>
      <c r="AO65" s="100"/>
      <c r="AP65" s="100"/>
      <c r="AQ65" s="100"/>
      <c r="AR65" s="100"/>
      <c r="AS65" s="100"/>
      <c r="AT65" s="100"/>
      <c r="AY65" s="113"/>
      <c r="AZ65" s="113"/>
    </row>
    <row r="66" spans="38:52" ht="14.1" customHeight="1" x14ac:dyDescent="0.2">
      <c r="AL66" s="100"/>
      <c r="AM66" s="100"/>
      <c r="AN66" s="100"/>
      <c r="AO66" s="100"/>
      <c r="AP66" s="100"/>
      <c r="AQ66" s="100"/>
      <c r="AR66" s="100"/>
      <c r="AS66" s="100"/>
      <c r="AT66" s="100"/>
      <c r="AY66" s="113"/>
      <c r="AZ66" s="113"/>
    </row>
    <row r="67" spans="38:52" ht="14.1" customHeight="1" x14ac:dyDescent="0.2">
      <c r="AL67" s="100"/>
      <c r="AM67" s="100"/>
      <c r="AN67" s="100"/>
      <c r="AO67" s="100"/>
      <c r="AP67" s="100"/>
      <c r="AQ67" s="100"/>
      <c r="AR67" s="100"/>
      <c r="AS67" s="100"/>
      <c r="AT67" s="100"/>
      <c r="AY67" s="113"/>
      <c r="AZ67" s="113"/>
    </row>
  </sheetData>
  <mergeCells count="15">
    <mergeCell ref="AD51:AD56"/>
    <mergeCell ref="A3:AJ3"/>
    <mergeCell ref="AK18:AK35"/>
    <mergeCell ref="A4:C4"/>
    <mergeCell ref="AG4:AI4"/>
    <mergeCell ref="D4:I4"/>
    <mergeCell ref="AA4:AF4"/>
    <mergeCell ref="X4:Z4"/>
    <mergeCell ref="J4:L4"/>
    <mergeCell ref="AD15:AD22"/>
    <mergeCell ref="AD32:AD35"/>
    <mergeCell ref="AG6:AI20"/>
    <mergeCell ref="F10:F24"/>
    <mergeCell ref="AD8:AD14"/>
    <mergeCell ref="AJ4:AJ5"/>
  </mergeCells>
  <phoneticPr fontId="0" type="noConversion"/>
  <printOptions horizontalCentered="1"/>
  <pageMargins left="0.25" right="0.25" top="0.75" bottom="0.5" header="0.3" footer="0.3"/>
  <pageSetup scale="49" fitToHeight="0" orientation="portrait" r:id="rId1"/>
  <headerFooter alignWithMargins="0">
    <oddFooter>&amp;L&amp;F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G104"/>
  <sheetViews>
    <sheetView zoomScale="80" zoomScaleNormal="80" workbookViewId="0">
      <selection activeCell="G36" sqref="G36"/>
    </sheetView>
  </sheetViews>
  <sheetFormatPr defaultRowHeight="12.75" x14ac:dyDescent="0.2"/>
  <cols>
    <col min="1" max="1" width="2.85546875" customWidth="1"/>
    <col min="2" max="2" width="4.7109375" style="2" customWidth="1"/>
    <col min="3" max="3" width="15.7109375" style="31" customWidth="1"/>
    <col min="4" max="4" width="12.7109375" style="60" customWidth="1"/>
    <col min="5" max="5" width="12.7109375" style="10" customWidth="1"/>
    <col min="6" max="7" width="10.7109375" style="64" customWidth="1"/>
    <col min="8" max="8" width="10.7109375" style="3" customWidth="1"/>
    <col min="9" max="9" width="15.7109375" style="51" customWidth="1"/>
    <col min="10" max="10" width="12.7109375" style="36" customWidth="1"/>
    <col min="11" max="11" width="10.7109375" style="2" customWidth="1"/>
    <col min="12" max="12" width="12.7109375" style="36" customWidth="1"/>
    <col min="13" max="13" width="10.7109375" style="80" customWidth="1"/>
    <col min="14" max="14" width="12.7109375" style="42" customWidth="1"/>
    <col min="15" max="15" width="10.7109375" style="3" customWidth="1"/>
    <col min="16" max="16" width="2.7109375" customWidth="1"/>
    <col min="17" max="20" width="10.7109375" hidden="1" customWidth="1"/>
    <col min="21" max="21" width="13.42578125" hidden="1" customWidth="1"/>
    <col min="22" max="25" width="10.7109375" hidden="1" customWidth="1"/>
    <col min="26" max="30" width="10.7109375" customWidth="1"/>
    <col min="31" max="31" width="10.7109375" style="151" customWidth="1"/>
    <col min="32" max="33" width="10.7109375" style="124" customWidth="1"/>
    <col min="34" max="35" width="10.7109375" customWidth="1"/>
  </cols>
  <sheetData>
    <row r="1" spans="2:33" ht="18.75" x14ac:dyDescent="0.3">
      <c r="C1" s="30" t="s">
        <v>17</v>
      </c>
      <c r="AE1" s="158"/>
    </row>
    <row r="2" spans="2:33" ht="18.75" x14ac:dyDescent="0.3">
      <c r="C2" s="30" t="s">
        <v>54</v>
      </c>
      <c r="AE2" s="156"/>
      <c r="AF2" s="157"/>
      <c r="AG2" s="157"/>
    </row>
    <row r="3" spans="2:33" x14ac:dyDescent="0.2">
      <c r="C3" s="31" t="s">
        <v>19</v>
      </c>
    </row>
    <row r="4" spans="2:33" ht="13.5" thickBot="1" x14ac:dyDescent="0.25"/>
    <row r="5" spans="2:33" ht="19.899999999999999" customHeight="1" thickTop="1" thickBot="1" x14ac:dyDescent="0.25">
      <c r="B5" s="296" t="s">
        <v>18</v>
      </c>
      <c r="C5" s="300" t="s">
        <v>5</v>
      </c>
      <c r="D5" s="302" t="s">
        <v>4</v>
      </c>
      <c r="E5" s="304" t="s">
        <v>16</v>
      </c>
      <c r="F5" s="65" t="s">
        <v>15</v>
      </c>
      <c r="G5" s="70" t="s">
        <v>2</v>
      </c>
      <c r="H5" s="8" t="s">
        <v>1</v>
      </c>
      <c r="I5" s="52" t="s">
        <v>13</v>
      </c>
      <c r="J5" s="37" t="s">
        <v>9</v>
      </c>
      <c r="K5" s="6"/>
      <c r="L5" s="298" t="s">
        <v>8</v>
      </c>
      <c r="M5" s="299"/>
      <c r="N5" s="44" t="s">
        <v>10</v>
      </c>
      <c r="O5" s="75"/>
      <c r="AB5" s="148"/>
      <c r="AC5" s="149"/>
    </row>
    <row r="6" spans="2:33" s="4" customFormat="1" ht="30.6" customHeight="1" thickBot="1" x14ac:dyDescent="0.25">
      <c r="B6" s="297"/>
      <c r="C6" s="301"/>
      <c r="D6" s="303"/>
      <c r="E6" s="305"/>
      <c r="F6" s="66" t="s">
        <v>6</v>
      </c>
      <c r="G6" s="71" t="s">
        <v>11</v>
      </c>
      <c r="H6" s="9" t="s">
        <v>12</v>
      </c>
      <c r="I6" s="53" t="s">
        <v>14</v>
      </c>
      <c r="J6" s="38" t="s">
        <v>3</v>
      </c>
      <c r="K6" s="7" t="s">
        <v>7</v>
      </c>
      <c r="L6" s="43" t="s">
        <v>3</v>
      </c>
      <c r="M6" s="81" t="s">
        <v>7</v>
      </c>
      <c r="N6" s="38" t="s">
        <v>3</v>
      </c>
      <c r="O6" s="76" t="s">
        <v>7</v>
      </c>
      <c r="AB6" s="147"/>
      <c r="AC6" s="150"/>
      <c r="AD6" s="127"/>
      <c r="AE6" s="152"/>
      <c r="AF6" s="153"/>
      <c r="AG6" s="153"/>
    </row>
    <row r="7" spans="2:33" x14ac:dyDescent="0.2">
      <c r="B7" s="20"/>
      <c r="C7" s="32"/>
      <c r="D7" s="23"/>
      <c r="E7" s="24"/>
      <c r="F7" s="67"/>
      <c r="G7" s="72"/>
      <c r="H7" s="11"/>
      <c r="I7" s="45"/>
      <c r="J7" s="39"/>
      <c r="K7" s="12"/>
      <c r="L7" s="39"/>
      <c r="M7" s="82"/>
      <c r="N7" s="39"/>
      <c r="O7" s="77"/>
    </row>
    <row r="8" spans="2:33" x14ac:dyDescent="0.2">
      <c r="B8" s="21">
        <v>1</v>
      </c>
      <c r="C8" s="33">
        <v>1000</v>
      </c>
      <c r="D8" s="120">
        <v>647.69899999999996</v>
      </c>
      <c r="E8" s="26"/>
      <c r="F8" s="68"/>
      <c r="G8" s="73"/>
      <c r="H8" s="18" t="str">
        <f>+IF(E8=0," ",ABS(E8/((F9-F7)*100)))</f>
        <v xml:space="preserve"> </v>
      </c>
      <c r="I8" s="46" t="str">
        <f>+IF(E8=0," ",((F9-F7)/E8))</f>
        <v xml:space="preserve"> </v>
      </c>
      <c r="J8" s="40" t="str">
        <f>+IF(E8=0," ",C8-E8/2)</f>
        <v xml:space="preserve"> </v>
      </c>
      <c r="K8" s="13" t="str">
        <f>+IF(E8=0," ",D8-F7*E8/2)</f>
        <v xml:space="preserve"> </v>
      </c>
      <c r="L8" s="40" t="str">
        <f>+IF(E8=0," ",(C8-E8/2)+F7*E8/(F7-F9))</f>
        <v xml:space="preserve"> </v>
      </c>
      <c r="M8" s="13" t="str">
        <f>+IF(E8=0," ",K8+F7*(L8-J8)+(I8/2)*(L8-J8)^2)</f>
        <v xml:space="preserve"> </v>
      </c>
      <c r="N8" s="40" t="str">
        <f>+IF(E8=0," ",C8+E8/2)</f>
        <v xml:space="preserve"> </v>
      </c>
      <c r="O8" s="14" t="str">
        <f>+IF(E8=0," ",D8+F9*E8/2)</f>
        <v xml:space="preserve"> </v>
      </c>
    </row>
    <row r="9" spans="2:33" x14ac:dyDescent="0.2">
      <c r="B9" s="21"/>
      <c r="C9" s="33"/>
      <c r="D9" s="25"/>
      <c r="E9" s="26"/>
      <c r="F9" s="121">
        <f>+IF(C10=0," ",(D10-D8)/(C10-C8))</f>
        <v>-1.9331997554846141E-2</v>
      </c>
      <c r="G9" s="73"/>
      <c r="H9" s="18"/>
      <c r="I9" s="46"/>
      <c r="J9" s="40"/>
      <c r="K9" s="15"/>
      <c r="L9" s="40"/>
      <c r="M9" s="13"/>
      <c r="N9" s="40"/>
      <c r="O9" s="78"/>
      <c r="S9" s="1"/>
      <c r="Z9" s="122"/>
      <c r="AA9" s="4"/>
      <c r="AB9" s="4"/>
      <c r="AC9" s="4"/>
      <c r="AD9" s="4"/>
    </row>
    <row r="10" spans="2:33" x14ac:dyDescent="0.2">
      <c r="B10" s="21">
        <v>2</v>
      </c>
      <c r="C10" s="144">
        <v>1588.92</v>
      </c>
      <c r="D10" s="120">
        <v>636.31399999999996</v>
      </c>
      <c r="E10" s="26"/>
      <c r="F10" s="68"/>
      <c r="G10" s="73" t="str">
        <f>+IF(C12=0," ",F11-F9)</f>
        <v xml:space="preserve"> </v>
      </c>
      <c r="H10" s="18" t="str">
        <f>+IF(E10=0," ",ABS(E10/((F11-F9)*100)))</f>
        <v xml:space="preserve"> </v>
      </c>
      <c r="I10" s="46" t="str">
        <f>+IF(E10=0," ",((F11-F9)/E10))</f>
        <v xml:space="preserve"> </v>
      </c>
      <c r="J10" s="40" t="str">
        <f>+IF(E10=0," ",C10-E10/2)</f>
        <v xml:space="preserve"> </v>
      </c>
      <c r="K10" s="13" t="str">
        <f>+IF(E10=0," ",D10-F9*E10/2)</f>
        <v xml:space="preserve"> </v>
      </c>
      <c r="L10" s="40" t="str">
        <f>+IF(E10=0," ",(C10-E10/2)+F9*E10/(F9-F11))</f>
        <v xml:space="preserve"> </v>
      </c>
      <c r="M10" s="13" t="str">
        <f>+IF(E10=0," ",K10+F9*(L10-J10)+(I10/2)*(L10-J10)^2)</f>
        <v xml:space="preserve"> </v>
      </c>
      <c r="N10" s="40" t="str">
        <f>+IF(E10=0," ",C10+E10/2)</f>
        <v xml:space="preserve"> </v>
      </c>
      <c r="O10" s="14" t="str">
        <f>+IF(E10=0," ",D10+F11*E10/2)</f>
        <v xml:space="preserve"> </v>
      </c>
      <c r="S10" s="1"/>
      <c r="Z10" s="4"/>
      <c r="AA10" s="123"/>
      <c r="AB10" s="4"/>
      <c r="AC10" s="4"/>
      <c r="AD10" s="4"/>
    </row>
    <row r="11" spans="2:33" x14ac:dyDescent="0.2">
      <c r="B11" s="21"/>
      <c r="C11" s="33"/>
      <c r="D11" s="25"/>
      <c r="E11" s="26"/>
      <c r="F11" s="121" t="str">
        <f>+IF(C12=0," ",(D12-D10)/(C12-C10))</f>
        <v xml:space="preserve"> </v>
      </c>
      <c r="G11" s="73"/>
      <c r="H11" s="18"/>
      <c r="I11" s="46"/>
      <c r="J11" s="40"/>
      <c r="K11" s="16"/>
      <c r="L11" s="40"/>
      <c r="M11" s="13"/>
      <c r="N11" s="40"/>
      <c r="O11" s="78"/>
      <c r="S11" s="1"/>
      <c r="Z11" s="122"/>
      <c r="AA11" s="4"/>
      <c r="AB11" s="4"/>
      <c r="AC11" s="128"/>
      <c r="AD11" s="128"/>
    </row>
    <row r="12" spans="2:33" x14ac:dyDescent="0.2">
      <c r="B12" s="21" t="str">
        <f>+IF(C12=0,"*",B10+1)</f>
        <v>*</v>
      </c>
      <c r="C12" s="33"/>
      <c r="D12" s="120"/>
      <c r="E12" s="26"/>
      <c r="F12" s="68"/>
      <c r="G12" s="73" t="str">
        <f>+IF(C14=0," ",F13-F11)</f>
        <v xml:space="preserve"> </v>
      </c>
      <c r="H12" s="18" t="str">
        <f>+IF(E12=0," ",ABS(E12/((F13-F11)*100)))</f>
        <v xml:space="preserve"> </v>
      </c>
      <c r="I12" s="46" t="str">
        <f>+IF(E12=0," ",((F13-F11)/E12))</f>
        <v xml:space="preserve"> </v>
      </c>
      <c r="J12" s="40" t="str">
        <f>+IF(E12=0," ",C12-E12/2)</f>
        <v xml:space="preserve"> </v>
      </c>
      <c r="K12" s="13" t="str">
        <f>+IF(E12=0," ",D12-F11*E12/2)</f>
        <v xml:space="preserve"> </v>
      </c>
      <c r="L12" s="40" t="str">
        <f>+IF(E12=0," ",(C12-E12/2)+F11*E12/(F11-F13))</f>
        <v xml:space="preserve"> </v>
      </c>
      <c r="M12" s="13" t="str">
        <f>+IF(E12=0," ",K12+F11*(L12-J12)+(I12/2)*(L12-J12)^2)</f>
        <v xml:space="preserve"> </v>
      </c>
      <c r="N12" s="40" t="str">
        <f>+IF(E12=0," ",C12+E12/2)</f>
        <v xml:space="preserve"> </v>
      </c>
      <c r="O12" s="14" t="str">
        <f>+IF(E12=0," ",D12+F13*E12/2)</f>
        <v xml:space="preserve"> </v>
      </c>
      <c r="S12" s="1"/>
      <c r="Z12" s="4"/>
      <c r="AA12" s="123"/>
      <c r="AB12" s="4"/>
      <c r="AC12" s="4"/>
      <c r="AD12" s="4"/>
    </row>
    <row r="13" spans="2:33" x14ac:dyDescent="0.2">
      <c r="B13" s="21"/>
      <c r="C13" s="33"/>
      <c r="D13" s="25"/>
      <c r="E13" s="26"/>
      <c r="F13" s="68" t="str">
        <f>+IF(C14=0," ",(D14-D12)/(C14-C12))</f>
        <v xml:space="preserve"> </v>
      </c>
      <c r="G13" s="73"/>
      <c r="H13" s="18"/>
      <c r="I13" s="46"/>
      <c r="J13" s="40"/>
      <c r="K13" s="16"/>
      <c r="L13" s="40"/>
      <c r="M13" s="13"/>
      <c r="N13" s="40"/>
      <c r="O13" s="78"/>
      <c r="S13" s="1"/>
      <c r="Z13" s="122"/>
      <c r="AB13" s="125"/>
      <c r="AC13" s="128"/>
      <c r="AD13" s="128"/>
    </row>
    <row r="14" spans="2:33" x14ac:dyDescent="0.2">
      <c r="B14" s="21" t="str">
        <f>+IF(C14=0,"*",B12+1)</f>
        <v>*</v>
      </c>
      <c r="C14" s="33"/>
      <c r="D14" s="120"/>
      <c r="E14" s="26"/>
      <c r="F14" s="68"/>
      <c r="G14" s="73" t="str">
        <f>+IF(C16=0," ",F15-F13)</f>
        <v xml:space="preserve"> </v>
      </c>
      <c r="H14" s="18" t="str">
        <f>+IF(E14=0," ",ABS(E14/((F15-F13)*100)))</f>
        <v xml:space="preserve"> </v>
      </c>
      <c r="I14" s="46" t="str">
        <f>+IF(E14=0," ",((F15-F13)/E14))</f>
        <v xml:space="preserve"> </v>
      </c>
      <c r="J14" s="40" t="str">
        <f>+IF(E14=0," ",C14-E14/2)</f>
        <v xml:space="preserve"> </v>
      </c>
      <c r="K14" s="13" t="str">
        <f>+IF(E14=0," ",D14-F13*E14/2)</f>
        <v xml:space="preserve"> </v>
      </c>
      <c r="L14" s="40" t="str">
        <f>+IF(E14=0," ",(C14-E14/2)+F13*E14/(F13-F15))</f>
        <v xml:space="preserve"> </v>
      </c>
      <c r="M14" s="13" t="str">
        <f>+IF(E14=0," ",K14+F13*(L14-J14)+(I14/2)*(L14-J14)^2)</f>
        <v xml:space="preserve"> </v>
      </c>
      <c r="N14" s="40" t="str">
        <f>+IF(E14=0," ",C14+E14/2)</f>
        <v xml:space="preserve"> </v>
      </c>
      <c r="O14" s="14" t="str">
        <f>+IF(E14=0," ",D14+F15*E14/2)</f>
        <v xml:space="preserve"> </v>
      </c>
      <c r="S14" s="1"/>
      <c r="AA14" s="123"/>
    </row>
    <row r="15" spans="2:33" x14ac:dyDescent="0.2">
      <c r="B15" s="21"/>
      <c r="C15" s="33"/>
      <c r="D15" s="25"/>
      <c r="E15" s="26"/>
      <c r="F15" s="68" t="str">
        <f>+IF(C16=0," ",(D16-D14)/(C16-C14))</f>
        <v xml:space="preserve"> </v>
      </c>
      <c r="G15" s="73"/>
      <c r="H15" s="18"/>
      <c r="I15" s="46"/>
      <c r="J15" s="40"/>
      <c r="K15" s="16"/>
      <c r="L15" s="40"/>
      <c r="M15" s="13"/>
      <c r="N15" s="40"/>
      <c r="O15" s="78"/>
      <c r="S15" s="1"/>
      <c r="Z15" s="122"/>
      <c r="AB15" s="4"/>
      <c r="AC15" s="129"/>
      <c r="AD15" s="129"/>
    </row>
    <row r="16" spans="2:33" x14ac:dyDescent="0.2">
      <c r="B16" s="21" t="str">
        <f>+IF(C16=0,"*",B14+1)</f>
        <v>*</v>
      </c>
      <c r="C16" s="33"/>
      <c r="D16" s="120"/>
      <c r="E16" s="26"/>
      <c r="F16" s="68"/>
      <c r="G16" s="73" t="str">
        <f>+IF(C18=0," ",F17-F15)</f>
        <v xml:space="preserve"> </v>
      </c>
      <c r="H16" s="18" t="str">
        <f>+IF(E16=0," ",ABS(E16/((F17-F15)*100)))</f>
        <v xml:space="preserve"> </v>
      </c>
      <c r="I16" s="46" t="str">
        <f>+IF(E16=0," ",((F17-F15)/E16))</f>
        <v xml:space="preserve"> </v>
      </c>
      <c r="J16" s="40" t="str">
        <f>+IF(E16=0," ",C16-E16/2)</f>
        <v xml:space="preserve"> </v>
      </c>
      <c r="K16" s="13" t="str">
        <f>+IF(E16=0," ",D16-F15*E16/2)</f>
        <v xml:space="preserve"> </v>
      </c>
      <c r="L16" s="40" t="str">
        <f>+IF(E16=0," ",(C16-E16/2)+F15*E16/(F15-F17))</f>
        <v xml:space="preserve"> </v>
      </c>
      <c r="M16" s="13" t="str">
        <f>+IF(E16=0," ",K16+F15*(L16-J16)+(I16/2)*(L16-J16)^2)</f>
        <v xml:space="preserve"> </v>
      </c>
      <c r="N16" s="40" t="str">
        <f>+IF(E16=0," ",C16+E16/2)</f>
        <v xml:space="preserve"> </v>
      </c>
      <c r="O16" s="14" t="str">
        <f>+IF(E16=0," ",D16+F17*E16/2)</f>
        <v xml:space="preserve"> </v>
      </c>
      <c r="S16" s="1"/>
    </row>
    <row r="17" spans="2:30" x14ac:dyDescent="0.2">
      <c r="B17" s="21"/>
      <c r="C17" s="33"/>
      <c r="D17" s="27"/>
      <c r="E17" s="26"/>
      <c r="F17" s="68" t="str">
        <f>+IF(C18=0," ",(D18-D16)/(C18-C16))</f>
        <v xml:space="preserve"> </v>
      </c>
      <c r="G17" s="73"/>
      <c r="H17" s="18"/>
      <c r="I17" s="46"/>
      <c r="J17" s="40"/>
      <c r="K17" s="16"/>
      <c r="L17" s="40"/>
      <c r="M17" s="13"/>
      <c r="N17" s="40"/>
      <c r="O17" s="78"/>
      <c r="S17" s="1"/>
    </row>
    <row r="18" spans="2:30" x14ac:dyDescent="0.2">
      <c r="B18" s="21" t="str">
        <f>+IF(C18=0,"*",B16+1)</f>
        <v>*</v>
      </c>
      <c r="C18" s="33"/>
      <c r="D18" s="120"/>
      <c r="E18" s="26"/>
      <c r="F18" s="68"/>
      <c r="G18" s="73" t="str">
        <f>+IF(C20=0," ",F19-F17)</f>
        <v xml:space="preserve"> </v>
      </c>
      <c r="H18" s="18" t="str">
        <f>+IF(E18=0," ",ABS(E18/((F19-F17)*100)))</f>
        <v xml:space="preserve"> </v>
      </c>
      <c r="I18" s="46" t="str">
        <f>+IF(E18=0," ",((F19-F17)/E18))</f>
        <v xml:space="preserve"> </v>
      </c>
      <c r="J18" s="40" t="str">
        <f>+IF(E18=0," ",C18-E18/2)</f>
        <v xml:space="preserve"> </v>
      </c>
      <c r="K18" s="13" t="str">
        <f>+IF(E18=0," ",D18-F17*E18/2)</f>
        <v xml:space="preserve"> </v>
      </c>
      <c r="L18" s="40" t="str">
        <f>+IF(E18=0," ",(C18-E18/2)+F17*E18/(F17-F19))</f>
        <v xml:space="preserve"> </v>
      </c>
      <c r="M18" s="13" t="str">
        <f>+IF(E18=0," ",K18+F17*(L18-J18)+(I18/2)*(L18-J18)^2)</f>
        <v xml:space="preserve"> </v>
      </c>
      <c r="N18" s="40" t="str">
        <f>+IF(E18=0," ",C18+E18/2)</f>
        <v xml:space="preserve"> </v>
      </c>
      <c r="O18" s="14" t="str">
        <f>+IF(E18=0," ",D18+F19*E18/2)</f>
        <v xml:space="preserve"> </v>
      </c>
      <c r="S18" s="1"/>
      <c r="Z18" s="122"/>
      <c r="AA18" s="4"/>
      <c r="AB18" s="4"/>
      <c r="AC18" s="4"/>
      <c r="AD18" s="4"/>
    </row>
    <row r="19" spans="2:30" x14ac:dyDescent="0.2">
      <c r="B19" s="21"/>
      <c r="C19" s="33"/>
      <c r="D19" s="25"/>
      <c r="E19" s="26"/>
      <c r="F19" s="68" t="str">
        <f>+IF(C20=0," ",(D20-D18)/(C20-C18))</f>
        <v xml:space="preserve"> </v>
      </c>
      <c r="G19" s="73"/>
      <c r="H19" s="18"/>
      <c r="I19" s="46"/>
      <c r="J19" s="40"/>
      <c r="K19" s="16"/>
      <c r="L19" s="40"/>
      <c r="M19" s="13"/>
      <c r="N19" s="40"/>
      <c r="O19" s="78"/>
      <c r="S19" s="1"/>
      <c r="Z19" s="4"/>
      <c r="AA19" s="123"/>
      <c r="AB19" s="4"/>
      <c r="AC19" s="4"/>
      <c r="AD19" s="4"/>
    </row>
    <row r="20" spans="2:30" x14ac:dyDescent="0.2">
      <c r="B20" s="21" t="str">
        <f>+IF(C20=0,"*",B18+1)</f>
        <v>*</v>
      </c>
      <c r="C20" s="33"/>
      <c r="D20" s="120"/>
      <c r="E20" s="26"/>
      <c r="F20" s="68"/>
      <c r="G20" s="73" t="str">
        <f>+IF(C22=0," ",F21-F19)</f>
        <v xml:space="preserve"> </v>
      </c>
      <c r="H20" s="18" t="str">
        <f>+IF(E20=0," ",ABS(E20/((F21-F19)*100)))</f>
        <v xml:space="preserve"> </v>
      </c>
      <c r="I20" s="46" t="str">
        <f>+IF(E20=0," ",((F21-F19)/E20))</f>
        <v xml:space="preserve"> </v>
      </c>
      <c r="J20" s="40" t="str">
        <f>+IF(E20=0," ",C20-E20/2)</f>
        <v xml:space="preserve"> </v>
      </c>
      <c r="K20" s="13" t="str">
        <f>+IF(E20=0," ",D20-F19*E20/2)</f>
        <v xml:space="preserve"> </v>
      </c>
      <c r="L20" s="40" t="str">
        <f>+IF(E20=0," ",(C20-E20/2)+F19*E20/(F19-F21))</f>
        <v xml:space="preserve"> </v>
      </c>
      <c r="M20" s="13" t="str">
        <f>+IF(E20=0," ",K20+F19*(L20-J20)+(I20/2)*(L20-J20)^2)</f>
        <v xml:space="preserve"> </v>
      </c>
      <c r="N20" s="40" t="str">
        <f>+IF(E20=0," ",C20+E20/2)</f>
        <v xml:space="preserve"> </v>
      </c>
      <c r="O20" s="14" t="str">
        <f>+IF(E20=0," ",D20+F21*E20/2)</f>
        <v xml:space="preserve"> </v>
      </c>
      <c r="S20" s="1"/>
      <c r="Z20" s="122"/>
      <c r="AA20" s="4"/>
      <c r="AB20" s="132"/>
      <c r="AC20" s="129"/>
      <c r="AD20" s="129"/>
    </row>
    <row r="21" spans="2:30" x14ac:dyDescent="0.2">
      <c r="B21" s="21"/>
      <c r="C21" s="33"/>
      <c r="D21" s="25"/>
      <c r="E21" s="26"/>
      <c r="F21" s="68" t="str">
        <f>+IF(C22=0," ",(D22-D20)/(C22-C20))</f>
        <v xml:space="preserve"> </v>
      </c>
      <c r="G21" s="73"/>
      <c r="H21" s="18"/>
      <c r="I21" s="46"/>
      <c r="J21" s="40"/>
      <c r="K21" s="16"/>
      <c r="L21" s="40"/>
      <c r="M21" s="13"/>
      <c r="N21" s="40"/>
      <c r="O21" s="78"/>
      <c r="S21" s="1"/>
      <c r="Z21" s="4"/>
      <c r="AA21" s="123"/>
      <c r="AB21" s="132"/>
      <c r="AC21" s="4"/>
      <c r="AD21" s="4"/>
    </row>
    <row r="22" spans="2:30" x14ac:dyDescent="0.2">
      <c r="B22" s="21" t="str">
        <f>+IF(C22=0,"*",B20+1)</f>
        <v>*</v>
      </c>
      <c r="C22" s="33"/>
      <c r="D22" s="120"/>
      <c r="E22" s="26"/>
      <c r="F22" s="68"/>
      <c r="G22" s="73" t="str">
        <f>+IF(C24=0," ",F23-F21)</f>
        <v xml:space="preserve"> </v>
      </c>
      <c r="H22" s="18" t="str">
        <f>+IF(E22=0," ",ABS(E22/((F23-F21)*100)))</f>
        <v xml:space="preserve"> </v>
      </c>
      <c r="I22" s="46" t="str">
        <f>+IF(E22=0," ",((F23-F21)/E22))</f>
        <v xml:space="preserve"> </v>
      </c>
      <c r="J22" s="40" t="str">
        <f>+IF(E22=0," ",C22-E22/2)</f>
        <v xml:space="preserve"> </v>
      </c>
      <c r="K22" s="13" t="str">
        <f>+IF(E22=0," ",D22-F21*E22/2)</f>
        <v xml:space="preserve"> </v>
      </c>
      <c r="L22" s="40" t="str">
        <f>+IF(E22=0," ",(C22-E22/2)+F21*E22/(F21-F23))</f>
        <v xml:space="preserve"> </v>
      </c>
      <c r="M22" s="13" t="str">
        <f>+IF(E22=0," ",K22+F21*(L22-J22)+(I22/2)*(L22-J22)^2)</f>
        <v xml:space="preserve"> </v>
      </c>
      <c r="N22" s="40" t="str">
        <f>+IF(E22=0," ",C22+E22/2)</f>
        <v xml:space="preserve"> </v>
      </c>
      <c r="O22" s="14" t="str">
        <f>+IF(E22=0," ",D22+F23*E22/2)</f>
        <v xml:space="preserve"> </v>
      </c>
      <c r="S22" s="1"/>
      <c r="Z22" s="122"/>
      <c r="AB22" s="132"/>
      <c r="AC22" s="128"/>
      <c r="AD22" s="128"/>
    </row>
    <row r="23" spans="2:30" x14ac:dyDescent="0.2">
      <c r="B23" s="21"/>
      <c r="C23" s="33"/>
      <c r="D23" s="25"/>
      <c r="E23" s="26"/>
      <c r="F23" s="68" t="str">
        <f>+IF(C24=0," ",(D24-D22)/(C24-C22))</f>
        <v xml:space="preserve"> </v>
      </c>
      <c r="G23" s="73"/>
      <c r="H23" s="18"/>
      <c r="I23" s="46"/>
      <c r="J23" s="40"/>
      <c r="K23" s="16"/>
      <c r="L23" s="40"/>
      <c r="M23" s="13"/>
      <c r="N23" s="40"/>
      <c r="O23" s="78"/>
      <c r="S23" s="1"/>
      <c r="AA23" s="123"/>
    </row>
    <row r="24" spans="2:30" x14ac:dyDescent="0.2">
      <c r="B24" s="21" t="str">
        <f>+IF(C24=0,"*",B22+1)</f>
        <v>*</v>
      </c>
      <c r="C24" s="33"/>
      <c r="D24" s="120"/>
      <c r="E24" s="26"/>
      <c r="F24" s="68"/>
      <c r="G24" s="73" t="str">
        <f>+IF(C26=0," ",F25-F23)</f>
        <v xml:space="preserve"> </v>
      </c>
      <c r="H24" s="18" t="str">
        <f>+IF(E24=0," ",ABS(E24/((F25-F23)*100)))</f>
        <v xml:space="preserve"> </v>
      </c>
      <c r="I24" s="46" t="str">
        <f>+IF(E24=0," ",((F25-F23)/E24))</f>
        <v xml:space="preserve"> </v>
      </c>
      <c r="J24" s="40" t="str">
        <f>+IF(E24=0," ",C24-E24/2)</f>
        <v xml:space="preserve"> </v>
      </c>
      <c r="K24" s="13" t="str">
        <f>+IF(E24=0," ",D24-F23*E24/2)</f>
        <v xml:space="preserve"> </v>
      </c>
      <c r="L24" s="40" t="str">
        <f>+IF(E24=0," ",(C24-E24/2)+F23*E24/(F23-F25))</f>
        <v xml:space="preserve"> </v>
      </c>
      <c r="M24" s="13" t="str">
        <f>+IF(E24=0," ",K24+F23*(L24-J24)+(I24/2)*(L24-J24)^2)</f>
        <v xml:space="preserve"> </v>
      </c>
      <c r="N24" s="40" t="str">
        <f>+IF(E24=0," ",C24+E24/2)</f>
        <v xml:space="preserve"> </v>
      </c>
      <c r="O24" s="14" t="str">
        <f>+IF(E24=0," ",D24+F25*E24/2)</f>
        <v xml:space="preserve"> </v>
      </c>
      <c r="S24" s="1"/>
      <c r="Z24" s="122"/>
      <c r="AB24" s="4"/>
      <c r="AC24" s="129"/>
      <c r="AD24" s="129"/>
    </row>
    <row r="25" spans="2:30" x14ac:dyDescent="0.2">
      <c r="B25" s="21"/>
      <c r="C25" s="33"/>
      <c r="D25" s="25"/>
      <c r="E25" s="26"/>
      <c r="F25" s="68" t="str">
        <f>+IF(C26=0," ",(D26-D24)/(C26-C24))</f>
        <v xml:space="preserve"> </v>
      </c>
      <c r="G25" s="73"/>
      <c r="H25" s="18"/>
      <c r="I25" s="46"/>
      <c r="J25" s="40"/>
      <c r="K25" s="16"/>
      <c r="L25" s="40"/>
      <c r="M25" s="13"/>
      <c r="N25" s="40"/>
      <c r="O25" s="78"/>
      <c r="S25" s="1"/>
    </row>
    <row r="26" spans="2:30" x14ac:dyDescent="0.2">
      <c r="B26" s="21" t="str">
        <f>+IF(C26=0,"*",B24+1)</f>
        <v>*</v>
      </c>
      <c r="C26" s="33"/>
      <c r="D26" s="120"/>
      <c r="E26" s="26"/>
      <c r="F26" s="68"/>
      <c r="G26" s="73" t="str">
        <f>+IF(C28=0," ",F27-F25)</f>
        <v xml:space="preserve"> </v>
      </c>
      <c r="H26" s="18" t="str">
        <f>+IF(E26=0," ",ABS(E26/((F27-F25)*100)))</f>
        <v xml:space="preserve"> </v>
      </c>
      <c r="I26" s="46" t="str">
        <f>+IF(E26=0," ",((F27-F25)/E26))</f>
        <v xml:space="preserve"> </v>
      </c>
      <c r="J26" s="40" t="str">
        <f>+IF(E26=0," ",C26-E26/2)</f>
        <v xml:space="preserve"> </v>
      </c>
      <c r="K26" s="13" t="str">
        <f>+IF(E26=0," ",D26-F25*E26/2)</f>
        <v xml:space="preserve"> </v>
      </c>
      <c r="L26" s="40" t="str">
        <f>+IF(E26=0," ",(C26-E26/2)+F25*E26/(F25-F27))</f>
        <v xml:space="preserve"> </v>
      </c>
      <c r="M26" s="13" t="str">
        <f>+IF(E26=0," ",K26+F25*(L26-J26)+(I26/2)*(L26-J26)^2)</f>
        <v xml:space="preserve"> </v>
      </c>
      <c r="N26" s="40" t="str">
        <f>+IF(E26=0," ",C26+E26/2)</f>
        <v xml:space="preserve"> </v>
      </c>
      <c r="O26" s="14" t="str">
        <f>+IF(E26=0," ",D26+F27*E26/2)</f>
        <v xml:space="preserve"> </v>
      </c>
      <c r="S26" s="1"/>
    </row>
    <row r="27" spans="2:30" x14ac:dyDescent="0.2">
      <c r="B27" s="21"/>
      <c r="C27" s="33"/>
      <c r="D27" s="25"/>
      <c r="E27" s="26"/>
      <c r="F27" s="68" t="str">
        <f>+IF(C28=0," ",(D28-D26)/(C28-C26))</f>
        <v xml:space="preserve"> </v>
      </c>
      <c r="G27" s="73"/>
      <c r="H27" s="18"/>
      <c r="I27" s="46"/>
      <c r="J27" s="40"/>
      <c r="K27" s="16"/>
      <c r="L27" s="40"/>
      <c r="M27" s="13"/>
      <c r="N27" s="40"/>
      <c r="O27" s="78"/>
      <c r="S27" s="1"/>
    </row>
    <row r="28" spans="2:30" x14ac:dyDescent="0.2">
      <c r="B28" s="21" t="str">
        <f>+IF(C28=0,"*",B26+1)</f>
        <v>*</v>
      </c>
      <c r="C28" s="33"/>
      <c r="D28" s="120"/>
      <c r="E28" s="26"/>
      <c r="F28" s="68"/>
      <c r="G28" s="73" t="str">
        <f>+IF(C30=0," ",F29-F27)</f>
        <v xml:space="preserve"> </v>
      </c>
      <c r="H28" s="18" t="str">
        <f>+IF(E28=0," ",ABS(E28/((F29-F27)*100)))</f>
        <v xml:space="preserve"> </v>
      </c>
      <c r="I28" s="46" t="str">
        <f>+IF(E28=0," ",((F29-F27)/E28))</f>
        <v xml:space="preserve"> </v>
      </c>
      <c r="J28" s="40" t="str">
        <f>+IF(E28=0," ",C28-E28/2)</f>
        <v xml:space="preserve"> </v>
      </c>
      <c r="K28" s="13" t="str">
        <f>+IF(E28=0," ",D28-F27*E28/2)</f>
        <v xml:space="preserve"> </v>
      </c>
      <c r="L28" s="40" t="str">
        <f>+IF(E28=0," ",(C28-E28/2)+F27*E28/(F27-F29))</f>
        <v xml:space="preserve"> </v>
      </c>
      <c r="M28" s="13" t="str">
        <f>+IF(E28=0," ",K28+F27*(L28-J28)+(I28/2)*(L28-J28)^2)</f>
        <v xml:space="preserve"> </v>
      </c>
      <c r="N28" s="40" t="str">
        <f>+IF(E28=0," ",C28+E28/2)</f>
        <v xml:space="preserve"> </v>
      </c>
      <c r="O28" s="14" t="str">
        <f>+IF(E28=0," ",D28+F29*E28/2)</f>
        <v xml:space="preserve"> </v>
      </c>
      <c r="S28" s="1"/>
    </row>
    <row r="29" spans="2:30" x14ac:dyDescent="0.2">
      <c r="B29" s="21"/>
      <c r="C29" s="33"/>
      <c r="D29" s="25"/>
      <c r="E29" s="26"/>
      <c r="F29" s="68" t="str">
        <f>+IF(C30=0," ",(D30-D28)/(C30-C28))</f>
        <v xml:space="preserve"> </v>
      </c>
      <c r="G29" s="73"/>
      <c r="H29" s="18"/>
      <c r="I29" s="46"/>
      <c r="J29" s="40"/>
      <c r="K29" s="16"/>
      <c r="L29" s="40"/>
      <c r="M29" s="13"/>
      <c r="N29" s="40"/>
      <c r="O29" s="78"/>
      <c r="S29" s="1"/>
    </row>
    <row r="30" spans="2:30" x14ac:dyDescent="0.2">
      <c r="B30" s="21" t="str">
        <f>+IF(C30=0,"*",B28+1)</f>
        <v>*</v>
      </c>
      <c r="C30" s="144"/>
      <c r="D30" s="120"/>
      <c r="E30" s="26"/>
      <c r="F30" s="68"/>
      <c r="G30" s="73" t="str">
        <f>+IF(C32=0," ",F31-F29)</f>
        <v xml:space="preserve"> </v>
      </c>
      <c r="H30" s="18" t="str">
        <f>+IF(E30=0," ",ABS(E30/((F31-F29)*100)))</f>
        <v xml:space="preserve"> </v>
      </c>
      <c r="I30" s="46" t="str">
        <f>+IF(E30=0," ",((F31-F29)/E30))</f>
        <v xml:space="preserve"> </v>
      </c>
      <c r="J30" s="40" t="str">
        <f>+IF(E30=0," ",C30-E30/2)</f>
        <v xml:space="preserve"> </v>
      </c>
      <c r="K30" s="13" t="str">
        <f>+IF(E30=0," ",D30-F29*E30/2)</f>
        <v xml:space="preserve"> </v>
      </c>
      <c r="L30" s="40" t="str">
        <f>+IF(E30=0," ",(C30-E30/2)+F29*E30/(F29-F31))</f>
        <v xml:space="preserve"> </v>
      </c>
      <c r="M30" s="13" t="str">
        <f>+IF(E30=0," ",K30+F29*(L30-J30)+(I30/2)*(L30-J30)^2)</f>
        <v xml:space="preserve"> </v>
      </c>
      <c r="N30" s="40" t="str">
        <f>+IF(E30=0," ",C30+E30/2)</f>
        <v xml:space="preserve"> </v>
      </c>
      <c r="O30" s="14" t="str">
        <f>+IF(E30=0," ",D30+F31*E30/2)</f>
        <v xml:space="preserve"> </v>
      </c>
      <c r="S30" s="1"/>
    </row>
    <row r="31" spans="2:30" x14ac:dyDescent="0.2">
      <c r="B31" s="21"/>
      <c r="C31" s="33"/>
      <c r="D31" s="25"/>
      <c r="E31" s="26"/>
      <c r="F31" s="68" t="str">
        <f>+IF(C32=0," ",(D32-D30)/(C32-C30))</f>
        <v xml:space="preserve"> </v>
      </c>
      <c r="G31" s="73"/>
      <c r="H31" s="18"/>
      <c r="I31" s="46"/>
      <c r="J31" s="40"/>
      <c r="K31" s="16"/>
      <c r="L31" s="40"/>
      <c r="M31" s="13"/>
      <c r="N31" s="40"/>
      <c r="O31" s="78"/>
      <c r="S31" s="1"/>
    </row>
    <row r="32" spans="2:30" x14ac:dyDescent="0.2">
      <c r="B32" s="21" t="str">
        <f>+IF(C32=0,"*",B30+1)</f>
        <v>*</v>
      </c>
      <c r="C32" s="33"/>
      <c r="D32" s="120"/>
      <c r="E32" s="26"/>
      <c r="F32" s="68"/>
      <c r="G32" s="73" t="str">
        <f>+IF(C34=0," ",F33-F31)</f>
        <v xml:space="preserve"> </v>
      </c>
      <c r="H32" s="18" t="str">
        <f>+IF(E32=0," ",ABS(E32/((F33-F31)*100)))</f>
        <v xml:space="preserve"> </v>
      </c>
      <c r="I32" s="46" t="str">
        <f>+IF(E32=0," ",((F33-F31)/E32))</f>
        <v xml:space="preserve"> </v>
      </c>
      <c r="J32" s="40" t="str">
        <f>+IF(E32=0," ",C32-E32/2)</f>
        <v xml:space="preserve"> </v>
      </c>
      <c r="K32" s="13" t="str">
        <f>+IF(E32=0," ",D32-F31*E32/2)</f>
        <v xml:space="preserve"> </v>
      </c>
      <c r="L32" s="40" t="str">
        <f>+IF(E32=0," ",(C32-E32/2)+F31*E32/(F31-F33))</f>
        <v xml:space="preserve"> </v>
      </c>
      <c r="M32" s="13" t="str">
        <f>+IF(E32=0," ",K32+F31*(L32-J32)+(I32/2)*(L32-J32)^2)</f>
        <v xml:space="preserve"> </v>
      </c>
      <c r="N32" s="40" t="str">
        <f>+IF(E32=0," ",C32+E32/2)</f>
        <v xml:space="preserve"> </v>
      </c>
      <c r="O32" s="14" t="str">
        <f>+IF(E32=0," ",D32+F33*E32/2)</f>
        <v xml:space="preserve"> </v>
      </c>
      <c r="S32" s="1"/>
    </row>
    <row r="33" spans="2:19" x14ac:dyDescent="0.2">
      <c r="B33" s="21"/>
      <c r="C33" s="33"/>
      <c r="D33" s="25"/>
      <c r="E33" s="26"/>
      <c r="F33" s="68" t="str">
        <f>+IF(C34=0," ",(D34-D32)/(C34-C32))</f>
        <v xml:space="preserve"> </v>
      </c>
      <c r="G33" s="73"/>
      <c r="H33" s="18"/>
      <c r="I33" s="46"/>
      <c r="J33" s="40"/>
      <c r="K33" s="16"/>
      <c r="L33" s="40"/>
      <c r="M33" s="13"/>
      <c r="N33" s="40"/>
      <c r="O33" s="78"/>
      <c r="S33" s="1"/>
    </row>
    <row r="34" spans="2:19" x14ac:dyDescent="0.2">
      <c r="B34" s="21" t="str">
        <f>+IF(C34=0,"*",B32+1)</f>
        <v>*</v>
      </c>
      <c r="C34" s="33"/>
      <c r="D34" s="120"/>
      <c r="E34" s="26"/>
      <c r="F34" s="68"/>
      <c r="G34" s="73" t="str">
        <f>+IF(C36=0," ",F35-F33)</f>
        <v xml:space="preserve"> </v>
      </c>
      <c r="H34" s="18" t="str">
        <f>+IF(E34=0," ",ABS(E34/((F35-F33)*100)))</f>
        <v xml:space="preserve"> </v>
      </c>
      <c r="I34" s="46" t="str">
        <f>+IF(E34=0," ",((F35-F33)/E34))</f>
        <v xml:space="preserve"> </v>
      </c>
      <c r="J34" s="40" t="str">
        <f>+IF(E34=0," ",C34-E34/2)</f>
        <v xml:space="preserve"> </v>
      </c>
      <c r="K34" s="13" t="str">
        <f>+IF(E34=0," ",D34-F33*E34/2)</f>
        <v xml:space="preserve"> </v>
      </c>
      <c r="L34" s="40" t="str">
        <f>+IF(E34=0," ",(C34-E34/2)+F33*E34/(F33-F35))</f>
        <v xml:space="preserve"> </v>
      </c>
      <c r="M34" s="13" t="str">
        <f>+IF(E34=0," ",K34+F33*(L34-J34)+(I34/2)*(L34-J34)^2)</f>
        <v xml:space="preserve"> </v>
      </c>
      <c r="N34" s="40" t="str">
        <f>+IF(E34=0," ",C34+E34/2)</f>
        <v xml:space="preserve"> </v>
      </c>
      <c r="O34" s="14" t="str">
        <f>+IF(E34=0," ",D34+F35*E34/2)</f>
        <v xml:space="preserve"> </v>
      </c>
      <c r="S34" s="1"/>
    </row>
    <row r="35" spans="2:19" x14ac:dyDescent="0.2">
      <c r="B35" s="21"/>
      <c r="C35" s="33"/>
      <c r="D35" s="25"/>
      <c r="E35" s="26"/>
      <c r="F35" s="68" t="str">
        <f>+IF(C36=0," ",(D36-D34)/(C36-C34))</f>
        <v xml:space="preserve"> </v>
      </c>
      <c r="G35" s="73"/>
      <c r="H35" s="18"/>
      <c r="I35" s="46"/>
      <c r="J35" s="40"/>
      <c r="K35" s="16"/>
      <c r="L35" s="40"/>
      <c r="M35" s="13"/>
      <c r="N35" s="40"/>
      <c r="O35" s="78"/>
      <c r="S35" s="1"/>
    </row>
    <row r="36" spans="2:19" x14ac:dyDescent="0.2">
      <c r="B36" s="21" t="str">
        <f>+IF(C36=0,"*",B34+1)</f>
        <v>*</v>
      </c>
      <c r="C36" s="33"/>
      <c r="D36" s="120"/>
      <c r="E36" s="26"/>
      <c r="F36" s="68"/>
      <c r="G36" s="73" t="str">
        <f>+IF(C38=0," ",F37-F35)</f>
        <v xml:space="preserve"> </v>
      </c>
      <c r="H36" s="18" t="str">
        <f>+IF(E36=0," ",ABS(E36/((F37-F35)*100)))</f>
        <v xml:space="preserve"> </v>
      </c>
      <c r="I36" s="46" t="str">
        <f>+IF(E36=0," ",((F37-F35)/E36))</f>
        <v xml:space="preserve"> </v>
      </c>
      <c r="J36" s="40" t="str">
        <f>+IF(E36=0," ",C36-E36/2)</f>
        <v xml:space="preserve"> </v>
      </c>
      <c r="K36" s="13" t="str">
        <f>+IF(E36=0," ",D36-F35*E36/2)</f>
        <v xml:space="preserve"> </v>
      </c>
      <c r="L36" s="40" t="str">
        <f>+IF(E36=0," ",(C36-E36/2)+F35*E36/(F35-F37))</f>
        <v xml:space="preserve"> </v>
      </c>
      <c r="M36" s="13" t="str">
        <f>+IF(E36=0," ",K36+F35*(L36-J36)+(I36/2)*(L36-J36)^2)</f>
        <v xml:space="preserve"> </v>
      </c>
      <c r="N36" s="40" t="str">
        <f>+IF(E36=0," ",C36+E36/2)</f>
        <v xml:space="preserve"> </v>
      </c>
      <c r="O36" s="14" t="str">
        <f>+IF(E36=0," ",D36+F37*E36/2)</f>
        <v xml:space="preserve"> </v>
      </c>
      <c r="S36" s="1"/>
    </row>
    <row r="37" spans="2:19" x14ac:dyDescent="0.2">
      <c r="B37" s="21"/>
      <c r="C37" s="33"/>
      <c r="D37" s="27"/>
      <c r="E37" s="26"/>
      <c r="F37" s="68" t="str">
        <f>+IF(C38=0," ",(D38-D36)/(C38-C36))</f>
        <v xml:space="preserve"> </v>
      </c>
      <c r="G37" s="73"/>
      <c r="H37" s="18"/>
      <c r="I37" s="46"/>
      <c r="J37" s="40"/>
      <c r="K37" s="16"/>
      <c r="L37" s="40"/>
      <c r="M37" s="13"/>
      <c r="N37" s="40"/>
      <c r="O37" s="78"/>
      <c r="S37" s="1"/>
    </row>
    <row r="38" spans="2:19" x14ac:dyDescent="0.2">
      <c r="B38" s="21" t="str">
        <f>+IF(C38=0,"*",B36+1)</f>
        <v>*</v>
      </c>
      <c r="C38" s="33"/>
      <c r="D38" s="120"/>
      <c r="E38" s="26"/>
      <c r="F38" s="68"/>
      <c r="G38" s="73" t="str">
        <f>+IF(C40=0," ",F39-F37)</f>
        <v xml:space="preserve"> </v>
      </c>
      <c r="H38" s="18" t="str">
        <f>+IF(E38=0," ",ABS(E38/((F39-F37)*100)))</f>
        <v xml:space="preserve"> </v>
      </c>
      <c r="I38" s="46" t="str">
        <f>+IF(E38=0," ",((F39-F37)/E38))</f>
        <v xml:space="preserve"> </v>
      </c>
      <c r="J38" s="40" t="str">
        <f>+IF(E38=0," ",C38-E38/2)</f>
        <v xml:space="preserve"> </v>
      </c>
      <c r="K38" s="13" t="str">
        <f>+IF(E38=0," ",D38-F37*E38/2)</f>
        <v xml:space="preserve"> </v>
      </c>
      <c r="L38" s="40" t="str">
        <f>+IF(E38=0," ",(C38-E38/2)+F37*E38/(F37-F39))</f>
        <v xml:space="preserve"> </v>
      </c>
      <c r="M38" s="13" t="str">
        <f>+IF(E38=0," ",K38+F37*(L38-J38)+(I38/2)*(L38-J38)^2)</f>
        <v xml:space="preserve"> </v>
      </c>
      <c r="N38" s="40" t="str">
        <f>+IF(E38=0," ",C38+E38/2)</f>
        <v xml:space="preserve"> </v>
      </c>
      <c r="O38" s="14" t="str">
        <f>+IF(E38=0," ",D38+F39*E38/2)</f>
        <v xml:space="preserve"> </v>
      </c>
      <c r="S38" s="1"/>
    </row>
    <row r="39" spans="2:19" x14ac:dyDescent="0.2">
      <c r="B39" s="21"/>
      <c r="C39" s="33"/>
      <c r="D39" s="25"/>
      <c r="E39" s="26"/>
      <c r="F39" s="68" t="str">
        <f>+IF(C40=0," ",(D40-D38)/(C40-C38))</f>
        <v xml:space="preserve"> </v>
      </c>
      <c r="G39" s="73"/>
      <c r="H39" s="18"/>
      <c r="I39" s="46"/>
      <c r="J39" s="40"/>
      <c r="K39" s="16"/>
      <c r="L39" s="40"/>
      <c r="M39" s="13"/>
      <c r="N39" s="40"/>
      <c r="O39" s="78"/>
      <c r="S39" s="1"/>
    </row>
    <row r="40" spans="2:19" x14ac:dyDescent="0.2">
      <c r="B40" s="21" t="str">
        <f>+IF(C40=0,"*",B38+1)</f>
        <v>*</v>
      </c>
      <c r="C40" s="33"/>
      <c r="D40" s="120"/>
      <c r="E40" s="26"/>
      <c r="F40" s="68"/>
      <c r="G40" s="73" t="str">
        <f>+IF(C42=0," ",F41-F39)</f>
        <v xml:space="preserve"> </v>
      </c>
      <c r="H40" s="18" t="str">
        <f>+IF(E40=0," ",ABS(E40/((F41-F39)*100)))</f>
        <v xml:space="preserve"> </v>
      </c>
      <c r="I40" s="46" t="str">
        <f>+IF(E40=0," ",((F41-F39)/E40))</f>
        <v xml:space="preserve"> </v>
      </c>
      <c r="J40" s="40" t="str">
        <f>+IF(E40=0," ",C40-E40/2)</f>
        <v xml:space="preserve"> </v>
      </c>
      <c r="K40" s="13" t="str">
        <f>+IF(E40=0," ",D40-F39*E40/2)</f>
        <v xml:space="preserve"> </v>
      </c>
      <c r="L40" s="40" t="str">
        <f>+IF(E40=0," ",(C40-E40/2)+F39*E40/(F39-F41))</f>
        <v xml:space="preserve"> </v>
      </c>
      <c r="M40" s="13" t="str">
        <f>+IF(E40=0," ",K40+F39*(L40-J40)+(I40/2)*(L40-J40)^2)</f>
        <v xml:space="preserve"> </v>
      </c>
      <c r="N40" s="40" t="str">
        <f>+IF(E40=0," ",C40+E40/2)</f>
        <v xml:space="preserve"> </v>
      </c>
      <c r="O40" s="14" t="str">
        <f>+IF(E40=0," ",D40+F41*E40/2)</f>
        <v xml:space="preserve"> </v>
      </c>
      <c r="S40" s="1"/>
    </row>
    <row r="41" spans="2:19" x14ac:dyDescent="0.2">
      <c r="B41" s="48"/>
      <c r="C41" s="33"/>
      <c r="D41" s="25"/>
      <c r="E41" s="26"/>
      <c r="F41" s="68" t="str">
        <f>+IF(C42=0," ",(D42-D40)/(C42-C40))</f>
        <v xml:space="preserve"> </v>
      </c>
      <c r="G41" s="73"/>
      <c r="H41" s="18"/>
      <c r="I41" s="46"/>
      <c r="J41" s="40"/>
      <c r="K41" s="16"/>
      <c r="L41" s="40"/>
      <c r="M41" s="13"/>
      <c r="N41" s="40"/>
      <c r="O41" s="78"/>
      <c r="S41" s="1"/>
    </row>
    <row r="42" spans="2:19" x14ac:dyDescent="0.2">
      <c r="B42" s="21" t="str">
        <f>+IF(C42=0,"*",B40+1)</f>
        <v>*</v>
      </c>
      <c r="C42" s="33"/>
      <c r="D42" s="120"/>
      <c r="E42" s="26"/>
      <c r="F42" s="68"/>
      <c r="G42" s="73" t="str">
        <f>+IF(C44=0," ",F43-F41)</f>
        <v xml:space="preserve"> </v>
      </c>
      <c r="H42" s="18" t="str">
        <f>+IF(E42=0," ",ABS(E42/((F43-F41)*100)))</f>
        <v xml:space="preserve"> </v>
      </c>
      <c r="I42" s="46" t="str">
        <f>+IF(E42=0," ",((F43-F41)/E42))</f>
        <v xml:space="preserve"> </v>
      </c>
      <c r="J42" s="40" t="str">
        <f>+IF(E42=0," ",C42-E42/2)</f>
        <v xml:space="preserve"> </v>
      </c>
      <c r="K42" s="13" t="str">
        <f>+IF(E42=0," ",D42-F41*E42/2)</f>
        <v xml:space="preserve"> </v>
      </c>
      <c r="L42" s="40" t="str">
        <f>+IF(E42=0," ",(C42-E42/2)+F41*E42/(F41-F43))</f>
        <v xml:space="preserve"> </v>
      </c>
      <c r="M42" s="13" t="str">
        <f>+IF(E42=0," ",K42+F41*(L42-J42)+(I42/2)*(L42-J42)^2)</f>
        <v xml:space="preserve"> </v>
      </c>
      <c r="N42" s="40" t="str">
        <f>+IF(E42=0," ",C42+E42/2)</f>
        <v xml:space="preserve"> </v>
      </c>
      <c r="O42" s="14" t="str">
        <f>+IF(E42=0," ",D42+F43*E42/2)</f>
        <v xml:space="preserve"> </v>
      </c>
      <c r="S42" s="1"/>
    </row>
    <row r="43" spans="2:19" x14ac:dyDescent="0.2">
      <c r="B43" s="48"/>
      <c r="C43" s="33"/>
      <c r="D43" s="25"/>
      <c r="E43" s="26"/>
      <c r="F43" s="68" t="str">
        <f>+IF(C44=0," ",(D44-D42)/(C44-C42))</f>
        <v xml:space="preserve"> </v>
      </c>
      <c r="G43" s="73"/>
      <c r="H43" s="18"/>
      <c r="I43" s="46"/>
      <c r="J43" s="40"/>
      <c r="K43" s="16"/>
      <c r="L43" s="40"/>
      <c r="M43" s="13"/>
      <c r="N43" s="40"/>
      <c r="O43" s="78"/>
      <c r="S43" s="1"/>
    </row>
    <row r="44" spans="2:19" x14ac:dyDescent="0.2">
      <c r="B44" s="21" t="str">
        <f>+IF(C44=0,"*",B42+1)</f>
        <v>*</v>
      </c>
      <c r="C44" s="33"/>
      <c r="D44" s="120"/>
      <c r="E44" s="26"/>
      <c r="F44" s="68"/>
      <c r="G44" s="73" t="str">
        <f>+IF(C46=0," ",F45-F43)</f>
        <v xml:space="preserve"> </v>
      </c>
      <c r="H44" s="18" t="str">
        <f>+IF(E44=0," ",ABS(E44/((F45-F43)*100)))</f>
        <v xml:space="preserve"> </v>
      </c>
      <c r="I44" s="46" t="str">
        <f>+IF(E44=0," ",((F45-F43)/E44))</f>
        <v xml:space="preserve"> </v>
      </c>
      <c r="J44" s="40" t="str">
        <f>+IF(E44=0," ",C44-E44/2)</f>
        <v xml:space="preserve"> </v>
      </c>
      <c r="K44" s="13" t="str">
        <f>+IF(E44=0," ",D44-F43*E44/2)</f>
        <v xml:space="preserve"> </v>
      </c>
      <c r="L44" s="40" t="str">
        <f>+IF(E44=0," ",(C44-E44/2)+F43*E44/(F43-F45))</f>
        <v xml:space="preserve"> </v>
      </c>
      <c r="M44" s="13" t="str">
        <f>+IF(E44=0," ",K44+F43*(L44-J44)+(I44/2)*(L44-J44)^2)</f>
        <v xml:space="preserve"> </v>
      </c>
      <c r="N44" s="40" t="str">
        <f>+IF(E44=0," ",C44+E44/2)</f>
        <v xml:space="preserve"> </v>
      </c>
      <c r="O44" s="14" t="str">
        <f>+IF(E44=0," ",D44+F45*E44/2)</f>
        <v xml:space="preserve"> </v>
      </c>
      <c r="S44" s="1"/>
    </row>
    <row r="45" spans="2:19" x14ac:dyDescent="0.2">
      <c r="B45" s="21"/>
      <c r="C45" s="33"/>
      <c r="D45" s="25"/>
      <c r="E45" s="26"/>
      <c r="F45" s="68" t="str">
        <f>+IF(C46=0," ",(D46-D44)/(C46-C44))</f>
        <v xml:space="preserve"> </v>
      </c>
      <c r="G45" s="73"/>
      <c r="H45" s="18"/>
      <c r="I45" s="46"/>
      <c r="J45" s="40"/>
      <c r="K45" s="16"/>
      <c r="L45" s="40"/>
      <c r="M45" s="13"/>
      <c r="N45" s="40"/>
      <c r="O45" s="78"/>
      <c r="S45" s="1"/>
    </row>
    <row r="46" spans="2:19" x14ac:dyDescent="0.2">
      <c r="B46" s="21" t="str">
        <f>+IF(C46=0,"*",B44+1)</f>
        <v>*</v>
      </c>
      <c r="C46" s="33"/>
      <c r="D46" s="120"/>
      <c r="E46" s="26"/>
      <c r="F46" s="68"/>
      <c r="G46" s="73" t="str">
        <f>+IF(C48=0," ",F47-F45)</f>
        <v xml:space="preserve"> </v>
      </c>
      <c r="H46" s="18" t="str">
        <f>+IF(E46=0," ",ABS(E46/((F47-F45)*100)))</f>
        <v xml:space="preserve"> </v>
      </c>
      <c r="I46" s="46" t="str">
        <f>+IF(E46=0," ",((F47-F45)/E46))</f>
        <v xml:space="preserve"> </v>
      </c>
      <c r="J46" s="40" t="str">
        <f>+IF(E46=0," ",C46-E46/2)</f>
        <v xml:space="preserve"> </v>
      </c>
      <c r="K46" s="13" t="str">
        <f>+IF(E46=0," ",D46-F45*E46/2)</f>
        <v xml:space="preserve"> </v>
      </c>
      <c r="L46" s="40" t="str">
        <f>+IF(E46=0," ",(C46-E46/2)+F45*E46/(F45-F47))</f>
        <v xml:space="preserve"> </v>
      </c>
      <c r="M46" s="13" t="str">
        <f>+IF(E46=0," ",K46+F45*(L46-J46)+(I46/2)*(L46-J46)^2)</f>
        <v xml:space="preserve"> </v>
      </c>
      <c r="N46" s="40" t="str">
        <f>+IF(E46=0," ",C46+E46/2)</f>
        <v xml:space="preserve"> </v>
      </c>
      <c r="O46" s="14" t="str">
        <f>+IF(E46=0," ",D46+F47*E46/2)</f>
        <v xml:space="preserve"> </v>
      </c>
      <c r="S46" s="1"/>
    </row>
    <row r="47" spans="2:19" x14ac:dyDescent="0.2">
      <c r="B47" s="48"/>
      <c r="C47" s="33"/>
      <c r="D47" s="25"/>
      <c r="E47" s="26"/>
      <c r="F47" s="68" t="str">
        <f>+IF(C48=0," ",(D48-D46)/(C48-C46))</f>
        <v xml:space="preserve"> </v>
      </c>
      <c r="G47" s="73"/>
      <c r="H47" s="18"/>
      <c r="I47" s="46"/>
      <c r="J47" s="40"/>
      <c r="K47" s="16"/>
      <c r="L47" s="40"/>
      <c r="M47" s="13"/>
      <c r="N47" s="40"/>
      <c r="O47" s="78"/>
      <c r="S47" s="1"/>
    </row>
    <row r="48" spans="2:19" x14ac:dyDescent="0.2">
      <c r="B48" s="21" t="str">
        <f>+IF(C48=0,"*",B46+1)</f>
        <v>*</v>
      </c>
      <c r="C48" s="33"/>
      <c r="D48" s="120"/>
      <c r="E48" s="26"/>
      <c r="F48" s="68"/>
      <c r="G48" s="73" t="str">
        <f>+IF(C50=0," ",F49-F47)</f>
        <v xml:space="preserve"> </v>
      </c>
      <c r="H48" s="18" t="str">
        <f>+IF(E48=0," ",ABS(E48/((F49-F47)*100)))</f>
        <v xml:space="preserve"> </v>
      </c>
      <c r="I48" s="46" t="str">
        <f>+IF(E48=0," ",((F49-F47)/E48))</f>
        <v xml:space="preserve"> </v>
      </c>
      <c r="J48" s="40" t="str">
        <f>+IF(E48=0," ",C48-E48/2)</f>
        <v xml:space="preserve"> </v>
      </c>
      <c r="K48" s="13" t="str">
        <f>+IF(E48=0," ",D48-F47*E48/2)</f>
        <v xml:space="preserve"> </v>
      </c>
      <c r="L48" s="40" t="str">
        <f>+IF(E48=0," ",(C48-E48/2)+F47*E48/(F47-F49))</f>
        <v xml:space="preserve"> </v>
      </c>
      <c r="M48" s="13" t="str">
        <f>+IF(E48=0," ",K48+F47*(L48-J48)+(I48/2)*(L48-J48)^2)</f>
        <v xml:space="preserve"> </v>
      </c>
      <c r="N48" s="40" t="str">
        <f>+IF(E48=0," ",C48+E48/2)</f>
        <v xml:space="preserve"> </v>
      </c>
      <c r="O48" s="14" t="str">
        <f>+IF(E48=0," ",D48+F49*E48/2)</f>
        <v xml:space="preserve"> </v>
      </c>
      <c r="S48" s="1"/>
    </row>
    <row r="49" spans="2:30" x14ac:dyDescent="0.2">
      <c r="B49" s="48"/>
      <c r="C49" s="33"/>
      <c r="D49" s="25"/>
      <c r="E49" s="26"/>
      <c r="F49" s="68" t="str">
        <f>+IF(C50=0," ",(D50-D48)/(C50-C48))</f>
        <v xml:space="preserve"> </v>
      </c>
      <c r="G49" s="73"/>
      <c r="H49" s="18"/>
      <c r="I49" s="46"/>
      <c r="J49" s="40"/>
      <c r="K49" s="16"/>
      <c r="L49" s="40"/>
      <c r="M49" s="13"/>
      <c r="N49" s="40"/>
      <c r="O49" s="78"/>
      <c r="S49" s="1"/>
    </row>
    <row r="50" spans="2:30" x14ac:dyDescent="0.2">
      <c r="B50" s="21" t="str">
        <f>+IF(C50=0,"*",B48+1)</f>
        <v>*</v>
      </c>
      <c r="C50" s="33"/>
      <c r="D50" s="120"/>
      <c r="E50" s="26"/>
      <c r="F50" s="68"/>
      <c r="G50" s="73" t="str">
        <f>+IF(C52=0," ",F51-F49)</f>
        <v xml:space="preserve"> </v>
      </c>
      <c r="H50" s="18" t="str">
        <f>+IF(E50=0," ",ABS(E50/((F51-F49)*100)))</f>
        <v xml:space="preserve"> </v>
      </c>
      <c r="I50" s="46" t="str">
        <f>+IF(E50=0," ",((F51-F49)/E50))</f>
        <v xml:space="preserve"> </v>
      </c>
      <c r="J50" s="40" t="str">
        <f>+IF(E50=0," ",C50-E50/2)</f>
        <v xml:space="preserve"> </v>
      </c>
      <c r="K50" s="13" t="str">
        <f>+IF(E50=0," ",D50-F49*E50/2)</f>
        <v xml:space="preserve"> </v>
      </c>
      <c r="L50" s="40" t="str">
        <f>+IF(E50=0," ",(C50-E50/2)+F49*E50/(F49-F51))</f>
        <v xml:space="preserve"> </v>
      </c>
      <c r="M50" s="13" t="str">
        <f>+IF(E50=0," ",K50+F49*(L50-J50)+(I50/2)*(L50-J50)^2)</f>
        <v xml:space="preserve"> </v>
      </c>
      <c r="N50" s="40" t="str">
        <f>+IF(E50=0," ",C50+E50/2)</f>
        <v xml:space="preserve"> </v>
      </c>
      <c r="O50" s="14" t="str">
        <f>+IF(E50=0," ",D50+F51*E50/2)</f>
        <v xml:space="preserve"> </v>
      </c>
      <c r="S50" s="1"/>
    </row>
    <row r="51" spans="2:30" x14ac:dyDescent="0.2">
      <c r="B51" s="48"/>
      <c r="C51" s="33"/>
      <c r="D51" s="25"/>
      <c r="E51" s="26"/>
      <c r="F51" s="68" t="str">
        <f>+IF(C52=0," ",(D52-D50)/(C52-C50))</f>
        <v xml:space="preserve"> </v>
      </c>
      <c r="G51" s="73"/>
      <c r="H51" s="18"/>
      <c r="I51" s="46"/>
      <c r="J51" s="40"/>
      <c r="K51" s="16"/>
      <c r="L51" s="40"/>
      <c r="M51" s="13"/>
      <c r="N51" s="40"/>
      <c r="O51" s="78"/>
      <c r="S51" s="1"/>
    </row>
    <row r="52" spans="2:30" x14ac:dyDescent="0.2">
      <c r="B52" s="21" t="str">
        <f>+IF(C52=0,"*",B50+1)</f>
        <v>*</v>
      </c>
      <c r="C52" s="33"/>
      <c r="D52" s="120"/>
      <c r="E52" s="26"/>
      <c r="F52" s="68"/>
      <c r="G52" s="73" t="str">
        <f>+IF(C54=0," ",F53-F51)</f>
        <v xml:space="preserve"> </v>
      </c>
      <c r="H52" s="18" t="str">
        <f>+IF(E52=0," ",ABS(E52/((F53-F51)*100)))</f>
        <v xml:space="preserve"> </v>
      </c>
      <c r="I52" s="46" t="str">
        <f>+IF(E52=0," ",((F53-F51)/E52))</f>
        <v xml:space="preserve"> </v>
      </c>
      <c r="J52" s="40" t="str">
        <f>+IF(E52=0," ",C52-E52/2)</f>
        <v xml:space="preserve"> </v>
      </c>
      <c r="K52" s="13" t="str">
        <f>+IF(E52=0," ",D52-F51*E52/2)</f>
        <v xml:space="preserve"> </v>
      </c>
      <c r="L52" s="40" t="str">
        <f>+IF(E52=0," ",(C52-E52/2)+F51*E52/(F51-F53))</f>
        <v xml:space="preserve"> </v>
      </c>
      <c r="M52" s="13" t="str">
        <f>+IF(E52=0," ",K52+F51*(L52-J52)+(I52/2)*(L52-J52)^2)</f>
        <v xml:space="preserve"> </v>
      </c>
      <c r="N52" s="40" t="str">
        <f>+IF(E52=0," ",C52+E52/2)</f>
        <v xml:space="preserve"> </v>
      </c>
      <c r="O52" s="14" t="str">
        <f>+IF(E52=0," ",D52+F53*E52/2)</f>
        <v xml:space="preserve"> </v>
      </c>
      <c r="S52" s="1"/>
      <c r="Z52" s="122">
        <f>ROUND(D52,2)</f>
        <v>0</v>
      </c>
      <c r="AA52" s="4"/>
      <c r="AB52" s="4"/>
      <c r="AC52" s="4"/>
      <c r="AD52" s="4"/>
    </row>
    <row r="53" spans="2:30" x14ac:dyDescent="0.2">
      <c r="B53" s="48"/>
      <c r="C53" s="33"/>
      <c r="D53" s="25"/>
      <c r="E53" s="26"/>
      <c r="F53" s="68" t="str">
        <f>+IF(C54=0," ",(D54-D52)/(C54-C52))</f>
        <v xml:space="preserve"> </v>
      </c>
      <c r="G53" s="73"/>
      <c r="H53" s="18"/>
      <c r="I53" s="46"/>
      <c r="J53" s="40"/>
      <c r="K53" s="16"/>
      <c r="L53" s="40"/>
      <c r="M53" s="13"/>
      <c r="N53" s="40"/>
      <c r="O53" s="78"/>
      <c r="S53" s="1"/>
      <c r="Z53" s="4"/>
      <c r="AA53" s="123" t="e">
        <f>ROUND(F53,4)</f>
        <v>#VALUE!</v>
      </c>
      <c r="AB53" s="4"/>
      <c r="AC53" s="4"/>
      <c r="AD53" s="4"/>
    </row>
    <row r="54" spans="2:30" x14ac:dyDescent="0.2">
      <c r="B54" s="21" t="str">
        <f>+IF(C54=0,"*",B52+1)</f>
        <v>*</v>
      </c>
      <c r="C54" s="33"/>
      <c r="D54" s="120"/>
      <c r="E54" s="26"/>
      <c r="F54" s="68"/>
      <c r="G54" s="73" t="str">
        <f>+IF(C56=0," ",F55-F53)</f>
        <v xml:space="preserve"> </v>
      </c>
      <c r="H54" s="18" t="str">
        <f>+IF(E54=0," ",ABS(E54/((F55-F53)*100)))</f>
        <v xml:space="preserve"> </v>
      </c>
      <c r="I54" s="46" t="str">
        <f>+IF(E54=0," ",((F55-F53)/E54))</f>
        <v xml:space="preserve"> </v>
      </c>
      <c r="J54" s="40" t="str">
        <f>+IF(E54=0," ",C54-E54/2)</f>
        <v xml:space="preserve"> </v>
      </c>
      <c r="K54" s="13" t="str">
        <f>+IF(E54=0," ",D54-F53*E54/2)</f>
        <v xml:space="preserve"> </v>
      </c>
      <c r="L54" s="40" t="str">
        <f>+IF(E54=0," ",(C54-E54/2)+F53*E54/(F53-F55))</f>
        <v xml:space="preserve"> </v>
      </c>
      <c r="M54" s="13" t="str">
        <f>+IF(E54=0," ",K54+F53*(L54-J54)+(I54/2)*(L54-J54)^2)</f>
        <v xml:space="preserve"> </v>
      </c>
      <c r="N54" s="40" t="str">
        <f>+IF(E54=0," ",C54+E54/2)</f>
        <v xml:space="preserve"> </v>
      </c>
      <c r="O54" s="14" t="str">
        <f>+IF(E54=0," ",D54+F55*E54/2)</f>
        <v xml:space="preserve"> </v>
      </c>
      <c r="S54" s="1"/>
      <c r="Z54" s="122">
        <f>ROUND(D54,2)</f>
        <v>0</v>
      </c>
      <c r="AA54" s="4"/>
      <c r="AB54" s="4" t="e">
        <f>ROUND(E54/(ABS(AA53*100)+ABS(AA55*100)),0)</f>
        <v>#VALUE!</v>
      </c>
      <c r="AC54" s="128" t="e">
        <f>ROUND(((ABS(AA53*100)+ABS(AA55*100))*E54+400)/(2*(ABS(AA53*100)+ABS(AA55*100))-3.5),0)</f>
        <v>#VALUE!</v>
      </c>
      <c r="AD54" s="128" t="s">
        <v>37</v>
      </c>
    </row>
    <row r="55" spans="2:30" x14ac:dyDescent="0.2">
      <c r="B55" s="48"/>
      <c r="C55" s="33"/>
      <c r="D55" s="25"/>
      <c r="E55" s="26"/>
      <c r="F55" s="68" t="str">
        <f>+IF(C56=0," ",(D56-D54)/(C56-C54))</f>
        <v xml:space="preserve"> </v>
      </c>
      <c r="G55" s="73"/>
      <c r="H55" s="18"/>
      <c r="I55" s="46"/>
      <c r="J55" s="40"/>
      <c r="K55" s="16"/>
      <c r="L55" s="40"/>
      <c r="M55" s="13"/>
      <c r="N55" s="40"/>
      <c r="O55" s="78"/>
      <c r="S55" s="1"/>
      <c r="Z55" s="4"/>
      <c r="AA55" s="123" t="e">
        <f>ROUND(F55,4)</f>
        <v>#VALUE!</v>
      </c>
      <c r="AB55" s="4"/>
      <c r="AC55" s="4"/>
      <c r="AD55" s="4"/>
    </row>
    <row r="56" spans="2:30" x14ac:dyDescent="0.2">
      <c r="B56" s="21" t="str">
        <f>+IF(C56=0,"*",B54+1)</f>
        <v>*</v>
      </c>
      <c r="C56" s="33"/>
      <c r="D56" s="120"/>
      <c r="E56" s="26"/>
      <c r="F56" s="68"/>
      <c r="G56" s="73" t="str">
        <f>+IF(C58=0," ",F57-F55)</f>
        <v xml:space="preserve"> </v>
      </c>
      <c r="H56" s="18" t="str">
        <f>+IF(E56=0," ",ABS(E56/((F57-F55)*100)))</f>
        <v xml:space="preserve"> </v>
      </c>
      <c r="I56" s="46" t="str">
        <f>+IF(E56=0," ",((F57-F55)/E56))</f>
        <v xml:space="preserve"> </v>
      </c>
      <c r="J56" s="40" t="str">
        <f>+IF(E56=0," ",C56-E56/2)</f>
        <v xml:space="preserve"> </v>
      </c>
      <c r="K56" s="13" t="str">
        <f>+IF(E56=0," ",D56-F55*E56/2)</f>
        <v xml:space="preserve"> </v>
      </c>
      <c r="L56" s="40" t="str">
        <f>+IF(E56=0," ",(C56-E56/2)+F55*E56/(F55-F57))</f>
        <v xml:space="preserve"> </v>
      </c>
      <c r="M56" s="13" t="str">
        <f>+IF(E56=0," ",K56+F55*(L56-J56)+(I56/2)*(L56-J56)^2)</f>
        <v xml:space="preserve"> </v>
      </c>
      <c r="N56" s="40" t="str">
        <f>+IF(E56=0," ",C56+E56/2)</f>
        <v xml:space="preserve"> </v>
      </c>
      <c r="O56" s="14" t="str">
        <f>+IF(E56=0," ",D56+F57*E56/2)</f>
        <v xml:space="preserve"> </v>
      </c>
      <c r="S56" s="1"/>
      <c r="Z56" s="122">
        <f>ROUND(D56,2)</f>
        <v>0</v>
      </c>
      <c r="AB56" s="125" t="e">
        <f>ROUND(E56/(ABS(AA57*100)-ABS(AA55*100)),0)</f>
        <v>#VALUE!</v>
      </c>
      <c r="AC56" s="128" t="s">
        <v>38</v>
      </c>
      <c r="AD56" s="128" t="s">
        <v>37</v>
      </c>
    </row>
    <row r="57" spans="2:30" x14ac:dyDescent="0.2">
      <c r="B57" s="48"/>
      <c r="C57" s="33"/>
      <c r="D57" s="25"/>
      <c r="E57" s="26"/>
      <c r="F57" s="68" t="str">
        <f>+IF(C58=0," ",(D58-D56)/(C58-C56))</f>
        <v xml:space="preserve"> </v>
      </c>
      <c r="G57" s="73"/>
      <c r="H57" s="18"/>
      <c r="I57" s="46"/>
      <c r="J57" s="40"/>
      <c r="K57" s="16"/>
      <c r="L57" s="40"/>
      <c r="M57" s="13"/>
      <c r="N57" s="40"/>
      <c r="O57" s="78"/>
      <c r="S57" s="1"/>
      <c r="AA57" s="123" t="e">
        <f>ROUND(F57,4)</f>
        <v>#VALUE!</v>
      </c>
    </row>
    <row r="58" spans="2:30" x14ac:dyDescent="0.2">
      <c r="B58" s="21" t="str">
        <f>+IF(C58=0,"*",B56+1)</f>
        <v>*</v>
      </c>
      <c r="C58" s="33"/>
      <c r="D58" s="120"/>
      <c r="E58" s="26"/>
      <c r="F58" s="68"/>
      <c r="G58" s="73" t="str">
        <f>+IF(C60=0," ",F59-F57)</f>
        <v xml:space="preserve"> </v>
      </c>
      <c r="H58" s="18" t="str">
        <f>+IF(E58=0," ",ABS(E58/((F59-F57)*100)))</f>
        <v xml:space="preserve"> </v>
      </c>
      <c r="I58" s="46" t="str">
        <f>+IF(E58=0," ",((F59-F57)/E58))</f>
        <v xml:space="preserve"> </v>
      </c>
      <c r="J58" s="40" t="str">
        <f>+IF(E58=0," ",C58-E58/2)</f>
        <v xml:space="preserve"> </v>
      </c>
      <c r="K58" s="13" t="str">
        <f>+IF(E58=0," ",D58-F57*E58/2)</f>
        <v xml:space="preserve"> </v>
      </c>
      <c r="L58" s="40" t="str">
        <f>+IF(E58=0," ",(C58-E58/2)+F57*E58/(F57-F59))</f>
        <v xml:space="preserve"> </v>
      </c>
      <c r="M58" s="13" t="str">
        <f>+IF(E58=0," ",K58+F57*(L58-J58)+(I58/2)*(L58-J58)^2)</f>
        <v xml:space="preserve"> </v>
      </c>
      <c r="N58" s="40" t="str">
        <f>+IF(E58=0," ",C58+E58/2)</f>
        <v xml:space="preserve"> </v>
      </c>
      <c r="O58" s="14" t="str">
        <f>+IF(E58=0," ",D58+F59*E58/2)</f>
        <v xml:space="preserve"> </v>
      </c>
      <c r="S58" s="1"/>
      <c r="Z58" s="122">
        <f>ROUND(D58,2)</f>
        <v>0</v>
      </c>
      <c r="AB58" s="4" t="e">
        <f>ROUND(E58/(ABS(AA57*100)+ABS(AA59*100)),0)</f>
        <v>#VALUE!</v>
      </c>
      <c r="AC58" s="129" t="e">
        <f>ROUND(1079/(ABS(AA57*100)+ABS(AA59*100))+(E58/2),0)</f>
        <v>#VALUE!</v>
      </c>
      <c r="AD58" s="129" t="s">
        <v>39</v>
      </c>
    </row>
    <row r="59" spans="2:30" x14ac:dyDescent="0.2">
      <c r="B59" s="48"/>
      <c r="C59" s="33"/>
      <c r="D59" s="25"/>
      <c r="E59" s="26"/>
      <c r="F59" s="68" t="str">
        <f>+IF(C60=0," ",(D60-D58)/(C60-C58))</f>
        <v xml:space="preserve"> </v>
      </c>
      <c r="G59" s="73"/>
      <c r="H59" s="18"/>
      <c r="I59" s="46"/>
      <c r="J59" s="40"/>
      <c r="K59" s="16"/>
      <c r="L59" s="40"/>
      <c r="M59" s="13"/>
      <c r="N59" s="40"/>
      <c r="O59" s="78"/>
      <c r="S59" s="1"/>
      <c r="AA59" s="123" t="e">
        <f>ROUND(F59,4)</f>
        <v>#VALUE!</v>
      </c>
    </row>
    <row r="60" spans="2:30" x14ac:dyDescent="0.2">
      <c r="B60" s="21" t="str">
        <f>+IF(C60=0,"*",B58+1)</f>
        <v>*</v>
      </c>
      <c r="C60" s="33"/>
      <c r="D60" s="120"/>
      <c r="E60" s="26"/>
      <c r="F60" s="68"/>
      <c r="G60" s="73" t="str">
        <f>+IF(C62=0," ",F61-F59)</f>
        <v xml:space="preserve"> </v>
      </c>
      <c r="H60" s="18" t="str">
        <f>+IF(E60=0," ",ABS(E60/((F61-F59)*100)))</f>
        <v xml:space="preserve"> </v>
      </c>
      <c r="I60" s="46" t="str">
        <f>+IF(E60=0," ",((F61-F59)/E60))</f>
        <v xml:space="preserve"> </v>
      </c>
      <c r="J60" s="40" t="str">
        <f>+IF(E60=0," ",C60-E60/2)</f>
        <v xml:space="preserve"> </v>
      </c>
      <c r="K60" s="13" t="str">
        <f>+IF(E60=0," ",D60-F59*E60/2)</f>
        <v xml:space="preserve"> </v>
      </c>
      <c r="L60" s="40" t="str">
        <f>+IF(E60=0," ",(C60-E60/2)+F59*E60/(F59-F61))</f>
        <v xml:space="preserve"> </v>
      </c>
      <c r="M60" s="13" t="str">
        <f>+IF(E60=0," ",K60+F59*(L60-J60)+(I60/2)*(L60-J60)^2)</f>
        <v xml:space="preserve"> </v>
      </c>
      <c r="N60" s="40" t="str">
        <f>+IF(E60=0," ",C60+E60/2)</f>
        <v xml:space="preserve"> </v>
      </c>
      <c r="O60" s="14" t="str">
        <f>+IF(E60=0," ",D60+F61*E60/2)</f>
        <v xml:space="preserve"> </v>
      </c>
      <c r="S60" s="1"/>
      <c r="Z60" s="122">
        <f>ROUND(D60,2)</f>
        <v>0</v>
      </c>
    </row>
    <row r="61" spans="2:30" x14ac:dyDescent="0.2">
      <c r="B61" s="48"/>
      <c r="C61" s="33"/>
      <c r="D61" s="25"/>
      <c r="E61" s="26"/>
      <c r="F61" s="68" t="str">
        <f>+IF(C62=0," ",(D62-D60)/(C62-C60))</f>
        <v xml:space="preserve"> </v>
      </c>
      <c r="G61" s="73"/>
      <c r="H61" s="18"/>
      <c r="I61" s="46"/>
      <c r="J61" s="40"/>
      <c r="K61" s="16"/>
      <c r="L61" s="40"/>
      <c r="M61" s="13"/>
      <c r="N61" s="40"/>
      <c r="O61" s="78"/>
      <c r="S61" s="1"/>
      <c r="AA61" s="123" t="e">
        <f>ROUND(F61,4)</f>
        <v>#VALUE!</v>
      </c>
    </row>
    <row r="62" spans="2:30" x14ac:dyDescent="0.2">
      <c r="B62" s="21" t="str">
        <f>+IF(C62=0,"*",B60+1)</f>
        <v>*</v>
      </c>
      <c r="C62" s="33"/>
      <c r="D62" s="120"/>
      <c r="E62" s="26"/>
      <c r="F62" s="68"/>
      <c r="G62" s="73" t="str">
        <f>+IF(C64=0," ",F63-F61)</f>
        <v xml:space="preserve"> </v>
      </c>
      <c r="H62" s="18" t="str">
        <f>+IF(E62=0," ",ABS(E62/((F74-F61)*100)))</f>
        <v xml:space="preserve"> </v>
      </c>
      <c r="I62" s="46" t="str">
        <f>+IF(E62=0," ",((F74-F61)/E62))</f>
        <v xml:space="preserve"> </v>
      </c>
      <c r="J62" s="40" t="str">
        <f>+IF(E62=0," ",C62-E62/2)</f>
        <v xml:space="preserve"> </v>
      </c>
      <c r="K62" s="13" t="str">
        <f>+IF(E62=0," ",D62-F61*E62/2)</f>
        <v xml:space="preserve"> </v>
      </c>
      <c r="L62" s="40" t="str">
        <f>+IF(E62=0," ",(C62-E62/2)+F61*E62/(F61-F74))</f>
        <v xml:space="preserve"> </v>
      </c>
      <c r="M62" s="13" t="str">
        <f>+IF(E62=0," ",K62+F61*(L62-J62)+(I62/2)*(L62-J62)^2)</f>
        <v xml:space="preserve"> </v>
      </c>
      <c r="N62" s="40" t="str">
        <f>+IF(E62=0," ",C62+E62/2)</f>
        <v xml:space="preserve"> </v>
      </c>
      <c r="O62" s="14" t="str">
        <f>+IF(E62=0," ",D62+F74*E62/2)</f>
        <v xml:space="preserve"> </v>
      </c>
      <c r="S62" s="1"/>
      <c r="Z62" s="122">
        <f>ROUND(D62,2)</f>
        <v>0</v>
      </c>
    </row>
    <row r="63" spans="2:30" x14ac:dyDescent="0.2">
      <c r="B63" s="48"/>
      <c r="C63" s="49"/>
      <c r="D63" s="59"/>
      <c r="E63" s="50"/>
      <c r="F63" s="68" t="str">
        <f>+IF(C64=0," ",(D64-D62)/(C64-C62))</f>
        <v xml:space="preserve"> </v>
      </c>
      <c r="G63" s="73"/>
      <c r="H63" s="18"/>
      <c r="I63" s="46"/>
      <c r="J63" s="40"/>
      <c r="K63" s="16"/>
      <c r="L63" s="40"/>
      <c r="M63" s="13"/>
      <c r="N63" s="40"/>
      <c r="O63" s="78"/>
      <c r="S63" s="1"/>
      <c r="AA63" s="123" t="e">
        <f>ROUND(F63,4)</f>
        <v>#VALUE!</v>
      </c>
    </row>
    <row r="64" spans="2:30" x14ac:dyDescent="0.2">
      <c r="B64" s="21" t="str">
        <f>+IF(C64=0,"*",B62+1)</f>
        <v>*</v>
      </c>
      <c r="C64" s="49"/>
      <c r="D64" s="126"/>
      <c r="E64" s="50"/>
      <c r="F64" s="68"/>
      <c r="G64" s="73" t="str">
        <f>+IF(C66=0," ",F65-F63)</f>
        <v xml:space="preserve"> </v>
      </c>
      <c r="H64" s="18" t="str">
        <f>+IF(E64=0," ",ABS(E64/((F76-F63)*100)))</f>
        <v xml:space="preserve"> </v>
      </c>
      <c r="I64" s="46" t="str">
        <f>+IF(E64=0," ",((F76-F63)/E64))</f>
        <v xml:space="preserve"> </v>
      </c>
      <c r="J64" s="40" t="str">
        <f>+IF(E64=0," ",C64-E64/2)</f>
        <v xml:space="preserve"> </v>
      </c>
      <c r="K64" s="13" t="str">
        <f>+IF(E64=0," ",D64-F63*E64/2)</f>
        <v xml:space="preserve"> </v>
      </c>
      <c r="L64" s="40" t="str">
        <f>+IF(E64=0," ",(C64-E64/2)+F63*E64/(F63-F76))</f>
        <v xml:space="preserve"> </v>
      </c>
      <c r="M64" s="13" t="str">
        <f>+IF(E64=0," ",K64+F63*(L64-J64)+(I64/2)*(L64-J64)^2)</f>
        <v xml:space="preserve"> </v>
      </c>
      <c r="N64" s="40" t="str">
        <f>+IF(E64=0," ",C64+E64/2)</f>
        <v xml:space="preserve"> </v>
      </c>
      <c r="O64" s="14" t="str">
        <f>+IF(E64=0," ",D64+F76*E64/2)</f>
        <v xml:space="preserve"> </v>
      </c>
      <c r="S64" s="1"/>
      <c r="Z64" s="122">
        <f>ROUND(D64,2)</f>
        <v>0</v>
      </c>
    </row>
    <row r="65" spans="2:33" x14ac:dyDescent="0.2">
      <c r="B65" s="48"/>
      <c r="C65" s="49"/>
      <c r="D65" s="59"/>
      <c r="E65" s="50"/>
      <c r="F65" s="68" t="str">
        <f>+IF(C66=0," ",(D66-D64)/(C66-C64))</f>
        <v xml:space="preserve"> </v>
      </c>
      <c r="G65" s="73"/>
      <c r="H65" s="18"/>
      <c r="I65" s="46"/>
      <c r="J65" s="40"/>
      <c r="K65" s="16"/>
      <c r="L65" s="40"/>
      <c r="M65" s="13"/>
      <c r="N65" s="40"/>
      <c r="O65" s="78"/>
      <c r="S65" s="1"/>
      <c r="AA65" s="123" t="e">
        <f>ROUND(F65,4)</f>
        <v>#VALUE!</v>
      </c>
    </row>
    <row r="66" spans="2:33" x14ac:dyDescent="0.2">
      <c r="B66" s="21" t="str">
        <f>+IF(C66=0,"*",B64+1)</f>
        <v>*</v>
      </c>
      <c r="C66" s="49"/>
      <c r="D66" s="126"/>
      <c r="E66" s="50"/>
      <c r="F66" s="68"/>
      <c r="G66" s="73" t="str">
        <f>+IF(C68=0," ",F67-F65)</f>
        <v xml:space="preserve"> </v>
      </c>
      <c r="H66" s="18" t="str">
        <f>+IF(E66=0," ",ABS(E66/((F78-F65)*100)))</f>
        <v xml:space="preserve"> </v>
      </c>
      <c r="I66" s="46" t="str">
        <f>+IF(E66=0," ",((F78-F65)/E66))</f>
        <v xml:space="preserve"> </v>
      </c>
      <c r="J66" s="40" t="str">
        <f>+IF(E66=0," ",C66-E66/2)</f>
        <v xml:space="preserve"> </v>
      </c>
      <c r="K66" s="13" t="str">
        <f>+IF(E66=0," ",D66-F65*E66/2)</f>
        <v xml:space="preserve"> </v>
      </c>
      <c r="L66" s="40" t="str">
        <f>+IF(E66=0," ",(C66-E66/2)+F65*E66/(F65-F78))</f>
        <v xml:space="preserve"> </v>
      </c>
      <c r="M66" s="13" t="str">
        <f>+IF(E66=0," ",K66+F65*(L66-J66)+(I66/2)*(L66-J66)^2)</f>
        <v xml:space="preserve"> </v>
      </c>
      <c r="N66" s="40" t="str">
        <f>+IF(E66=0," ",C66+E66/2)</f>
        <v xml:space="preserve"> </v>
      </c>
      <c r="O66" s="14" t="str">
        <f>+IF(E66=0," ",D66+F78*E66/2)</f>
        <v xml:space="preserve"> </v>
      </c>
      <c r="S66" s="1"/>
      <c r="Z66" s="122">
        <f>ROUND(D66,2)</f>
        <v>0</v>
      </c>
    </row>
    <row r="67" spans="2:33" x14ac:dyDescent="0.2">
      <c r="B67" s="48"/>
      <c r="C67" s="49"/>
      <c r="D67" s="59"/>
      <c r="E67" s="50"/>
      <c r="F67" s="68" t="str">
        <f>+IF(C68=0," ",(D68-D66)/(C68-C66))</f>
        <v xml:space="preserve"> </v>
      </c>
      <c r="G67" s="73"/>
      <c r="H67" s="18"/>
      <c r="I67" s="46"/>
      <c r="J67" s="40"/>
      <c r="K67" s="16"/>
      <c r="L67" s="40"/>
      <c r="M67" s="13"/>
      <c r="N67" s="40"/>
      <c r="O67" s="78"/>
      <c r="S67" s="1"/>
      <c r="AA67" s="123" t="e">
        <f>ROUND(F67,4)</f>
        <v>#VALUE!</v>
      </c>
    </row>
    <row r="68" spans="2:33" x14ac:dyDescent="0.2">
      <c r="B68" s="21" t="str">
        <f>+IF(C68=0,"*",B66+1)</f>
        <v>*</v>
      </c>
      <c r="C68" s="49"/>
      <c r="D68" s="59"/>
      <c r="E68" s="50"/>
      <c r="F68" s="68"/>
      <c r="G68" s="73"/>
      <c r="H68" s="18" t="str">
        <f>+IF(E68=0," ",ABS(E68/((F80-F67)*100)))</f>
        <v xml:space="preserve"> </v>
      </c>
      <c r="I68" s="46" t="str">
        <f>+IF(E68=0," ",((F80-F67)/E68))</f>
        <v xml:space="preserve"> </v>
      </c>
      <c r="J68" s="40" t="str">
        <f>+IF(E68=0," ",C68-E68/2)</f>
        <v xml:space="preserve"> </v>
      </c>
      <c r="K68" s="13" t="str">
        <f>+IF(E68=0," ",D68-F67*E68/2)</f>
        <v xml:space="preserve"> </v>
      </c>
      <c r="L68" s="40" t="str">
        <f>+IF(E68=0," ",(C68-E68/2)+F67*E68/(F67-F80))</f>
        <v xml:space="preserve"> </v>
      </c>
      <c r="M68" s="13" t="str">
        <f>+IF(E68=0," ",K68+F67*(L68-J68)+(I68/2)*(L68-J68)^2)</f>
        <v xml:space="preserve"> </v>
      </c>
      <c r="N68" s="40" t="str">
        <f>+IF(E68=0," ",C68+E68/2)</f>
        <v xml:space="preserve"> </v>
      </c>
      <c r="O68" s="14" t="str">
        <f>+IF(E68=0," ",D68+F80*E68/2)</f>
        <v xml:space="preserve"> </v>
      </c>
      <c r="S68" s="1"/>
      <c r="Z68" s="122">
        <f>ROUND(D68,2)</f>
        <v>0</v>
      </c>
    </row>
    <row r="69" spans="2:33" x14ac:dyDescent="0.2">
      <c r="B69" s="48"/>
      <c r="C69" s="49"/>
      <c r="D69" s="59"/>
      <c r="E69" s="50"/>
      <c r="F69" s="68"/>
      <c r="G69" s="73"/>
      <c r="H69" s="18"/>
      <c r="I69" s="46"/>
      <c r="J69" s="40"/>
      <c r="K69" s="13"/>
      <c r="L69" s="40"/>
      <c r="M69" s="13"/>
      <c r="N69" s="40"/>
      <c r="O69" s="14"/>
      <c r="S69" s="1"/>
    </row>
    <row r="70" spans="2:33" x14ac:dyDescent="0.2">
      <c r="B70" s="48"/>
      <c r="C70" s="49"/>
      <c r="D70" s="59"/>
      <c r="E70" s="50"/>
      <c r="F70" s="68"/>
      <c r="G70" s="73"/>
      <c r="H70" s="18"/>
      <c r="I70" s="46"/>
      <c r="J70" s="40"/>
      <c r="K70" s="16"/>
      <c r="L70" s="40"/>
      <c r="M70" s="13"/>
      <c r="N70" s="40"/>
      <c r="O70" s="78"/>
      <c r="S70" s="1"/>
    </row>
    <row r="71" spans="2:33" ht="13.5" thickBot="1" x14ac:dyDescent="0.25">
      <c r="B71" s="22"/>
      <c r="C71" s="34"/>
      <c r="D71" s="28"/>
      <c r="E71" s="29"/>
      <c r="F71" s="69"/>
      <c r="G71" s="74"/>
      <c r="H71" s="19"/>
      <c r="I71" s="47"/>
      <c r="J71" s="41"/>
      <c r="K71" s="17"/>
      <c r="L71" s="41"/>
      <c r="M71" s="83"/>
      <c r="N71" s="41"/>
      <c r="O71" s="79"/>
      <c r="S71" s="1" t="s">
        <v>0</v>
      </c>
    </row>
    <row r="72" spans="2:33" ht="13.5" thickTop="1" x14ac:dyDescent="0.2">
      <c r="B72" s="35" t="s">
        <v>20</v>
      </c>
      <c r="K72" s="5"/>
      <c r="N72" s="36"/>
      <c r="S72" s="1"/>
    </row>
    <row r="73" spans="2:33" ht="13.5" thickBot="1" x14ac:dyDescent="0.25">
      <c r="B73" s="35"/>
      <c r="K73" s="5"/>
      <c r="N73" s="36"/>
      <c r="S73" s="1"/>
    </row>
    <row r="74" spans="2:33" s="1" customFormat="1" ht="19.149999999999999" customHeight="1" x14ac:dyDescent="0.2">
      <c r="B74" s="84" t="s">
        <v>21</v>
      </c>
      <c r="C74" s="55"/>
      <c r="D74" s="61"/>
      <c r="E74" s="56"/>
      <c r="F74" s="85"/>
      <c r="G74" s="85"/>
      <c r="H74" s="86"/>
      <c r="I74" s="87"/>
      <c r="J74" s="88"/>
      <c r="K74" s="89"/>
      <c r="L74" s="88"/>
      <c r="M74" s="90"/>
      <c r="N74" s="88"/>
      <c r="O74" s="91"/>
      <c r="AE74" s="151"/>
      <c r="AF74" s="124"/>
      <c r="AG74" s="124"/>
    </row>
    <row r="75" spans="2:33" s="1" customFormat="1" x14ac:dyDescent="0.2">
      <c r="B75" s="92"/>
      <c r="C75" s="31"/>
      <c r="D75" s="60"/>
      <c r="E75" s="10"/>
      <c r="F75" s="93"/>
      <c r="G75" s="93"/>
      <c r="H75" s="94"/>
      <c r="I75" s="87"/>
      <c r="J75" s="88"/>
      <c r="K75" s="95"/>
      <c r="L75" s="88"/>
      <c r="M75" s="90"/>
      <c r="N75" s="35"/>
      <c r="O75" s="91"/>
      <c r="AE75" s="151"/>
      <c r="AF75" s="124"/>
      <c r="AG75" s="124"/>
    </row>
    <row r="76" spans="2:33" s="1" customFormat="1" x14ac:dyDescent="0.2">
      <c r="B76" s="92"/>
      <c r="C76" s="293">
        <v>625</v>
      </c>
      <c r="D76" s="294"/>
      <c r="E76" s="295" t="str">
        <f>IF(AND($C76&lt;=($C$10-($E$10/2)),($C76&gt;=$C$8)),$D$8+$F$9*($C76-$C$8),IF(AND($C76&lt;=($C$10+($E$10/2)),($C76&gt;=($C$10-($E$10/2)))),$K$10+$F$9*($C76-$J$10)+($I$10/2)*($C76-$J$10)^2,IF(AND($C76&lt;=($C$12-($E$12/2)),($C76&gt;=$C$10+$E$10/2)),$D$10+$F$11*($C76-$C$10),IF(AND($C76&lt;=($C$12+($E$12/2)),($C76&gt;=($C$12-($E$12/2)))),$K$12+$F$11*($C76-$J$12)+($I$12/2)*($C76-$J$12)^2,IF(AND($C76&lt;=($C$14-($E$14/2)),($C76&gt;=$C$12+$E$12/2)),$D$12+$F$13*($C76-$C$12),IF(AND($C76&lt;=($C$14+($E$14/2)),($C76&gt;=($C$14-($E$14/2)))),$K$14+$F$13*($C76-$J$14)+($I$14/2)*($C76-$J$14)^2,$Q76))))))</f>
        <v>O. B.</v>
      </c>
      <c r="F76" s="295"/>
      <c r="G76" s="93"/>
      <c r="H76" s="94"/>
      <c r="I76" s="87"/>
      <c r="J76" s="88"/>
      <c r="K76" s="95"/>
      <c r="L76" s="88"/>
      <c r="M76" s="90"/>
      <c r="N76" s="35"/>
      <c r="O76" s="91"/>
      <c r="Q76" s="54" t="str">
        <f>IF(AND($C76&lt;=($C$16-($E$16/2)),($C76&gt;=$C$14+$E$14/2)),$D$14+$F$15*($C76-$C$14),IF(AND($C76&lt;=($C$16+($E$16/2)),($C76&gt;=($C$16-($E$16/2)))),$K$16+$F$15*($C76-$J$16)+($I$16/2)*($C76-$J$16)^2,IF(AND($C76&lt;=($C$18-($E$18/2)),($C76&gt;=$C$16+$E$16/2)),$D$16+$F$17*($C76-$C$16),IF(AND($C76&lt;=($C$18+($E$18/2)),($C76&gt;=($C$18-($E$18/2)))),$K$18+$F$17*($C76-$J$18)+($I$18/2)*($C76-$J$18)^2,IF(AND($C76&lt;=($C$20-($E$20/2)),($C76&gt;=$C$18+$E$18/2)),$D$18+$F$19*($C76-$C$18),IF(AND($C76&lt;=($C$20+($E$20/2)),($C76&gt;=($C$20-($E$20/2)))),$K$20+$F$19*($C76-$J$20)+($I$20/2)*($C76-$J$20)^2,$R76))))))</f>
        <v>O. B.</v>
      </c>
      <c r="R76" s="54" t="str">
        <f>IF(AND($C76&lt;=($C$22-($E$22/2)),($C76&gt;=$C$20+$E$20/2)),$D$20+$F$21*($C76-$C$20),IF(AND($C76&lt;=($C$22+($E$22/2)),($C76&gt;=($C$22-($E$22/2)))),$K$22+$F$21*($C76-$J$22)+($I$22/2)*($C76-$J$22)^2,IF(AND($C76&lt;=($C$24-($E$24/2)),($C76&gt;=$C$22+$E$22/2)),$D$22+$F$23*($C76-$C$22),IF(AND($C76&lt;=($C$24+($E$24/2)),($C76&gt;=($C$24-($E$24/2)))),$K$24+$F$23*($C76-$J$24)+($I$24/2)*($C76-$J$24)^2,IF(AND($C76&lt;=($C$26-($E$26/2)),($C76&gt;=$C$24+$E$24/2)),$D$24+$F$25*($C76-$C$24),IF(AND($C76&lt;=($C$26+($E$26/2)),($C76&gt;=($C$26-($E$26/2)))),$K$26+$F$25*($C76-$J$26)+($I$26/2)*($C76-$J$26)^2,$S76))))))</f>
        <v>O. B.</v>
      </c>
      <c r="S76" s="54" t="str">
        <f>IF(AND($C76&lt;=($C$28-($E$28/2)),($C76&gt;=$C$26+$E$26/2)),$D$26+$F$27*($C76-$C$26),IF(AND($C76&lt;=($C$28+($E$28/2)),($C76&gt;=($C$28-($E$28/2)))),$K$28+$F$27*($C76-$J$28)+($I$28/2)*($C76-$J$28)^2,IF(AND($C76&lt;=($C$30-($E$30/2)),($C76&gt;=$C$28+$E$28/2)),$D$28+$F$29*($C76-$C$28),IF(AND($C76&lt;=($C$30+($E$30/2)),($C76&gt;=($C$30-($E$30/2)))),$K$30+$F$29*($C76-$J$30)+($I$30/2)*($C76-$J$30)^2,IF(AND($C76&lt;=($C$32-($E$32/2)),($C76&gt;=$C$30+$E$30/2)),$D$30+$F$31*($C76-$C$30),IF(AND($C76&lt;=($C$32+($E$32/2)),($C76&gt;=($C$32-($E$32/2)))),$K$32+$F$31*($C76-$J$32)+($I$32/2)*($C76-$J$32)^2,$T76))))))</f>
        <v>O. B.</v>
      </c>
      <c r="T76" s="54" t="str">
        <f>IF(AND($C76&lt;=($C$34-($E$34/2)),($C76&gt;=$C$32+$E$32/2)),$D$32+$F$33*($C76-$C$32),IF(AND($C76&lt;=($C$34+($E$34/2)),($C76&gt;=($C$34-($E$34/2)))),$K$34+$F$33*($C76-$J$34)+($I$34/2)*($C76-$J$34)^2,IF(AND($C76&lt;=($C$36-($E$36/2)),($C76&gt;=$C$34+$E$34/2)),$D$34+$F$35*($C76-$C$34),IF(AND($C76&lt;=($C$36+($E$36/2)),($C76&gt;=($C$36-($E$36/2)))),$K$36+$F$35*($C76-$J$36)+($I$36/2)*($C76-$J$36)^2,IF(AND($C76&lt;=($C$38-($E$38/2)),($C76&gt;=$C$36+$E$36/2)),$D$36+$F$37*($C76-$C$36),IF(AND($C76&lt;=($C$38+($E$38/2)),($C76&gt;=($C$38-($E$38/2)))),$K$38+$F$37*($C76-$J$38)+($I$38/2)*($C76-$J$38)^2,$U76))))))</f>
        <v>O. B.</v>
      </c>
      <c r="U76" s="54" t="str">
        <f>IF(AND($C76&lt;=($C$40-($E$40/2)),($C76&gt;=$C$38+$E$38/2)),$D$38+$F$39*($C76-$C$38),IF(AND($C76&lt;=($C$40+($E$40/2)),($C76&gt;=($C$40-($E$40/2)))),$K$40+$F$39*($C76-$J$40)+($I$40/2)*($C76-$J$40)^2,IF(AND($C76&lt;=($C$42-($E$42/2)),($C76&gt;=$C$40+$E$40/2)),$D$40+$F$41*($C76-$C$40),IF(AND($C76&lt;=($C$42+($E$42/2)),($C76&gt;=($C$42-($E$42/2)))),$K$42+$F$41*($C76-$J$42)+($I$42/2)*($C76-$J$42)^2,IF(AND($C76&lt;=($C$44-($E$44/2)),($C76&gt;=$C$42+$E$42/2)),$D$42+$F$43*($C76-$C$42),IF(AND($C76&lt;=($C$44+($E$44/2)),($C76&gt;=($C$44-($E$44/2)))),$K$44+$F$43*($C76-$J$44)+($I$44/2)*($C76-$J$44)^2,$V76))))))</f>
        <v>O. B.</v>
      </c>
      <c r="V76" s="54" t="str">
        <f>IF(AND($C76&lt;=($C$46-($E$46/2)),($C76&gt;=$C$44+$E$44/2)),$D$44+$F$45*($C76-$C$44),IF(AND($C76&lt;=($C$46+($E$46/2)),($C76&gt;=($C$46-($E$46/2)))),$K$46+$F$45*($C76-$J$46)+($I$46/2)*($C76-$J$46)^2,IF(AND($C76&lt;=($C$48-($E$48/2)),($C76&gt;=$C$46+$E$46/2)),$D$46+$F$47*($C76-$C$46),IF(AND($C76&lt;=($C$48+($E$48/2)),($C76&gt;=($C$48-($E$48/2)))),$K$48+$F$47*($C76-$J$48)+($I$48/2)*($C76-$J$48)^2,IF(AND($C76&lt;=($C$50-($E$50/2)),($C76&gt;=$C$48+$E$48/2)),$D$48+$F$49*($C76-$C$48),IF(AND($C76&lt;=($C$50+($E$50/2)),($C76&gt;=($C$50-($E$50/2)))),$K$50+$F$49*($C76-$J$50)+($I$50/2)*($C76-$J$50)^2,$W76))))))</f>
        <v>O. B.</v>
      </c>
      <c r="W76" s="54" t="str">
        <f>IF(AND($C76&lt;=($C$52-($E$52/2)),($C76&gt;=$C$50+$E$50/2)),$D$50+$F$51*($C76-$C$50),IF(AND($C76&lt;=($C$52+($E$52/2)),($C76&gt;=($C$52-($E$52/2)))),$K$52+$F$51*($C76-$J$52)+($I$52/2)*($C76-$J$52)^2,IF(AND($C76&lt;=($C$54-($E$54/2)),($C76&gt;=$C$52+$E$52/2)),$D$52+$F$53*($C76-$C$52),IF(AND($C76&lt;=($C$54+($E$54/2)),($C76&gt;=($C$54-($E$54/2)))),$K$54+$F$53*($C76-$J$54)+($I$54/2)*($C76-$J$54)^2,IF(AND($C76&lt;=($C$56-($E$56/2)),($C76&gt;=$C$54+$E$54/2)),$D$54+$F$55*($C76-$C$54),IF(AND($C76&lt;=($C$56+($E$56/2)),($C76&gt;=($C$56-($E$56/2)))),$K$56+$F$55*($C76-$J$56)+($I$56/2)*($C76-$J$56)^2,$X76))))))</f>
        <v>O. B.</v>
      </c>
      <c r="X76" s="54" t="str">
        <f>IF(AND($C76&lt;=($C$58-($E$58/2)),($C76&gt;=$C$56+$E$56/2)),$D$56+$F$57*($C76-$C$56),IF(AND($C76&lt;=($C$58+($E$58/2)),($C76&gt;=($C$58-($E$58/2)))),$K$58+$F$57*($C76-$J$58)+($I$58/2)*($C76-$J$58)^2,IF(AND($C76&lt;=($C$60-($E$60/2)),($C76&gt;=$C$58+$E$58/2)),$D$58+$F$59*($C76-$C$58),IF(AND($C76&lt;=($C$60+($E$60/2)),($C76&gt;=($C$60-($E$60/2)))),$K$60+$F$59*($C76-$J$60)+($I$60/2)*($C76-$J$60)^2,IF(AND($C76&lt;=($C$62-($E$62/2)),($C76&gt;=$C$60+$E$60/2)),$D$60+$F$61*($C76-$C$60),IF(AND($C76&lt;=($C$62+($E$62/2)),($C76&gt;=($C$62-($E$62/2)))),$K$62+$F$61*($C76-$J$62)+($I$62/2)*($C76-$J$62)^2,$Y76))))))</f>
        <v>O. B.</v>
      </c>
      <c r="Y76" s="54" t="str">
        <f>IF(AND($C76&gt;$C$60+$E$60/2,$C76&lt;=$C$62),$D$60+$F$61*($C76-$C$60),"O. B.")</f>
        <v>O. B.</v>
      </c>
      <c r="AE76" s="151"/>
      <c r="AF76" s="124"/>
      <c r="AG76" s="124"/>
    </row>
    <row r="77" spans="2:33" s="1" customFormat="1" x14ac:dyDescent="0.2">
      <c r="B77" s="92"/>
      <c r="C77" s="31"/>
      <c r="D77" s="60"/>
      <c r="E77" s="10"/>
      <c r="F77" s="96"/>
      <c r="G77" s="96"/>
      <c r="H77" s="94"/>
      <c r="I77" s="87"/>
      <c r="J77" s="88"/>
      <c r="K77" s="95"/>
      <c r="L77" s="88"/>
      <c r="M77" s="90"/>
      <c r="N77" s="35"/>
      <c r="O77" s="91"/>
      <c r="AE77" s="151"/>
      <c r="AF77" s="124"/>
      <c r="AG77" s="124"/>
    </row>
    <row r="78" spans="2:33" s="1" customFormat="1" ht="13.5" thickBot="1" x14ac:dyDescent="0.25">
      <c r="B78" s="97"/>
      <c r="C78" s="57"/>
      <c r="D78" s="62"/>
      <c r="E78" s="58"/>
      <c r="F78" s="98"/>
      <c r="G78" s="98"/>
      <c r="H78" s="99"/>
      <c r="I78" s="87"/>
      <c r="J78" s="88"/>
      <c r="K78" s="95"/>
      <c r="L78" s="88"/>
      <c r="M78" s="90"/>
      <c r="N78" s="35"/>
      <c r="O78" s="91"/>
      <c r="AE78" s="151"/>
      <c r="AF78" s="124"/>
      <c r="AG78" s="124"/>
    </row>
    <row r="80" spans="2:33" x14ac:dyDescent="0.2">
      <c r="C80" s="307"/>
      <c r="D80" s="308"/>
      <c r="E80" s="306"/>
      <c r="F80" s="306"/>
      <c r="Q80" s="54"/>
      <c r="R80" s="54"/>
      <c r="S80" s="54"/>
      <c r="T80" s="54"/>
      <c r="U80" s="54"/>
      <c r="V80" s="54"/>
      <c r="W80" s="54"/>
      <c r="X80" s="54"/>
      <c r="Y80" s="54"/>
    </row>
    <row r="81" spans="3:32" x14ac:dyDescent="0.2">
      <c r="C81" s="307"/>
      <c r="D81" s="308"/>
      <c r="E81" s="306"/>
      <c r="F81" s="306"/>
      <c r="G81" s="63"/>
    </row>
    <row r="82" spans="3:32" x14ac:dyDescent="0.2">
      <c r="C82" s="307"/>
      <c r="D82" s="308"/>
      <c r="E82" s="306"/>
      <c r="F82" s="306"/>
    </row>
    <row r="83" spans="3:32" x14ac:dyDescent="0.2">
      <c r="C83" s="307"/>
      <c r="D83" s="308"/>
      <c r="E83" s="306"/>
      <c r="F83" s="306"/>
    </row>
    <row r="84" spans="3:32" x14ac:dyDescent="0.2">
      <c r="C84" s="307"/>
      <c r="D84" s="308"/>
      <c r="E84" s="306"/>
      <c r="F84" s="306"/>
    </row>
    <row r="85" spans="3:32" x14ac:dyDescent="0.2">
      <c r="C85" s="307"/>
      <c r="D85" s="308"/>
      <c r="E85" s="306"/>
      <c r="F85" s="306"/>
      <c r="G85" s="63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154"/>
      <c r="AF85" s="155"/>
    </row>
    <row r="86" spans="3:32" x14ac:dyDescent="0.2">
      <c r="C86" s="307"/>
      <c r="D86" s="308"/>
      <c r="E86" s="306"/>
      <c r="F86" s="306"/>
    </row>
    <row r="87" spans="3:32" x14ac:dyDescent="0.2">
      <c r="C87" s="307"/>
      <c r="D87" s="308"/>
      <c r="E87" s="306"/>
      <c r="F87" s="306"/>
    </row>
    <row r="88" spans="3:32" x14ac:dyDescent="0.2">
      <c r="C88" s="307"/>
      <c r="D88" s="308"/>
      <c r="E88" s="306"/>
      <c r="F88" s="306"/>
    </row>
    <row r="89" spans="3:32" x14ac:dyDescent="0.2">
      <c r="C89" s="307"/>
      <c r="D89" s="308"/>
      <c r="E89" s="306"/>
      <c r="F89" s="306"/>
    </row>
    <row r="90" spans="3:32" x14ac:dyDescent="0.2">
      <c r="C90" s="307"/>
      <c r="D90" s="308"/>
      <c r="E90" s="306"/>
      <c r="F90" s="306"/>
    </row>
    <row r="91" spans="3:32" x14ac:dyDescent="0.2">
      <c r="C91" s="307"/>
      <c r="D91" s="308"/>
      <c r="E91" s="306"/>
      <c r="F91" s="306"/>
    </row>
    <row r="92" spans="3:32" x14ac:dyDescent="0.2">
      <c r="C92" s="307"/>
      <c r="D92" s="308"/>
      <c r="E92" s="306"/>
      <c r="F92" s="306"/>
    </row>
    <row r="93" spans="3:32" x14ac:dyDescent="0.2">
      <c r="C93" s="307"/>
      <c r="D93" s="308"/>
      <c r="E93" s="306"/>
      <c r="F93" s="306"/>
    </row>
    <row r="94" spans="3:32" x14ac:dyDescent="0.2">
      <c r="C94" s="307"/>
      <c r="D94" s="308"/>
      <c r="E94" s="306"/>
      <c r="F94" s="306"/>
    </row>
    <row r="95" spans="3:32" x14ac:dyDescent="0.2">
      <c r="C95" s="307"/>
      <c r="D95" s="308"/>
      <c r="E95" s="306"/>
      <c r="F95" s="306"/>
    </row>
    <row r="96" spans="3:32" x14ac:dyDescent="0.2">
      <c r="C96" s="307"/>
      <c r="D96" s="308"/>
      <c r="E96" s="306"/>
      <c r="F96" s="306"/>
    </row>
    <row r="97" spans="3:6" x14ac:dyDescent="0.2">
      <c r="C97" s="307"/>
      <c r="D97" s="308"/>
      <c r="E97" s="306"/>
      <c r="F97" s="306"/>
    </row>
    <row r="98" spans="3:6" x14ac:dyDescent="0.2">
      <c r="C98" s="307"/>
      <c r="D98" s="308"/>
      <c r="E98" s="306"/>
      <c r="F98" s="306"/>
    </row>
    <row r="99" spans="3:6" x14ac:dyDescent="0.2">
      <c r="C99" s="307"/>
      <c r="D99" s="308"/>
      <c r="E99" s="306"/>
      <c r="F99" s="306"/>
    </row>
    <row r="100" spans="3:6" x14ac:dyDescent="0.2">
      <c r="C100" s="307"/>
      <c r="D100" s="308"/>
      <c r="E100" s="306"/>
      <c r="F100" s="306"/>
    </row>
    <row r="101" spans="3:6" x14ac:dyDescent="0.2">
      <c r="C101" s="307"/>
      <c r="D101" s="308"/>
      <c r="E101" s="306"/>
      <c r="F101" s="306"/>
    </row>
    <row r="102" spans="3:6" x14ac:dyDescent="0.2">
      <c r="C102" s="307"/>
      <c r="D102" s="308"/>
      <c r="E102" s="306"/>
      <c r="F102" s="306"/>
    </row>
    <row r="103" spans="3:6" x14ac:dyDescent="0.2">
      <c r="C103" s="307"/>
      <c r="D103" s="308"/>
      <c r="E103" s="306"/>
      <c r="F103" s="306"/>
    </row>
    <row r="104" spans="3:6" x14ac:dyDescent="0.2">
      <c r="C104" s="307"/>
      <c r="D104" s="308"/>
      <c r="E104" s="306"/>
      <c r="F104" s="306"/>
    </row>
  </sheetData>
  <mergeCells count="57">
    <mergeCell ref="C104:D104"/>
    <mergeCell ref="E104:F104"/>
    <mergeCell ref="C82:D82"/>
    <mergeCell ref="C83:D83"/>
    <mergeCell ref="C84:D84"/>
    <mergeCell ref="C85:D85"/>
    <mergeCell ref="C86:D86"/>
    <mergeCell ref="C87:D87"/>
    <mergeCell ref="C88:D88"/>
    <mergeCell ref="C89:D89"/>
    <mergeCell ref="C102:D102"/>
    <mergeCell ref="E102:F102"/>
    <mergeCell ref="C103:D103"/>
    <mergeCell ref="E103:F103"/>
    <mergeCell ref="C100:D100"/>
    <mergeCell ref="E100:F100"/>
    <mergeCell ref="C101:D101"/>
    <mergeCell ref="E101:F101"/>
    <mergeCell ref="C98:D98"/>
    <mergeCell ref="E98:F98"/>
    <mergeCell ref="C99:D99"/>
    <mergeCell ref="E99:F99"/>
    <mergeCell ref="C96:D96"/>
    <mergeCell ref="E96:F96"/>
    <mergeCell ref="C97:D97"/>
    <mergeCell ref="E97:F97"/>
    <mergeCell ref="C94:D94"/>
    <mergeCell ref="E94:F94"/>
    <mergeCell ref="C95:D95"/>
    <mergeCell ref="E95:F95"/>
    <mergeCell ref="C92:D92"/>
    <mergeCell ref="E92:F92"/>
    <mergeCell ref="C93:D93"/>
    <mergeCell ref="E93:F93"/>
    <mergeCell ref="C90:D90"/>
    <mergeCell ref="E90:F90"/>
    <mergeCell ref="C91:D91"/>
    <mergeCell ref="E91:F91"/>
    <mergeCell ref="E88:F88"/>
    <mergeCell ref="E89:F89"/>
    <mergeCell ref="E86:F86"/>
    <mergeCell ref="E87:F87"/>
    <mergeCell ref="E84:F84"/>
    <mergeCell ref="E85:F85"/>
    <mergeCell ref="E82:F82"/>
    <mergeCell ref="E83:F83"/>
    <mergeCell ref="C80:D80"/>
    <mergeCell ref="E80:F80"/>
    <mergeCell ref="C81:D81"/>
    <mergeCell ref="E81:F81"/>
    <mergeCell ref="C76:D76"/>
    <mergeCell ref="E76:F76"/>
    <mergeCell ref="B5:B6"/>
    <mergeCell ref="L5:M5"/>
    <mergeCell ref="C5:C6"/>
    <mergeCell ref="D5:D6"/>
    <mergeCell ref="E5:E6"/>
  </mergeCells>
  <phoneticPr fontId="0" type="noConversion"/>
  <printOptions horizontalCentered="1"/>
  <pageMargins left="0.25" right="0.25" top="0.25" bottom="0.25" header="0.1" footer="0.1"/>
  <pageSetup scale="61" orientation="portrait" r:id="rId1"/>
  <headerFooter alignWithMargins="0">
    <oddFooter>&amp;L&amp;"Arial,Italic"&amp;8 7044600/&amp;F  [&amp;A]&amp;R&amp;"Arial,Italic"&amp;8&amp;D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PET</vt:lpstr>
      <vt:lpstr>VERTICAL ALIGNMENT</vt:lpstr>
      <vt:lpstr>PET!Print_Area</vt:lpstr>
      <vt:lpstr>'VERTICAL ALIGNMENT'!Print_Area</vt:lpstr>
      <vt:lpstr>PET!Print_Titles</vt:lpstr>
      <vt:lpstr>RAMP_C</vt:lpstr>
      <vt:lpstr>Spanner_Auto_Select</vt:lpstr>
    </vt:vector>
  </TitlesOfParts>
  <Company>Arcadis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dld81214</dc:creator>
  <dc:description>Ramp A1 Exit</dc:description>
  <cp:lastModifiedBy>Mosier, Terrence</cp:lastModifiedBy>
  <cp:lastPrinted>2018-02-09T16:36:57Z</cp:lastPrinted>
  <dcterms:created xsi:type="dcterms:W3CDTF">1999-02-05T18:50:56Z</dcterms:created>
  <dcterms:modified xsi:type="dcterms:W3CDTF">2023-06-29T20:50:57Z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