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w_work\arcadispw01\julia.hart\d0108286\"/>
    </mc:Choice>
  </mc:AlternateContent>
  <xr:revisionPtr revIDLastSave="0" documentId="13_ncr:1_{B28970FD-6F0D-454C-B590-76329D1D8244}" xr6:coauthVersionLast="47" xr6:coauthVersionMax="47" xr10:uidLastSave="{00000000-0000-0000-0000-000000000000}"/>
  <bookViews>
    <workbookView xWindow="-120" yWindow="-120" windowWidth="29040" windowHeight="15840" tabRatio="572" xr2:uid="{00000000-000D-0000-FFFF-FFFF00000000}"/>
  </bookViews>
  <sheets>
    <sheet name="Stage 3" sheetId="33" r:id="rId1"/>
  </sheets>
  <definedNames>
    <definedName name="_xlnm.Print_Area" localSheetId="0">'Stage 3'!$A$1:$M$110</definedName>
    <definedName name="_xlnm.Print_Titles" localSheetId="0">'Stage 3'!$1:$10</definedName>
    <definedName name="TABLE" localSheetId="0">'Stage 3'!#REF!</definedName>
  </definedNames>
  <calcPr calcId="191029"/>
  <fileRecoveryPr autoRecover="0"/>
</workbook>
</file>

<file path=xl/calcChain.xml><?xml version="1.0" encoding="utf-8"?>
<calcChain xmlns="http://schemas.openxmlformats.org/spreadsheetml/2006/main">
  <c r="C70" i="33" l="1"/>
  <c r="C36" i="33"/>
  <c r="C38" i="33"/>
  <c r="C64" i="33"/>
  <c r="C63" i="33"/>
  <c r="C53" i="33"/>
  <c r="C54" i="33" s="1"/>
  <c r="C43" i="33"/>
  <c r="C42" i="33"/>
  <c r="C41" i="33"/>
  <c r="C93" i="33"/>
  <c r="C95" i="33" s="1"/>
  <c r="E85" i="33"/>
  <c r="D85" i="33"/>
  <c r="B85" i="33"/>
  <c r="A85" i="33"/>
  <c r="C85" i="33"/>
  <c r="C102" i="33"/>
  <c r="C103" i="33" s="1"/>
  <c r="E99" i="33"/>
  <c r="D99" i="33"/>
  <c r="B99" i="33"/>
  <c r="A99" i="33"/>
  <c r="E88" i="33"/>
  <c r="D88" i="33"/>
  <c r="B88" i="33"/>
  <c r="A88" i="33"/>
  <c r="E75" i="33"/>
  <c r="D75" i="33"/>
  <c r="B75" i="33"/>
  <c r="A75" i="33"/>
  <c r="C59" i="33"/>
  <c r="C49" i="33"/>
  <c r="C31" i="33"/>
  <c r="C30" i="33"/>
  <c r="E28" i="33"/>
  <c r="D28" i="33"/>
  <c r="B28" i="33"/>
  <c r="A28" i="33"/>
  <c r="C44" i="33" l="1"/>
  <c r="C65" i="33"/>
  <c r="C67" i="33" s="1"/>
  <c r="C96" i="33"/>
  <c r="C88" i="33" s="1"/>
  <c r="C21" i="33" s="1"/>
  <c r="C32" i="33"/>
  <c r="C34" i="33" s="1"/>
  <c r="C80" i="33"/>
  <c r="C83" i="33" s="1"/>
  <c r="C109" i="33"/>
  <c r="C110" i="33" s="1"/>
  <c r="C99" i="33" s="1"/>
  <c r="C23" i="33" s="1"/>
  <c r="C73" i="33" l="1"/>
  <c r="C28" i="33" s="1"/>
  <c r="C75" i="33"/>
  <c r="C17" i="33" s="1"/>
</calcChain>
</file>

<file path=xl/sharedStrings.xml><?xml version="1.0" encoding="utf-8"?>
<sst xmlns="http://schemas.openxmlformats.org/spreadsheetml/2006/main" count="179" uniqueCount="100">
  <si>
    <t>ITEM</t>
  </si>
  <si>
    <t>UNIT</t>
  </si>
  <si>
    <t>DESCRIPTION</t>
  </si>
  <si>
    <t>QUANTITY</t>
  </si>
  <si>
    <t>EXT.</t>
  </si>
  <si>
    <t>total</t>
  </si>
  <si>
    <t>ft</t>
  </si>
  <si>
    <t>sf</t>
  </si>
  <si>
    <t>sy</t>
  </si>
  <si>
    <t>cf</t>
  </si>
  <si>
    <t>Date:</t>
  </si>
  <si>
    <t>Project:</t>
  </si>
  <si>
    <t>Bridge No.:</t>
  </si>
  <si>
    <t>SFN:</t>
  </si>
  <si>
    <t>SY</t>
  </si>
  <si>
    <t>LS</t>
  </si>
  <si>
    <t>SEE SHT.</t>
  </si>
  <si>
    <t>$</t>
  </si>
  <si>
    <t>$/sf</t>
  </si>
  <si>
    <t>total area</t>
  </si>
  <si>
    <t>each</t>
  </si>
  <si>
    <t>number of wingwalls</t>
  </si>
  <si>
    <t>length of rear abutment</t>
  </si>
  <si>
    <t>number of approach slabs</t>
  </si>
  <si>
    <t>length of existing deck</t>
  </si>
  <si>
    <t>area of existing deck</t>
  </si>
  <si>
    <t>cost of deck removal</t>
  </si>
  <si>
    <t>deck removal</t>
  </si>
  <si>
    <t>rear abutment removal</t>
  </si>
  <si>
    <t>forward abutment removal</t>
  </si>
  <si>
    <t>removal cost</t>
  </si>
  <si>
    <t>subtotal sealing area</t>
  </si>
  <si>
    <t>total sealing area</t>
  </si>
  <si>
    <t>total cost</t>
  </si>
  <si>
    <t>length of forward abutment</t>
  </si>
  <si>
    <t>APPROACH SLAB REMOVED</t>
  </si>
  <si>
    <t>length of existing approach slab</t>
  </si>
  <si>
    <t>area of existing approach slab</t>
  </si>
  <si>
    <t>approach slab removal</t>
  </si>
  <si>
    <t>COFFERDAMS AND EXCAVATION BRACING</t>
  </si>
  <si>
    <t>2LMN, Inc.</t>
  </si>
  <si>
    <t>Calculated:</t>
  </si>
  <si>
    <t>Stage Review Submission:</t>
  </si>
  <si>
    <t>Checked:</t>
  </si>
  <si>
    <t>PID/Job No.:</t>
  </si>
  <si>
    <t>Concurred:</t>
  </si>
  <si>
    <t>Back Checked:</t>
  </si>
  <si>
    <t>Released:</t>
  </si>
  <si>
    <t>ABUT.</t>
  </si>
  <si>
    <t>PIERS</t>
  </si>
  <si>
    <t>SUPER.</t>
  </si>
  <si>
    <t>GENERAL</t>
  </si>
  <si>
    <t>length</t>
  </si>
  <si>
    <t>slope of slope protection</t>
  </si>
  <si>
    <t>length of wingwalls</t>
  </si>
  <si>
    <t>width of slope protection</t>
  </si>
  <si>
    <t>height of slope protection</t>
  </si>
  <si>
    <r>
      <t xml:space="preserve">Estimated Quantities </t>
    </r>
    <r>
      <rPr>
        <b/>
        <i/>
        <u/>
        <sz val="20"/>
        <color rgb="FFFF0000"/>
        <rFont val="Verdana"/>
        <family val="2"/>
      </rPr>
      <t>LUC-23-11.75</t>
    </r>
  </si>
  <si>
    <t>ARCA_105889_LUC-23-11.75</t>
  </si>
  <si>
    <t>constant of approach slab to remain</t>
  </si>
  <si>
    <t>min width of existing approach slab to be removed</t>
  </si>
  <si>
    <t>max width of existing approach slab to be removed</t>
  </si>
  <si>
    <t>south end width of existing deck to be removed</t>
  </si>
  <si>
    <t>north end width of existing deck to be removed</t>
  </si>
  <si>
    <t>length along top of slope protection</t>
  </si>
  <si>
    <t>cost of substructure removal</t>
  </si>
  <si>
    <t>volume of substructure to be removed</t>
  </si>
  <si>
    <t>Pier 1 removal</t>
  </si>
  <si>
    <t>length of foundation removal</t>
  </si>
  <si>
    <t>width of foundation removal</t>
  </si>
  <si>
    <t>height of foundation removal</t>
  </si>
  <si>
    <t>volume of foundation removal</t>
  </si>
  <si>
    <t>length of wall pier removal</t>
  </si>
  <si>
    <t>width of wall pier removal</t>
  </si>
  <si>
    <t>min height of wall pier removal</t>
  </si>
  <si>
    <t>max height of wall pier removal</t>
  </si>
  <si>
    <t>volume of wall pier removal</t>
  </si>
  <si>
    <t>Pier 2 removal</t>
  </si>
  <si>
    <t>CRUSHED AGGREGATE SLOPE PROTECTION</t>
  </si>
  <si>
    <t>Designer:</t>
  </si>
  <si>
    <t>Checker:</t>
  </si>
  <si>
    <t>Estimated Quantities- NB RAMP REMOVED</t>
  </si>
  <si>
    <t>ex. top and sides of Pier 2</t>
  </si>
  <si>
    <t>FT</t>
  </si>
  <si>
    <t>FENCE, TYPE CLT, AS PER PLAN</t>
  </si>
  <si>
    <t>height + top width</t>
  </si>
  <si>
    <t>width of ends</t>
  </si>
  <si>
    <t>height of ends</t>
  </si>
  <si>
    <t>JAH</t>
  </si>
  <si>
    <t>SEALING OF CONCRETE SURFACES (EPOXY-URETHANE)</t>
  </si>
  <si>
    <t>JBM</t>
  </si>
  <si>
    <t>2 / 7</t>
  </si>
  <si>
    <t>PORTIONS OF STRUCTURE REMOVED, OVER 20 FOOT SPAN, AS PER PLAN</t>
  </si>
  <si>
    <t>ESTIMATED QUANTITIES (04/NHS/10)</t>
  </si>
  <si>
    <t>LUC-00184-00.030R</t>
  </si>
  <si>
    <t>from existing plans</t>
  </si>
  <si>
    <t xml:space="preserve">rear abutment </t>
  </si>
  <si>
    <t>retaining wall</t>
  </si>
  <si>
    <t>based on survey</t>
  </si>
  <si>
    <t>$/cf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</si>
</sst>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0000"/>
    <numFmt numFmtId="166" formatCode="m/d;@"/>
    <numFmt numFmtId="167" formatCode="#,##0.00\'"/>
    <numFmt numFmtId="168" formatCode="#,##0.00\ &quot;cf&quot;"/>
    <numFmt numFmtId="169" formatCode="#,##0.00\ &quot;cy&quot;"/>
    <numFmt numFmtId="170" formatCode="#,##0.00\ &quot;ft&quot;"/>
    <numFmt numFmtId="171" formatCode="#,##0.00\ &quot;in&quot;"/>
    <numFmt numFmtId="172" formatCode="#,##0.00\ &quot;sf&quot;"/>
    <numFmt numFmtId="173" formatCode="#,##0.00\ &quot;sy&quot;"/>
    <numFmt numFmtId="174" formatCode="#,##0.00\&quot;&quot;&quot;"/>
    <numFmt numFmtId="175" formatCode="0.00&quot;:1&quot;"/>
    <numFmt numFmtId="176" formatCode="0.00\°"/>
    <numFmt numFmtId="177" formatCode="#,##0.00\'\ \R\t;#,##0.00\'\ \L\t"/>
    <numFmt numFmtId="178" formatCode="0&quot;:1&quot;"/>
    <numFmt numFmtId="179" formatCode="0\+00"/>
    <numFmt numFmtId="180" formatCode="0\+00.00"/>
    <numFmt numFmtId="181" formatCode="0\+00.0000"/>
    <numFmt numFmtId="182" formatCode="&quot;$&quot;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u/>
      <sz val="24"/>
      <name val="Verdana"/>
      <family val="2"/>
    </font>
    <font>
      <i/>
      <sz val="12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u/>
      <sz val="20"/>
      <name val="Verdana"/>
      <family val="2"/>
    </font>
    <font>
      <i/>
      <sz val="22"/>
      <color indexed="18"/>
      <name val="BankGothic Md BT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11"/>
      <color rgb="FF000000"/>
      <name val="Cambria"/>
      <family val="1"/>
    </font>
    <font>
      <i/>
      <sz val="11"/>
      <color rgb="FF16365C"/>
      <name val="Calibri"/>
      <family val="2"/>
    </font>
    <font>
      <b/>
      <i/>
      <sz val="11"/>
      <color rgb="FF16365C"/>
      <name val="Calibri"/>
      <family val="2"/>
    </font>
    <font>
      <sz val="11"/>
      <color rgb="FF3F3F76"/>
      <name val="Calibri"/>
      <family val="2"/>
      <scheme val="minor"/>
    </font>
    <font>
      <b/>
      <i/>
      <u/>
      <sz val="20"/>
      <color rgb="FFFF0000"/>
      <name val="Verdana"/>
      <family val="2"/>
    </font>
    <font>
      <sz val="11"/>
      <color rgb="FFFF0000"/>
      <name val="Cambria"/>
      <family val="1"/>
    </font>
    <font>
      <i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0099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CC99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24" fillId="6" borderId="37" applyNumberFormat="0" applyProtection="0">
      <alignment horizontal="center"/>
    </xf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</cellStyleXfs>
  <cellXfs count="187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1" fontId="7" fillId="0" borderId="0" xfId="0" applyNumberFormat="1" applyFont="1" applyAlignment="1">
      <alignment horizontal="centerContinuous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3" fontId="12" fillId="2" borderId="18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44" fontId="7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15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2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0" fontId="7" fillId="0" borderId="14" xfId="0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166" fontId="5" fillId="2" borderId="4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165" fontId="3" fillId="2" borderId="0" xfId="0" applyNumberFormat="1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165" fontId="4" fillId="2" borderId="15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2" fontId="7" fillId="0" borderId="24" xfId="0" applyNumberFormat="1" applyFont="1" applyBorder="1" applyAlignment="1">
      <alignment horizontal="center" vertical="center"/>
    </xf>
    <xf numFmtId="44" fontId="3" fillId="0" borderId="0" xfId="5" applyFont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Continuous" vertical="center"/>
    </xf>
    <xf numFmtId="2" fontId="7" fillId="0" borderId="0" xfId="0" applyNumberFormat="1" applyFont="1" applyAlignment="1">
      <alignment horizontal="center" vertical="center"/>
    </xf>
    <xf numFmtId="0" fontId="18" fillId="0" borderId="6" xfId="6" applyFont="1" applyBorder="1"/>
    <xf numFmtId="0" fontId="19" fillId="0" borderId="7" xfId="6" applyFont="1" applyBorder="1"/>
    <xf numFmtId="0" fontId="3" fillId="0" borderId="8" xfId="3" applyBorder="1" applyAlignment="1">
      <alignment horizontal="right"/>
    </xf>
    <xf numFmtId="0" fontId="19" fillId="4" borderId="25" xfId="6" applyFont="1" applyFill="1" applyBorder="1"/>
    <xf numFmtId="0" fontId="19" fillId="4" borderId="0" xfId="6" applyFont="1" applyFill="1"/>
    <xf numFmtId="0" fontId="19" fillId="4" borderId="26" xfId="6" applyFont="1" applyFill="1" applyBorder="1"/>
    <xf numFmtId="0" fontId="20" fillId="0" borderId="25" xfId="6" applyFont="1" applyBorder="1" applyAlignment="1">
      <alignment horizontal="left"/>
    </xf>
    <xf numFmtId="0" fontId="20" fillId="0" borderId="0" xfId="6" applyFont="1" applyAlignment="1">
      <alignment horizontal="centerContinuous"/>
    </xf>
    <xf numFmtId="0" fontId="20" fillId="0" borderId="0" xfId="6" applyFont="1" applyAlignment="1">
      <alignment horizontal="center"/>
    </xf>
    <xf numFmtId="0" fontId="3" fillId="0" borderId="26" xfId="3" applyBorder="1" applyAlignment="1">
      <alignment horizontal="right"/>
    </xf>
    <xf numFmtId="0" fontId="21" fillId="0" borderId="27" xfId="6" applyFont="1" applyBorder="1" applyAlignment="1">
      <alignment horizontal="right"/>
    </xf>
    <xf numFmtId="0" fontId="22" fillId="5" borderId="14" xfId="6" applyFont="1" applyFill="1" applyBorder="1" applyAlignment="1">
      <alignment horizontal="center" vertical="center"/>
    </xf>
    <xf numFmtId="0" fontId="21" fillId="0" borderId="14" xfId="6" applyFont="1" applyBorder="1" applyAlignment="1">
      <alignment horizontal="right"/>
    </xf>
    <xf numFmtId="14" fontId="22" fillId="5" borderId="14" xfId="6" applyNumberFormat="1" applyFont="1" applyFill="1" applyBorder="1" applyAlignment="1">
      <alignment horizontal="center" vertical="center" shrinkToFit="1"/>
    </xf>
    <xf numFmtId="0" fontId="19" fillId="0" borderId="14" xfId="6" applyFont="1" applyBorder="1"/>
    <xf numFmtId="0" fontId="21" fillId="0" borderId="5" xfId="6" applyFont="1" applyBorder="1" applyAlignment="1">
      <alignment horizontal="right"/>
    </xf>
    <xf numFmtId="0" fontId="22" fillId="5" borderId="15" xfId="6" applyFont="1" applyFill="1" applyBorder="1" applyAlignment="1">
      <alignment horizontal="center" vertical="center"/>
    </xf>
    <xf numFmtId="0" fontId="21" fillId="0" borderId="15" xfId="6" applyFont="1" applyBorder="1" applyAlignment="1">
      <alignment horizontal="right"/>
    </xf>
    <xf numFmtId="14" fontId="22" fillId="5" borderId="15" xfId="6" applyNumberFormat="1" applyFont="1" applyFill="1" applyBorder="1" applyAlignment="1">
      <alignment horizontal="center" vertical="center"/>
    </xf>
    <xf numFmtId="0" fontId="19" fillId="0" borderId="15" xfId="6" applyFont="1" applyBorder="1"/>
    <xf numFmtId="0" fontId="22" fillId="0" borderId="15" xfId="6" applyFont="1" applyBorder="1" applyAlignment="1">
      <alignment horizontal="left" indent="2"/>
    </xf>
    <xf numFmtId="0" fontId="22" fillId="0" borderId="29" xfId="6" applyFont="1" applyBorder="1" applyAlignment="1">
      <alignment horizontal="left" indent="2"/>
    </xf>
    <xf numFmtId="0" fontId="22" fillId="5" borderId="15" xfId="6" applyFont="1" applyFill="1" applyBorder="1" applyAlignment="1">
      <alignment horizontal="left" indent="2"/>
    </xf>
    <xf numFmtId="0" fontId="19" fillId="5" borderId="15" xfId="6" applyFont="1" applyFill="1" applyBorder="1"/>
    <xf numFmtId="0" fontId="19" fillId="5" borderId="29" xfId="6" applyFont="1" applyFill="1" applyBorder="1"/>
    <xf numFmtId="0" fontId="21" fillId="0" borderId="22" xfId="6" applyFont="1" applyBorder="1" applyAlignment="1">
      <alignment horizontal="right"/>
    </xf>
    <xf numFmtId="0" fontId="23" fillId="5" borderId="30" xfId="6" applyFont="1" applyFill="1" applyBorder="1" applyAlignment="1">
      <alignment horizontal="left" indent="2"/>
    </xf>
    <xf numFmtId="0" fontId="19" fillId="5" borderId="30" xfId="6" applyFont="1" applyFill="1" applyBorder="1"/>
    <xf numFmtId="0" fontId="19" fillId="5" borderId="31" xfId="6" applyFont="1" applyFill="1" applyBorder="1"/>
    <xf numFmtId="166" fontId="5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6" fontId="5" fillId="2" borderId="3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35" xfId="0" applyFont="1" applyFill="1" applyBorder="1" applyAlignment="1">
      <alignment horizontal="center" vertical="center"/>
    </xf>
    <xf numFmtId="165" fontId="12" fillId="2" borderId="1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3" fillId="3" borderId="0" xfId="5" applyFont="1" applyFill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7" fillId="0" borderId="14" xfId="0" applyFont="1" applyBorder="1"/>
    <xf numFmtId="0" fontId="13" fillId="0" borderId="36" xfId="0" applyFont="1" applyBorder="1" applyAlignment="1">
      <alignment horizontal="center" vertical="center"/>
    </xf>
    <xf numFmtId="1" fontId="13" fillId="0" borderId="40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3" fontId="5" fillId="2" borderId="39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14" fontId="5" fillId="0" borderId="8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166" fontId="5" fillId="2" borderId="19" xfId="1" applyNumberFormat="1" applyFont="1" applyFill="1" applyBorder="1" applyAlignment="1">
      <alignment horizontal="center" vertical="center"/>
    </xf>
    <xf numFmtId="44" fontId="4" fillId="0" borderId="15" xfId="5" applyFont="1" applyFill="1" applyBorder="1" applyAlignment="1">
      <alignment horizontal="center" vertical="center"/>
    </xf>
    <xf numFmtId="44" fontId="3" fillId="0" borderId="0" xfId="5" applyFont="1" applyFill="1" applyAlignment="1">
      <alignment horizontal="center" vertical="center"/>
    </xf>
    <xf numFmtId="14" fontId="5" fillId="0" borderId="10" xfId="0" applyNumberFormat="1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2" fontId="15" fillId="0" borderId="15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3" fillId="0" borderId="0" xfId="3" applyAlignment="1">
      <alignment horizontal="left" vertical="center"/>
    </xf>
    <xf numFmtId="0" fontId="3" fillId="0" borderId="0" xfId="3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5" xfId="3" applyFont="1" applyBorder="1" applyAlignment="1">
      <alignment horizontal="left" vertical="center"/>
    </xf>
    <xf numFmtId="0" fontId="3" fillId="0" borderId="15" xfId="3" applyBorder="1" applyAlignment="1">
      <alignment horizontal="center" vertical="center"/>
    </xf>
    <xf numFmtId="165" fontId="3" fillId="0" borderId="0" xfId="3" applyNumberFormat="1" applyAlignment="1">
      <alignment horizontal="center" vertical="center"/>
    </xf>
    <xf numFmtId="2" fontId="3" fillId="0" borderId="15" xfId="3" applyNumberFormat="1" applyBorder="1" applyAlignment="1">
      <alignment horizontal="center" vertical="center"/>
    </xf>
    <xf numFmtId="165" fontId="4" fillId="0" borderId="15" xfId="3" applyNumberFormat="1" applyFont="1" applyBorder="1" applyAlignment="1">
      <alignment horizontal="center" vertical="center"/>
    </xf>
    <xf numFmtId="165" fontId="3" fillId="0" borderId="15" xfId="3" applyNumberFormat="1" applyBorder="1" applyAlignment="1">
      <alignment horizontal="center" vertical="center"/>
    </xf>
    <xf numFmtId="0" fontId="3" fillId="0" borderId="15" xfId="3" applyBorder="1" applyAlignment="1">
      <alignment horizontal="left" vertical="center"/>
    </xf>
    <xf numFmtId="44" fontId="3" fillId="0" borderId="1" xfId="23" applyFont="1" applyBorder="1" applyAlignment="1">
      <alignment horizontal="center" vertical="center"/>
    </xf>
    <xf numFmtId="182" fontId="4" fillId="0" borderId="15" xfId="3" applyNumberFormat="1" applyFont="1" applyBorder="1" applyAlignment="1">
      <alignment horizontal="center" vertical="center"/>
    </xf>
    <xf numFmtId="165" fontId="15" fillId="0" borderId="15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1" fontId="8" fillId="0" borderId="15" xfId="0" applyNumberFormat="1" applyFont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166" fontId="5" fillId="2" borderId="4" xfId="0" quotePrefix="1" applyNumberFormat="1" applyFont="1" applyFill="1" applyBorder="1" applyAlignment="1">
      <alignment horizontal="center" vertical="center"/>
    </xf>
    <xf numFmtId="0" fontId="26" fillId="0" borderId="5" xfId="6" applyFont="1" applyBorder="1" applyAlignment="1">
      <alignment horizontal="right"/>
    </xf>
    <xf numFmtId="0" fontId="27" fillId="5" borderId="15" xfId="6" applyFont="1" applyFill="1" applyBorder="1" applyAlignment="1">
      <alignment horizontal="center" vertical="center"/>
    </xf>
    <xf numFmtId="0" fontId="26" fillId="0" borderId="15" xfId="6" applyFont="1" applyBorder="1" applyAlignment="1">
      <alignment horizontal="right"/>
    </xf>
    <xf numFmtId="14" fontId="27" fillId="5" borderId="15" xfId="6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2" borderId="36" xfId="0" applyFont="1" applyFill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2" fillId="5" borderId="14" xfId="6" applyFont="1" applyFill="1" applyBorder="1" applyAlignment="1">
      <alignment horizontal="center"/>
    </xf>
    <xf numFmtId="0" fontId="22" fillId="5" borderId="28" xfId="6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left" vertical="center"/>
    </xf>
    <xf numFmtId="0" fontId="22" fillId="5" borderId="15" xfId="6" applyFont="1" applyFill="1" applyBorder="1" applyAlignment="1">
      <alignment horizontal="center"/>
    </xf>
    <xf numFmtId="0" fontId="22" fillId="5" borderId="29" xfId="6" applyFont="1" applyFill="1" applyBorder="1" applyAlignment="1">
      <alignment horizontal="center"/>
    </xf>
  </cellXfs>
  <cellStyles count="39">
    <cellStyle name="0.00'" xfId="8" xr:uid="{00000000-0005-0000-0000-000000000000}"/>
    <cellStyle name="0.00' 2" xfId="24" xr:uid="{90A08865-473F-4EB7-B045-5E8AAEF4582D}"/>
    <cellStyle name="0.00 cf" xfId="9" xr:uid="{00000000-0005-0000-0000-000001000000}"/>
    <cellStyle name="0.00 cf 2" xfId="25" xr:uid="{7FCC2DAA-C82A-4A81-A4A9-C4777CDAF6B9}"/>
    <cellStyle name="0.00 cy" xfId="10" xr:uid="{00000000-0005-0000-0000-000002000000}"/>
    <cellStyle name="0.00 cy 2" xfId="26" xr:uid="{1230F21E-6957-4659-A7D6-61039F5256F3}"/>
    <cellStyle name="0.00 ft" xfId="11" xr:uid="{00000000-0005-0000-0000-000003000000}"/>
    <cellStyle name="0.00 ft 2" xfId="27" xr:uid="{C16EB752-344C-4488-B0E4-03ED564C840C}"/>
    <cellStyle name="0.00 in" xfId="12" xr:uid="{00000000-0005-0000-0000-000004000000}"/>
    <cellStyle name="0.00 in 2" xfId="28" xr:uid="{F8106C4A-3A30-45F5-95D3-0D7E0048B792}"/>
    <cellStyle name="0.00 sf" xfId="13" xr:uid="{00000000-0005-0000-0000-000005000000}"/>
    <cellStyle name="0.00 sf 2" xfId="29" xr:uid="{CFC8E895-5969-4A20-BD77-872AC16771A8}"/>
    <cellStyle name="0.00 sy" xfId="14" xr:uid="{00000000-0005-0000-0000-000006000000}"/>
    <cellStyle name="0.00 sy 2" xfId="30" xr:uid="{16853AFB-83B9-429F-B637-5417797E49ED}"/>
    <cellStyle name="0.00&quot;" xfId="15" xr:uid="{00000000-0005-0000-0000-000007000000}"/>
    <cellStyle name="0.00&quot; 2" xfId="31" xr:uid="{8C4AE4F3-76C8-4D01-9C0F-721CECFEEA9A}"/>
    <cellStyle name="0.00:1" xfId="16" xr:uid="{00000000-0005-0000-0000-000008000000}"/>
    <cellStyle name="0.00:1 2" xfId="32" xr:uid="{48F661E6-F83E-4B05-9A10-96DD6665630E}"/>
    <cellStyle name="0.00°" xfId="17" xr:uid="{00000000-0005-0000-0000-000009000000}"/>
    <cellStyle name="0.00° 2" xfId="33" xr:uid="{B4C299E2-5DC7-47A1-89CA-A17C32A51DAD}"/>
    <cellStyle name="0.00'Lt\Rt" xfId="18" xr:uid="{00000000-0005-0000-0000-00000A000000}"/>
    <cellStyle name="0.00'Lt\Rt 2" xfId="34" xr:uid="{162E9569-8480-4A8F-9122-A62E86F3C0B0}"/>
    <cellStyle name="0:1" xfId="19" xr:uid="{00000000-0005-0000-0000-00000B000000}"/>
    <cellStyle name="0:1 2" xfId="35" xr:uid="{E8E69417-069C-4680-A3A4-9DDBD0A62358}"/>
    <cellStyle name="0+00" xfId="20" xr:uid="{00000000-0005-0000-0000-00000C000000}"/>
    <cellStyle name="0+00 2" xfId="36" xr:uid="{7DF563BC-D606-403F-933B-C958054C899D}"/>
    <cellStyle name="0+00.00" xfId="21" xr:uid="{00000000-0005-0000-0000-00000D000000}"/>
    <cellStyle name="0+00.00 2" xfId="37" xr:uid="{3A969807-715C-465F-86F8-BF1281582F3F}"/>
    <cellStyle name="0+00.0000" xfId="22" xr:uid="{00000000-0005-0000-0000-00000E000000}"/>
    <cellStyle name="0+00.0000 2" xfId="38" xr:uid="{C5E29A8F-4678-48DA-8F75-D38676970B8B}"/>
    <cellStyle name="Comma" xfId="1" builtinId="3"/>
    <cellStyle name="Comma 2" xfId="2" xr:uid="{00000000-0005-0000-0000-000011000000}"/>
    <cellStyle name="Comma 2 2" xfId="4" xr:uid="{00000000-0005-0000-0000-000012000000}"/>
    <cellStyle name="Currency" xfId="5" builtinId="4"/>
    <cellStyle name="Currency 2" xfId="23" xr:uid="{772F10E4-AB08-46BD-80C8-A553140998AC}"/>
    <cellStyle name="Input" xfId="7" builtinId="20" customBuiltin="1"/>
    <cellStyle name="Normal" xfId="0" builtinId="0"/>
    <cellStyle name="Normal 2" xfId="3" xr:uid="{00000000-0005-0000-0000-000018000000}"/>
    <cellStyle name="Normal 4" xfId="6" xr:uid="{00000000-0005-0000-0000-000019000000}"/>
  </cellStyles>
  <dxfs count="0"/>
  <tableStyles count="0" defaultTableStyle="TableStyleMedium9" defaultPivotStyle="PivotStyleLight16"/>
  <colors>
    <mruColors>
      <color rgb="FF33CC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60DD2-946A-4CAB-9330-02C2CCAA7E20}">
  <sheetPr>
    <pageSetUpPr fitToPage="1"/>
  </sheetPr>
  <dimension ref="A1:N111"/>
  <sheetViews>
    <sheetView tabSelected="1" zoomScale="80" zoomScaleNormal="80" workbookViewId="0">
      <selection activeCell="I35" sqref="I35"/>
    </sheetView>
  </sheetViews>
  <sheetFormatPr defaultColWidth="9.140625" defaultRowHeight="12.75" x14ac:dyDescent="0.2"/>
  <cols>
    <col min="1" max="1" width="14.42578125" style="2" customWidth="1"/>
    <col min="2" max="2" width="10.7109375" style="2" customWidth="1"/>
    <col min="3" max="3" width="13.42578125" style="2" bestFit="1" customWidth="1"/>
    <col min="4" max="4" width="12.28515625" style="2" bestFit="1" customWidth="1"/>
    <col min="5" max="5" width="41.140625" style="2" customWidth="1"/>
    <col min="6" max="6" width="10.42578125" style="2" customWidth="1"/>
    <col min="7" max="7" width="9.140625" style="2" customWidth="1"/>
    <col min="8" max="8" width="12.85546875" style="2" customWidth="1"/>
    <col min="9" max="12" width="10.7109375" style="2" customWidth="1"/>
    <col min="13" max="13" width="16.28515625" style="2" bestFit="1" customWidth="1"/>
    <col min="14" max="16384" width="9.140625" style="2"/>
  </cols>
  <sheetData>
    <row r="1" spans="1:14" s="1" customFormat="1" ht="27.75" x14ac:dyDescent="0.4">
      <c r="A1" s="71" t="s">
        <v>40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  <c r="N1" s="2"/>
    </row>
    <row r="2" spans="1:14" s="1" customFormat="1" ht="4.5" customHeight="1" x14ac:dyDescent="0.2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  <c r="N2" s="2"/>
    </row>
    <row r="3" spans="1:14" s="1" customFormat="1" ht="4.5" customHeight="1" x14ac:dyDescent="0.3">
      <c r="A3" s="77"/>
      <c r="B3" s="78"/>
      <c r="C3" s="78"/>
      <c r="D3" s="79"/>
      <c r="E3" s="78"/>
      <c r="F3" s="78"/>
      <c r="I3" s="78"/>
      <c r="J3" s="78"/>
      <c r="K3" s="78"/>
      <c r="L3" s="78"/>
      <c r="M3" s="80"/>
      <c r="N3" s="2"/>
    </row>
    <row r="4" spans="1:14" s="1" customFormat="1" ht="15" x14ac:dyDescent="0.25">
      <c r="A4" s="81" t="s">
        <v>41</v>
      </c>
      <c r="B4" s="82" t="s">
        <v>88</v>
      </c>
      <c r="C4" s="83" t="s">
        <v>10</v>
      </c>
      <c r="D4" s="84">
        <v>45370</v>
      </c>
      <c r="E4" s="85"/>
      <c r="F4" s="85"/>
      <c r="G4" s="122"/>
      <c r="H4" s="122"/>
      <c r="I4" s="122"/>
      <c r="J4" s="122"/>
      <c r="K4" s="83" t="s">
        <v>42</v>
      </c>
      <c r="L4" s="174">
        <v>3</v>
      </c>
      <c r="M4" s="175"/>
      <c r="N4" s="2"/>
    </row>
    <row r="5" spans="1:14" s="1" customFormat="1" ht="15" x14ac:dyDescent="0.25">
      <c r="A5" s="86" t="s">
        <v>43</v>
      </c>
      <c r="B5" s="87" t="s">
        <v>90</v>
      </c>
      <c r="C5" s="88" t="s">
        <v>10</v>
      </c>
      <c r="D5" s="89">
        <v>45376</v>
      </c>
      <c r="E5" s="90"/>
      <c r="F5" s="85"/>
      <c r="K5" s="83" t="s">
        <v>44</v>
      </c>
      <c r="L5" s="185">
        <v>105889</v>
      </c>
      <c r="M5" s="186"/>
      <c r="N5" s="2"/>
    </row>
    <row r="6" spans="1:14" s="1" customFormat="1" ht="15" x14ac:dyDescent="0.25">
      <c r="A6" s="86" t="s">
        <v>45</v>
      </c>
      <c r="B6" s="87" t="s">
        <v>88</v>
      </c>
      <c r="C6" s="88" t="s">
        <v>10</v>
      </c>
      <c r="D6" s="89">
        <v>45378</v>
      </c>
      <c r="E6" s="90"/>
      <c r="F6" s="85"/>
      <c r="K6" s="88" t="s">
        <v>12</v>
      </c>
      <c r="L6" s="185" t="s">
        <v>94</v>
      </c>
      <c r="M6" s="186"/>
      <c r="N6" s="2"/>
    </row>
    <row r="7" spans="1:14" s="1" customFormat="1" ht="15" x14ac:dyDescent="0.25">
      <c r="A7" s="159" t="s">
        <v>46</v>
      </c>
      <c r="B7" s="160" t="s">
        <v>90</v>
      </c>
      <c r="C7" s="161" t="s">
        <v>10</v>
      </c>
      <c r="D7" s="162">
        <v>45378</v>
      </c>
      <c r="E7" s="90"/>
      <c r="F7" s="85"/>
      <c r="K7" s="88" t="s">
        <v>13</v>
      </c>
      <c r="L7" s="185">
        <v>4805135</v>
      </c>
      <c r="M7" s="186"/>
      <c r="N7" s="2"/>
    </row>
    <row r="8" spans="1:14" s="1" customFormat="1" ht="15" x14ac:dyDescent="0.25">
      <c r="A8" s="159" t="s">
        <v>47</v>
      </c>
      <c r="B8" s="160" t="s">
        <v>90</v>
      </c>
      <c r="C8" s="161" t="s">
        <v>10</v>
      </c>
      <c r="D8" s="162">
        <v>45378</v>
      </c>
      <c r="E8" s="90"/>
      <c r="F8" s="90"/>
      <c r="G8" s="88"/>
      <c r="H8" s="91"/>
      <c r="I8" s="91"/>
      <c r="J8" s="91"/>
      <c r="K8" s="91"/>
      <c r="L8" s="90"/>
      <c r="M8" s="92"/>
      <c r="N8" s="2"/>
    </row>
    <row r="9" spans="1:14" s="1" customFormat="1" ht="15" x14ac:dyDescent="0.25">
      <c r="A9" s="86" t="s">
        <v>11</v>
      </c>
      <c r="B9" s="93" t="s">
        <v>58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  <c r="N9" s="2"/>
    </row>
    <row r="10" spans="1:14" s="1" customFormat="1" ht="15.75" thickBot="1" x14ac:dyDescent="0.3">
      <c r="A10" s="96"/>
      <c r="B10" s="97" t="s">
        <v>81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9"/>
      <c r="N10" s="2"/>
    </row>
    <row r="11" spans="1:14" ht="29.25" x14ac:dyDescent="0.2">
      <c r="A11" s="69" t="s">
        <v>57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</row>
    <row r="12" spans="1:14" ht="15.75" thickBot="1" x14ac:dyDescent="0.25">
      <c r="A12" s="176"/>
      <c r="B12" s="176"/>
      <c r="C12" s="176"/>
      <c r="D12" s="176"/>
      <c r="E12" s="176"/>
      <c r="F12" s="176"/>
      <c r="G12" s="176"/>
      <c r="H12" s="176"/>
    </row>
    <row r="13" spans="1:14" ht="18.75" customHeight="1" x14ac:dyDescent="0.2">
      <c r="A13" s="168" t="s">
        <v>93</v>
      </c>
      <c r="B13" s="169"/>
      <c r="C13" s="169"/>
      <c r="D13" s="169"/>
      <c r="E13" s="169"/>
      <c r="F13" s="169"/>
      <c r="G13" s="169"/>
      <c r="H13" s="169"/>
      <c r="I13" s="170"/>
      <c r="J13" s="120" t="s">
        <v>79</v>
      </c>
      <c r="K13" s="120" t="s">
        <v>88</v>
      </c>
      <c r="L13" s="120" t="s">
        <v>10</v>
      </c>
      <c r="M13" s="131">
        <v>45370</v>
      </c>
    </row>
    <row r="14" spans="1:14" ht="13.5" customHeight="1" thickBot="1" x14ac:dyDescent="0.25">
      <c r="A14" s="171"/>
      <c r="B14" s="172"/>
      <c r="C14" s="172"/>
      <c r="D14" s="172"/>
      <c r="E14" s="172"/>
      <c r="F14" s="172"/>
      <c r="G14" s="172"/>
      <c r="H14" s="172"/>
      <c r="I14" s="173"/>
      <c r="J14" s="121" t="s">
        <v>80</v>
      </c>
      <c r="K14" s="121" t="s">
        <v>90</v>
      </c>
      <c r="L14" s="121" t="s">
        <v>10</v>
      </c>
      <c r="M14" s="137">
        <v>45376</v>
      </c>
    </row>
    <row r="15" spans="1:14" ht="13.5" thickBot="1" x14ac:dyDescent="0.25">
      <c r="A15" s="5" t="s">
        <v>0</v>
      </c>
      <c r="B15" s="6" t="s">
        <v>4</v>
      </c>
      <c r="C15" s="6" t="s">
        <v>3</v>
      </c>
      <c r="D15" s="6" t="s">
        <v>1</v>
      </c>
      <c r="E15" s="177" t="s">
        <v>2</v>
      </c>
      <c r="F15" s="177"/>
      <c r="G15" s="177"/>
      <c r="H15" s="178"/>
      <c r="I15" s="125" t="s">
        <v>48</v>
      </c>
      <c r="J15" s="123" t="s">
        <v>49</v>
      </c>
      <c r="K15" s="123" t="s">
        <v>50</v>
      </c>
      <c r="L15" s="123" t="s">
        <v>51</v>
      </c>
      <c r="M15" s="124" t="s">
        <v>16</v>
      </c>
    </row>
    <row r="16" spans="1:14" s="11" customFormat="1" x14ac:dyDescent="0.2">
      <c r="A16" s="126">
        <v>202</v>
      </c>
      <c r="B16" s="127">
        <v>11203</v>
      </c>
      <c r="C16" s="128" t="s">
        <v>15</v>
      </c>
      <c r="D16" s="129"/>
      <c r="E16" s="179" t="s">
        <v>92</v>
      </c>
      <c r="F16" s="180"/>
      <c r="G16" s="180"/>
      <c r="H16" s="181"/>
      <c r="I16" s="130"/>
      <c r="J16" s="37"/>
      <c r="K16" s="37"/>
      <c r="L16" s="37" t="s">
        <v>15</v>
      </c>
      <c r="M16" s="157" t="s">
        <v>91</v>
      </c>
    </row>
    <row r="17" spans="1:14" s="11" customFormat="1" x14ac:dyDescent="0.2">
      <c r="A17" s="7">
        <v>202</v>
      </c>
      <c r="B17" s="10">
        <v>22900</v>
      </c>
      <c r="C17" s="46">
        <f>C75</f>
        <v>89</v>
      </c>
      <c r="D17" s="104" t="s">
        <v>14</v>
      </c>
      <c r="E17" s="108" t="s">
        <v>35</v>
      </c>
      <c r="F17" s="109"/>
      <c r="G17" s="109"/>
      <c r="H17" s="110"/>
      <c r="I17" s="130"/>
      <c r="J17" s="37"/>
      <c r="K17" s="37"/>
      <c r="L17" s="37">
        <v>89</v>
      </c>
      <c r="M17" s="132"/>
    </row>
    <row r="18" spans="1:14" s="12" customFormat="1" x14ac:dyDescent="0.2">
      <c r="A18" s="7"/>
      <c r="B18" s="101"/>
      <c r="C18" s="9"/>
      <c r="D18" s="104"/>
      <c r="E18" s="182"/>
      <c r="F18" s="183"/>
      <c r="G18" s="183"/>
      <c r="H18" s="184"/>
      <c r="I18" s="107"/>
      <c r="J18" s="100"/>
      <c r="K18" s="100"/>
      <c r="L18" s="100"/>
      <c r="M18" s="53"/>
      <c r="N18" s="11"/>
    </row>
    <row r="19" spans="1:14" s="12" customFormat="1" x14ac:dyDescent="0.2">
      <c r="A19" s="7">
        <v>503</v>
      </c>
      <c r="B19" s="101">
        <v>11100</v>
      </c>
      <c r="C19" s="46" t="s">
        <v>15</v>
      </c>
      <c r="D19" s="104"/>
      <c r="E19" s="108" t="s">
        <v>39</v>
      </c>
      <c r="F19" s="109"/>
      <c r="G19" s="109"/>
      <c r="H19" s="110"/>
      <c r="I19" s="107"/>
      <c r="J19" s="100"/>
      <c r="K19" s="100"/>
      <c r="L19" s="100" t="s">
        <v>15</v>
      </c>
      <c r="M19" s="53"/>
    </row>
    <row r="20" spans="1:14" s="42" customFormat="1" x14ac:dyDescent="0.2">
      <c r="A20" s="67"/>
      <c r="B20" s="103"/>
      <c r="C20" s="68"/>
      <c r="D20" s="105"/>
      <c r="E20" s="111"/>
      <c r="F20" s="114"/>
      <c r="G20" s="114"/>
      <c r="H20" s="112"/>
      <c r="I20" s="107"/>
      <c r="J20" s="100"/>
      <c r="K20" s="100"/>
      <c r="L20" s="100"/>
      <c r="M20" s="53"/>
    </row>
    <row r="21" spans="1:14" s="11" customFormat="1" x14ac:dyDescent="0.2">
      <c r="A21" s="113">
        <v>512</v>
      </c>
      <c r="B21" s="102">
        <v>10100</v>
      </c>
      <c r="C21" s="66">
        <f>C88</f>
        <v>24</v>
      </c>
      <c r="D21" s="106" t="s">
        <v>14</v>
      </c>
      <c r="E21" s="164" t="s">
        <v>89</v>
      </c>
      <c r="F21" s="165"/>
      <c r="G21" s="165"/>
      <c r="H21" s="166"/>
      <c r="I21" s="107"/>
      <c r="J21" s="130">
        <v>24</v>
      </c>
      <c r="K21" s="100"/>
      <c r="L21" s="100"/>
      <c r="M21" s="53"/>
      <c r="N21" s="42"/>
    </row>
    <row r="22" spans="1:14" s="11" customFormat="1" x14ac:dyDescent="0.2">
      <c r="A22" s="7"/>
      <c r="B22" s="101"/>
      <c r="C22" s="9"/>
      <c r="D22" s="8"/>
      <c r="E22" s="115"/>
      <c r="F22" s="109"/>
      <c r="G22" s="109"/>
      <c r="H22" s="110"/>
      <c r="I22" s="107"/>
      <c r="J22" s="100"/>
      <c r="K22" s="100"/>
      <c r="L22" s="100"/>
      <c r="M22" s="53"/>
      <c r="N22" s="12"/>
    </row>
    <row r="23" spans="1:14" s="11" customFormat="1" x14ac:dyDescent="0.2">
      <c r="A23" s="7">
        <v>601</v>
      </c>
      <c r="B23" s="101">
        <v>20000</v>
      </c>
      <c r="C23" s="9">
        <f>C99</f>
        <v>26</v>
      </c>
      <c r="D23" s="104" t="s">
        <v>14</v>
      </c>
      <c r="E23" s="108" t="s">
        <v>78</v>
      </c>
      <c r="F23" s="109"/>
      <c r="G23" s="109"/>
      <c r="H23" s="110"/>
      <c r="I23" s="130">
        <v>26</v>
      </c>
      <c r="J23" s="100"/>
      <c r="K23" s="100"/>
      <c r="L23" s="100"/>
      <c r="M23" s="53"/>
      <c r="N23" s="12"/>
    </row>
    <row r="24" spans="1:14" s="11" customFormat="1" x14ac:dyDescent="0.2">
      <c r="A24" s="7"/>
      <c r="B24" s="101"/>
      <c r="C24" s="9"/>
      <c r="D24" s="104"/>
      <c r="E24" s="108"/>
      <c r="F24" s="109"/>
      <c r="G24" s="109"/>
      <c r="H24" s="110"/>
      <c r="I24" s="107"/>
      <c r="J24" s="100"/>
      <c r="K24" s="100"/>
      <c r="L24" s="100"/>
      <c r="M24" s="53"/>
      <c r="N24" s="12"/>
    </row>
    <row r="25" spans="1:14" s="11" customFormat="1" x14ac:dyDescent="0.2">
      <c r="A25" s="7">
        <v>607</v>
      </c>
      <c r="B25" s="101">
        <v>23001</v>
      </c>
      <c r="C25" s="9">
        <v>35</v>
      </c>
      <c r="D25" s="104" t="s">
        <v>83</v>
      </c>
      <c r="E25" s="108" t="s">
        <v>84</v>
      </c>
      <c r="F25" s="109"/>
      <c r="G25" s="109"/>
      <c r="H25" s="110"/>
      <c r="I25" s="107"/>
      <c r="J25" s="37">
        <v>35</v>
      </c>
      <c r="K25" s="100"/>
      <c r="L25" s="100"/>
      <c r="M25" s="158" t="s">
        <v>91</v>
      </c>
      <c r="N25" s="12"/>
    </row>
    <row r="26" spans="1:14" s="11" customFormat="1" ht="13.5" thickBot="1" x14ac:dyDescent="0.25">
      <c r="A26" s="116"/>
      <c r="B26" s="117"/>
      <c r="C26" s="13"/>
      <c r="D26" s="14"/>
      <c r="E26" s="167"/>
      <c r="F26" s="167"/>
      <c r="G26" s="167"/>
      <c r="H26" s="167"/>
      <c r="I26" s="133"/>
      <c r="J26" s="133"/>
      <c r="K26" s="133"/>
      <c r="L26" s="133"/>
      <c r="M26" s="134"/>
    </row>
    <row r="27" spans="1:14" s="11" customFormat="1" x14ac:dyDescent="0.2">
      <c r="A27" s="2"/>
      <c r="B27" s="2"/>
      <c r="C27" s="2"/>
      <c r="D27" s="2"/>
      <c r="E27" s="2"/>
      <c r="F27" s="2"/>
      <c r="G27" s="2"/>
      <c r="H27" s="15"/>
      <c r="I27" s="15"/>
      <c r="J27" s="15"/>
      <c r="K27" s="15"/>
      <c r="L27" s="15"/>
      <c r="M27" s="15"/>
    </row>
    <row r="28" spans="1:14" s="18" customFormat="1" x14ac:dyDescent="0.2">
      <c r="A28" s="47">
        <f>A16</f>
        <v>202</v>
      </c>
      <c r="B28" s="47">
        <f>B16</f>
        <v>11203</v>
      </c>
      <c r="C28" s="135">
        <f>ROUNDUP(C73,-4)</f>
        <v>80000</v>
      </c>
      <c r="D28" s="47">
        <f>D16</f>
        <v>0</v>
      </c>
      <c r="E28" s="48" t="str">
        <f>E16</f>
        <v>PORTIONS OF STRUCTURE REMOVED, OVER 20 FOOT SPAN, AS PER PLAN</v>
      </c>
      <c r="F28" s="49"/>
      <c r="G28" s="49"/>
      <c r="H28" s="49"/>
      <c r="N28" s="2"/>
    </row>
    <row r="29" spans="1:14" s="17" customFormat="1" x14ac:dyDescent="0.2">
      <c r="A29" s="163" t="s">
        <v>27</v>
      </c>
      <c r="B29" s="38"/>
      <c r="C29" s="43">
        <v>105.5</v>
      </c>
      <c r="D29" s="38" t="s">
        <v>6</v>
      </c>
      <c r="E29" s="35" t="s">
        <v>24</v>
      </c>
      <c r="F29" s="38"/>
      <c r="G29" s="38"/>
      <c r="H29" s="38"/>
      <c r="I29" s="2"/>
      <c r="J29" s="2"/>
      <c r="K29" s="2"/>
      <c r="L29" s="2"/>
      <c r="M29" s="2"/>
      <c r="N29" s="2"/>
    </row>
    <row r="30" spans="1:14" s="17" customFormat="1" x14ac:dyDescent="0.2">
      <c r="A30" s="118"/>
      <c r="B30" s="38"/>
      <c r="C30" s="43">
        <f>35+5.25/12</f>
        <v>35.4375</v>
      </c>
      <c r="D30" s="38" t="s">
        <v>6</v>
      </c>
      <c r="E30" s="35" t="s">
        <v>62</v>
      </c>
      <c r="F30" s="38"/>
      <c r="G30" s="38"/>
      <c r="H30" s="38"/>
      <c r="I30" s="2"/>
      <c r="J30" s="2"/>
      <c r="K30" s="2"/>
      <c r="L30" s="2"/>
      <c r="M30" s="2"/>
      <c r="N30" s="2"/>
    </row>
    <row r="31" spans="1:14" s="17" customFormat="1" x14ac:dyDescent="0.2">
      <c r="A31" s="118"/>
      <c r="B31" s="38"/>
      <c r="C31" s="43">
        <f>37+7.25/12</f>
        <v>37.604166666666664</v>
      </c>
      <c r="D31" s="38"/>
      <c r="E31" s="35" t="s">
        <v>63</v>
      </c>
      <c r="F31" s="38"/>
      <c r="G31" s="38"/>
      <c r="H31" s="38"/>
      <c r="I31" s="2"/>
      <c r="J31" s="2"/>
      <c r="K31" s="2"/>
      <c r="L31" s="2"/>
      <c r="M31" s="2"/>
      <c r="N31" s="2"/>
    </row>
    <row r="32" spans="1:14" s="17" customFormat="1" x14ac:dyDescent="0.2">
      <c r="A32" s="118"/>
      <c r="B32" s="38"/>
      <c r="C32" s="43">
        <f>C29*0.5*(C30+C31)</f>
        <v>3852.9479166666661</v>
      </c>
      <c r="D32" s="38" t="s">
        <v>7</v>
      </c>
      <c r="E32" s="35" t="s">
        <v>25</v>
      </c>
      <c r="F32" s="38"/>
      <c r="G32" s="38"/>
      <c r="H32" s="38"/>
      <c r="I32" s="2"/>
      <c r="J32" s="2"/>
      <c r="K32" s="2"/>
      <c r="L32" s="2"/>
      <c r="M32" s="2"/>
      <c r="N32" s="2"/>
    </row>
    <row r="33" spans="1:14" s="17" customFormat="1" x14ac:dyDescent="0.2">
      <c r="A33" s="118"/>
      <c r="B33" s="38"/>
      <c r="C33" s="136">
        <v>10</v>
      </c>
      <c r="D33" s="38" t="s">
        <v>18</v>
      </c>
      <c r="E33" s="35" t="s">
        <v>30</v>
      </c>
      <c r="F33" s="38"/>
      <c r="G33" s="38"/>
      <c r="H33" s="38"/>
      <c r="I33" s="2"/>
      <c r="J33" s="2"/>
      <c r="K33" s="2"/>
      <c r="L33" s="2"/>
      <c r="M33" s="2"/>
      <c r="N33" s="2"/>
    </row>
    <row r="34" spans="1:14" s="17" customFormat="1" x14ac:dyDescent="0.2">
      <c r="A34" s="118"/>
      <c r="B34" s="38"/>
      <c r="C34" s="65">
        <f>C32*C33</f>
        <v>38529.479166666657</v>
      </c>
      <c r="D34" s="38" t="s">
        <v>17</v>
      </c>
      <c r="E34" s="35" t="s">
        <v>26</v>
      </c>
      <c r="F34" s="38"/>
      <c r="G34" s="38"/>
      <c r="H34" s="38"/>
      <c r="I34" s="2"/>
      <c r="J34" s="2"/>
      <c r="K34" s="2"/>
      <c r="L34" s="2"/>
      <c r="M34" s="2"/>
      <c r="N34" s="2"/>
    </row>
    <row r="35" spans="1:14" s="17" customFormat="1" x14ac:dyDescent="0.2">
      <c r="A35" s="118"/>
      <c r="B35" s="38"/>
      <c r="C35" s="65"/>
      <c r="D35" s="38"/>
      <c r="E35" s="35"/>
      <c r="F35" s="38"/>
      <c r="G35" s="38"/>
      <c r="H35" s="38"/>
      <c r="I35" s="2"/>
      <c r="J35" s="2"/>
      <c r="K35" s="2"/>
      <c r="L35" s="2"/>
      <c r="M35" s="2"/>
      <c r="N35" s="2"/>
    </row>
    <row r="36" spans="1:14" s="17" customFormat="1" x14ac:dyDescent="0.2">
      <c r="A36" s="118"/>
      <c r="B36" s="38"/>
      <c r="C36" s="43">
        <f>215*27</f>
        <v>5805</v>
      </c>
      <c r="D36" s="38" t="s">
        <v>9</v>
      </c>
      <c r="E36" s="35" t="s">
        <v>95</v>
      </c>
      <c r="F36" s="43"/>
      <c r="G36" s="38"/>
      <c r="H36" s="38"/>
      <c r="I36" s="2"/>
      <c r="J36" s="2"/>
      <c r="K36" s="2"/>
      <c r="L36" s="2"/>
      <c r="M36" s="2"/>
      <c r="N36" s="2"/>
    </row>
    <row r="37" spans="1:14" s="17" customFormat="1" x14ac:dyDescent="0.2">
      <c r="A37" s="118"/>
      <c r="B37" s="38"/>
      <c r="C37" s="43"/>
      <c r="D37" s="38"/>
      <c r="E37" s="35"/>
      <c r="F37" s="38"/>
      <c r="G37" s="38"/>
      <c r="H37" s="38"/>
      <c r="I37" s="2"/>
      <c r="J37" s="2"/>
      <c r="K37" s="2"/>
      <c r="L37" s="2"/>
      <c r="M37" s="2"/>
      <c r="N37" s="2"/>
    </row>
    <row r="38" spans="1:14" s="17" customFormat="1" x14ac:dyDescent="0.2">
      <c r="A38" s="163" t="s">
        <v>28</v>
      </c>
      <c r="B38" s="38"/>
      <c r="C38" s="43">
        <f>61*27</f>
        <v>1647</v>
      </c>
      <c r="D38" s="38" t="s">
        <v>9</v>
      </c>
      <c r="E38" s="35" t="s">
        <v>95</v>
      </c>
      <c r="F38" s="38"/>
      <c r="G38" s="38"/>
      <c r="H38" s="38"/>
      <c r="I38" s="2"/>
      <c r="J38" s="2"/>
      <c r="K38" s="2"/>
      <c r="L38" s="2"/>
      <c r="M38" s="2"/>
      <c r="N38" s="2"/>
    </row>
    <row r="39" spans="1:14" s="17" customFormat="1" x14ac:dyDescent="0.2">
      <c r="A39" s="163" t="s">
        <v>29</v>
      </c>
      <c r="B39" s="38"/>
      <c r="C39" s="43"/>
      <c r="D39" s="38"/>
      <c r="E39" s="35"/>
      <c r="F39" s="38"/>
      <c r="G39" s="38"/>
      <c r="H39" s="38"/>
      <c r="I39" s="2"/>
      <c r="J39" s="2"/>
      <c r="K39" s="2"/>
      <c r="L39" s="2"/>
      <c r="M39" s="2"/>
      <c r="N39" s="2"/>
    </row>
    <row r="40" spans="1:14" s="17" customFormat="1" x14ac:dyDescent="0.2">
      <c r="A40" s="163"/>
      <c r="B40" s="38"/>
      <c r="C40" s="43"/>
      <c r="D40" s="38"/>
      <c r="E40" s="35"/>
      <c r="F40" s="38"/>
      <c r="G40" s="38"/>
      <c r="H40" s="38"/>
      <c r="I40" s="2"/>
      <c r="J40" s="2"/>
      <c r="K40" s="2"/>
      <c r="L40" s="2"/>
      <c r="M40" s="2"/>
      <c r="N40" s="2"/>
    </row>
    <row r="41" spans="1:14" s="17" customFormat="1" x14ac:dyDescent="0.2">
      <c r="A41" s="163" t="s">
        <v>96</v>
      </c>
      <c r="B41" s="38"/>
      <c r="C41" s="43">
        <f>3+4.5/12</f>
        <v>3.375</v>
      </c>
      <c r="D41" s="38" t="s">
        <v>6</v>
      </c>
      <c r="E41" s="35" t="s">
        <v>98</v>
      </c>
      <c r="F41" s="38"/>
      <c r="G41" s="38"/>
      <c r="H41" s="38"/>
      <c r="I41" s="2"/>
      <c r="J41" s="2"/>
      <c r="K41" s="2"/>
      <c r="L41" s="2"/>
      <c r="M41" s="2"/>
      <c r="N41" s="2"/>
    </row>
    <row r="42" spans="1:14" s="17" customFormat="1" x14ac:dyDescent="0.2">
      <c r="A42" s="163" t="s">
        <v>97</v>
      </c>
      <c r="B42" s="38"/>
      <c r="C42" s="43">
        <f>1+3.875/12</f>
        <v>1.3229166666666667</v>
      </c>
      <c r="D42" s="38" t="s">
        <v>6</v>
      </c>
      <c r="E42" s="35"/>
      <c r="F42" s="38"/>
      <c r="G42" s="38"/>
      <c r="H42" s="38"/>
      <c r="I42" s="2"/>
      <c r="J42" s="2"/>
      <c r="K42" s="2"/>
      <c r="L42" s="2"/>
      <c r="M42" s="2"/>
      <c r="N42" s="2"/>
    </row>
    <row r="43" spans="1:14" s="17" customFormat="1" x14ac:dyDescent="0.2">
      <c r="A43" s="163"/>
      <c r="B43" s="38"/>
      <c r="C43" s="43">
        <f>41+9.75/12</f>
        <v>41.8125</v>
      </c>
      <c r="D43" s="38" t="s">
        <v>6</v>
      </c>
      <c r="E43" s="35"/>
      <c r="F43" s="38"/>
      <c r="G43" s="38"/>
      <c r="H43" s="38"/>
      <c r="I43" s="2"/>
      <c r="J43" s="2"/>
      <c r="K43" s="2"/>
      <c r="L43" s="2"/>
      <c r="M43" s="2"/>
      <c r="N43" s="2"/>
    </row>
    <row r="44" spans="1:14" s="17" customFormat="1" x14ac:dyDescent="0.2">
      <c r="A44" s="163"/>
      <c r="B44" s="38"/>
      <c r="C44" s="43">
        <f>C41*C42*C43</f>
        <v>186.686279296875</v>
      </c>
      <c r="D44" s="38" t="s">
        <v>9</v>
      </c>
      <c r="E44" s="35"/>
      <c r="F44" s="38"/>
      <c r="G44" s="38"/>
      <c r="H44" s="38"/>
      <c r="I44" s="2"/>
      <c r="J44" s="2"/>
      <c r="K44" s="2"/>
      <c r="L44" s="2"/>
      <c r="M44" s="2"/>
      <c r="N44" s="2"/>
    </row>
    <row r="45" spans="1:14" s="17" customFormat="1" x14ac:dyDescent="0.2">
      <c r="A45" s="118"/>
      <c r="B45" s="38"/>
      <c r="C45" s="43"/>
      <c r="D45" s="38"/>
      <c r="E45" s="35"/>
      <c r="F45" s="38"/>
      <c r="G45" s="38"/>
      <c r="H45" s="38"/>
      <c r="I45" s="2"/>
      <c r="J45" s="2"/>
      <c r="K45" s="2"/>
      <c r="L45" s="2"/>
      <c r="M45" s="2"/>
      <c r="N45" s="2"/>
    </row>
    <row r="46" spans="1:14" s="17" customFormat="1" x14ac:dyDescent="0.2">
      <c r="A46" s="118" t="s">
        <v>67</v>
      </c>
      <c r="B46" s="38"/>
      <c r="C46" s="43">
        <v>0</v>
      </c>
      <c r="D46" s="38" t="s">
        <v>6</v>
      </c>
      <c r="E46" s="35" t="s">
        <v>68</v>
      </c>
      <c r="F46" s="38"/>
      <c r="G46" s="38"/>
      <c r="H46" s="38"/>
      <c r="I46" s="2"/>
      <c r="J46" s="2"/>
      <c r="K46" s="2"/>
      <c r="L46" s="2"/>
      <c r="M46" s="2"/>
      <c r="N46" s="2"/>
    </row>
    <row r="47" spans="1:14" s="17" customFormat="1" x14ac:dyDescent="0.2">
      <c r="A47" s="118"/>
      <c r="B47" s="38"/>
      <c r="C47" s="43">
        <v>0</v>
      </c>
      <c r="D47" s="38" t="s">
        <v>6</v>
      </c>
      <c r="E47" s="35" t="s">
        <v>69</v>
      </c>
      <c r="F47" s="38"/>
      <c r="G47" s="38"/>
      <c r="H47" s="38"/>
      <c r="I47" s="2"/>
      <c r="J47" s="2"/>
      <c r="K47" s="2"/>
      <c r="L47" s="2"/>
      <c r="M47" s="2"/>
      <c r="N47" s="2"/>
    </row>
    <row r="48" spans="1:14" s="17" customFormat="1" x14ac:dyDescent="0.2">
      <c r="A48" s="118"/>
      <c r="B48" s="38"/>
      <c r="C48" s="43">
        <v>0</v>
      </c>
      <c r="D48" s="38" t="s">
        <v>6</v>
      </c>
      <c r="E48" s="35" t="s">
        <v>70</v>
      </c>
      <c r="F48" s="38"/>
      <c r="G48" s="38"/>
      <c r="H48" s="38"/>
      <c r="I48" s="2"/>
      <c r="J48" s="2"/>
      <c r="K48" s="2"/>
      <c r="L48" s="2"/>
      <c r="M48" s="2"/>
      <c r="N48" s="2"/>
    </row>
    <row r="49" spans="1:14" s="17" customFormat="1" x14ac:dyDescent="0.2">
      <c r="A49" s="118"/>
      <c r="B49" s="38"/>
      <c r="C49" s="43">
        <f>C46*C47*C48</f>
        <v>0</v>
      </c>
      <c r="D49" s="38" t="s">
        <v>9</v>
      </c>
      <c r="E49" s="35" t="s">
        <v>71</v>
      </c>
      <c r="F49" s="38"/>
      <c r="G49" s="38"/>
      <c r="H49" s="38"/>
      <c r="I49" s="2"/>
      <c r="J49" s="2"/>
      <c r="K49" s="2"/>
      <c r="L49" s="2"/>
      <c r="M49" s="2"/>
      <c r="N49" s="2"/>
    </row>
    <row r="50" spans="1:14" s="17" customFormat="1" x14ac:dyDescent="0.2">
      <c r="A50" s="118"/>
      <c r="B50" s="38"/>
      <c r="C50" s="65"/>
      <c r="D50" s="38"/>
      <c r="E50" s="35"/>
      <c r="F50" s="38"/>
      <c r="G50" s="38"/>
      <c r="H50" s="38"/>
      <c r="I50" s="2"/>
      <c r="J50" s="2"/>
      <c r="K50" s="2"/>
      <c r="L50" s="2"/>
      <c r="M50" s="2"/>
      <c r="N50" s="2"/>
    </row>
    <row r="51" spans="1:14" s="17" customFormat="1" x14ac:dyDescent="0.2">
      <c r="A51" s="118"/>
      <c r="B51" s="38"/>
      <c r="C51" s="43">
        <v>29.1</v>
      </c>
      <c r="D51" s="38" t="s">
        <v>6</v>
      </c>
      <c r="E51" s="35" t="s">
        <v>72</v>
      </c>
      <c r="F51" s="38"/>
      <c r="G51" s="38"/>
      <c r="H51" s="38"/>
      <c r="I51" s="2"/>
      <c r="J51" s="2"/>
      <c r="K51" s="2"/>
      <c r="L51" s="2"/>
      <c r="M51" s="2"/>
      <c r="N51" s="2"/>
    </row>
    <row r="52" spans="1:14" s="17" customFormat="1" x14ac:dyDescent="0.2">
      <c r="A52" s="118"/>
      <c r="B52" s="38"/>
      <c r="C52" s="43">
        <v>2</v>
      </c>
      <c r="D52" s="38" t="s">
        <v>6</v>
      </c>
      <c r="E52" s="35" t="s">
        <v>73</v>
      </c>
      <c r="F52" s="38"/>
      <c r="G52" s="38"/>
      <c r="H52" s="38"/>
      <c r="I52" s="2"/>
      <c r="J52" s="2"/>
      <c r="K52" s="2"/>
      <c r="L52" s="2"/>
      <c r="M52" s="2"/>
      <c r="N52" s="2"/>
    </row>
    <row r="53" spans="1:14" s="17" customFormat="1" x14ac:dyDescent="0.2">
      <c r="A53" s="118"/>
      <c r="B53" s="38"/>
      <c r="C53" s="43">
        <f>627.61-615</f>
        <v>12.610000000000014</v>
      </c>
      <c r="D53" s="38" t="s">
        <v>6</v>
      </c>
      <c r="E53" s="35" t="s">
        <v>74</v>
      </c>
      <c r="F53" s="38"/>
      <c r="G53" s="38"/>
      <c r="H53" s="38"/>
      <c r="I53" s="2"/>
      <c r="J53" s="2"/>
      <c r="K53" s="2"/>
      <c r="L53" s="2"/>
      <c r="M53" s="2"/>
      <c r="N53" s="2"/>
    </row>
    <row r="54" spans="1:14" s="17" customFormat="1" x14ac:dyDescent="0.2">
      <c r="A54" s="118"/>
      <c r="B54" s="38"/>
      <c r="C54" s="43">
        <f>C51*C52*0.5*C53</f>
        <v>366.95100000000042</v>
      </c>
      <c r="D54" s="38" t="s">
        <v>9</v>
      </c>
      <c r="E54" s="35" t="s">
        <v>76</v>
      </c>
      <c r="F54" s="38"/>
      <c r="G54" s="38"/>
      <c r="H54" s="38"/>
      <c r="I54" s="2"/>
      <c r="J54" s="2"/>
      <c r="K54" s="2"/>
      <c r="L54" s="2"/>
      <c r="M54" s="2"/>
      <c r="N54" s="2"/>
    </row>
    <row r="55" spans="1:14" s="17" customFormat="1" x14ac:dyDescent="0.2">
      <c r="A55" s="118"/>
      <c r="B55" s="38"/>
      <c r="C55" s="43"/>
      <c r="D55" s="38"/>
      <c r="E55" s="35"/>
      <c r="F55" s="38"/>
      <c r="G55" s="38"/>
      <c r="H55" s="38"/>
      <c r="I55" s="2"/>
      <c r="J55" s="2"/>
      <c r="K55" s="2"/>
      <c r="L55" s="2"/>
      <c r="M55" s="2"/>
      <c r="N55" s="2"/>
    </row>
    <row r="56" spans="1:14" s="17" customFormat="1" x14ac:dyDescent="0.2">
      <c r="A56" s="118" t="s">
        <v>77</v>
      </c>
      <c r="B56" s="38"/>
      <c r="C56" s="43">
        <v>0</v>
      </c>
      <c r="D56" s="38" t="s">
        <v>6</v>
      </c>
      <c r="E56" s="35" t="s">
        <v>68</v>
      </c>
      <c r="F56" s="38"/>
      <c r="G56" s="38"/>
      <c r="H56" s="38"/>
      <c r="I56" s="2"/>
      <c r="J56" s="2"/>
      <c r="K56" s="2"/>
      <c r="L56" s="2"/>
      <c r="M56" s="2"/>
      <c r="N56" s="2"/>
    </row>
    <row r="57" spans="1:14" s="17" customFormat="1" x14ac:dyDescent="0.2">
      <c r="A57" s="118"/>
      <c r="B57" s="38"/>
      <c r="C57" s="43">
        <v>0</v>
      </c>
      <c r="D57" s="38" t="s">
        <v>6</v>
      </c>
      <c r="E57" s="35" t="s">
        <v>69</v>
      </c>
      <c r="F57" s="38"/>
      <c r="G57" s="38"/>
      <c r="H57" s="38"/>
      <c r="I57" s="2"/>
      <c r="J57" s="2"/>
      <c r="K57" s="2"/>
      <c r="L57" s="2"/>
      <c r="M57" s="2"/>
      <c r="N57" s="2"/>
    </row>
    <row r="58" spans="1:14" s="17" customFormat="1" x14ac:dyDescent="0.2">
      <c r="A58" s="118"/>
      <c r="B58" s="38"/>
      <c r="C58" s="43">
        <v>0</v>
      </c>
      <c r="D58" s="38" t="s">
        <v>6</v>
      </c>
      <c r="E58" s="35" t="s">
        <v>70</v>
      </c>
      <c r="F58" s="38"/>
      <c r="G58" s="38"/>
      <c r="H58" s="38"/>
      <c r="I58" s="2"/>
      <c r="J58" s="2"/>
      <c r="K58" s="2"/>
      <c r="L58" s="2"/>
      <c r="M58" s="2"/>
      <c r="N58" s="2"/>
    </row>
    <row r="59" spans="1:14" s="17" customFormat="1" x14ac:dyDescent="0.2">
      <c r="A59" s="118"/>
      <c r="B59" s="38"/>
      <c r="C59" s="43">
        <f>C56*C57*C58</f>
        <v>0</v>
      </c>
      <c r="D59" s="38" t="s">
        <v>9</v>
      </c>
      <c r="E59" s="35" t="s">
        <v>71</v>
      </c>
      <c r="F59" s="38"/>
      <c r="G59" s="38"/>
      <c r="H59" s="38"/>
      <c r="I59" s="2"/>
      <c r="J59" s="2"/>
      <c r="K59" s="2"/>
      <c r="L59" s="2"/>
      <c r="M59" s="2"/>
      <c r="N59" s="2"/>
    </row>
    <row r="60" spans="1:14" s="17" customFormat="1" x14ac:dyDescent="0.2">
      <c r="A60" s="118"/>
      <c r="B60" s="38"/>
      <c r="C60" s="65"/>
      <c r="D60" s="38"/>
      <c r="E60" s="35"/>
      <c r="F60" s="38"/>
      <c r="G60" s="38"/>
      <c r="H60" s="38"/>
      <c r="I60" s="2"/>
      <c r="J60" s="2"/>
      <c r="K60" s="2"/>
      <c r="L60" s="2"/>
      <c r="M60" s="2"/>
      <c r="N60" s="2"/>
    </row>
    <row r="61" spans="1:14" s="17" customFormat="1" x14ac:dyDescent="0.2">
      <c r="A61" s="118"/>
      <c r="B61" s="38"/>
      <c r="C61" s="43">
        <v>33</v>
      </c>
      <c r="D61" s="38" t="s">
        <v>6</v>
      </c>
      <c r="E61" s="35" t="s">
        <v>72</v>
      </c>
      <c r="F61" s="38"/>
      <c r="G61" s="38"/>
      <c r="H61" s="38"/>
      <c r="I61" s="2"/>
      <c r="J61" s="2"/>
      <c r="K61" s="2"/>
      <c r="L61" s="2"/>
      <c r="M61" s="2"/>
      <c r="N61" s="2"/>
    </row>
    <row r="62" spans="1:14" s="17" customFormat="1" x14ac:dyDescent="0.2">
      <c r="A62" s="118"/>
      <c r="B62" s="38"/>
      <c r="C62" s="43">
        <v>2</v>
      </c>
      <c r="D62" s="38" t="s">
        <v>6</v>
      </c>
      <c r="E62" s="35" t="s">
        <v>73</v>
      </c>
      <c r="F62" s="38"/>
      <c r="G62" s="38"/>
      <c r="H62" s="38"/>
      <c r="I62" s="2"/>
      <c r="J62" s="2"/>
      <c r="K62" s="2"/>
      <c r="L62" s="2"/>
      <c r="M62" s="2"/>
      <c r="N62" s="2"/>
    </row>
    <row r="63" spans="1:14" s="17" customFormat="1" x14ac:dyDescent="0.2">
      <c r="A63" s="118"/>
      <c r="B63" s="38"/>
      <c r="C63" s="43">
        <f>18+2.375/12</f>
        <v>18.197916666666668</v>
      </c>
      <c r="D63" s="38" t="s">
        <v>6</v>
      </c>
      <c r="E63" s="35" t="s">
        <v>74</v>
      </c>
      <c r="F63" s="38"/>
      <c r="G63" s="38"/>
      <c r="H63" s="38"/>
      <c r="I63" s="2"/>
      <c r="J63" s="2"/>
      <c r="K63" s="2"/>
      <c r="L63" s="2"/>
      <c r="M63" s="2"/>
      <c r="N63" s="2"/>
    </row>
    <row r="64" spans="1:14" s="17" customFormat="1" x14ac:dyDescent="0.2">
      <c r="A64" s="118"/>
      <c r="B64" s="38"/>
      <c r="C64" s="43">
        <f>19+8.625/12</f>
        <v>19.71875</v>
      </c>
      <c r="D64" s="38" t="s">
        <v>6</v>
      </c>
      <c r="E64" s="35" t="s">
        <v>75</v>
      </c>
      <c r="F64" s="38"/>
      <c r="G64" s="38"/>
      <c r="H64" s="38"/>
      <c r="I64" s="2"/>
      <c r="J64" s="2"/>
      <c r="K64" s="2"/>
      <c r="L64" s="2"/>
      <c r="M64" s="2"/>
      <c r="N64" s="2"/>
    </row>
    <row r="65" spans="1:14" s="17" customFormat="1" x14ac:dyDescent="0.2">
      <c r="A65" s="118"/>
      <c r="B65" s="38"/>
      <c r="C65" s="43">
        <f>C61*C62*0.5*(C63+C64)</f>
        <v>1251.2500000000002</v>
      </c>
      <c r="D65" s="38" t="s">
        <v>9</v>
      </c>
      <c r="E65" s="35" t="s">
        <v>76</v>
      </c>
      <c r="F65" s="38"/>
      <c r="G65" s="38"/>
      <c r="H65" s="38"/>
      <c r="I65" s="2"/>
      <c r="J65" s="2"/>
      <c r="K65" s="2"/>
      <c r="L65" s="2"/>
      <c r="M65" s="2"/>
      <c r="N65" s="2"/>
    </row>
    <row r="66" spans="1:14" s="17" customFormat="1" x14ac:dyDescent="0.2">
      <c r="F66" s="38"/>
      <c r="G66" s="38"/>
      <c r="H66" s="38"/>
      <c r="I66" s="2"/>
      <c r="J66" s="2"/>
      <c r="K66" s="2"/>
      <c r="L66" s="2"/>
      <c r="M66" s="2"/>
      <c r="N66" s="2"/>
    </row>
    <row r="67" spans="1:14" s="17" customFormat="1" x14ac:dyDescent="0.2">
      <c r="C67" s="43">
        <f>C38+C49+C54+C59+C65+C44</f>
        <v>3451.8872792968759</v>
      </c>
      <c r="D67" s="38" t="s">
        <v>9</v>
      </c>
      <c r="E67" s="35" t="s">
        <v>66</v>
      </c>
      <c r="G67" s="38"/>
      <c r="H67" s="38"/>
      <c r="I67" s="2"/>
      <c r="J67" s="2"/>
      <c r="K67" s="2"/>
      <c r="L67" s="2"/>
      <c r="M67" s="2"/>
      <c r="N67" s="2"/>
    </row>
    <row r="68" spans="1:14" s="17" customFormat="1" x14ac:dyDescent="0.2">
      <c r="C68" s="43"/>
      <c r="D68" s="38"/>
      <c r="E68" s="35"/>
      <c r="G68" s="38"/>
      <c r="H68" s="38"/>
      <c r="I68" s="2"/>
      <c r="J68" s="2"/>
      <c r="K68" s="2"/>
      <c r="L68" s="2"/>
      <c r="M68" s="2"/>
      <c r="N68" s="2"/>
    </row>
    <row r="69" spans="1:14" s="17" customFormat="1" x14ac:dyDescent="0.2">
      <c r="C69" s="119">
        <v>10</v>
      </c>
      <c r="D69" s="38" t="s">
        <v>99</v>
      </c>
      <c r="E69" s="35" t="s">
        <v>30</v>
      </c>
      <c r="G69" s="38"/>
      <c r="H69" s="38"/>
      <c r="I69" s="2"/>
      <c r="J69" s="2"/>
      <c r="K69" s="2"/>
      <c r="L69" s="2"/>
      <c r="M69" s="2"/>
      <c r="N69" s="2"/>
    </row>
    <row r="70" spans="1:14" s="17" customFormat="1" x14ac:dyDescent="0.2">
      <c r="C70" s="65">
        <f>C67*C69</f>
        <v>34518.872792968759</v>
      </c>
      <c r="D70" s="38" t="s">
        <v>17</v>
      </c>
      <c r="E70" s="35" t="s">
        <v>65</v>
      </c>
      <c r="G70" s="38"/>
      <c r="H70" s="38"/>
      <c r="I70" s="2"/>
      <c r="J70" s="2"/>
      <c r="K70" s="2"/>
      <c r="L70" s="2"/>
      <c r="M70" s="2"/>
      <c r="N70" s="2"/>
    </row>
    <row r="71" spans="1:14" s="17" customFormat="1" x14ac:dyDescent="0.2">
      <c r="A71" s="118"/>
      <c r="B71" s="38"/>
      <c r="C71" s="43"/>
      <c r="D71" s="38"/>
      <c r="E71" s="35"/>
      <c r="F71" s="38"/>
      <c r="G71" s="38"/>
      <c r="H71" s="38"/>
      <c r="I71" s="2"/>
      <c r="J71" s="2"/>
      <c r="K71" s="2"/>
      <c r="L71" s="2"/>
      <c r="M71" s="2"/>
      <c r="N71" s="2"/>
    </row>
    <row r="72" spans="1:14" s="17" customFormat="1" x14ac:dyDescent="0.2">
      <c r="A72" s="118"/>
      <c r="B72" s="38"/>
      <c r="C72" s="43"/>
      <c r="D72" s="38"/>
      <c r="E72" s="35"/>
      <c r="F72" s="38"/>
      <c r="G72" s="38"/>
      <c r="H72" s="38"/>
      <c r="I72" s="2"/>
      <c r="J72" s="2"/>
      <c r="K72" s="2"/>
      <c r="L72" s="2"/>
      <c r="M72" s="2"/>
      <c r="N72" s="2"/>
    </row>
    <row r="73" spans="1:14" s="24" customFormat="1" x14ac:dyDescent="0.2">
      <c r="A73" s="22"/>
      <c r="B73" s="23"/>
      <c r="C73" s="20">
        <f>C70+C34</f>
        <v>73048.351959635416</v>
      </c>
      <c r="D73" s="23" t="s">
        <v>17</v>
      </c>
      <c r="E73" s="41" t="s">
        <v>33</v>
      </c>
      <c r="F73" s="23"/>
      <c r="G73" s="23"/>
      <c r="H73" s="23"/>
      <c r="I73" s="2"/>
      <c r="J73" s="2"/>
      <c r="K73" s="2"/>
      <c r="L73" s="2"/>
      <c r="M73" s="2"/>
      <c r="N73" s="2"/>
    </row>
    <row r="74" spans="1:14" s="17" customFormat="1" x14ac:dyDescent="0.2">
      <c r="A74" s="19"/>
      <c r="B74" s="16"/>
      <c r="C74" s="21"/>
      <c r="D74" s="16"/>
      <c r="E74" s="35"/>
      <c r="F74" s="16"/>
      <c r="G74" s="16"/>
      <c r="H74" s="16"/>
      <c r="I74" s="2"/>
      <c r="J74" s="2"/>
      <c r="K74" s="2"/>
      <c r="L74" s="2"/>
      <c r="M74" s="2"/>
      <c r="N74" s="2"/>
    </row>
    <row r="75" spans="1:14" s="18" customFormat="1" x14ac:dyDescent="0.2">
      <c r="A75" s="138">
        <f>A17</f>
        <v>202</v>
      </c>
      <c r="B75" s="138">
        <f>B17</f>
        <v>22900</v>
      </c>
      <c r="C75" s="139">
        <f>ROUND(C83,0)</f>
        <v>89</v>
      </c>
      <c r="D75" s="138" t="str">
        <f>D17</f>
        <v>SY</v>
      </c>
      <c r="E75" s="140" t="str">
        <f>E17</f>
        <v>APPROACH SLAB REMOVED</v>
      </c>
      <c r="F75" s="141"/>
      <c r="G75" s="141"/>
      <c r="H75" s="141"/>
      <c r="I75" s="2"/>
      <c r="J75" s="2"/>
      <c r="K75" s="2"/>
      <c r="L75" s="2"/>
      <c r="M75" s="2"/>
      <c r="N75" s="2"/>
    </row>
    <row r="76" spans="1:14" s="17" customFormat="1" x14ac:dyDescent="0.2">
      <c r="A76" s="35" t="s">
        <v>38</v>
      </c>
      <c r="B76" s="16"/>
      <c r="C76" s="62">
        <v>25</v>
      </c>
      <c r="D76" s="38" t="s">
        <v>6</v>
      </c>
      <c r="E76" s="35" t="s">
        <v>36</v>
      </c>
      <c r="F76" s="16"/>
      <c r="G76" s="16"/>
      <c r="H76" s="16"/>
      <c r="I76" s="2"/>
      <c r="J76" s="2"/>
      <c r="K76" s="2"/>
      <c r="L76" s="2"/>
      <c r="M76" s="2"/>
      <c r="N76" s="2"/>
    </row>
    <row r="77" spans="1:14" s="17" customFormat="1" x14ac:dyDescent="0.2">
      <c r="A77" s="35"/>
      <c r="B77" s="16"/>
      <c r="C77" s="62">
        <v>16</v>
      </c>
      <c r="D77" s="38" t="s">
        <v>6</v>
      </c>
      <c r="E77" s="35" t="s">
        <v>59</v>
      </c>
      <c r="F77" s="16"/>
      <c r="G77" s="16"/>
      <c r="H77" s="16"/>
      <c r="I77" s="2"/>
      <c r="J77" s="2"/>
      <c r="K77" s="2"/>
      <c r="L77" s="2"/>
      <c r="M77" s="2"/>
      <c r="N77" s="2"/>
    </row>
    <row r="78" spans="1:14" s="17" customFormat="1" x14ac:dyDescent="0.2">
      <c r="A78" s="35"/>
      <c r="B78" s="16"/>
      <c r="C78" s="62">
        <v>16</v>
      </c>
      <c r="D78" s="38" t="s">
        <v>6</v>
      </c>
      <c r="E78" s="35" t="s">
        <v>60</v>
      </c>
      <c r="F78" s="16"/>
      <c r="G78" s="16"/>
      <c r="H78" s="16"/>
      <c r="I78" s="2"/>
      <c r="J78" s="2"/>
      <c r="K78" s="2"/>
      <c r="L78" s="2"/>
      <c r="M78" s="2"/>
      <c r="N78" s="2"/>
    </row>
    <row r="79" spans="1:14" s="17" customFormat="1" x14ac:dyDescent="0.2">
      <c r="A79" s="19"/>
      <c r="B79" s="16"/>
      <c r="C79" s="62">
        <v>16</v>
      </c>
      <c r="D79" s="16" t="s">
        <v>6</v>
      </c>
      <c r="E79" s="35" t="s">
        <v>61</v>
      </c>
      <c r="F79" s="16"/>
      <c r="G79" s="16"/>
      <c r="H79" s="16"/>
      <c r="I79" s="2"/>
      <c r="J79" s="2"/>
      <c r="K79" s="2"/>
      <c r="L79" s="2"/>
      <c r="M79" s="2"/>
      <c r="N79" s="2"/>
    </row>
    <row r="80" spans="1:14" s="17" customFormat="1" x14ac:dyDescent="0.2">
      <c r="A80" s="19"/>
      <c r="B80" s="16"/>
      <c r="C80" s="27">
        <f>C76*0.5*(C79+C78)</f>
        <v>400</v>
      </c>
      <c r="D80" s="38" t="s">
        <v>7</v>
      </c>
      <c r="E80" s="35" t="s">
        <v>37</v>
      </c>
      <c r="F80" s="16"/>
      <c r="G80" s="16"/>
      <c r="H80" s="16"/>
      <c r="I80" s="2"/>
      <c r="J80" s="2"/>
      <c r="K80" s="2"/>
      <c r="L80" s="2"/>
      <c r="M80" s="2"/>
      <c r="N80" s="2"/>
    </row>
    <row r="81" spans="1:14" s="17" customFormat="1" x14ac:dyDescent="0.2">
      <c r="A81" s="19"/>
      <c r="B81" s="16"/>
      <c r="C81" s="62">
        <v>2</v>
      </c>
      <c r="D81" s="38" t="s">
        <v>20</v>
      </c>
      <c r="E81" s="35" t="s">
        <v>23</v>
      </c>
      <c r="F81" s="16"/>
      <c r="G81" s="16"/>
      <c r="H81" s="16"/>
      <c r="I81" s="2"/>
      <c r="J81" s="2"/>
      <c r="K81" s="2"/>
      <c r="L81" s="2"/>
      <c r="M81" s="2"/>
      <c r="N81" s="2"/>
    </row>
    <row r="82" spans="1:14" s="17" customFormat="1" x14ac:dyDescent="0.2">
      <c r="A82" s="19"/>
      <c r="B82" s="16"/>
      <c r="C82" s="27"/>
      <c r="D82" s="38"/>
      <c r="E82" s="35"/>
      <c r="F82" s="16"/>
      <c r="G82" s="16"/>
      <c r="H82" s="16"/>
      <c r="I82" s="2"/>
      <c r="J82" s="2"/>
      <c r="K82" s="2"/>
      <c r="L82" s="2"/>
      <c r="M82" s="2"/>
      <c r="N82" s="2"/>
    </row>
    <row r="83" spans="1:14" s="24" customFormat="1" x14ac:dyDescent="0.2">
      <c r="A83" s="22"/>
      <c r="B83" s="23"/>
      <c r="C83" s="20">
        <f>C80*C81/9</f>
        <v>88.888888888888886</v>
      </c>
      <c r="D83" s="39" t="s">
        <v>8</v>
      </c>
      <c r="E83" s="41" t="s">
        <v>19</v>
      </c>
      <c r="F83" s="23"/>
      <c r="G83" s="23"/>
      <c r="H83" s="23"/>
      <c r="I83" s="2"/>
      <c r="J83" s="2"/>
      <c r="K83" s="2"/>
      <c r="L83" s="2"/>
      <c r="M83" s="2"/>
      <c r="N83" s="2"/>
    </row>
    <row r="84" spans="1:14" s="17" customFormat="1" x14ac:dyDescent="0.2">
      <c r="A84" s="19"/>
      <c r="B84" s="19"/>
      <c r="C84" s="25"/>
      <c r="D84" s="16"/>
      <c r="E84" s="26"/>
      <c r="F84" s="16"/>
      <c r="G84" s="16"/>
      <c r="H84" s="16"/>
      <c r="I84" s="2"/>
      <c r="J84" s="2"/>
      <c r="K84" s="2"/>
      <c r="L84" s="2"/>
      <c r="M84" s="2"/>
      <c r="N84" s="2"/>
    </row>
    <row r="85" spans="1:14" s="17" customFormat="1" x14ac:dyDescent="0.2">
      <c r="A85" s="144">
        <f>A19</f>
        <v>503</v>
      </c>
      <c r="B85" s="149">
        <f>B19</f>
        <v>11100</v>
      </c>
      <c r="C85" s="153">
        <f>C86</f>
        <v>10000</v>
      </c>
      <c r="D85" s="146">
        <f t="shared" ref="D85:E85" si="0">D19</f>
        <v>0</v>
      </c>
      <c r="E85" s="145" t="str">
        <f t="shared" si="0"/>
        <v>COFFERDAMS AND EXCAVATION BRACING</v>
      </c>
      <c r="F85" s="144"/>
      <c r="G85" s="144"/>
      <c r="H85" s="144"/>
      <c r="I85" s="144"/>
      <c r="J85" s="144"/>
      <c r="K85" s="144"/>
      <c r="L85" s="144"/>
      <c r="M85" s="144"/>
      <c r="N85" s="144"/>
    </row>
    <row r="86" spans="1:14" s="17" customFormat="1" x14ac:dyDescent="0.2">
      <c r="A86" s="143"/>
      <c r="B86" s="147"/>
      <c r="C86" s="152">
        <v>10000</v>
      </c>
      <c r="D86" s="143" t="s">
        <v>17</v>
      </c>
      <c r="E86" s="142" t="s">
        <v>33</v>
      </c>
      <c r="F86" s="143"/>
      <c r="G86" s="143"/>
      <c r="H86" s="143"/>
      <c r="I86" s="143"/>
      <c r="J86" s="143"/>
      <c r="K86" s="143"/>
      <c r="L86" s="143"/>
      <c r="M86" s="143"/>
      <c r="N86" s="143"/>
    </row>
    <row r="87" spans="1:14" s="17" customFormat="1" x14ac:dyDescent="0.2">
      <c r="A87" s="146"/>
      <c r="B87" s="150"/>
      <c r="C87" s="148"/>
      <c r="D87" s="146"/>
      <c r="E87" s="151"/>
      <c r="F87" s="146"/>
      <c r="G87" s="146"/>
      <c r="H87" s="146"/>
      <c r="I87" s="146"/>
      <c r="J87" s="146"/>
      <c r="K87" s="146"/>
      <c r="L87" s="146"/>
      <c r="M87" s="146"/>
      <c r="N87" s="146"/>
    </row>
    <row r="88" spans="1:14" s="29" customFormat="1" x14ac:dyDescent="0.2">
      <c r="A88" s="138">
        <f>A21</f>
        <v>512</v>
      </c>
      <c r="B88" s="154">
        <f>B21</f>
        <v>10100</v>
      </c>
      <c r="C88" s="139">
        <f>ROUNDUP(C96,0)</f>
        <v>24</v>
      </c>
      <c r="D88" s="138" t="str">
        <f>D21</f>
        <v>SY</v>
      </c>
      <c r="E88" s="155" t="str">
        <f>E21</f>
        <v>SEALING OF CONCRETE SURFACES (EPOXY-URETHANE)</v>
      </c>
      <c r="F88" s="156"/>
      <c r="G88" s="156"/>
      <c r="H88" s="28"/>
      <c r="I88" s="2"/>
      <c r="J88" s="2"/>
      <c r="K88" s="2"/>
      <c r="L88" s="2"/>
      <c r="M88" s="2"/>
      <c r="N88" s="2"/>
    </row>
    <row r="89" spans="1:14" s="12" customFormat="1" x14ac:dyDescent="0.2">
      <c r="A89" s="36" t="s">
        <v>82</v>
      </c>
      <c r="B89" s="31"/>
      <c r="C89" s="62">
        <v>6</v>
      </c>
      <c r="D89" s="30" t="s">
        <v>6</v>
      </c>
      <c r="E89" s="45" t="s">
        <v>85</v>
      </c>
      <c r="F89" s="32"/>
      <c r="G89" s="32"/>
      <c r="H89" s="30"/>
      <c r="I89" s="2"/>
      <c r="J89" s="2"/>
      <c r="K89" s="2"/>
      <c r="L89" s="2"/>
      <c r="M89" s="2"/>
      <c r="N89" s="2"/>
    </row>
    <row r="90" spans="1:14" s="12" customFormat="1" x14ac:dyDescent="0.2">
      <c r="A90" s="36"/>
      <c r="B90" s="31"/>
      <c r="C90" s="62">
        <v>33</v>
      </c>
      <c r="D90" s="44" t="s">
        <v>6</v>
      </c>
      <c r="E90" s="45" t="s">
        <v>52</v>
      </c>
      <c r="F90" s="32"/>
      <c r="G90" s="32"/>
      <c r="H90" s="30"/>
      <c r="I90" s="2"/>
      <c r="J90" s="2"/>
      <c r="K90" s="2"/>
      <c r="L90" s="2"/>
      <c r="M90" s="2"/>
      <c r="N90" s="2"/>
    </row>
    <row r="91" spans="1:14" s="12" customFormat="1" x14ac:dyDescent="0.2">
      <c r="A91" s="30"/>
      <c r="B91" s="31"/>
      <c r="C91" s="62">
        <v>2</v>
      </c>
      <c r="D91" s="30" t="s">
        <v>6</v>
      </c>
      <c r="E91" s="45" t="s">
        <v>86</v>
      </c>
      <c r="F91" s="32"/>
      <c r="G91" s="32"/>
      <c r="H91" s="30"/>
      <c r="I91" s="2"/>
      <c r="J91" s="2"/>
      <c r="K91" s="2"/>
      <c r="L91" s="2"/>
      <c r="M91" s="2"/>
      <c r="N91" s="2"/>
    </row>
    <row r="92" spans="1:14" s="12" customFormat="1" x14ac:dyDescent="0.2">
      <c r="A92" s="30"/>
      <c r="B92" s="31"/>
      <c r="C92" s="62">
        <v>3</v>
      </c>
      <c r="D92" s="44" t="s">
        <v>6</v>
      </c>
      <c r="E92" s="45" t="s">
        <v>87</v>
      </c>
      <c r="F92" s="32"/>
      <c r="G92" s="32"/>
      <c r="H92" s="30"/>
      <c r="I92" s="2"/>
      <c r="J92" s="2"/>
      <c r="K92" s="2"/>
      <c r="L92" s="2"/>
      <c r="M92" s="2"/>
      <c r="N92" s="2"/>
    </row>
    <row r="93" spans="1:14" s="12" customFormat="1" x14ac:dyDescent="0.2">
      <c r="A93" s="30"/>
      <c r="B93" s="31"/>
      <c r="C93" s="27">
        <f>ROUND(C89*C90+C91*C92*2,2)</f>
        <v>210</v>
      </c>
      <c r="D93" s="44" t="s">
        <v>7</v>
      </c>
      <c r="E93" s="45" t="s">
        <v>31</v>
      </c>
      <c r="F93" s="32"/>
      <c r="G93" s="32"/>
      <c r="H93" s="30"/>
      <c r="I93" s="2"/>
      <c r="J93" s="2"/>
      <c r="K93" s="2"/>
      <c r="L93" s="2"/>
      <c r="M93" s="2"/>
      <c r="N93" s="2"/>
    </row>
    <row r="94" spans="1:14" s="12" customFormat="1" x14ac:dyDescent="0.2">
      <c r="A94" s="30"/>
      <c r="B94" s="31"/>
      <c r="C94" s="21"/>
      <c r="D94" s="30"/>
      <c r="F94" s="32"/>
      <c r="G94" s="32"/>
      <c r="H94" s="30"/>
      <c r="I94" s="2"/>
      <c r="J94" s="2"/>
      <c r="K94" s="2"/>
      <c r="L94" s="2"/>
      <c r="M94" s="2"/>
      <c r="N94" s="2"/>
    </row>
    <row r="95" spans="1:14" x14ac:dyDescent="0.2">
      <c r="C95" s="64">
        <f>C93</f>
        <v>210</v>
      </c>
      <c r="D95" s="38" t="s">
        <v>7</v>
      </c>
      <c r="E95" s="42" t="s">
        <v>32</v>
      </c>
    </row>
    <row r="96" spans="1:14" s="33" customFormat="1" x14ac:dyDescent="0.2">
      <c r="C96" s="34">
        <f>C95/9</f>
        <v>23.333333333333332</v>
      </c>
      <c r="D96" s="23" t="s">
        <v>8</v>
      </c>
      <c r="E96" s="40" t="s">
        <v>32</v>
      </c>
      <c r="I96" s="2"/>
      <c r="J96" s="2"/>
      <c r="K96" s="2"/>
      <c r="L96" s="2"/>
      <c r="M96" s="2"/>
      <c r="N96" s="2"/>
    </row>
    <row r="97" spans="1:14" x14ac:dyDescent="0.2">
      <c r="C97" s="70"/>
      <c r="D97" s="16"/>
      <c r="E97" s="42"/>
    </row>
    <row r="98" spans="1:14" s="42" customFormat="1" x14ac:dyDescent="0.2">
      <c r="A98" s="38"/>
      <c r="B98" s="50"/>
      <c r="C98" s="43"/>
      <c r="D98" s="38"/>
      <c r="E98" s="35"/>
      <c r="F98" s="38"/>
      <c r="G98" s="38"/>
      <c r="H98" s="38"/>
      <c r="I98" s="2"/>
      <c r="J98" s="2"/>
      <c r="K98" s="2"/>
      <c r="L98" s="2"/>
      <c r="M98" s="2"/>
      <c r="N98" s="2"/>
    </row>
    <row r="99" spans="1:14" s="58" customFormat="1" x14ac:dyDescent="0.2">
      <c r="A99" s="54">
        <f>A23</f>
        <v>601</v>
      </c>
      <c r="B99" s="61">
        <f>B23</f>
        <v>20000</v>
      </c>
      <c r="C99" s="55">
        <f>ROUNDUP(C110,0)</f>
        <v>26</v>
      </c>
      <c r="D99" s="54" t="str">
        <f>D23</f>
        <v>SY</v>
      </c>
      <c r="E99" s="56" t="str">
        <f>E23</f>
        <v>CRUSHED AGGREGATE SLOPE PROTECTION</v>
      </c>
      <c r="F99" s="57"/>
      <c r="G99" s="57"/>
      <c r="H99" s="57"/>
      <c r="I99" s="42"/>
      <c r="J99" s="42"/>
      <c r="K99" s="42"/>
      <c r="L99" s="42"/>
      <c r="M99" s="42"/>
      <c r="N99" s="42"/>
    </row>
    <row r="100" spans="1:14" s="45" customFormat="1" x14ac:dyDescent="0.2">
      <c r="A100" s="36"/>
      <c r="B100" s="59"/>
      <c r="C100" s="60">
        <v>3</v>
      </c>
      <c r="D100" s="44" t="s">
        <v>6</v>
      </c>
      <c r="E100" s="36" t="s">
        <v>55</v>
      </c>
      <c r="F100" s="44"/>
      <c r="G100" s="44"/>
      <c r="H100" s="44"/>
      <c r="I100" s="42"/>
      <c r="J100" s="42"/>
      <c r="K100" s="42"/>
      <c r="L100" s="42"/>
      <c r="M100" s="42"/>
      <c r="N100" s="42"/>
    </row>
    <row r="101" spans="1:14" s="45" customFormat="1" x14ac:dyDescent="0.2">
      <c r="A101" s="36"/>
      <c r="B101" s="59"/>
      <c r="C101" s="60">
        <v>2</v>
      </c>
      <c r="D101" s="44" t="s">
        <v>6</v>
      </c>
      <c r="E101" s="36" t="s">
        <v>53</v>
      </c>
      <c r="F101" s="44"/>
      <c r="G101" s="44"/>
      <c r="H101" s="44"/>
      <c r="I101" s="42"/>
      <c r="J101" s="42"/>
      <c r="K101" s="42"/>
      <c r="L101" s="42"/>
      <c r="M101" s="42"/>
      <c r="N101" s="42"/>
    </row>
    <row r="102" spans="1:14" s="45" customFormat="1" x14ac:dyDescent="0.2">
      <c r="A102" s="36"/>
      <c r="B102" s="59"/>
      <c r="C102" s="63">
        <f>C100/C101</f>
        <v>1.5</v>
      </c>
      <c r="D102" s="44" t="s">
        <v>6</v>
      </c>
      <c r="E102" s="36" t="s">
        <v>56</v>
      </c>
      <c r="F102" s="44"/>
      <c r="G102" s="44"/>
      <c r="H102" s="44"/>
      <c r="I102" s="42"/>
      <c r="J102" s="42"/>
      <c r="K102" s="42"/>
      <c r="L102" s="42"/>
      <c r="M102" s="42"/>
      <c r="N102" s="42"/>
    </row>
    <row r="103" spans="1:14" s="45" customFormat="1" x14ac:dyDescent="0.2">
      <c r="A103" s="36"/>
      <c r="B103" s="59"/>
      <c r="C103" s="63">
        <f>SQRT(C100^2+C102^2)</f>
        <v>3.3541019662496847</v>
      </c>
      <c r="D103" s="44" t="s">
        <v>6</v>
      </c>
      <c r="E103" s="36" t="s">
        <v>64</v>
      </c>
      <c r="F103" s="44"/>
      <c r="G103" s="44"/>
      <c r="H103" s="44"/>
      <c r="I103" s="42"/>
      <c r="J103" s="42"/>
      <c r="K103" s="42"/>
      <c r="L103" s="42"/>
      <c r="M103" s="42"/>
      <c r="N103" s="42"/>
    </row>
    <row r="104" spans="1:14" s="45" customFormat="1" x14ac:dyDescent="0.2">
      <c r="A104" s="36"/>
      <c r="B104" s="59"/>
      <c r="C104" s="60">
        <v>33.67</v>
      </c>
      <c r="D104" s="44" t="s">
        <v>6</v>
      </c>
      <c r="E104" s="36" t="s">
        <v>22</v>
      </c>
      <c r="F104" s="44"/>
      <c r="G104" s="44"/>
      <c r="H104" s="44"/>
      <c r="I104" s="42"/>
      <c r="J104" s="42"/>
      <c r="K104" s="42"/>
      <c r="L104" s="42"/>
      <c r="M104" s="42"/>
      <c r="N104" s="42"/>
    </row>
    <row r="105" spans="1:14" s="45" customFormat="1" x14ac:dyDescent="0.2">
      <c r="A105" s="36"/>
      <c r="B105" s="59"/>
      <c r="C105" s="60">
        <v>33.67</v>
      </c>
      <c r="D105" s="44" t="s">
        <v>6</v>
      </c>
      <c r="E105" s="36" t="s">
        <v>34</v>
      </c>
      <c r="F105" s="44"/>
      <c r="G105" s="44"/>
      <c r="H105" s="44"/>
      <c r="I105" s="42"/>
      <c r="J105" s="42"/>
      <c r="K105" s="42"/>
      <c r="L105" s="42"/>
      <c r="M105" s="42"/>
      <c r="N105" s="42"/>
    </row>
    <row r="106" spans="1:14" s="45" customFormat="1" x14ac:dyDescent="0.2">
      <c r="A106" s="36"/>
      <c r="B106" s="59"/>
      <c r="C106" s="60">
        <v>0</v>
      </c>
      <c r="D106" s="44" t="s">
        <v>6</v>
      </c>
      <c r="E106" s="36" t="s">
        <v>54</v>
      </c>
      <c r="F106" s="44"/>
      <c r="G106" s="44"/>
      <c r="H106" s="44"/>
      <c r="I106" s="42"/>
      <c r="J106" s="42"/>
      <c r="K106" s="42"/>
      <c r="L106" s="42"/>
      <c r="M106" s="42"/>
      <c r="N106" s="42"/>
    </row>
    <row r="107" spans="1:14" s="45" customFormat="1" x14ac:dyDescent="0.2">
      <c r="A107" s="36"/>
      <c r="B107" s="59"/>
      <c r="C107" s="60">
        <v>2</v>
      </c>
      <c r="D107" s="44" t="s">
        <v>20</v>
      </c>
      <c r="E107" s="36" t="s">
        <v>21</v>
      </c>
      <c r="F107" s="44"/>
      <c r="G107" s="44"/>
      <c r="H107" s="44"/>
      <c r="I107" s="42"/>
      <c r="J107" s="42"/>
      <c r="K107" s="42"/>
      <c r="L107" s="42"/>
      <c r="M107" s="42"/>
      <c r="N107" s="42"/>
    </row>
    <row r="108" spans="1:14" s="45" customFormat="1" x14ac:dyDescent="0.2">
      <c r="A108" s="44"/>
      <c r="B108" s="59"/>
      <c r="C108" s="43"/>
      <c r="D108" s="44"/>
      <c r="E108" s="36"/>
      <c r="F108" s="44"/>
      <c r="G108" s="44"/>
      <c r="H108" s="44"/>
      <c r="I108" s="42"/>
      <c r="J108" s="42"/>
      <c r="K108" s="42"/>
      <c r="L108" s="42"/>
      <c r="M108" s="42"/>
      <c r="N108" s="42"/>
    </row>
    <row r="109" spans="1:14" s="45" customFormat="1" x14ac:dyDescent="0.2">
      <c r="A109" s="44"/>
      <c r="B109" s="59"/>
      <c r="C109" s="51">
        <f>C103*C104+C103*C105+C103*C106*C107</f>
        <v>225.86522640725377</v>
      </c>
      <c r="D109" s="44" t="s">
        <v>7</v>
      </c>
      <c r="E109" s="36" t="s">
        <v>5</v>
      </c>
      <c r="F109" s="44"/>
      <c r="G109" s="44"/>
      <c r="H109" s="44"/>
      <c r="I109" s="42"/>
      <c r="J109" s="42"/>
      <c r="K109" s="42"/>
      <c r="L109" s="42"/>
      <c r="M109" s="42"/>
      <c r="N109" s="42"/>
    </row>
    <row r="110" spans="1:14" s="40" customFormat="1" x14ac:dyDescent="0.2">
      <c r="A110" s="39"/>
      <c r="B110" s="52"/>
      <c r="C110" s="51">
        <f>C109/9</f>
        <v>25.096136267472641</v>
      </c>
      <c r="D110" s="39" t="s">
        <v>8</v>
      </c>
      <c r="E110" s="41" t="s">
        <v>5</v>
      </c>
      <c r="F110" s="39"/>
      <c r="G110" s="39"/>
      <c r="H110" s="39"/>
      <c r="I110" s="42"/>
      <c r="J110" s="42"/>
      <c r="K110" s="42"/>
      <c r="L110" s="42"/>
      <c r="M110" s="42"/>
      <c r="N110" s="42"/>
    </row>
    <row r="111" spans="1:14" s="42" customFormat="1" x14ac:dyDescent="0.2">
      <c r="A111" s="38"/>
      <c r="B111" s="50"/>
      <c r="C111" s="43"/>
      <c r="D111" s="38"/>
      <c r="E111" s="35"/>
      <c r="F111" s="38"/>
      <c r="G111" s="38"/>
      <c r="H111" s="38"/>
      <c r="I111" s="2"/>
      <c r="J111" s="2"/>
      <c r="K111" s="2"/>
      <c r="L111" s="2"/>
      <c r="M111" s="2"/>
      <c r="N111" s="2"/>
    </row>
  </sheetData>
  <mergeCells count="11">
    <mergeCell ref="E21:H21"/>
    <mergeCell ref="E26:H26"/>
    <mergeCell ref="A13:I14"/>
    <mergeCell ref="L4:M4"/>
    <mergeCell ref="A12:H12"/>
    <mergeCell ref="E15:H15"/>
    <mergeCell ref="E16:H16"/>
    <mergeCell ref="E18:H18"/>
    <mergeCell ref="L5:M5"/>
    <mergeCell ref="L6:M6"/>
    <mergeCell ref="L7:M7"/>
  </mergeCells>
  <printOptions horizontalCentered="1"/>
  <pageMargins left="0.5" right="0.5" top="0.75" bottom="0.75" header="0.5" footer="0.5"/>
  <pageSetup scale="70" fitToHeight="0" orientation="landscape" r:id="rId1"/>
  <headerFooter alignWithMargins="0">
    <oddFooter>Page &amp;P of &amp;N</oddFooter>
  </headerFooter>
  <rowBreaks count="1" manualBreakCount="1">
    <brk id="2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Stage 3</vt:lpstr>
      <vt:lpstr>'Stage 3'!Print_Area</vt:lpstr>
      <vt:lpstr>'Stage 3'!Print_Titles</vt:lpstr>
    </vt:vector>
  </TitlesOfParts>
  <Company>Barr &amp; Prevost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SEARCH ITEM LIST</dc:title>
  <dc:creator>Jennifer Miller</dc:creator>
  <cp:lastModifiedBy>Julia Hart</cp:lastModifiedBy>
  <cp:lastPrinted>2024-04-30T04:26:41Z</cp:lastPrinted>
  <dcterms:created xsi:type="dcterms:W3CDTF">2004-01-07T17:54:14Z</dcterms:created>
  <dcterms:modified xsi:type="dcterms:W3CDTF">2024-09-11T17:35:46Z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