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sydney.jackson\dms78906\"/>
    </mc:Choice>
  </mc:AlternateContent>
  <xr:revisionPtr revIDLastSave="0" documentId="13_ncr:1_{6BE5EB6C-C753-4147-8F7D-D0015629A81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CALCS'!$I$28:$U$45</definedName>
    <definedName name="ITEM">[1]QryItemAddIn2!$A:$A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L41" i="1"/>
  <c r="L39" i="1"/>
  <c r="L35" i="1"/>
  <c r="L36" i="1"/>
  <c r="L34" i="1"/>
  <c r="L30" i="1"/>
  <c r="L31" i="1"/>
  <c r="L29" i="1"/>
  <c r="R51" i="1"/>
  <c r="R52" i="1" s="1"/>
  <c r="M39" i="1"/>
  <c r="M34" i="1"/>
  <c r="T29" i="1"/>
  <c r="N29" i="1"/>
  <c r="M29" i="1"/>
  <c r="U29" i="1"/>
  <c r="S29" i="1"/>
  <c r="Q29" i="1"/>
  <c r="P29" i="1"/>
  <c r="U40" i="1" l="1"/>
  <c r="V41" i="1"/>
  <c r="Q40" i="1"/>
  <c r="P40" i="1"/>
  <c r="P41" i="1"/>
  <c r="O41" i="1"/>
  <c r="I41" i="1"/>
  <c r="I31" i="1"/>
  <c r="V31" i="1"/>
  <c r="V51" i="1" s="1"/>
  <c r="V52" i="1" s="1"/>
  <c r="P31" i="1"/>
  <c r="O31" i="1"/>
  <c r="V35" i="1"/>
  <c r="V27" i="1"/>
  <c r="V14" i="1"/>
  <c r="V15" i="1"/>
  <c r="U34" i="1"/>
  <c r="Q34" i="1"/>
  <c r="P35" i="1"/>
  <c r="O35" i="1"/>
  <c r="I35" i="1"/>
  <c r="Z34" i="1"/>
  <c r="Y34" i="1"/>
  <c r="X34" i="1"/>
  <c r="W34" i="1"/>
  <c r="T40" i="1"/>
  <c r="T34" i="1"/>
  <c r="N40" i="1"/>
  <c r="N36" i="1"/>
  <c r="N34" i="1"/>
  <c r="N30" i="1"/>
  <c r="P34" i="1"/>
  <c r="T36" i="1"/>
  <c r="S40" i="1"/>
  <c r="U36" i="1"/>
  <c r="S36" i="1"/>
  <c r="Q36" i="1"/>
  <c r="P36" i="1"/>
  <c r="S34" i="1"/>
  <c r="U30" i="1"/>
  <c r="S30" i="1"/>
  <c r="Q30" i="1"/>
  <c r="P30" i="1"/>
  <c r="T30" i="1"/>
  <c r="U15" i="1"/>
  <c r="Q15" i="1"/>
  <c r="P15" i="1"/>
  <c r="M36" i="1"/>
  <c r="I36" i="1"/>
  <c r="M40" i="1"/>
  <c r="I40" i="1"/>
  <c r="I39" i="1"/>
  <c r="I34" i="1"/>
  <c r="M30" i="1"/>
  <c r="I30" i="1"/>
  <c r="I29" i="1"/>
  <c r="M51" i="1" l="1"/>
  <c r="N51" i="1"/>
  <c r="U51" i="1"/>
  <c r="T51" i="1"/>
  <c r="S51" i="1"/>
  <c r="Q51" i="1"/>
  <c r="P51" i="1"/>
  <c r="O51" i="1"/>
  <c r="Q52" i="1" l="1"/>
  <c r="S52" i="1"/>
  <c r="T52" i="1"/>
  <c r="O52" i="1"/>
  <c r="N14" i="1"/>
  <c r="M14" i="1"/>
  <c r="M27" i="1"/>
  <c r="M15" i="1"/>
  <c r="M52" i="1" l="1"/>
  <c r="P52" i="1"/>
  <c r="N52" i="1"/>
  <c r="Z146" i="1"/>
  <c r="Y146" i="1"/>
  <c r="X146" i="1"/>
  <c r="W146" i="1"/>
  <c r="U146" i="1"/>
  <c r="T146" i="1"/>
  <c r="S146" i="1"/>
  <c r="Q146" i="1"/>
  <c r="O146" i="1"/>
  <c r="N146" i="1"/>
  <c r="Z103" i="1"/>
  <c r="Y103" i="1"/>
  <c r="X103" i="1"/>
  <c r="W103" i="1"/>
  <c r="U103" i="1"/>
  <c r="T103" i="1"/>
  <c r="S103" i="1"/>
  <c r="Q103" i="1"/>
  <c r="O103" i="1"/>
  <c r="N103" i="1"/>
  <c r="Z60" i="1"/>
  <c r="Y60" i="1"/>
  <c r="X60" i="1"/>
  <c r="W60" i="1"/>
  <c r="U60" i="1"/>
  <c r="T60" i="1"/>
  <c r="S60" i="1"/>
  <c r="Q60" i="1"/>
  <c r="O60" i="1"/>
  <c r="N60" i="1"/>
  <c r="Y15" i="1"/>
  <c r="X15" i="1"/>
  <c r="W15" i="1"/>
  <c r="T15" i="1"/>
  <c r="O15" i="1"/>
  <c r="N15" i="1"/>
  <c r="Z181" i="1" l="1"/>
  <c r="Y181" i="1"/>
  <c r="X181" i="1"/>
  <c r="W181" i="1"/>
  <c r="U181" i="1"/>
  <c r="T181" i="1"/>
  <c r="S181" i="1"/>
  <c r="Q181" i="1"/>
  <c r="O181" i="1"/>
  <c r="N181" i="1"/>
  <c r="Z180" i="1"/>
  <c r="Y180" i="1"/>
  <c r="X180" i="1"/>
  <c r="W180" i="1"/>
  <c r="U180" i="1"/>
  <c r="T180" i="1"/>
  <c r="S180" i="1"/>
  <c r="Q180" i="1"/>
  <c r="O180" i="1"/>
  <c r="N180" i="1"/>
  <c r="Z138" i="1"/>
  <c r="Y138" i="1"/>
  <c r="X138" i="1"/>
  <c r="W138" i="1"/>
  <c r="U138" i="1"/>
  <c r="T138" i="1"/>
  <c r="S138" i="1"/>
  <c r="Q138" i="1"/>
  <c r="O138" i="1"/>
  <c r="N138" i="1"/>
  <c r="Z137" i="1"/>
  <c r="Y137" i="1"/>
  <c r="X137" i="1"/>
  <c r="W137" i="1"/>
  <c r="U137" i="1"/>
  <c r="T137" i="1"/>
  <c r="S137" i="1"/>
  <c r="Q137" i="1"/>
  <c r="O137" i="1"/>
  <c r="N137" i="1"/>
  <c r="Z95" i="1"/>
  <c r="Y95" i="1"/>
  <c r="X95" i="1"/>
  <c r="W95" i="1"/>
  <c r="U95" i="1"/>
  <c r="T95" i="1"/>
  <c r="S95" i="1"/>
  <c r="Q95" i="1"/>
  <c r="O95" i="1"/>
  <c r="N95" i="1"/>
  <c r="Z94" i="1"/>
  <c r="Y94" i="1"/>
  <c r="X94" i="1"/>
  <c r="W94" i="1"/>
  <c r="U94" i="1"/>
  <c r="T94" i="1"/>
  <c r="S94" i="1"/>
  <c r="Q94" i="1"/>
  <c r="O94" i="1"/>
  <c r="N94" i="1"/>
  <c r="Z158" i="1"/>
  <c r="Y158" i="1"/>
  <c r="X158" i="1"/>
  <c r="W158" i="1"/>
  <c r="U158" i="1"/>
  <c r="T158" i="1"/>
  <c r="S158" i="1"/>
  <c r="Q158" i="1"/>
  <c r="O158" i="1"/>
  <c r="N158" i="1"/>
  <c r="Z145" i="1"/>
  <c r="Y145" i="1"/>
  <c r="X145" i="1"/>
  <c r="W145" i="1"/>
  <c r="U145" i="1"/>
  <c r="T145" i="1"/>
  <c r="S145" i="1"/>
  <c r="Q145" i="1"/>
  <c r="O145" i="1"/>
  <c r="N145" i="1"/>
  <c r="Z115" i="1"/>
  <c r="Y115" i="1"/>
  <c r="X115" i="1"/>
  <c r="W115" i="1"/>
  <c r="U115" i="1"/>
  <c r="T115" i="1"/>
  <c r="S115" i="1"/>
  <c r="Q115" i="1"/>
  <c r="O115" i="1"/>
  <c r="N115" i="1"/>
  <c r="Z102" i="1"/>
  <c r="Y102" i="1"/>
  <c r="X102" i="1"/>
  <c r="W102" i="1"/>
  <c r="U102" i="1"/>
  <c r="T102" i="1"/>
  <c r="S102" i="1"/>
  <c r="Q102" i="1"/>
  <c r="O102" i="1"/>
  <c r="N102" i="1"/>
  <c r="Z72" i="1"/>
  <c r="Y72" i="1"/>
  <c r="X72" i="1"/>
  <c r="W72" i="1"/>
  <c r="U72" i="1"/>
  <c r="T72" i="1"/>
  <c r="S72" i="1"/>
  <c r="Q72" i="1"/>
  <c r="O72" i="1"/>
  <c r="N72" i="1"/>
  <c r="Z59" i="1"/>
  <c r="Y59" i="1"/>
  <c r="X59" i="1"/>
  <c r="W59" i="1"/>
  <c r="U59" i="1"/>
  <c r="T59" i="1"/>
  <c r="S59" i="1"/>
  <c r="Q59" i="1"/>
  <c r="O59" i="1"/>
  <c r="N59" i="1"/>
  <c r="Z51" i="1"/>
  <c r="Y27" i="1"/>
  <c r="Y51" i="1" s="1"/>
  <c r="X27" i="1"/>
  <c r="W27" i="1"/>
  <c r="U27" i="1"/>
  <c r="U52" i="1" s="1"/>
  <c r="T27" i="1"/>
  <c r="O27" i="1"/>
  <c r="Y14" i="1"/>
  <c r="X14" i="1"/>
  <c r="W14" i="1"/>
  <c r="U14" i="1"/>
  <c r="T14" i="1"/>
  <c r="O14" i="1"/>
  <c r="N27" i="1"/>
  <c r="Z52" i="1" l="1"/>
  <c r="Y52" i="1"/>
  <c r="X51" i="1"/>
  <c r="X52" i="1" s="1"/>
  <c r="W51" i="1"/>
  <c r="W52" i="1" s="1"/>
  <c r="K179" i="1"/>
  <c r="I179" i="1"/>
  <c r="K178" i="1"/>
  <c r="I178" i="1"/>
  <c r="K177" i="1"/>
  <c r="I177" i="1"/>
  <c r="K176" i="1"/>
  <c r="I176" i="1"/>
  <c r="K175" i="1"/>
  <c r="I175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8" i="1"/>
  <c r="I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D9" i="1"/>
  <c r="D54" i="1" s="1"/>
  <c r="D97" i="1" s="1"/>
  <c r="D140" i="1" s="1"/>
</calcChain>
</file>

<file path=xl/sharedStrings.xml><?xml version="1.0" encoding="utf-8"?>
<sst xmlns="http://schemas.openxmlformats.org/spreadsheetml/2006/main" count="155" uniqueCount="65">
  <si>
    <t>SIDE</t>
  </si>
  <si>
    <t>TO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</si>
  <si>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</si>
  <si>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</si>
  <si>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</si>
  <si>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</si>
  <si>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</si>
  <si>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</si>
  <si>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</si>
  <si>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DISTANCE                                                                                                        (D)</t>
  </si>
  <si>
    <t>INSTRUCTIONS:</t>
  </si>
  <si>
    <t>NOTE:  PLEASE BE CAREFULL WITH THE UNITS USED ……. WATCH OUT FOR "SQ FT" TO "SQ YD" CONNVERSIONS</t>
  </si>
  <si>
    <t>SPREADSHEET</t>
  </si>
  <si>
    <t>&lt;--- ENTER STARTING SHEET NUMBER</t>
  </si>
  <si>
    <t>SLM RANGE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</si>
  <si>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</si>
  <si>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</si>
  <si>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</si>
  <si>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</si>
  <si>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</si>
  <si>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</si>
  <si>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</si>
  <si>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</si>
  <si>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</si>
  <si>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</si>
  <si>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</si>
  <si>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</si>
  <si>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</si>
  <si>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SY</t>
  </si>
  <si>
    <t>AVERAGE  WIDTH    (W)</t>
  </si>
  <si>
    <t>SURFACE AREA (A)   A=DxW/9</t>
  </si>
  <si>
    <t>204e10000</t>
  </si>
  <si>
    <t>254e01000</t>
  </si>
  <si>
    <t>CY</t>
  </si>
  <si>
    <t>STATION RANGE</t>
  </si>
  <si>
    <t>202e23000</t>
  </si>
  <si>
    <t>304e20000</t>
  </si>
  <si>
    <t xml:space="preserve">DISTANCE                                                                                                        </t>
  </si>
  <si>
    <t>ALIGNMENT</t>
  </si>
  <si>
    <t>MONROE</t>
  </si>
  <si>
    <t>LT/RT</t>
  </si>
  <si>
    <t>ALEXIS</t>
  </si>
  <si>
    <t>CL R/W ACRES</t>
  </si>
  <si>
    <t>LT</t>
  </si>
  <si>
    <t>442e10000</t>
  </si>
  <si>
    <t>, PG64-22</t>
  </si>
  <si>
    <t>442E10100</t>
  </si>
  <si>
    <t>301E56000</t>
  </si>
  <si>
    <t>ASPHALT CONCRETE BASE, PG64-22, (449)</t>
  </si>
  <si>
    <t>407e20000</t>
  </si>
  <si>
    <t>MONROE ST</t>
  </si>
  <si>
    <t>ALEXIS RD</t>
  </si>
  <si>
    <t>ACRES RD</t>
  </si>
  <si>
    <t>204E13000</t>
  </si>
  <si>
    <t>204E30020</t>
  </si>
  <si>
    <t>204E50000</t>
  </si>
  <si>
    <t>204E51000</t>
  </si>
  <si>
    <t>GEOGRID</t>
  </si>
  <si>
    <t>204</t>
  </si>
  <si>
    <t>441E70800</t>
  </si>
  <si>
    <t>, 2 INCHES</t>
  </si>
  <si>
    <t>ASPHALT CONCRETE INTERMEDIATE COURSE, TYPE 1, (449), (UNDER GUARDRAIL), 2 INCHES</t>
  </si>
  <si>
    <t>SPLIT</t>
  </si>
  <si>
    <t>01/NHS/21</t>
  </si>
  <si>
    <t>02/S&gt;2/04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</si>
</sst>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???/???"/>
    <numFmt numFmtId="165" formatCode="0\)"/>
    <numFmt numFmtId="166" formatCode="&quot;PAVEMENT CALC SHEET &quot;#"/>
    <numFmt numFmtId="167" formatCode="0&quot;+&quot;00.00"/>
    <numFmt numFmtId="168" formatCode="0\+00.00"/>
  </numFmts>
  <fonts count="1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  <font>
      <i/>
      <sz val="10"/>
      <name val="Arial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65" fontId="3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1" fontId="6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Alignment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center" vertical="center" textRotation="90" wrapText="1"/>
    </xf>
    <xf numFmtId="164" fontId="6" fillId="0" borderId="11" xfId="0" applyNumberFormat="1" applyFont="1" applyBorder="1" applyAlignment="1">
      <alignment horizontal="center" vertical="center" textRotation="90" wrapText="1"/>
    </xf>
    <xf numFmtId="164" fontId="6" fillId="0" borderId="4" xfId="0" applyNumberFormat="1" applyFont="1" applyBorder="1" applyAlignment="1">
      <alignment horizontal="center" vertical="center" textRotation="90" wrapText="1"/>
    </xf>
    <xf numFmtId="0" fontId="9" fillId="0" borderId="27" xfId="0" applyFont="1" applyBorder="1" applyAlignment="1">
      <alignment horizontal="right" vertical="center"/>
    </xf>
    <xf numFmtId="1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2" fontId="10" fillId="0" borderId="4" xfId="0" applyNumberFormat="1" applyFont="1" applyBorder="1" applyAlignment="1" applyProtection="1">
      <alignment horizontal="center" vertical="center"/>
      <protection locked="0"/>
    </xf>
    <xf numFmtId="167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6" xfId="0" applyNumberFormat="1" applyFont="1" applyBorder="1" applyAlignment="1" applyProtection="1">
      <alignment horizontal="center" vertical="center"/>
      <protection locked="0"/>
    </xf>
    <xf numFmtId="168" fontId="10" fillId="0" borderId="1" xfId="0" applyNumberFormat="1" applyFont="1" applyBorder="1" applyAlignment="1" applyProtection="1">
      <alignment horizontal="center" vertical="center"/>
      <protection locked="0"/>
    </xf>
    <xf numFmtId="168" fontId="10" fillId="0" borderId="7" xfId="0" applyNumberFormat="1" applyFont="1" applyBorder="1" applyAlignment="1" applyProtection="1">
      <alignment horizontal="center" vertical="center"/>
      <protection locked="0"/>
    </xf>
    <xf numFmtId="2" fontId="10" fillId="0" borderId="7" xfId="0" applyNumberFormat="1" applyFont="1" applyBorder="1" applyAlignment="1" applyProtection="1">
      <alignment horizontal="center" vertical="center"/>
      <protection locked="0"/>
    </xf>
    <xf numFmtId="1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2" fontId="10" fillId="0" borderId="8" xfId="0" applyNumberFormat="1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 applyProtection="1">
      <alignment horizontal="center" vertical="center"/>
      <protection locked="0"/>
    </xf>
    <xf numFmtId="1" fontId="10" fillId="0" borderId="5" xfId="0" applyNumberFormat="1" applyFont="1" applyBorder="1" applyAlignment="1" applyProtection="1">
      <alignment horizontal="center" vertical="center"/>
      <protection locked="0"/>
    </xf>
    <xf numFmtId="1" fontId="10" fillId="0" borderId="6" xfId="0" applyNumberFormat="1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2" fontId="10" fillId="0" borderId="35" xfId="0" applyNumberFormat="1" applyFont="1" applyBorder="1" applyAlignment="1" applyProtection="1">
      <alignment horizontal="center" vertical="center"/>
      <protection locked="0"/>
    </xf>
    <xf numFmtId="2" fontId="10" fillId="0" borderId="33" xfId="0" applyNumberFormat="1" applyFont="1" applyBorder="1" applyAlignment="1" applyProtection="1">
      <alignment horizontal="center" vertical="center"/>
      <protection locked="0"/>
    </xf>
    <xf numFmtId="1" fontId="10" fillId="0" borderId="33" xfId="0" applyNumberFormat="1" applyFont="1" applyBorder="1" applyAlignment="1" applyProtection="1">
      <alignment horizontal="center" vertical="center"/>
      <protection locked="0"/>
    </xf>
    <xf numFmtId="1" fontId="10" fillId="0" borderId="30" xfId="0" applyNumberFormat="1" applyFont="1" applyBorder="1" applyAlignment="1" applyProtection="1">
      <alignment horizontal="center" vertical="center"/>
      <protection locked="0"/>
    </xf>
    <xf numFmtId="2" fontId="6" fillId="0" borderId="36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2" fontId="10" fillId="0" borderId="29" xfId="0" applyNumberFormat="1" applyFont="1" applyBorder="1" applyAlignment="1" applyProtection="1">
      <alignment horizontal="center" vertical="center"/>
      <protection locked="0"/>
    </xf>
    <xf numFmtId="2" fontId="10" fillId="0" borderId="6" xfId="0" applyNumberFormat="1" applyFont="1" applyBorder="1" applyAlignment="1" applyProtection="1">
      <alignment vertical="center"/>
      <protection locked="0"/>
    </xf>
    <xf numFmtId="2" fontId="10" fillId="0" borderId="29" xfId="0" applyNumberFormat="1" applyFont="1" applyBorder="1" applyAlignment="1" applyProtection="1">
      <alignment vertical="center"/>
      <protection locked="0"/>
    </xf>
    <xf numFmtId="168" fontId="10" fillId="0" borderId="6" xfId="0" applyNumberFormat="1" applyFont="1" applyBorder="1" applyAlignment="1" applyProtection="1">
      <alignment horizontal="center" vertical="center"/>
      <protection locked="0"/>
    </xf>
    <xf numFmtId="167" fontId="10" fillId="0" borderId="28" xfId="0" applyNumberFormat="1" applyFont="1" applyBorder="1" applyAlignment="1" applyProtection="1">
      <alignment horizontal="center" vertical="center"/>
      <protection locked="0"/>
    </xf>
    <xf numFmtId="168" fontId="10" fillId="0" borderId="29" xfId="0" applyNumberFormat="1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vertical="center"/>
      <protection locked="0"/>
    </xf>
    <xf numFmtId="1" fontId="6" fillId="0" borderId="15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164" fontId="6" fillId="0" borderId="1" xfId="0" quotePrefix="1" applyNumberFormat="1" applyFont="1" applyBorder="1" applyAlignment="1">
      <alignment horizontal="center" vertical="center"/>
    </xf>
    <xf numFmtId="2" fontId="10" fillId="0" borderId="11" xfId="0" applyNumberFormat="1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167" fontId="10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center" vertical="center" textRotation="90" wrapText="1"/>
    </xf>
    <xf numFmtId="0" fontId="9" fillId="0" borderId="41" xfId="0" applyFont="1" applyBorder="1" applyAlignment="1">
      <alignment horizontal="center" vertical="center" textRotation="90" wrapText="1"/>
    </xf>
    <xf numFmtId="0" fontId="9" fillId="0" borderId="42" xfId="0" applyFont="1" applyBorder="1" applyAlignment="1">
      <alignment horizontal="center" vertical="center" textRotation="90" wrapText="1"/>
    </xf>
    <xf numFmtId="164" fontId="6" fillId="0" borderId="7" xfId="0" applyNumberFormat="1" applyFont="1" applyBorder="1" applyAlignment="1">
      <alignment horizontal="center" vertical="center" textRotation="90" wrapText="1"/>
    </xf>
    <xf numFmtId="164" fontId="6" fillId="0" borderId="11" xfId="0" applyNumberFormat="1" applyFont="1" applyBorder="1" applyAlignment="1">
      <alignment horizontal="center" vertical="center" textRotation="90" wrapText="1"/>
    </xf>
    <xf numFmtId="164" fontId="6" fillId="0" borderId="4" xfId="0" applyNumberFormat="1" applyFont="1" applyBorder="1" applyAlignment="1">
      <alignment horizontal="center" vertical="center" textRotation="90" wrapText="1"/>
    </xf>
    <xf numFmtId="167" fontId="10" fillId="0" borderId="6" xfId="0" applyNumberFormat="1" applyFont="1" applyBorder="1" applyAlignment="1" applyProtection="1">
      <alignment horizontal="center" vertical="center"/>
      <protection locked="0"/>
    </xf>
    <xf numFmtId="167" fontId="10" fillId="0" borderId="28" xfId="0" applyNumberFormat="1" applyFont="1" applyBorder="1" applyAlignment="1" applyProtection="1">
      <alignment horizontal="center" vertical="center"/>
      <protection locked="0"/>
    </xf>
    <xf numFmtId="167" fontId="10" fillId="0" borderId="29" xfId="0" applyNumberFormat="1" applyFont="1" applyBorder="1" applyAlignment="1" applyProtection="1">
      <alignment horizontal="center" vertical="center"/>
      <protection locked="0"/>
    </xf>
    <xf numFmtId="168" fontId="10" fillId="0" borderId="6" xfId="0" applyNumberFormat="1" applyFont="1" applyBorder="1" applyAlignment="1" applyProtection="1">
      <alignment horizontal="center" vertical="center"/>
      <protection locked="0"/>
    </xf>
    <xf numFmtId="168" fontId="10" fillId="0" borderId="28" xfId="0" applyNumberFormat="1" applyFont="1" applyBorder="1" applyAlignment="1" applyProtection="1">
      <alignment horizontal="center" vertical="center"/>
      <protection locked="0"/>
    </xf>
    <xf numFmtId="168" fontId="10" fillId="0" borderId="29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 textRotation="90"/>
    </xf>
    <xf numFmtId="1" fontId="9" fillId="0" borderId="11" xfId="0" applyNumberFormat="1" applyFont="1" applyBorder="1" applyAlignment="1">
      <alignment horizontal="center" vertical="center" textRotation="90"/>
    </xf>
    <xf numFmtId="164" fontId="6" fillId="0" borderId="30" xfId="0" applyNumberFormat="1" applyFont="1" applyBorder="1" applyAlignment="1">
      <alignment horizontal="center" vertical="center" textRotation="90" wrapText="1"/>
    </xf>
    <xf numFmtId="164" fontId="6" fillId="0" borderId="32" xfId="0" applyNumberFormat="1" applyFont="1" applyBorder="1" applyAlignment="1">
      <alignment horizontal="center" vertical="center" textRotation="90" wrapText="1"/>
    </xf>
    <xf numFmtId="164" fontId="6" fillId="0" borderId="33" xfId="0" applyNumberFormat="1" applyFont="1" applyBorder="1" applyAlignment="1">
      <alignment horizontal="center" vertical="center" textRotation="90" wrapText="1"/>
    </xf>
    <xf numFmtId="166" fontId="5" fillId="4" borderId="0" xfId="0" applyNumberFormat="1" applyFont="1" applyFill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167" fontId="10" fillId="0" borderId="15" xfId="0" applyNumberFormat="1" applyFont="1" applyBorder="1" applyAlignment="1" applyProtection="1">
      <alignment horizontal="center" vertical="center"/>
      <protection locked="0"/>
    </xf>
    <xf numFmtId="167" fontId="10" fillId="0" borderId="16" xfId="0" applyNumberFormat="1" applyFont="1" applyBorder="1" applyAlignment="1" applyProtection="1">
      <alignment horizontal="center" vertical="center"/>
      <protection locked="0"/>
    </xf>
    <xf numFmtId="167" fontId="10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 textRotation="9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50</xdr:row>
      <xdr:rowOff>76200</xdr:rowOff>
    </xdr:from>
    <xdr:to>
      <xdr:col>26</xdr:col>
      <xdr:colOff>0</xdr:colOff>
      <xdr:row>50</xdr:row>
      <xdr:rowOff>76200</xdr:rowOff>
    </xdr:to>
    <xdr:sp macro="" textlink="">
      <xdr:nvSpPr>
        <xdr:cNvPr id="1100" name="Line 17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17802225" y="9705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26</xdr:row>
      <xdr:rowOff>0</xdr:rowOff>
    </xdr:from>
    <xdr:to>
      <xdr:col>38</xdr:col>
      <xdr:colOff>66675</xdr:colOff>
      <xdr:row>28</xdr:row>
      <xdr:rowOff>28575</xdr:rowOff>
    </xdr:to>
    <xdr:sp macro="" textlink="">
      <xdr:nvSpPr>
        <xdr:cNvPr id="1101" name="Line 3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2436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26</xdr:row>
      <xdr:rowOff>0</xdr:rowOff>
    </xdr:from>
    <xdr:to>
      <xdr:col>39</xdr:col>
      <xdr:colOff>161925</xdr:colOff>
      <xdr:row>28</xdr:row>
      <xdr:rowOff>28575</xdr:rowOff>
    </xdr:to>
    <xdr:sp macro="" textlink="">
      <xdr:nvSpPr>
        <xdr:cNvPr id="1102" name="Line 3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62436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26</xdr:row>
      <xdr:rowOff>0</xdr:rowOff>
    </xdr:from>
    <xdr:to>
      <xdr:col>38</xdr:col>
      <xdr:colOff>66675</xdr:colOff>
      <xdr:row>28</xdr:row>
      <xdr:rowOff>28575</xdr:rowOff>
    </xdr:to>
    <xdr:sp macro="" textlink="">
      <xdr:nvSpPr>
        <xdr:cNvPr id="1103" name="Line 3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2436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52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1104" name="Line 4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52</xdr:row>
      <xdr:rowOff>0</xdr:rowOff>
    </xdr:from>
    <xdr:to>
      <xdr:col>38</xdr:col>
      <xdr:colOff>66675</xdr:colOff>
      <xdr:row>52</xdr:row>
      <xdr:rowOff>0</xdr:rowOff>
    </xdr:to>
    <xdr:sp macro="" textlink="">
      <xdr:nvSpPr>
        <xdr:cNvPr id="1105" name="Line 4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52</xdr:row>
      <xdr:rowOff>0</xdr:rowOff>
    </xdr:from>
    <xdr:to>
      <xdr:col>39</xdr:col>
      <xdr:colOff>161925</xdr:colOff>
      <xdr:row>52</xdr:row>
      <xdr:rowOff>0</xdr:rowOff>
    </xdr:to>
    <xdr:sp macro="" textlink="">
      <xdr:nvSpPr>
        <xdr:cNvPr id="1106" name="Line 4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52</xdr:row>
      <xdr:rowOff>0</xdr:rowOff>
    </xdr:from>
    <xdr:to>
      <xdr:col>38</xdr:col>
      <xdr:colOff>66675</xdr:colOff>
      <xdr:row>52</xdr:row>
      <xdr:rowOff>0</xdr:rowOff>
    </xdr:to>
    <xdr:sp macro="" textlink="">
      <xdr:nvSpPr>
        <xdr:cNvPr id="1107" name="Line 4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52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1108" name="Line 45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52</xdr:row>
      <xdr:rowOff>0</xdr:rowOff>
    </xdr:from>
    <xdr:to>
      <xdr:col>38</xdr:col>
      <xdr:colOff>66675</xdr:colOff>
      <xdr:row>52</xdr:row>
      <xdr:rowOff>0</xdr:rowOff>
    </xdr:to>
    <xdr:sp macro="" textlink="">
      <xdr:nvSpPr>
        <xdr:cNvPr id="1109" name="Line 46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52</xdr:row>
      <xdr:rowOff>0</xdr:rowOff>
    </xdr:from>
    <xdr:to>
      <xdr:col>39</xdr:col>
      <xdr:colOff>161925</xdr:colOff>
      <xdr:row>52</xdr:row>
      <xdr:rowOff>0</xdr:rowOff>
    </xdr:to>
    <xdr:sp macro="" textlink="">
      <xdr:nvSpPr>
        <xdr:cNvPr id="1110" name="Line 47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52</xdr:row>
      <xdr:rowOff>0</xdr:rowOff>
    </xdr:from>
    <xdr:to>
      <xdr:col>38</xdr:col>
      <xdr:colOff>66675</xdr:colOff>
      <xdr:row>52</xdr:row>
      <xdr:rowOff>0</xdr:rowOff>
    </xdr:to>
    <xdr:sp macro="" textlink="">
      <xdr:nvSpPr>
        <xdr:cNvPr id="1111" name="Line 48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52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1112" name="Line 49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52</xdr:row>
      <xdr:rowOff>0</xdr:rowOff>
    </xdr:from>
    <xdr:to>
      <xdr:col>38</xdr:col>
      <xdr:colOff>66675</xdr:colOff>
      <xdr:row>52</xdr:row>
      <xdr:rowOff>0</xdr:rowOff>
    </xdr:to>
    <xdr:sp macro="" textlink="">
      <xdr:nvSpPr>
        <xdr:cNvPr id="1113" name="Line 50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52</xdr:row>
      <xdr:rowOff>0</xdr:rowOff>
    </xdr:from>
    <xdr:to>
      <xdr:col>39</xdr:col>
      <xdr:colOff>161925</xdr:colOff>
      <xdr:row>52</xdr:row>
      <xdr:rowOff>0</xdr:rowOff>
    </xdr:to>
    <xdr:sp macro="" textlink="">
      <xdr:nvSpPr>
        <xdr:cNvPr id="1114" name="Line 5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52</xdr:row>
      <xdr:rowOff>0</xdr:rowOff>
    </xdr:from>
    <xdr:to>
      <xdr:col>38</xdr:col>
      <xdr:colOff>66675</xdr:colOff>
      <xdr:row>52</xdr:row>
      <xdr:rowOff>0</xdr:rowOff>
    </xdr:to>
    <xdr:sp macro="" textlink="">
      <xdr:nvSpPr>
        <xdr:cNvPr id="1115" name="Line 5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52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1116" name="Line 54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>
          <a:off x="17802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52</xdr:row>
      <xdr:rowOff>0</xdr:rowOff>
    </xdr:from>
    <xdr:to>
      <xdr:col>38</xdr:col>
      <xdr:colOff>66675</xdr:colOff>
      <xdr:row>52</xdr:row>
      <xdr:rowOff>0</xdr:rowOff>
    </xdr:to>
    <xdr:sp macro="" textlink="">
      <xdr:nvSpPr>
        <xdr:cNvPr id="1117" name="Line 55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52</xdr:row>
      <xdr:rowOff>0</xdr:rowOff>
    </xdr:from>
    <xdr:to>
      <xdr:col>39</xdr:col>
      <xdr:colOff>161925</xdr:colOff>
      <xdr:row>52</xdr:row>
      <xdr:rowOff>0</xdr:rowOff>
    </xdr:to>
    <xdr:sp macro="" textlink="">
      <xdr:nvSpPr>
        <xdr:cNvPr id="1118" name="Line 56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52</xdr:row>
      <xdr:rowOff>0</xdr:rowOff>
    </xdr:from>
    <xdr:to>
      <xdr:col>38</xdr:col>
      <xdr:colOff>66675</xdr:colOff>
      <xdr:row>52</xdr:row>
      <xdr:rowOff>0</xdr:rowOff>
    </xdr:to>
    <xdr:sp macro="" textlink="">
      <xdr:nvSpPr>
        <xdr:cNvPr id="1119" name="Line 57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93</xdr:row>
      <xdr:rowOff>76200</xdr:rowOff>
    </xdr:from>
    <xdr:to>
      <xdr:col>26</xdr:col>
      <xdr:colOff>0</xdr:colOff>
      <xdr:row>93</xdr:row>
      <xdr:rowOff>76200</xdr:rowOff>
    </xdr:to>
    <xdr:sp macro="" textlink="">
      <xdr:nvSpPr>
        <xdr:cNvPr id="1120" name="Line 6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>
          <a:off x="17802225" y="1674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71</xdr:row>
      <xdr:rowOff>0</xdr:rowOff>
    </xdr:from>
    <xdr:to>
      <xdr:col>38</xdr:col>
      <xdr:colOff>66675</xdr:colOff>
      <xdr:row>73</xdr:row>
      <xdr:rowOff>28575</xdr:rowOff>
    </xdr:to>
    <xdr:sp macro="" textlink="">
      <xdr:nvSpPr>
        <xdr:cNvPr id="1121" name="Line 65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1328261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71</xdr:row>
      <xdr:rowOff>0</xdr:rowOff>
    </xdr:from>
    <xdr:to>
      <xdr:col>39</xdr:col>
      <xdr:colOff>161925</xdr:colOff>
      <xdr:row>73</xdr:row>
      <xdr:rowOff>28575</xdr:rowOff>
    </xdr:to>
    <xdr:sp macro="" textlink="">
      <xdr:nvSpPr>
        <xdr:cNvPr id="1122" name="Line 66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1328261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71</xdr:row>
      <xdr:rowOff>0</xdr:rowOff>
    </xdr:from>
    <xdr:to>
      <xdr:col>38</xdr:col>
      <xdr:colOff>66675</xdr:colOff>
      <xdr:row>73</xdr:row>
      <xdr:rowOff>28575</xdr:rowOff>
    </xdr:to>
    <xdr:sp macro="" textlink="">
      <xdr:nvSpPr>
        <xdr:cNvPr id="1123" name="Line 67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1328261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136</xdr:row>
      <xdr:rowOff>76200</xdr:rowOff>
    </xdr:from>
    <xdr:to>
      <xdr:col>26</xdr:col>
      <xdr:colOff>0</xdr:colOff>
      <xdr:row>136</xdr:row>
      <xdr:rowOff>76200</xdr:rowOff>
    </xdr:to>
    <xdr:sp macro="" textlink="">
      <xdr:nvSpPr>
        <xdr:cNvPr id="1124" name="Line 68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>
          <a:off x="17802225" y="2378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114</xdr:row>
      <xdr:rowOff>0</xdr:rowOff>
    </xdr:from>
    <xdr:to>
      <xdr:col>38</xdr:col>
      <xdr:colOff>66675</xdr:colOff>
      <xdr:row>116</xdr:row>
      <xdr:rowOff>28575</xdr:rowOff>
    </xdr:to>
    <xdr:sp macro="" textlink="">
      <xdr:nvSpPr>
        <xdr:cNvPr id="1125" name="Line 69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2032158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114</xdr:row>
      <xdr:rowOff>0</xdr:rowOff>
    </xdr:from>
    <xdr:to>
      <xdr:col>39</xdr:col>
      <xdr:colOff>161925</xdr:colOff>
      <xdr:row>116</xdr:row>
      <xdr:rowOff>28575</xdr:rowOff>
    </xdr:to>
    <xdr:sp macro="" textlink="">
      <xdr:nvSpPr>
        <xdr:cNvPr id="1126" name="Line 7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2032158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114</xdr:row>
      <xdr:rowOff>0</xdr:rowOff>
    </xdr:from>
    <xdr:to>
      <xdr:col>38</xdr:col>
      <xdr:colOff>66675</xdr:colOff>
      <xdr:row>116</xdr:row>
      <xdr:rowOff>28575</xdr:rowOff>
    </xdr:to>
    <xdr:sp macro="" textlink="">
      <xdr:nvSpPr>
        <xdr:cNvPr id="1127" name="Line 7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2032158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179</xdr:row>
      <xdr:rowOff>76200</xdr:rowOff>
    </xdr:from>
    <xdr:to>
      <xdr:col>26</xdr:col>
      <xdr:colOff>0</xdr:colOff>
      <xdr:row>179</xdr:row>
      <xdr:rowOff>76200</xdr:rowOff>
    </xdr:to>
    <xdr:sp macro="" textlink="">
      <xdr:nvSpPr>
        <xdr:cNvPr id="1128" name="Line 7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>
          <a:off x="17802225" y="3082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157</xdr:row>
      <xdr:rowOff>0</xdr:rowOff>
    </xdr:from>
    <xdr:to>
      <xdr:col>38</xdr:col>
      <xdr:colOff>66675</xdr:colOff>
      <xdr:row>159</xdr:row>
      <xdr:rowOff>28575</xdr:rowOff>
    </xdr:to>
    <xdr:sp macro="" textlink="">
      <xdr:nvSpPr>
        <xdr:cNvPr id="1129" name="Line 73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2736056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161925</xdr:colOff>
      <xdr:row>157</xdr:row>
      <xdr:rowOff>0</xdr:rowOff>
    </xdr:from>
    <xdr:to>
      <xdr:col>39</xdr:col>
      <xdr:colOff>161925</xdr:colOff>
      <xdr:row>159</xdr:row>
      <xdr:rowOff>28575</xdr:rowOff>
    </xdr:to>
    <xdr:sp macro="" textlink="">
      <xdr:nvSpPr>
        <xdr:cNvPr id="1130" name="Line 7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2736056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157</xdr:row>
      <xdr:rowOff>0</xdr:rowOff>
    </xdr:from>
    <xdr:to>
      <xdr:col>38</xdr:col>
      <xdr:colOff>66675</xdr:colOff>
      <xdr:row>159</xdr:row>
      <xdr:rowOff>28575</xdr:rowOff>
    </xdr:to>
    <xdr:sp macro="" textlink="">
      <xdr:nvSpPr>
        <xdr:cNvPr id="1131" name="Line 75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27360563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181"/>
  <sheetViews>
    <sheetView showGridLines="0" tabSelected="1" zoomScaleNormal="100" workbookViewId="0">
      <selection activeCell="L44" sqref="L44"/>
    </sheetView>
  </sheetViews>
  <sheetFormatPr defaultColWidth="9.140625"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28515625" style="6" customWidth="1"/>
    <col min="5" max="5" width="4.28515625" style="6" customWidth="1"/>
    <col min="6" max="6" width="15.28515625" style="6" customWidth="1"/>
    <col min="7" max="7" width="15.140625" style="9" customWidth="1"/>
    <col min="8" max="8" width="9.7109375" style="6" customWidth="1"/>
    <col min="9" max="9" width="10.28515625" style="10" customWidth="1"/>
    <col min="10" max="10" width="9.7109375" style="6" hidden="1" customWidth="1"/>
    <col min="11" max="11" width="3.85546875" style="6" hidden="1" customWidth="1"/>
    <col min="12" max="12" width="9.140625" style="6" customWidth="1"/>
    <col min="13" max="25" width="9.7109375" style="6" customWidth="1"/>
    <col min="26" max="26" width="9.140625" style="6" customWidth="1"/>
    <col min="27" max="27" width="2.7109375" style="6" customWidth="1"/>
    <col min="28" max="16384" width="9.140625" style="6"/>
  </cols>
  <sheetData>
    <row r="1" spans="1:34" ht="12.75" customHeight="1" x14ac:dyDescent="0.2">
      <c r="A1" s="6">
        <v>1</v>
      </c>
      <c r="D1" s="3"/>
      <c r="E1" s="3"/>
      <c r="F1" s="4" t="s">
        <v>12</v>
      </c>
      <c r="G1" s="4" t="s">
        <v>20</v>
      </c>
      <c r="H1" s="3" t="s">
        <v>21</v>
      </c>
      <c r="I1" s="2"/>
      <c r="J1" s="2"/>
      <c r="K1" s="2"/>
      <c r="L1" s="37"/>
      <c r="M1" s="37"/>
      <c r="N1" s="2"/>
      <c r="O1" s="37"/>
      <c r="P1" s="37"/>
      <c r="Q1" s="37"/>
      <c r="R1" s="37"/>
      <c r="S1" s="37"/>
      <c r="T1" s="2"/>
      <c r="U1" s="2"/>
      <c r="V1" s="2"/>
      <c r="W1" s="2"/>
      <c r="X1" s="2"/>
      <c r="Y1" s="38"/>
      <c r="Z1" s="38"/>
    </row>
    <row r="2" spans="1:34" ht="12.75" customHeight="1" x14ac:dyDescent="0.2">
      <c r="D2" s="3"/>
      <c r="E2" s="3"/>
      <c r="F2" s="4" t="s">
        <v>10</v>
      </c>
      <c r="G2" s="4" t="s">
        <v>22</v>
      </c>
      <c r="H2" s="3" t="s">
        <v>24</v>
      </c>
      <c r="I2" s="2"/>
      <c r="J2" s="2"/>
      <c r="K2" s="2"/>
      <c r="L2" s="37"/>
      <c r="M2" s="37"/>
      <c r="N2" s="2"/>
      <c r="O2" s="37"/>
      <c r="P2" s="37"/>
      <c r="Q2" s="37"/>
      <c r="R2" s="37"/>
      <c r="S2" s="37"/>
      <c r="T2" s="2"/>
      <c r="U2" s="2"/>
      <c r="V2" s="2"/>
      <c r="W2" s="2"/>
      <c r="X2" s="2"/>
      <c r="Y2" s="38"/>
      <c r="Z2" s="38"/>
    </row>
    <row r="3" spans="1:34" ht="12.75" customHeight="1" x14ac:dyDescent="0.2">
      <c r="D3" s="3"/>
      <c r="E3" s="4"/>
      <c r="F3" s="4"/>
      <c r="G3" s="4" t="s">
        <v>23</v>
      </c>
      <c r="H3" s="3" t="s">
        <v>26</v>
      </c>
      <c r="I3" s="2"/>
      <c r="J3" s="2"/>
      <c r="K3" s="2"/>
      <c r="L3" s="3"/>
      <c r="M3" s="3"/>
      <c r="N3" s="2"/>
      <c r="O3" s="3"/>
      <c r="P3" s="3"/>
      <c r="Q3" s="3"/>
      <c r="R3" s="3"/>
      <c r="S3" s="3"/>
      <c r="T3" s="2"/>
      <c r="U3" s="2"/>
      <c r="V3" s="2"/>
      <c r="W3" s="2"/>
      <c r="X3" s="2"/>
      <c r="Y3" s="38"/>
      <c r="Z3" s="38"/>
    </row>
    <row r="4" spans="1:34" ht="12.75" customHeight="1" x14ac:dyDescent="0.2">
      <c r="D4" s="3"/>
      <c r="E4" s="4"/>
      <c r="F4" s="5"/>
      <c r="G4" s="4" t="s">
        <v>25</v>
      </c>
      <c r="H4" s="3" t="s">
        <v>27</v>
      </c>
      <c r="I4" s="2"/>
      <c r="J4" s="2"/>
      <c r="K4" s="2"/>
      <c r="L4" s="3"/>
      <c r="M4" s="3"/>
      <c r="N4" s="2"/>
      <c r="O4" s="3"/>
      <c r="P4" s="3"/>
      <c r="Q4" s="3"/>
      <c r="R4" s="3"/>
      <c r="S4" s="3"/>
      <c r="T4" s="2"/>
      <c r="U4" s="2"/>
      <c r="V4" s="2"/>
      <c r="W4" s="2"/>
      <c r="X4" s="2"/>
      <c r="Y4" s="38"/>
      <c r="Z4" s="38"/>
    </row>
    <row r="5" spans="1:34" ht="12.75" customHeight="1" x14ac:dyDescent="0.2">
      <c r="D5" s="3"/>
      <c r="E5" s="4"/>
      <c r="F5" s="5"/>
      <c r="G5" s="4"/>
      <c r="H5" s="3"/>
      <c r="I5" s="2"/>
      <c r="J5" s="2"/>
      <c r="K5" s="2"/>
      <c r="L5" s="3"/>
      <c r="M5" s="3"/>
      <c r="N5" s="2"/>
      <c r="O5" s="3"/>
      <c r="P5" s="3"/>
      <c r="Q5" s="3"/>
      <c r="R5" s="3"/>
      <c r="S5" s="3"/>
      <c r="T5" s="2"/>
      <c r="U5" s="2"/>
      <c r="V5" s="2"/>
      <c r="W5" s="2"/>
      <c r="X5" s="2"/>
      <c r="Y5" s="38"/>
      <c r="Z5" s="38"/>
    </row>
    <row r="6" spans="1:34" ht="12.75" customHeight="1" x14ac:dyDescent="0.2">
      <c r="D6" s="3"/>
      <c r="E6" s="4"/>
      <c r="F6" s="5"/>
      <c r="G6" s="4"/>
      <c r="H6" s="3"/>
      <c r="I6" s="2"/>
      <c r="J6" s="2"/>
      <c r="K6" s="2"/>
      <c r="L6" s="3"/>
      <c r="M6" s="3"/>
      <c r="N6" s="2"/>
      <c r="O6" s="3"/>
      <c r="P6" s="3"/>
      <c r="Q6" s="3"/>
      <c r="R6" s="3"/>
      <c r="S6" s="3"/>
      <c r="T6" s="2"/>
      <c r="U6" s="2"/>
      <c r="V6" s="2"/>
      <c r="W6" s="2"/>
      <c r="X6" s="2"/>
      <c r="Y6" s="38"/>
      <c r="Z6" s="38"/>
    </row>
    <row r="7" spans="1:34" ht="12.75" customHeight="1" x14ac:dyDescent="0.2">
      <c r="D7" s="3"/>
      <c r="E7" s="7"/>
      <c r="F7" s="5"/>
      <c r="G7" s="8" t="s">
        <v>11</v>
      </c>
      <c r="H7" s="8"/>
      <c r="I7" s="2"/>
      <c r="J7" s="2"/>
      <c r="K7" s="2"/>
      <c r="L7" s="3"/>
      <c r="M7" s="3"/>
      <c r="N7" s="2"/>
      <c r="O7" s="3"/>
      <c r="P7" s="3"/>
      <c r="Q7" s="3"/>
      <c r="R7" s="3"/>
      <c r="S7" s="3"/>
      <c r="T7" s="2"/>
      <c r="U7" s="2"/>
      <c r="V7" s="2"/>
      <c r="W7" s="2"/>
      <c r="X7" s="2"/>
      <c r="Y7" s="38"/>
      <c r="Z7" s="38"/>
    </row>
    <row r="8" spans="1:34" ht="12.75" customHeight="1" thickBot="1" x14ac:dyDescent="0.25"/>
    <row r="9" spans="1:34" ht="12.75" customHeight="1" thickBot="1" x14ac:dyDescent="0.25">
      <c r="B9" s="42" t="s">
        <v>17</v>
      </c>
      <c r="D9" s="128">
        <f>AB9</f>
        <v>1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B9" s="39">
        <v>1</v>
      </c>
      <c r="AC9" s="40" t="s">
        <v>13</v>
      </c>
      <c r="AD9" s="12"/>
      <c r="AE9" s="12"/>
      <c r="AF9" s="12"/>
      <c r="AG9" s="12"/>
      <c r="AH9" s="12"/>
    </row>
    <row r="10" spans="1:34" ht="12.75" customHeight="1" thickBot="1" x14ac:dyDescent="0.25">
      <c r="B10" s="46">
        <v>69</v>
      </c>
      <c r="D10" s="11"/>
      <c r="E10" s="11"/>
      <c r="F10" s="11"/>
      <c r="G10" s="11"/>
      <c r="H10" s="11"/>
      <c r="I10" s="12"/>
      <c r="J10" s="12"/>
      <c r="K10" s="12"/>
      <c r="L10" s="13" t="s">
        <v>15</v>
      </c>
      <c r="M10" s="41" t="s">
        <v>35</v>
      </c>
      <c r="N10" s="41" t="s">
        <v>31</v>
      </c>
      <c r="O10" s="41" t="s">
        <v>32</v>
      </c>
      <c r="P10" s="41" t="s">
        <v>44</v>
      </c>
      <c r="Q10" s="41" t="s">
        <v>46</v>
      </c>
      <c r="R10" s="41" t="s">
        <v>59</v>
      </c>
      <c r="S10" s="41" t="s">
        <v>47</v>
      </c>
      <c r="T10" s="41" t="s">
        <v>36</v>
      </c>
      <c r="U10" s="41" t="s">
        <v>49</v>
      </c>
      <c r="V10" s="41" t="s">
        <v>49</v>
      </c>
      <c r="W10" s="41" t="s">
        <v>53</v>
      </c>
      <c r="X10" s="41" t="s">
        <v>54</v>
      </c>
      <c r="Y10" s="41" t="s">
        <v>55</v>
      </c>
      <c r="Z10" s="41" t="s">
        <v>56</v>
      </c>
    </row>
    <row r="11" spans="1:34" ht="12.75" customHeight="1" x14ac:dyDescent="0.2">
      <c r="D11" s="11"/>
      <c r="E11" s="11"/>
      <c r="F11" s="11"/>
      <c r="G11" s="11"/>
      <c r="H11" s="11"/>
      <c r="I11" s="12"/>
      <c r="J11" s="12"/>
      <c r="K11" s="12"/>
      <c r="L11" s="13" t="s">
        <v>16</v>
      </c>
      <c r="M11" s="15"/>
      <c r="N11" s="15"/>
      <c r="O11" s="16"/>
      <c r="P11" s="16" t="s">
        <v>45</v>
      </c>
      <c r="Q11" s="16"/>
      <c r="R11" s="16" t="s">
        <v>60</v>
      </c>
      <c r="S11" s="16"/>
      <c r="T11" s="16"/>
      <c r="U11" s="16"/>
      <c r="V11" s="16"/>
      <c r="W11" s="16"/>
      <c r="X11" s="16"/>
      <c r="Y11" s="16"/>
      <c r="Z11" s="16"/>
    </row>
    <row r="12" spans="1:34" ht="12.75" customHeight="1" x14ac:dyDescent="0.2">
      <c r="D12" s="12"/>
      <c r="E12" s="12"/>
      <c r="F12" s="1"/>
      <c r="G12" s="17"/>
      <c r="H12" s="12"/>
      <c r="I12" s="11"/>
      <c r="J12" s="12"/>
      <c r="K12" s="12"/>
      <c r="L12" s="13" t="s">
        <v>6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34" ht="12.75" customHeight="1" thickBot="1" x14ac:dyDescent="0.25">
      <c r="D13" s="12"/>
      <c r="E13" s="12"/>
      <c r="F13" s="1"/>
      <c r="G13" s="17"/>
      <c r="H13" s="12"/>
      <c r="I13" s="11"/>
      <c r="J13" s="12"/>
      <c r="K13" s="12"/>
      <c r="L13" s="13" t="s">
        <v>7</v>
      </c>
      <c r="M13" s="18"/>
      <c r="N13" s="18"/>
      <c r="O13" s="18">
        <v>1.5</v>
      </c>
      <c r="P13" s="18">
        <v>1.5</v>
      </c>
      <c r="Q13" s="18">
        <v>2.25</v>
      </c>
      <c r="R13" s="18"/>
      <c r="S13" s="18">
        <v>6</v>
      </c>
      <c r="T13" s="18">
        <v>6</v>
      </c>
      <c r="U13" s="18">
        <v>0.06</v>
      </c>
      <c r="V13" s="18">
        <v>0.09</v>
      </c>
      <c r="W13" s="18"/>
      <c r="X13" s="18"/>
      <c r="Y13" s="18"/>
      <c r="Z13" s="18"/>
    </row>
    <row r="14" spans="1:34" ht="12.75" customHeight="1" x14ac:dyDescent="0.2">
      <c r="B14" s="129" t="s">
        <v>18</v>
      </c>
      <c r="D14" s="117" t="s">
        <v>34</v>
      </c>
      <c r="E14" s="132"/>
      <c r="F14" s="133"/>
      <c r="G14" s="123" t="s">
        <v>38</v>
      </c>
      <c r="H14" s="110" t="s">
        <v>0</v>
      </c>
      <c r="I14" s="110" t="s">
        <v>37</v>
      </c>
      <c r="J14" s="110" t="s">
        <v>29</v>
      </c>
      <c r="K14" s="110" t="s">
        <v>30</v>
      </c>
      <c r="L14" s="95" t="s">
        <v>62</v>
      </c>
      <c r="M14" s="70" t="str">
        <f>IF(OR(TRIM(M10)=0,TRIM(M10)=""),"",IF(IFERROR(TRIM(INDEX(QryItemNamed,MATCH(TRIM(M10),ITEM,0),2)),"")="Y","SPECIAL",LEFT(IFERROR(TRIM(INDEX(ITEM,MATCH(TRIM(M10),ITEM,0))),""),3)))</f>
        <v>202</v>
      </c>
      <c r="N14" s="19" t="str">
        <f>IF(OR(TRIM(N10)=0,TRIM(N10)=""),"",IF(IFERROR(TRIM(INDEX(QryItemNamed,MATCH(TRIM(N10),ITEM,0),2)),"")="Y","SPECIAL",LEFT(IFERROR(TRIM(INDEX(ITEM,MATCH(TRIM(N10),ITEM,0))),""),3)))</f>
        <v>204</v>
      </c>
      <c r="O14" s="19" t="str">
        <f t="shared" ref="O14:Y14" si="0">IF(OR(TRIM(O10)=0,TRIM(O10)=""),"",IF(IFERROR(TRIM(INDEX(QryItemNamed,MATCH(TRIM(O10),ITEM,0),2)),"")="Y","SPECIAL",LEFT(IFERROR(TRIM(INDEX(ITEM,MATCH(TRIM(O10),ITEM,0))),""),3)))</f>
        <v>254</v>
      </c>
      <c r="P14" s="47">
        <v>442</v>
      </c>
      <c r="Q14" s="47">
        <v>442</v>
      </c>
      <c r="R14" s="47">
        <v>441</v>
      </c>
      <c r="S14" s="47">
        <v>301</v>
      </c>
      <c r="T14" s="19" t="str">
        <f t="shared" si="0"/>
        <v>304</v>
      </c>
      <c r="U14" s="19" t="str">
        <f t="shared" si="0"/>
        <v>407</v>
      </c>
      <c r="V14" s="19" t="str">
        <f t="shared" si="0"/>
        <v>407</v>
      </c>
      <c r="W14" s="19" t="str">
        <f t="shared" si="0"/>
        <v>204</v>
      </c>
      <c r="X14" s="19" t="str">
        <f t="shared" si="0"/>
        <v>204</v>
      </c>
      <c r="Y14" s="19" t="str">
        <f t="shared" si="0"/>
        <v>204</v>
      </c>
      <c r="Z14" s="90" t="s">
        <v>58</v>
      </c>
    </row>
    <row r="15" spans="1:34" ht="66" customHeight="1" x14ac:dyDescent="0.2">
      <c r="B15" s="130"/>
      <c r="D15" s="120"/>
      <c r="E15" s="134"/>
      <c r="F15" s="135"/>
      <c r="G15" s="124"/>
      <c r="H15" s="111"/>
      <c r="I15" s="111"/>
      <c r="J15" s="111"/>
      <c r="K15" s="111"/>
      <c r="L15" s="96"/>
      <c r="M15" s="125" t="str">
        <f t="shared" ref="M15" si="1">IF(OR(TRIM(M10)=0,TRIM(M10)=""),IF(M11="","",M11),IF(IFERROR(TRIM(INDEX(QryItemNamed,MATCH(TRIM(M10),ITEM,0),2)),"")="Y",TRIM(RIGHT(IFERROR(TRIM(INDEX(QryItemNamed,MATCH(TRIM(M10),ITEM,0),4)),"123456789012"),LEN(IFERROR(TRIM(INDEX(QryItemNamed,MATCH(TRIM(M10),ITEM,0),4)),"123456789012"))-9))&amp;M11,IFERROR(TRIM(INDEX(QryItemNamed,MATCH(TRIM(M10),ITEM,0),4))&amp;M11,"ITEM CODE DOES NOT EXIST IN ITEM MASTER")))</f>
        <v>PAVEMENT REMOVED</v>
      </c>
      <c r="N15" s="98" t="str">
        <f t="shared" ref="N15:Y15" si="2">IF(OR(TRIM(N10)=0,TRIM(N10)=""),IF(N11="","",N11),IF(IFERROR(TRIM(INDEX(QryItemNamed,MATCH(TRIM(N10),ITEM,0),2)),"")="Y",TRIM(RIGHT(IFERROR(TRIM(INDEX(QryItemNamed,MATCH(TRIM(N10),ITEM,0),4)),"123456789012"),LEN(IFERROR(TRIM(INDEX(QryItemNamed,MATCH(TRIM(N10),ITEM,0),4)),"123456789012"))-9))&amp;N11,IFERROR(TRIM(INDEX(QryItemNamed,MATCH(TRIM(N10),ITEM,0),4))&amp;N11,"ITEM CODE DOES NOT EXIST IN ITEM MASTER")))</f>
        <v>SUBGRADE COMPACTION</v>
      </c>
      <c r="O15" s="98" t="str">
        <f t="shared" si="2"/>
        <v>PAVEMENT PLANING, ASPHALT CONCRETE</v>
      </c>
      <c r="P15" s="98" t="str">
        <f t="shared" ref="P15:Q15" si="3">IF(OR(TRIM(P10)=0,TRIM(P10)=""),IF(P11="","",P11),IF(IFERROR(TRIM(INDEX(QryItemNamed,MATCH(TRIM(P10),ITEM,0),2)),"")="Y",TRIM(RIGHT(IFERROR(TRIM(INDEX(QryItemNamed,MATCH(TRIM(P10),ITEM,0),4)),"123456789012"),LEN(IFERROR(TRIM(INDEX(QryItemNamed,MATCH(TRIM(P10),ITEM,0),4)),"123456789012"))-9))&amp;P11,IFERROR(TRIM(INDEX(QryItemNamed,MATCH(TRIM(P10),ITEM,0),4))&amp;P11,"ITEM CODE DOES NOT EXIST IN ITEM MASTER")))</f>
        <v>ASPHALT CONCRETE SURFACE COURSE, 12.5 MM, TYPE A (446), PG64-22</v>
      </c>
      <c r="Q15" s="98" t="str">
        <f t="shared" si="3"/>
        <v>ASPHALT CONCRETE INTERMEDIATE COURSE, 19 MM, TYPE A (446)</v>
      </c>
      <c r="R15" s="98" t="s">
        <v>61</v>
      </c>
      <c r="S15" s="98" t="s">
        <v>48</v>
      </c>
      <c r="T15" s="98" t="str">
        <f t="shared" si="2"/>
        <v>AGGREGATE BASE</v>
      </c>
      <c r="U15" s="98" t="str">
        <f t="shared" ref="U15:V15" si="4">IF(OR(TRIM(U10)=0,TRIM(U10)=""),IF(U11="","",U11),IF(IFERROR(TRIM(INDEX(QryItemNamed,MATCH(TRIM(U10),ITEM,0),2)),"")="Y",TRIM(RIGHT(IFERROR(TRIM(INDEX(QryItemNamed,MATCH(TRIM(U10),ITEM,0),4)),"123456789012"),LEN(IFERROR(TRIM(INDEX(QryItemNamed,MATCH(TRIM(U10),ITEM,0),4)),"123456789012"))-9))&amp;U11,IFERROR(TRIM(INDEX(QryItemNamed,MATCH(TRIM(U10),ITEM,0),4))&amp;U11,"ITEM CODE DOES NOT EXIST IN ITEM MASTER")))</f>
        <v>NON-TRACKING TACK COAT</v>
      </c>
      <c r="V15" s="98" t="str">
        <f t="shared" si="4"/>
        <v>NON-TRACKING TACK COAT</v>
      </c>
      <c r="W15" s="98" t="str">
        <f t="shared" si="2"/>
        <v>EXCAVATION OF SUBGRADE</v>
      </c>
      <c r="X15" s="98" t="str">
        <f t="shared" si="2"/>
        <v>GRANULAR MATERIAL, TYPE C</v>
      </c>
      <c r="Y15" s="98" t="str">
        <f t="shared" si="2"/>
        <v>GEOTEXTILE FABRIC</v>
      </c>
      <c r="Z15" s="98" t="s">
        <v>57</v>
      </c>
    </row>
    <row r="16" spans="1:34" ht="12.75" customHeight="1" x14ac:dyDescent="0.2">
      <c r="B16" s="130"/>
      <c r="D16" s="120"/>
      <c r="E16" s="134"/>
      <c r="F16" s="135"/>
      <c r="G16" s="124"/>
      <c r="H16" s="111"/>
      <c r="I16" s="111"/>
      <c r="J16" s="111"/>
      <c r="K16" s="111"/>
      <c r="L16" s="96"/>
      <c r="M16" s="126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2:26" ht="12.75" customHeight="1" x14ac:dyDescent="0.2">
      <c r="B17" s="130"/>
      <c r="D17" s="120"/>
      <c r="E17" s="134"/>
      <c r="F17" s="135"/>
      <c r="G17" s="124"/>
      <c r="H17" s="111"/>
      <c r="I17" s="111"/>
      <c r="J17" s="111"/>
      <c r="K17" s="111"/>
      <c r="L17" s="96"/>
      <c r="M17" s="126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2:26" ht="12.75" customHeight="1" x14ac:dyDescent="0.2">
      <c r="B18" s="130"/>
      <c r="D18" s="120"/>
      <c r="E18" s="134"/>
      <c r="F18" s="135"/>
      <c r="G18" s="124"/>
      <c r="H18" s="111"/>
      <c r="I18" s="111"/>
      <c r="J18" s="111"/>
      <c r="K18" s="111"/>
      <c r="L18" s="96"/>
      <c r="M18" s="126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2:26" ht="12.75" customHeight="1" x14ac:dyDescent="0.2">
      <c r="B19" s="130"/>
      <c r="D19" s="120"/>
      <c r="E19" s="134"/>
      <c r="F19" s="135"/>
      <c r="G19" s="124"/>
      <c r="H19" s="111"/>
      <c r="I19" s="111"/>
      <c r="J19" s="111"/>
      <c r="K19" s="111"/>
      <c r="L19" s="96"/>
      <c r="M19" s="126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2:26" ht="12.75" customHeight="1" x14ac:dyDescent="0.2">
      <c r="B20" s="130"/>
      <c r="D20" s="120"/>
      <c r="E20" s="134"/>
      <c r="F20" s="135"/>
      <c r="G20" s="124"/>
      <c r="H20" s="111"/>
      <c r="I20" s="111"/>
      <c r="J20" s="111"/>
      <c r="K20" s="111"/>
      <c r="L20" s="96"/>
      <c r="M20" s="126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2:26" ht="12.75" customHeight="1" x14ac:dyDescent="0.2">
      <c r="B21" s="130"/>
      <c r="D21" s="120"/>
      <c r="E21" s="134"/>
      <c r="F21" s="135"/>
      <c r="G21" s="124"/>
      <c r="H21" s="111"/>
      <c r="I21" s="111"/>
      <c r="J21" s="111"/>
      <c r="K21" s="111"/>
      <c r="L21" s="96"/>
      <c r="M21" s="126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2:26" ht="12.75" customHeight="1" x14ac:dyDescent="0.2">
      <c r="B22" s="130"/>
      <c r="D22" s="120"/>
      <c r="E22" s="134"/>
      <c r="F22" s="135"/>
      <c r="G22" s="124"/>
      <c r="H22" s="111"/>
      <c r="I22" s="111"/>
      <c r="J22" s="111"/>
      <c r="K22" s="111"/>
      <c r="L22" s="96"/>
      <c r="M22" s="126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2:26" ht="12.75" customHeight="1" x14ac:dyDescent="0.2">
      <c r="B23" s="130"/>
      <c r="D23" s="120"/>
      <c r="E23" s="134"/>
      <c r="F23" s="135"/>
      <c r="G23" s="124"/>
      <c r="H23" s="111"/>
      <c r="I23" s="111"/>
      <c r="J23" s="111"/>
      <c r="K23" s="111"/>
      <c r="L23" s="96"/>
      <c r="M23" s="126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2:26" ht="12.75" customHeight="1" x14ac:dyDescent="0.2">
      <c r="B24" s="130"/>
      <c r="D24" s="120"/>
      <c r="E24" s="134"/>
      <c r="F24" s="135"/>
      <c r="G24" s="124"/>
      <c r="H24" s="111"/>
      <c r="I24" s="111"/>
      <c r="J24" s="111"/>
      <c r="K24" s="111"/>
      <c r="L24" s="96"/>
      <c r="M24" s="126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2:26" ht="12.75" customHeight="1" x14ac:dyDescent="0.2">
      <c r="B25" s="130"/>
      <c r="D25" s="120"/>
      <c r="E25" s="134"/>
      <c r="F25" s="135"/>
      <c r="G25" s="124"/>
      <c r="H25" s="111"/>
      <c r="I25" s="111"/>
      <c r="J25" s="111"/>
      <c r="K25" s="111"/>
      <c r="L25" s="96"/>
      <c r="M25" s="126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2:26" ht="12.75" customHeight="1" x14ac:dyDescent="0.2">
      <c r="B26" s="130"/>
      <c r="D26" s="120"/>
      <c r="E26" s="134"/>
      <c r="F26" s="135"/>
      <c r="G26" s="124"/>
      <c r="H26" s="111"/>
      <c r="I26" s="111"/>
      <c r="J26" s="112"/>
      <c r="K26" s="111"/>
      <c r="L26" s="96"/>
      <c r="M26" s="127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2:26" ht="12.75" customHeight="1" thickBot="1" x14ac:dyDescent="0.25">
      <c r="B27" s="131"/>
      <c r="D27" s="136"/>
      <c r="E27" s="137"/>
      <c r="F27" s="138"/>
      <c r="G27" s="147"/>
      <c r="H27" s="139"/>
      <c r="I27" s="22" t="s">
        <v>5</v>
      </c>
      <c r="J27" s="22" t="s">
        <v>5</v>
      </c>
      <c r="K27" s="22" t="s">
        <v>28</v>
      </c>
      <c r="L27" s="97"/>
      <c r="M27" s="69" t="str">
        <f t="shared" ref="M27" si="5">IF(OR(TRIM(M10)=0,TRIM(M10)=""),"",IF(IFERROR(TRIM(INDEX(QryItemNamed,MATCH(TRIM(M10),ITEM,0),3)),"")="LS","",IFERROR(TRIM(INDEX(QryItemNamed,MATCH(TRIM(M10),ITEM,0),3)),"")))</f>
        <v>SY</v>
      </c>
      <c r="N27" s="22" t="str">
        <f t="shared" ref="N27:Y27" si="6">IF(OR(TRIM(N10)=0,TRIM(N10)=""),"",IF(IFERROR(TRIM(INDEX(QryItemNamed,MATCH(TRIM(N10),ITEM,0),3)),"")="LS","",IFERROR(TRIM(INDEX(QryItemNamed,MATCH(TRIM(N10),ITEM,0),3)),"")))</f>
        <v>SY</v>
      </c>
      <c r="O27" s="22" t="str">
        <f t="shared" si="6"/>
        <v>SY</v>
      </c>
      <c r="P27" s="22" t="s">
        <v>33</v>
      </c>
      <c r="Q27" s="22" t="s">
        <v>33</v>
      </c>
      <c r="R27" s="22" t="s">
        <v>33</v>
      </c>
      <c r="S27" s="22" t="s">
        <v>33</v>
      </c>
      <c r="T27" s="22" t="str">
        <f t="shared" si="6"/>
        <v>CY</v>
      </c>
      <c r="U27" s="22" t="str">
        <f t="shared" si="6"/>
        <v>GAL</v>
      </c>
      <c r="V27" s="22" t="str">
        <f t="shared" si="6"/>
        <v>GAL</v>
      </c>
      <c r="W27" s="22" t="str">
        <f t="shared" si="6"/>
        <v>CY</v>
      </c>
      <c r="X27" s="22" t="str">
        <f t="shared" si="6"/>
        <v>CY</v>
      </c>
      <c r="Y27" s="22" t="str">
        <f t="shared" si="6"/>
        <v>SY</v>
      </c>
      <c r="Z27" s="22" t="s">
        <v>28</v>
      </c>
    </row>
    <row r="28" spans="2:26" ht="12.75" customHeight="1" x14ac:dyDescent="0.2">
      <c r="B28" s="43"/>
      <c r="D28" s="140" t="s">
        <v>50</v>
      </c>
      <c r="E28" s="141"/>
      <c r="F28" s="142"/>
      <c r="G28" s="55"/>
      <c r="H28" s="56"/>
      <c r="I28" s="57"/>
      <c r="J28" s="57"/>
      <c r="K28" s="57"/>
      <c r="L28" s="71"/>
      <c r="M28" s="75"/>
      <c r="N28" s="57"/>
      <c r="O28" s="57"/>
      <c r="P28" s="57"/>
      <c r="Q28" s="57"/>
      <c r="R28" s="57"/>
      <c r="S28" s="57"/>
      <c r="T28" s="57"/>
      <c r="U28" s="57"/>
      <c r="V28" s="57"/>
      <c r="W28" s="25"/>
      <c r="X28" s="25"/>
      <c r="Y28" s="26"/>
      <c r="Z28" s="25"/>
    </row>
    <row r="29" spans="2:26" ht="12.75" customHeight="1" x14ac:dyDescent="0.2">
      <c r="B29" s="44" t="s">
        <v>63</v>
      </c>
      <c r="D29" s="58">
        <v>17518.330000000002</v>
      </c>
      <c r="E29" s="59" t="s">
        <v>1</v>
      </c>
      <c r="F29" s="58">
        <v>17921.62</v>
      </c>
      <c r="G29" s="55" t="s">
        <v>39</v>
      </c>
      <c r="H29" s="56" t="s">
        <v>40</v>
      </c>
      <c r="I29" s="57">
        <f>F29-D29</f>
        <v>403.28999999999724</v>
      </c>
      <c r="J29" s="57"/>
      <c r="K29" s="57"/>
      <c r="L29" s="72" t="str">
        <f>B29</f>
        <v>01/NHS/21</v>
      </c>
      <c r="M29" s="76">
        <f>25220.03/9</f>
        <v>2802.2255555555553</v>
      </c>
      <c r="N29" s="57">
        <f>ROUND(33092.5/9,2)</f>
        <v>3676.94</v>
      </c>
      <c r="O29" s="92"/>
      <c r="P29" s="89">
        <f>ROUND(32154.8*($P$13/12)/27,2)</f>
        <v>148.86000000000001</v>
      </c>
      <c r="Q29" s="89">
        <f>ROUND(32154.8*($Q$13/12)/27,2)</f>
        <v>223.3</v>
      </c>
      <c r="R29" s="89"/>
      <c r="S29" s="89">
        <f>ROUND(32154.8*($S$13/12)/27,2)</f>
        <v>595.46</v>
      </c>
      <c r="T29" s="89">
        <f>ROUND(33092.5*($T$13/12)/27,2)</f>
        <v>612.82000000000005</v>
      </c>
      <c r="U29" s="57">
        <f>ROUND(32154.8*2/9*$U$13,2)</f>
        <v>428.73</v>
      </c>
      <c r="V29" s="57"/>
      <c r="W29" s="25"/>
      <c r="X29" s="25"/>
      <c r="Y29" s="26"/>
      <c r="Z29" s="27"/>
    </row>
    <row r="30" spans="2:26" ht="12.75" customHeight="1" x14ac:dyDescent="0.2">
      <c r="B30" s="44" t="s">
        <v>63</v>
      </c>
      <c r="D30" s="58">
        <v>18205.580000000002</v>
      </c>
      <c r="E30" s="59" t="s">
        <v>1</v>
      </c>
      <c r="F30" s="58">
        <v>19304.650000000001</v>
      </c>
      <c r="G30" s="60" t="s">
        <v>39</v>
      </c>
      <c r="H30" s="59" t="s">
        <v>40</v>
      </c>
      <c r="I30" s="57">
        <f>F30-D30</f>
        <v>1099.0699999999997</v>
      </c>
      <c r="J30" s="61"/>
      <c r="K30" s="57"/>
      <c r="L30" s="72" t="str">
        <f t="shared" ref="L30:L31" si="7">B30</f>
        <v>01/NHS/21</v>
      </c>
      <c r="M30" s="76">
        <f>68121.655/9</f>
        <v>7569.0727777777774</v>
      </c>
      <c r="N30" s="57">
        <f>ROUND(85892.676/9,2)</f>
        <v>9543.6299999999992</v>
      </c>
      <c r="O30" s="57"/>
      <c r="P30" s="89">
        <f>ROUND(83224.767*($P$13/12)/27,2)</f>
        <v>385.3</v>
      </c>
      <c r="Q30" s="89">
        <f>ROUND(83224.767*($Q$13/12)/27,2)</f>
        <v>577.95000000000005</v>
      </c>
      <c r="R30" s="89">
        <v>0.4</v>
      </c>
      <c r="S30" s="89">
        <f>ROUND(83224.767*($S$13/12)/27,2)</f>
        <v>1541.2</v>
      </c>
      <c r="T30" s="89">
        <f>ROUND(85892.676*($T$13/12)/27,2)</f>
        <v>1590.61</v>
      </c>
      <c r="U30" s="57">
        <f>ROUND(83224.767*2/9*$U$13,2)</f>
        <v>1109.6600000000001</v>
      </c>
      <c r="V30" s="57"/>
      <c r="W30" s="25"/>
      <c r="X30" s="27"/>
      <c r="Y30" s="26"/>
      <c r="Z30" s="27"/>
    </row>
    <row r="31" spans="2:26" ht="12.75" customHeight="1" x14ac:dyDescent="0.2">
      <c r="B31" s="44" t="s">
        <v>63</v>
      </c>
      <c r="D31" s="58">
        <v>19304.650000000001</v>
      </c>
      <c r="E31" s="59"/>
      <c r="F31" s="58">
        <v>19808.939999999999</v>
      </c>
      <c r="G31" s="55" t="s">
        <v>39</v>
      </c>
      <c r="H31" s="56" t="s">
        <v>40</v>
      </c>
      <c r="I31" s="57">
        <f>F31-D31</f>
        <v>504.28999999999724</v>
      </c>
      <c r="J31" s="61"/>
      <c r="K31" s="57"/>
      <c r="L31" s="72" t="str">
        <f t="shared" si="7"/>
        <v>01/NHS/21</v>
      </c>
      <c r="M31" s="76"/>
      <c r="N31" s="57"/>
      <c r="O31" s="57">
        <f>ROUND(27402.78/9,2)</f>
        <v>3044.75</v>
      </c>
      <c r="P31" s="89">
        <f>ROUND((27402.78)*($P$13/12)/27,2)</f>
        <v>126.86</v>
      </c>
      <c r="Q31" s="89"/>
      <c r="R31" s="89"/>
      <c r="S31" s="89"/>
      <c r="T31" s="89"/>
      <c r="U31" s="57"/>
      <c r="V31" s="57">
        <f>ROUND((27402.78)/9*$V$13,2)</f>
        <v>274.02999999999997</v>
      </c>
      <c r="W31" s="25"/>
      <c r="X31" s="27"/>
      <c r="Y31" s="26"/>
      <c r="Z31" s="27"/>
    </row>
    <row r="32" spans="2:26" ht="12.75" customHeight="1" x14ac:dyDescent="0.2">
      <c r="B32" s="44">
        <v>1</v>
      </c>
      <c r="D32" s="58"/>
      <c r="E32" s="59"/>
      <c r="F32" s="58"/>
      <c r="G32" s="60"/>
      <c r="H32" s="59"/>
      <c r="I32" s="56"/>
      <c r="J32" s="61"/>
      <c r="K32" s="57"/>
      <c r="L32" s="73"/>
      <c r="M32" s="76"/>
      <c r="N32" s="57"/>
      <c r="O32" s="57"/>
      <c r="P32" s="55"/>
      <c r="Q32" s="57"/>
      <c r="R32" s="57"/>
      <c r="S32" s="57"/>
      <c r="T32" s="57"/>
      <c r="U32" s="57"/>
      <c r="V32" s="57"/>
      <c r="W32" s="25"/>
      <c r="X32" s="27"/>
      <c r="Y32" s="26"/>
      <c r="Z32" s="27"/>
    </row>
    <row r="33" spans="2:26" ht="12.75" customHeight="1" x14ac:dyDescent="0.2">
      <c r="B33" s="44">
        <v>1</v>
      </c>
      <c r="D33" s="101" t="s">
        <v>51</v>
      </c>
      <c r="E33" s="102"/>
      <c r="F33" s="103"/>
      <c r="G33" s="60"/>
      <c r="H33" s="59"/>
      <c r="I33" s="57"/>
      <c r="J33" s="61"/>
      <c r="K33" s="57"/>
      <c r="L33" s="73"/>
      <c r="M33" s="76"/>
      <c r="N33" s="57"/>
      <c r="O33" s="57"/>
      <c r="P33" s="55"/>
      <c r="Q33" s="57"/>
      <c r="R33" s="57"/>
      <c r="S33" s="57"/>
      <c r="T33" s="57"/>
      <c r="U33" s="57"/>
      <c r="V33" s="57"/>
      <c r="W33" s="27"/>
      <c r="X33" s="27"/>
      <c r="Y33" s="26"/>
      <c r="Z33" s="27"/>
    </row>
    <row r="34" spans="2:26" ht="12.75" customHeight="1" x14ac:dyDescent="0.2">
      <c r="B34" s="44" t="s">
        <v>64</v>
      </c>
      <c r="D34" s="58">
        <v>3381.25</v>
      </c>
      <c r="E34" s="59" t="s">
        <v>1</v>
      </c>
      <c r="F34" s="85">
        <v>3920.33</v>
      </c>
      <c r="G34" s="60" t="s">
        <v>41</v>
      </c>
      <c r="H34" s="59" t="s">
        <v>40</v>
      </c>
      <c r="I34" s="57">
        <f>F34-D34</f>
        <v>539.07999999999993</v>
      </c>
      <c r="J34" s="61"/>
      <c r="K34" s="61"/>
      <c r="L34" s="62" t="str">
        <f>B34</f>
        <v>02/S&gt;2/04</v>
      </c>
      <c r="M34" s="76">
        <f>29452/9</f>
        <v>3272.4444444444443</v>
      </c>
      <c r="N34" s="57">
        <f>ROUND(45214.522/9,2)</f>
        <v>5023.84</v>
      </c>
      <c r="O34" s="57"/>
      <c r="P34" s="89">
        <f>ROUND((41523.355+3762.564)*($P$13/12)/27,2)</f>
        <v>209.66</v>
      </c>
      <c r="Q34" s="89">
        <f>ROUND((41523.355)*($Q$13/12)/27,2)</f>
        <v>288.36</v>
      </c>
      <c r="R34" s="89"/>
      <c r="S34" s="89">
        <f>ROUND(41523.355*($S$13/12)/27,2)</f>
        <v>768.95</v>
      </c>
      <c r="T34" s="89">
        <f>ROUND(((45214.522*($T$13/12))+(1794.504*1.5))/27,2)</f>
        <v>937</v>
      </c>
      <c r="U34" s="57">
        <f>ROUND((41523.355)*2/9*$U$13,2)</f>
        <v>553.64</v>
      </c>
      <c r="V34" s="57"/>
      <c r="W34" s="27">
        <f>(25367*2)/27</f>
        <v>1879.037037037037</v>
      </c>
      <c r="X34" s="27">
        <f>(25367*2)/27</f>
        <v>1879.037037037037</v>
      </c>
      <c r="Y34" s="27">
        <f>25367/9</f>
        <v>2818.5555555555557</v>
      </c>
      <c r="Z34" s="27">
        <f>25367/9</f>
        <v>2818.5555555555557</v>
      </c>
    </row>
    <row r="35" spans="2:26" ht="12.75" customHeight="1" x14ac:dyDescent="0.2">
      <c r="B35" s="44" t="s">
        <v>64</v>
      </c>
      <c r="D35" s="93">
        <v>3920.33</v>
      </c>
      <c r="E35" s="59"/>
      <c r="F35" s="85">
        <v>4716.53</v>
      </c>
      <c r="G35" s="60" t="s">
        <v>41</v>
      </c>
      <c r="H35" s="59" t="s">
        <v>40</v>
      </c>
      <c r="I35" s="57">
        <f>F35-D35</f>
        <v>796.19999999999982</v>
      </c>
      <c r="J35" s="61"/>
      <c r="K35" s="61"/>
      <c r="L35" s="62" t="str">
        <f t="shared" ref="L35:L36" si="8">B35</f>
        <v>02/S&gt;2/04</v>
      </c>
      <c r="M35" s="76"/>
      <c r="N35" s="57"/>
      <c r="O35" s="57">
        <f>ROUND(41150.13/9,2)</f>
        <v>4572.24</v>
      </c>
      <c r="P35" s="89">
        <f>ROUND((41150.13)*($P$13/12)/27,2)</f>
        <v>190.51</v>
      </c>
      <c r="Q35" s="89"/>
      <c r="R35" s="89"/>
      <c r="S35" s="89"/>
      <c r="T35" s="89"/>
      <c r="U35" s="57"/>
      <c r="V35" s="57">
        <f>ROUND((41150.13)/9*$V$13,2)</f>
        <v>411.5</v>
      </c>
      <c r="W35" s="27"/>
      <c r="X35" s="27"/>
      <c r="Y35" s="26"/>
      <c r="Z35" s="27"/>
    </row>
    <row r="36" spans="2:26" ht="12.75" customHeight="1" x14ac:dyDescent="0.2">
      <c r="B36" s="44" t="s">
        <v>64</v>
      </c>
      <c r="D36" s="58">
        <v>4619.8900000000003</v>
      </c>
      <c r="E36" s="59" t="s">
        <v>1</v>
      </c>
      <c r="F36" s="85">
        <v>4749.67</v>
      </c>
      <c r="G36" s="60" t="s">
        <v>41</v>
      </c>
      <c r="H36" s="59" t="s">
        <v>43</v>
      </c>
      <c r="I36" s="57">
        <f>F36-D36</f>
        <v>129.77999999999975</v>
      </c>
      <c r="J36" s="61"/>
      <c r="K36" s="61"/>
      <c r="L36" s="62" t="str">
        <f t="shared" si="8"/>
        <v>02/S&gt;2/04</v>
      </c>
      <c r="M36" s="76">
        <f>262.47/9</f>
        <v>29.163333333333338</v>
      </c>
      <c r="N36" s="57">
        <f>ROUND(1896.585/9,2)</f>
        <v>210.73</v>
      </c>
      <c r="O36" s="55"/>
      <c r="P36" s="89">
        <f>ROUND(1690.579*($P$13/12)/27,2)</f>
        <v>7.83</v>
      </c>
      <c r="Q36" s="89">
        <f>ROUND(1690.579*($Q$13/12)/27,2)</f>
        <v>11.74</v>
      </c>
      <c r="R36" s="89"/>
      <c r="S36" s="89">
        <f>ROUND(1690.579*($S$13/12)/27,2)</f>
        <v>31.31</v>
      </c>
      <c r="T36" s="89">
        <f>ROUND(1896.585*($T$13/12)/27,2)</f>
        <v>35.119999999999997</v>
      </c>
      <c r="U36" s="57">
        <f>ROUND(1690.579*2/9*$U$13,2)</f>
        <v>22.54</v>
      </c>
      <c r="V36" s="57"/>
      <c r="W36" s="27"/>
      <c r="X36" s="27"/>
      <c r="Y36" s="26"/>
      <c r="Z36" s="27"/>
    </row>
    <row r="37" spans="2:26" ht="12.75" customHeight="1" x14ac:dyDescent="0.2">
      <c r="B37" s="44">
        <v>1</v>
      </c>
      <c r="D37" s="58"/>
      <c r="E37" s="87"/>
      <c r="F37" s="85"/>
      <c r="G37" s="60"/>
      <c r="H37" s="59"/>
      <c r="I37" s="57"/>
      <c r="J37" s="61"/>
      <c r="K37" s="61"/>
      <c r="L37" s="62"/>
      <c r="M37" s="76"/>
      <c r="N37" s="57"/>
      <c r="O37" s="55"/>
      <c r="P37" s="55"/>
      <c r="Q37" s="55"/>
      <c r="R37" s="55"/>
      <c r="S37" s="57"/>
      <c r="T37" s="57"/>
      <c r="U37" s="62"/>
      <c r="V37" s="62"/>
      <c r="W37" s="27"/>
      <c r="X37" s="27"/>
      <c r="Y37" s="26"/>
      <c r="Z37" s="27"/>
    </row>
    <row r="38" spans="2:26" ht="12.75" customHeight="1" x14ac:dyDescent="0.2">
      <c r="B38" s="44">
        <v>1</v>
      </c>
      <c r="D38" s="104" t="s">
        <v>52</v>
      </c>
      <c r="E38" s="105"/>
      <c r="F38" s="106"/>
      <c r="G38" s="60"/>
      <c r="H38" s="59"/>
      <c r="I38" s="57"/>
      <c r="J38" s="61"/>
      <c r="K38" s="61"/>
      <c r="L38" s="73"/>
      <c r="M38" s="76"/>
      <c r="N38" s="57"/>
      <c r="O38" s="55"/>
      <c r="P38" s="57"/>
      <c r="Q38" s="55"/>
      <c r="R38" s="55"/>
      <c r="S38" s="57"/>
      <c r="T38" s="57"/>
      <c r="U38" s="57"/>
      <c r="V38" s="57"/>
      <c r="W38" s="27"/>
      <c r="X38" s="27"/>
      <c r="Y38" s="26"/>
      <c r="Z38" s="27"/>
    </row>
    <row r="39" spans="2:26" ht="12.75" customHeight="1" x14ac:dyDescent="0.2">
      <c r="B39" s="44" t="s">
        <v>64</v>
      </c>
      <c r="D39" s="84">
        <v>6019.94</v>
      </c>
      <c r="E39" s="63" t="s">
        <v>1</v>
      </c>
      <c r="F39" s="86">
        <v>6404.43</v>
      </c>
      <c r="G39" s="60" t="s">
        <v>42</v>
      </c>
      <c r="H39" s="59" t="s">
        <v>40</v>
      </c>
      <c r="I39" s="57">
        <f>F39-D39</f>
        <v>384.49000000000069</v>
      </c>
      <c r="J39" s="61"/>
      <c r="K39" s="61"/>
      <c r="L39" s="73" t="str">
        <f>B39</f>
        <v>02/S&gt;2/04</v>
      </c>
      <c r="M39" s="76">
        <f>11953.2/9</f>
        <v>1328.1333333333334</v>
      </c>
      <c r="N39" s="57"/>
      <c r="O39" s="55"/>
      <c r="P39" s="57"/>
      <c r="Q39" s="55"/>
      <c r="R39" s="55"/>
      <c r="S39" s="57"/>
      <c r="T39" s="57"/>
      <c r="U39" s="57"/>
      <c r="V39" s="57"/>
      <c r="W39" s="27"/>
      <c r="X39" s="27"/>
      <c r="Y39" s="26"/>
      <c r="Z39" s="27"/>
    </row>
    <row r="40" spans="2:26" ht="12.75" customHeight="1" x14ac:dyDescent="0.2">
      <c r="B40" s="44" t="s">
        <v>64</v>
      </c>
      <c r="D40" s="84">
        <v>6463.98</v>
      </c>
      <c r="E40" s="63" t="s">
        <v>1</v>
      </c>
      <c r="F40" s="86">
        <v>6501.35</v>
      </c>
      <c r="G40" s="60" t="s">
        <v>42</v>
      </c>
      <c r="H40" s="59" t="s">
        <v>40</v>
      </c>
      <c r="I40" s="57">
        <f>F40-D40</f>
        <v>37.3700000000008</v>
      </c>
      <c r="J40" s="61"/>
      <c r="K40" s="61"/>
      <c r="L40" s="73" t="str">
        <f t="shared" ref="L40:L41" si="9">B40</f>
        <v>02/S&gt;2/04</v>
      </c>
      <c r="M40" s="76">
        <f>2111.217/9</f>
        <v>234.57966666666667</v>
      </c>
      <c r="N40" s="57">
        <f>ROUND(1934.94/9,2)</f>
        <v>214.99</v>
      </c>
      <c r="O40" s="57"/>
      <c r="P40" s="89">
        <f>ROUND((1423.533)*($P$13/12)/27,2)</f>
        <v>6.59</v>
      </c>
      <c r="Q40" s="89">
        <f>ROUND((1423.533)*($Q$13/12)/27,2)</f>
        <v>9.89</v>
      </c>
      <c r="R40" s="89"/>
      <c r="S40" s="89">
        <f>ROUND(1423.533*($S$13/12)/27,2)</f>
        <v>26.36</v>
      </c>
      <c r="T40" s="89">
        <f>ROUND(((1934.94*($T$13/12))+(274.9*1.5))/27,2)</f>
        <v>51.1</v>
      </c>
      <c r="U40" s="57">
        <f>ROUND((1423.533)*2/9*$U$13,2)</f>
        <v>18.98</v>
      </c>
      <c r="V40" s="57"/>
      <c r="W40" s="27"/>
      <c r="X40" s="27"/>
      <c r="Y40" s="26"/>
      <c r="Z40" s="27"/>
    </row>
    <row r="41" spans="2:26" ht="12.75" customHeight="1" x14ac:dyDescent="0.2">
      <c r="B41" s="44" t="s">
        <v>64</v>
      </c>
      <c r="D41" s="84">
        <v>6501.35</v>
      </c>
      <c r="E41" s="61"/>
      <c r="F41" s="86">
        <v>6627.97</v>
      </c>
      <c r="G41" s="60" t="s">
        <v>42</v>
      </c>
      <c r="H41" s="59" t="s">
        <v>40</v>
      </c>
      <c r="I41" s="57">
        <f>F41-D41</f>
        <v>126.61999999999989</v>
      </c>
      <c r="J41" s="61"/>
      <c r="K41" s="61"/>
      <c r="L41" s="73" t="str">
        <f t="shared" si="9"/>
        <v>02/S&gt;2/04</v>
      </c>
      <c r="M41" s="77"/>
      <c r="N41" s="57"/>
      <c r="O41" s="57">
        <f>ROUND(3949.065/9,2)</f>
        <v>438.79</v>
      </c>
      <c r="P41" s="89">
        <f>ROUND((3949.065)*($P$13/12)/27,2)</f>
        <v>18.28</v>
      </c>
      <c r="Q41" s="55"/>
      <c r="R41" s="55"/>
      <c r="S41" s="57"/>
      <c r="T41" s="57"/>
      <c r="U41" s="57"/>
      <c r="V41" s="57">
        <f>ROUND((3949.065)/9*$V$13,2)</f>
        <v>39.49</v>
      </c>
      <c r="W41" s="27"/>
      <c r="X41" s="27"/>
      <c r="Y41" s="26"/>
      <c r="Z41" s="27"/>
    </row>
    <row r="42" spans="2:26" ht="12.75" customHeight="1" x14ac:dyDescent="0.2">
      <c r="B42" s="44"/>
      <c r="D42" s="62"/>
      <c r="E42" s="61"/>
      <c r="F42" s="81"/>
      <c r="G42" s="60"/>
      <c r="H42" s="59"/>
      <c r="I42" s="57"/>
      <c r="J42" s="61"/>
      <c r="K42" s="61"/>
      <c r="L42" s="62"/>
      <c r="M42" s="77"/>
      <c r="N42" s="57"/>
      <c r="O42" s="55"/>
      <c r="P42" s="57"/>
      <c r="Q42" s="55"/>
      <c r="R42" s="55"/>
      <c r="S42" s="57"/>
      <c r="T42" s="57"/>
      <c r="U42" s="62"/>
      <c r="V42" s="62"/>
      <c r="W42" s="27"/>
      <c r="X42" s="27"/>
      <c r="Y42" s="26"/>
      <c r="Z42" s="27"/>
    </row>
    <row r="43" spans="2:26" ht="12.75" customHeight="1" x14ac:dyDescent="0.2">
      <c r="B43" s="44"/>
      <c r="D43" s="82"/>
      <c r="E43" s="87"/>
      <c r="F43" s="83"/>
      <c r="G43" s="60"/>
      <c r="H43" s="59"/>
      <c r="I43" s="57"/>
      <c r="J43" s="61"/>
      <c r="K43" s="61"/>
      <c r="L43" s="62"/>
      <c r="M43" s="77"/>
      <c r="N43" s="57"/>
      <c r="O43" s="55"/>
      <c r="P43" s="57"/>
      <c r="Q43" s="55"/>
      <c r="R43" s="55"/>
      <c r="S43" s="57"/>
      <c r="T43" s="57"/>
      <c r="U43" s="62"/>
      <c r="V43" s="62"/>
      <c r="W43" s="27"/>
      <c r="X43" s="27"/>
      <c r="Y43" s="26"/>
      <c r="Z43" s="27"/>
    </row>
    <row r="44" spans="2:26" ht="12.75" customHeight="1" x14ac:dyDescent="0.2">
      <c r="B44" s="44"/>
      <c r="D44" s="84"/>
      <c r="E44" s="61"/>
      <c r="F44" s="86"/>
      <c r="G44" s="60"/>
      <c r="H44" s="59"/>
      <c r="I44" s="57"/>
      <c r="J44" s="61"/>
      <c r="K44" s="61"/>
      <c r="L44" s="73"/>
      <c r="M44" s="76"/>
      <c r="N44" s="57"/>
      <c r="O44" s="55"/>
      <c r="P44" s="57"/>
      <c r="Q44" s="55"/>
      <c r="R44" s="55"/>
      <c r="S44" s="57"/>
      <c r="T44" s="57"/>
      <c r="U44" s="57"/>
      <c r="V44" s="57"/>
      <c r="W44" s="27"/>
      <c r="X44" s="27"/>
      <c r="Y44" s="26"/>
      <c r="Z44" s="27"/>
    </row>
    <row r="45" spans="2:26" ht="12.75" customHeight="1" x14ac:dyDescent="0.2">
      <c r="B45" s="44"/>
      <c r="D45" s="63"/>
      <c r="E45" s="61"/>
      <c r="F45" s="63"/>
      <c r="G45" s="60"/>
      <c r="H45" s="59"/>
      <c r="I45" s="57"/>
      <c r="J45" s="61"/>
      <c r="K45" s="61"/>
      <c r="L45" s="73"/>
      <c r="M45" s="76"/>
      <c r="N45" s="57"/>
      <c r="O45" s="55"/>
      <c r="P45" s="57"/>
      <c r="Q45" s="55"/>
      <c r="R45" s="55"/>
      <c r="S45" s="57"/>
      <c r="T45" s="57"/>
      <c r="U45" s="57"/>
      <c r="V45" s="57"/>
      <c r="W45" s="27"/>
      <c r="X45" s="27"/>
      <c r="Y45" s="26"/>
      <c r="Z45" s="27"/>
    </row>
    <row r="46" spans="2:26" ht="12.75" customHeight="1" x14ac:dyDescent="0.2">
      <c r="B46" s="44"/>
      <c r="D46" s="63"/>
      <c r="E46" s="61"/>
      <c r="F46" s="63"/>
      <c r="G46" s="60"/>
      <c r="H46" s="59"/>
      <c r="I46" s="57"/>
      <c r="J46" s="61"/>
      <c r="K46" s="61"/>
      <c r="L46" s="73"/>
      <c r="M46" s="76"/>
      <c r="N46" s="57"/>
      <c r="O46" s="55"/>
      <c r="P46" s="57"/>
      <c r="Q46" s="55"/>
      <c r="R46" s="55"/>
      <c r="S46" s="57"/>
      <c r="T46" s="57"/>
      <c r="U46" s="57"/>
      <c r="V46" s="57"/>
      <c r="W46" s="27"/>
      <c r="X46" s="27"/>
      <c r="Y46" s="26"/>
      <c r="Z46" s="27"/>
    </row>
    <row r="47" spans="2:26" ht="12.75" customHeight="1" x14ac:dyDescent="0.2">
      <c r="B47" s="44"/>
      <c r="D47" s="64"/>
      <c r="E47" s="65"/>
      <c r="F47" s="64"/>
      <c r="G47" s="66"/>
      <c r="H47" s="67"/>
      <c r="I47" s="57"/>
      <c r="J47" s="65"/>
      <c r="K47" s="65"/>
      <c r="L47" s="74"/>
      <c r="M47" s="76"/>
      <c r="N47" s="65"/>
      <c r="O47" s="66"/>
      <c r="P47" s="57"/>
      <c r="Q47" s="66"/>
      <c r="R47" s="94"/>
      <c r="S47" s="57"/>
      <c r="T47" s="57"/>
      <c r="U47" s="57"/>
      <c r="V47" s="91"/>
      <c r="W47" s="33"/>
      <c r="X47" s="33"/>
      <c r="Y47" s="34"/>
      <c r="Z47" s="33"/>
    </row>
    <row r="48" spans="2:26" ht="12.75" customHeight="1" x14ac:dyDescent="0.2">
      <c r="B48" s="44"/>
      <c r="D48" s="65"/>
      <c r="E48" s="65"/>
      <c r="F48" s="65"/>
      <c r="G48" s="66"/>
      <c r="H48" s="67"/>
      <c r="I48" s="65"/>
      <c r="J48" s="65"/>
      <c r="K48" s="65"/>
      <c r="L48" s="68"/>
      <c r="M48" s="78"/>
      <c r="N48" s="65"/>
      <c r="O48" s="66"/>
      <c r="P48" s="66"/>
      <c r="Q48" s="66"/>
      <c r="R48" s="66"/>
      <c r="S48" s="65"/>
      <c r="T48" s="65"/>
      <c r="U48" s="68"/>
      <c r="V48" s="68"/>
      <c r="W48" s="33"/>
      <c r="X48" s="33"/>
      <c r="Y48" s="34"/>
      <c r="Z48" s="33"/>
    </row>
    <row r="49" spans="2:26" ht="12.75" customHeight="1" x14ac:dyDescent="0.2">
      <c r="B49" s="44"/>
      <c r="D49" s="65"/>
      <c r="E49" s="65"/>
      <c r="F49" s="65"/>
      <c r="G49" s="66"/>
      <c r="H49" s="67"/>
      <c r="I49" s="65"/>
      <c r="J49" s="65"/>
      <c r="K49" s="65"/>
      <c r="L49" s="68"/>
      <c r="M49" s="78"/>
      <c r="N49" s="65"/>
      <c r="O49" s="66"/>
      <c r="P49" s="66"/>
      <c r="Q49" s="66"/>
      <c r="R49" s="66"/>
      <c r="S49" s="65"/>
      <c r="T49" s="65"/>
      <c r="U49" s="68"/>
      <c r="V49" s="68"/>
      <c r="W49" s="33"/>
      <c r="X49" s="33"/>
      <c r="Y49" s="34"/>
      <c r="Z49" s="33"/>
    </row>
    <row r="50" spans="2:26" ht="12.75" customHeight="1" thickBot="1" x14ac:dyDescent="0.25">
      <c r="B50" s="45"/>
      <c r="D50" s="65"/>
      <c r="E50" s="65"/>
      <c r="F50" s="65"/>
      <c r="G50" s="66"/>
      <c r="H50" s="67"/>
      <c r="I50" s="67"/>
      <c r="J50" s="65"/>
      <c r="K50" s="65"/>
      <c r="L50" s="68"/>
      <c r="M50" s="78"/>
      <c r="N50" s="65"/>
      <c r="O50" s="66"/>
      <c r="P50" s="66"/>
      <c r="Q50" s="66"/>
      <c r="R50" s="66"/>
      <c r="S50" s="65"/>
      <c r="T50" s="65"/>
      <c r="U50" s="68"/>
      <c r="V50" s="68"/>
      <c r="W50" s="33"/>
      <c r="X50" s="33"/>
      <c r="Y50" s="34"/>
      <c r="Z50" s="33"/>
    </row>
    <row r="51" spans="2:26" ht="12.75" customHeight="1" thickBot="1" x14ac:dyDescent="0.25">
      <c r="D51" s="145" t="s">
        <v>3</v>
      </c>
      <c r="E51" s="146"/>
      <c r="F51" s="146"/>
      <c r="G51" s="146"/>
      <c r="H51" s="146"/>
      <c r="I51" s="146"/>
      <c r="J51" s="146"/>
      <c r="K51" s="146"/>
      <c r="L51" s="146"/>
      <c r="M51" s="79">
        <f t="shared" ref="M51:U51" si="10">SUM(M28:M50)</f>
        <v>15235.619111111111</v>
      </c>
      <c r="N51" s="35">
        <f t="shared" si="10"/>
        <v>18670.13</v>
      </c>
      <c r="O51" s="35">
        <f t="shared" si="10"/>
        <v>8055.78</v>
      </c>
      <c r="P51" s="35">
        <f t="shared" si="10"/>
        <v>1093.8899999999999</v>
      </c>
      <c r="Q51" s="35">
        <f t="shared" si="10"/>
        <v>1111.2400000000002</v>
      </c>
      <c r="R51" s="35">
        <f t="shared" ref="R51" si="11">SUM(R28:R50)</f>
        <v>0.4</v>
      </c>
      <c r="S51" s="35">
        <f t="shared" si="10"/>
        <v>2963.2799999999997</v>
      </c>
      <c r="T51" s="35">
        <f t="shared" si="10"/>
        <v>3226.6499999999996</v>
      </c>
      <c r="U51" s="35">
        <f t="shared" si="10"/>
        <v>2133.5500000000002</v>
      </c>
      <c r="V51" s="35">
        <f t="shared" ref="V51" si="12">SUM(V28:V50)</f>
        <v>725.02</v>
      </c>
      <c r="W51" s="35">
        <f>IF(W10="","",IF(W27="","",IF(SUM(W28:W50)&lt;&gt;0,SUM(W28:W50),"")))</f>
        <v>1879.037037037037</v>
      </c>
      <c r="X51" s="35">
        <f>IF(X10="","",IF(X27="","",IF(SUM(X28:X50)&lt;&gt;0,SUM(X28:X50),"")))</f>
        <v>1879.037037037037</v>
      </c>
      <c r="Y51" s="35">
        <f>IF(Y10="","",IF(Y27="","",IF(SUM(Y28:Y50)&lt;&gt;0,SUM(Y28:Y50),"")))</f>
        <v>2818.5555555555557</v>
      </c>
      <c r="Z51" s="35">
        <f>IF(Z10="","",IF(Z27="","",IF(SUM(Z28:Z50)&lt;&gt;0,SUM(Z28:Z50),"")))</f>
        <v>2818.5555555555557</v>
      </c>
    </row>
    <row r="52" spans="2:26" ht="12.75" customHeight="1" x14ac:dyDescent="0.2">
      <c r="B52" s="6" t="s">
        <v>19</v>
      </c>
      <c r="D52" s="143" t="s">
        <v>4</v>
      </c>
      <c r="E52" s="144"/>
      <c r="F52" s="144"/>
      <c r="G52" s="144"/>
      <c r="H52" s="144"/>
      <c r="I52" s="144"/>
      <c r="J52" s="144"/>
      <c r="K52" s="144"/>
      <c r="L52" s="144"/>
      <c r="M52" s="80">
        <f>ROUNDUP(M51,0)</f>
        <v>15236</v>
      </c>
      <c r="N52" s="36">
        <f>ROUNDUP(N51,0)</f>
        <v>18671</v>
      </c>
      <c r="O52" s="36">
        <f>ROUNDUP(O51,0)</f>
        <v>8056</v>
      </c>
      <c r="P52" s="36">
        <f>ROUNDUP(P51,0)</f>
        <v>1094</v>
      </c>
      <c r="Q52" s="88">
        <f>ROUNDUP(SUM(Q51:Q51),0)</f>
        <v>1112</v>
      </c>
      <c r="R52" s="88">
        <f>ROUNDUP(SUM(R51:R51),0)</f>
        <v>1</v>
      </c>
      <c r="S52" s="88">
        <f>ROUNDUP(SUM(S51:S51),0)</f>
        <v>2964</v>
      </c>
      <c r="T52" s="36">
        <f>ROUNDUP(T51,0)</f>
        <v>3227</v>
      </c>
      <c r="U52" s="36">
        <f t="shared" ref="U52:Z52" si="13">IF(U10="","",IF(U27="",IF(SUM(COUNTIF(U28:U50,"LS")+COUNTIF(U28:U50,"LUMP"))&gt;0,"LS",""),IF(U51&lt;&gt;"",ROUNDUP(U51,0),"")))</f>
        <v>2134</v>
      </c>
      <c r="V52" s="36">
        <f t="shared" ref="V52" si="14">IF(V10="","",IF(V27="",IF(SUM(COUNTIF(V28:V50,"LS")+COUNTIF(V28:V50,"LUMP"))&gt;0,"LS",""),IF(V51&lt;&gt;"",ROUNDUP(V51,0),"")))</f>
        <v>726</v>
      </c>
      <c r="W52" s="36">
        <f t="shared" si="13"/>
        <v>1880</v>
      </c>
      <c r="X52" s="36">
        <f t="shared" si="13"/>
        <v>1880</v>
      </c>
      <c r="Y52" s="36">
        <f t="shared" si="13"/>
        <v>2819</v>
      </c>
      <c r="Z52" s="36">
        <f t="shared" si="13"/>
        <v>2819</v>
      </c>
    </row>
    <row r="53" spans="2:26" ht="12.75" customHeight="1" thickBot="1" x14ac:dyDescent="0.25"/>
    <row r="54" spans="2:26" ht="12.75" customHeight="1" thickBot="1" x14ac:dyDescent="0.25">
      <c r="B54" s="42" t="s">
        <v>17</v>
      </c>
      <c r="D54" s="128">
        <f>D9+1</f>
        <v>2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</row>
    <row r="55" spans="2:26" ht="12.75" customHeight="1" thickBot="1" x14ac:dyDescent="0.25">
      <c r="B55" s="46"/>
      <c r="D55" s="11"/>
      <c r="E55" s="11"/>
      <c r="F55" s="11"/>
      <c r="G55" s="11"/>
      <c r="H55" s="11"/>
      <c r="I55" s="12"/>
      <c r="J55" s="12"/>
      <c r="K55" s="12"/>
      <c r="L55" s="13" t="s">
        <v>15</v>
      </c>
      <c r="M55" s="13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2:26" ht="12.75" customHeight="1" x14ac:dyDescent="0.2">
      <c r="D56" s="11"/>
      <c r="E56" s="11"/>
      <c r="F56" s="11"/>
      <c r="G56" s="11"/>
      <c r="H56" s="11"/>
      <c r="I56" s="12"/>
      <c r="J56" s="12"/>
      <c r="K56" s="12"/>
      <c r="L56" s="13" t="s">
        <v>16</v>
      </c>
      <c r="M56" s="13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2.75" customHeight="1" x14ac:dyDescent="0.2">
      <c r="D57" s="12"/>
      <c r="E57" s="12"/>
      <c r="F57" s="1"/>
      <c r="G57" s="17"/>
      <c r="H57" s="12"/>
      <c r="I57" s="11"/>
      <c r="J57" s="12"/>
      <c r="K57" s="12"/>
      <c r="L57" s="13" t="s">
        <v>6</v>
      </c>
      <c r="M57" s="13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2.75" customHeight="1" thickBot="1" x14ac:dyDescent="0.25">
      <c r="D58" s="12"/>
      <c r="E58" s="12"/>
      <c r="F58" s="1"/>
      <c r="G58" s="17"/>
      <c r="H58" s="12"/>
      <c r="I58" s="11"/>
      <c r="J58" s="12"/>
      <c r="K58" s="12"/>
      <c r="L58" s="13" t="s">
        <v>7</v>
      </c>
      <c r="M58" s="13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2:26" ht="12.75" customHeight="1" x14ac:dyDescent="0.2">
      <c r="B59" s="129" t="s">
        <v>18</v>
      </c>
      <c r="D59" s="117" t="s">
        <v>14</v>
      </c>
      <c r="E59" s="118"/>
      <c r="F59" s="119"/>
      <c r="G59" s="123" t="s">
        <v>8</v>
      </c>
      <c r="H59" s="110" t="s">
        <v>0</v>
      </c>
      <c r="I59" s="110" t="s">
        <v>9</v>
      </c>
      <c r="J59" s="110" t="s">
        <v>29</v>
      </c>
      <c r="K59" s="110" t="s">
        <v>30</v>
      </c>
      <c r="L59" s="110" t="s">
        <v>2</v>
      </c>
      <c r="M59" s="48"/>
      <c r="N59" s="19" t="str">
        <f t="shared" ref="N59:Z59" si="15">IF(OR(TRIM(N55)=0,TRIM(N55)=""),"",IF(IFERROR(TRIM(INDEX(QryItemNamed,MATCH(TRIM(N55),ITEM,0),2)),"")="Y","SPECIAL",LEFT(IFERROR(TRIM(INDEX(ITEM,MATCH(TRIM(N55),ITEM,0))),""),3)))</f>
        <v/>
      </c>
      <c r="O59" s="19" t="str">
        <f t="shared" si="15"/>
        <v/>
      </c>
      <c r="P59" s="19"/>
      <c r="Q59" s="19" t="str">
        <f t="shared" si="15"/>
        <v/>
      </c>
      <c r="R59" s="19"/>
      <c r="S59" s="19" t="str">
        <f t="shared" si="15"/>
        <v/>
      </c>
      <c r="T59" s="19" t="str">
        <f t="shared" si="15"/>
        <v/>
      </c>
      <c r="U59" s="19" t="str">
        <f t="shared" si="15"/>
        <v/>
      </c>
      <c r="V59" s="19"/>
      <c r="W59" s="19" t="str">
        <f t="shared" si="15"/>
        <v/>
      </c>
      <c r="X59" s="19" t="str">
        <f t="shared" si="15"/>
        <v/>
      </c>
      <c r="Y59" s="19" t="str">
        <f t="shared" si="15"/>
        <v/>
      </c>
      <c r="Z59" s="19" t="str">
        <f t="shared" si="15"/>
        <v/>
      </c>
    </row>
    <row r="60" spans="2:26" ht="19.350000000000001" customHeight="1" x14ac:dyDescent="0.2">
      <c r="B60" s="130"/>
      <c r="D60" s="120"/>
      <c r="E60" s="121"/>
      <c r="F60" s="122"/>
      <c r="G60" s="124"/>
      <c r="H60" s="111"/>
      <c r="I60" s="111"/>
      <c r="J60" s="111"/>
      <c r="K60" s="111"/>
      <c r="L60" s="111"/>
      <c r="M60" s="49"/>
      <c r="N60" s="98" t="str">
        <f t="shared" ref="N60:Z60" si="16">IF(OR(TRIM(N55)=0,TRIM(N55)=""),IF(N56="","",N56),IF(IFERROR(TRIM(INDEX(QryItemNamed,MATCH(TRIM(N55),ITEM,0),2)),"")="Y",TRIM(RIGHT(IFERROR(TRIM(INDEX(QryItemNamed,MATCH(TRIM(N55),ITEM,0),4)),"123456789012"),LEN(IFERROR(TRIM(INDEX(QryItemNamed,MATCH(TRIM(N55),ITEM,0),4)),"123456789012"))-9))&amp;N56,IFERROR(TRIM(INDEX(QryItemNamed,MATCH(TRIM(N55),ITEM,0),4))&amp;N56,"ITEM CODE DOES NOT EXIST IN ITEM MASTER")))</f>
        <v/>
      </c>
      <c r="O60" s="98" t="str">
        <f t="shared" si="16"/>
        <v/>
      </c>
      <c r="P60" s="51"/>
      <c r="Q60" s="98" t="str">
        <f t="shared" si="16"/>
        <v/>
      </c>
      <c r="R60" s="51"/>
      <c r="S60" s="98" t="str">
        <f t="shared" si="16"/>
        <v/>
      </c>
      <c r="T60" s="98" t="str">
        <f t="shared" si="16"/>
        <v/>
      </c>
      <c r="U60" s="98" t="str">
        <f t="shared" si="16"/>
        <v/>
      </c>
      <c r="V60" s="51"/>
      <c r="W60" s="98" t="str">
        <f t="shared" si="16"/>
        <v/>
      </c>
      <c r="X60" s="98" t="str">
        <f t="shared" si="16"/>
        <v/>
      </c>
      <c r="Y60" s="98" t="str">
        <f t="shared" si="16"/>
        <v/>
      </c>
      <c r="Z60" s="98" t="str">
        <f t="shared" si="16"/>
        <v/>
      </c>
    </row>
    <row r="61" spans="2:26" ht="12.75" customHeight="1" x14ac:dyDescent="0.2">
      <c r="B61" s="130"/>
      <c r="D61" s="120"/>
      <c r="E61" s="121"/>
      <c r="F61" s="122"/>
      <c r="G61" s="124"/>
      <c r="H61" s="111"/>
      <c r="I61" s="111"/>
      <c r="J61" s="111"/>
      <c r="K61" s="111"/>
      <c r="L61" s="111"/>
      <c r="M61" s="49"/>
      <c r="N61" s="99"/>
      <c r="O61" s="99"/>
      <c r="P61" s="52"/>
      <c r="Q61" s="99"/>
      <c r="R61" s="52"/>
      <c r="S61" s="99"/>
      <c r="T61" s="99"/>
      <c r="U61" s="99"/>
      <c r="V61" s="52"/>
      <c r="W61" s="99"/>
      <c r="X61" s="99"/>
      <c r="Y61" s="99"/>
      <c r="Z61" s="99"/>
    </row>
    <row r="62" spans="2:26" ht="12.75" customHeight="1" x14ac:dyDescent="0.2">
      <c r="B62" s="130"/>
      <c r="D62" s="120"/>
      <c r="E62" s="121"/>
      <c r="F62" s="122"/>
      <c r="G62" s="124"/>
      <c r="H62" s="111"/>
      <c r="I62" s="111"/>
      <c r="J62" s="111"/>
      <c r="K62" s="111"/>
      <c r="L62" s="111"/>
      <c r="M62" s="49"/>
      <c r="N62" s="99"/>
      <c r="O62" s="99"/>
      <c r="P62" s="52"/>
      <c r="Q62" s="99"/>
      <c r="R62" s="52"/>
      <c r="S62" s="99"/>
      <c r="T62" s="99"/>
      <c r="U62" s="99"/>
      <c r="V62" s="52"/>
      <c r="W62" s="99"/>
      <c r="X62" s="99"/>
      <c r="Y62" s="99"/>
      <c r="Z62" s="99"/>
    </row>
    <row r="63" spans="2:26" ht="12.75" customHeight="1" x14ac:dyDescent="0.2">
      <c r="B63" s="130"/>
      <c r="D63" s="120"/>
      <c r="E63" s="121"/>
      <c r="F63" s="122"/>
      <c r="G63" s="124"/>
      <c r="H63" s="111"/>
      <c r="I63" s="111"/>
      <c r="J63" s="111"/>
      <c r="K63" s="111"/>
      <c r="L63" s="111"/>
      <c r="M63" s="49"/>
      <c r="N63" s="99"/>
      <c r="O63" s="99"/>
      <c r="P63" s="52"/>
      <c r="Q63" s="99"/>
      <c r="R63" s="52"/>
      <c r="S63" s="99"/>
      <c r="T63" s="99"/>
      <c r="U63" s="99"/>
      <c r="V63" s="52"/>
      <c r="W63" s="99"/>
      <c r="X63" s="99"/>
      <c r="Y63" s="99"/>
      <c r="Z63" s="99"/>
    </row>
    <row r="64" spans="2:26" ht="12.75" customHeight="1" x14ac:dyDescent="0.2">
      <c r="B64" s="130"/>
      <c r="D64" s="120"/>
      <c r="E64" s="121"/>
      <c r="F64" s="122"/>
      <c r="G64" s="124"/>
      <c r="H64" s="111"/>
      <c r="I64" s="111"/>
      <c r="J64" s="111"/>
      <c r="K64" s="111"/>
      <c r="L64" s="111"/>
      <c r="M64" s="49"/>
      <c r="N64" s="99"/>
      <c r="O64" s="99"/>
      <c r="P64" s="52"/>
      <c r="Q64" s="99"/>
      <c r="R64" s="52"/>
      <c r="S64" s="99"/>
      <c r="T64" s="99"/>
      <c r="U64" s="99"/>
      <c r="V64" s="52"/>
      <c r="W64" s="99"/>
      <c r="X64" s="99"/>
      <c r="Y64" s="99"/>
      <c r="Z64" s="99"/>
    </row>
    <row r="65" spans="2:26" ht="12.75" customHeight="1" x14ac:dyDescent="0.2">
      <c r="B65" s="130"/>
      <c r="D65" s="120"/>
      <c r="E65" s="121"/>
      <c r="F65" s="122"/>
      <c r="G65" s="124"/>
      <c r="H65" s="111"/>
      <c r="I65" s="111"/>
      <c r="J65" s="111"/>
      <c r="K65" s="111"/>
      <c r="L65" s="111"/>
      <c r="M65" s="49"/>
      <c r="N65" s="99"/>
      <c r="O65" s="99"/>
      <c r="P65" s="52"/>
      <c r="Q65" s="99"/>
      <c r="R65" s="52"/>
      <c r="S65" s="99"/>
      <c r="T65" s="99"/>
      <c r="U65" s="99"/>
      <c r="V65" s="52"/>
      <c r="W65" s="99"/>
      <c r="X65" s="99"/>
      <c r="Y65" s="99"/>
      <c r="Z65" s="99"/>
    </row>
    <row r="66" spans="2:26" ht="12.75" customHeight="1" x14ac:dyDescent="0.2">
      <c r="B66" s="130"/>
      <c r="D66" s="120"/>
      <c r="E66" s="121"/>
      <c r="F66" s="122"/>
      <c r="G66" s="124"/>
      <c r="H66" s="111"/>
      <c r="I66" s="111"/>
      <c r="J66" s="111"/>
      <c r="K66" s="111"/>
      <c r="L66" s="111"/>
      <c r="M66" s="49"/>
      <c r="N66" s="99"/>
      <c r="O66" s="99"/>
      <c r="P66" s="52"/>
      <c r="Q66" s="99"/>
      <c r="R66" s="52"/>
      <c r="S66" s="99"/>
      <c r="T66" s="99"/>
      <c r="U66" s="99"/>
      <c r="V66" s="52"/>
      <c r="W66" s="99"/>
      <c r="X66" s="99"/>
      <c r="Y66" s="99"/>
      <c r="Z66" s="99"/>
    </row>
    <row r="67" spans="2:26" ht="12.75" customHeight="1" x14ac:dyDescent="0.2">
      <c r="B67" s="130"/>
      <c r="D67" s="120"/>
      <c r="E67" s="121"/>
      <c r="F67" s="122"/>
      <c r="G67" s="124"/>
      <c r="H67" s="111"/>
      <c r="I67" s="111"/>
      <c r="J67" s="111"/>
      <c r="K67" s="111"/>
      <c r="L67" s="111"/>
      <c r="M67" s="49"/>
      <c r="N67" s="99"/>
      <c r="O67" s="99"/>
      <c r="P67" s="52"/>
      <c r="Q67" s="99"/>
      <c r="R67" s="52"/>
      <c r="S67" s="99"/>
      <c r="T67" s="99"/>
      <c r="U67" s="99"/>
      <c r="V67" s="52"/>
      <c r="W67" s="99"/>
      <c r="X67" s="99"/>
      <c r="Y67" s="99"/>
      <c r="Z67" s="99"/>
    </row>
    <row r="68" spans="2:26" ht="12.75" customHeight="1" x14ac:dyDescent="0.2">
      <c r="B68" s="130"/>
      <c r="D68" s="120"/>
      <c r="E68" s="121"/>
      <c r="F68" s="122"/>
      <c r="G68" s="124"/>
      <c r="H68" s="111"/>
      <c r="I68" s="111"/>
      <c r="J68" s="111"/>
      <c r="K68" s="111"/>
      <c r="L68" s="111"/>
      <c r="M68" s="49"/>
      <c r="N68" s="99"/>
      <c r="O68" s="99"/>
      <c r="P68" s="52"/>
      <c r="Q68" s="99"/>
      <c r="R68" s="52"/>
      <c r="S68" s="99"/>
      <c r="T68" s="99"/>
      <c r="U68" s="99"/>
      <c r="V68" s="52"/>
      <c r="W68" s="99"/>
      <c r="X68" s="99"/>
      <c r="Y68" s="99"/>
      <c r="Z68" s="99"/>
    </row>
    <row r="69" spans="2:26" ht="12.75" customHeight="1" x14ac:dyDescent="0.2">
      <c r="B69" s="130"/>
      <c r="D69" s="120"/>
      <c r="E69" s="121"/>
      <c r="F69" s="122"/>
      <c r="G69" s="124"/>
      <c r="H69" s="111"/>
      <c r="I69" s="111"/>
      <c r="J69" s="111"/>
      <c r="K69" s="111"/>
      <c r="L69" s="111"/>
      <c r="M69" s="49"/>
      <c r="N69" s="99"/>
      <c r="O69" s="99"/>
      <c r="P69" s="52"/>
      <c r="Q69" s="99"/>
      <c r="R69" s="52"/>
      <c r="S69" s="99"/>
      <c r="T69" s="99"/>
      <c r="U69" s="99"/>
      <c r="V69" s="52"/>
      <c r="W69" s="99"/>
      <c r="X69" s="99"/>
      <c r="Y69" s="99"/>
      <c r="Z69" s="99"/>
    </row>
    <row r="70" spans="2:26" ht="12.75" customHeight="1" x14ac:dyDescent="0.2">
      <c r="B70" s="130"/>
      <c r="D70" s="120"/>
      <c r="E70" s="121"/>
      <c r="F70" s="122"/>
      <c r="G70" s="124"/>
      <c r="H70" s="111"/>
      <c r="I70" s="111"/>
      <c r="J70" s="111"/>
      <c r="K70" s="111"/>
      <c r="L70" s="111"/>
      <c r="M70" s="49"/>
      <c r="N70" s="99"/>
      <c r="O70" s="99"/>
      <c r="P70" s="52"/>
      <c r="Q70" s="99"/>
      <c r="R70" s="52"/>
      <c r="S70" s="99"/>
      <c r="T70" s="99"/>
      <c r="U70" s="99"/>
      <c r="V70" s="52"/>
      <c r="W70" s="99"/>
      <c r="X70" s="99"/>
      <c r="Y70" s="99"/>
      <c r="Z70" s="99"/>
    </row>
    <row r="71" spans="2:26" ht="12.75" customHeight="1" x14ac:dyDescent="0.2">
      <c r="B71" s="130"/>
      <c r="D71" s="120"/>
      <c r="E71" s="121"/>
      <c r="F71" s="122"/>
      <c r="G71" s="124"/>
      <c r="H71" s="111"/>
      <c r="I71" s="111"/>
      <c r="J71" s="112"/>
      <c r="K71" s="111"/>
      <c r="L71" s="111"/>
      <c r="M71" s="49"/>
      <c r="N71" s="100"/>
      <c r="O71" s="100"/>
      <c r="P71" s="53"/>
      <c r="Q71" s="100"/>
      <c r="R71" s="53"/>
      <c r="S71" s="100"/>
      <c r="T71" s="100"/>
      <c r="U71" s="100"/>
      <c r="V71" s="53"/>
      <c r="W71" s="100"/>
      <c r="X71" s="100"/>
      <c r="Y71" s="100"/>
      <c r="Z71" s="100"/>
    </row>
    <row r="72" spans="2:26" ht="12.75" customHeight="1" thickBot="1" x14ac:dyDescent="0.25">
      <c r="B72" s="131"/>
      <c r="D72" s="116"/>
      <c r="E72" s="116"/>
      <c r="F72" s="116"/>
      <c r="G72" s="20"/>
      <c r="H72" s="21"/>
      <c r="I72" s="22" t="s">
        <v>5</v>
      </c>
      <c r="J72" s="22" t="s">
        <v>5</v>
      </c>
      <c r="K72" s="22" t="s">
        <v>28</v>
      </c>
      <c r="L72" s="22" t="s">
        <v>28</v>
      </c>
      <c r="M72" s="22"/>
      <c r="N72" s="22" t="str">
        <f t="shared" ref="N72:Z72" si="17">IF(OR(TRIM(N55)=0,TRIM(N55)=""),"",IF(IFERROR(TRIM(INDEX(QryItemNamed,MATCH(TRIM(N55),ITEM,0),3)),"")="LS","",IFERROR(TRIM(INDEX(QryItemNamed,MATCH(TRIM(N55),ITEM,0),3)),"")))</f>
        <v/>
      </c>
      <c r="O72" s="22" t="str">
        <f t="shared" si="17"/>
        <v/>
      </c>
      <c r="P72" s="22"/>
      <c r="Q72" s="22" t="str">
        <f t="shared" si="17"/>
        <v/>
      </c>
      <c r="R72" s="22"/>
      <c r="S72" s="22" t="str">
        <f t="shared" si="17"/>
        <v/>
      </c>
      <c r="T72" s="22" t="str">
        <f t="shared" si="17"/>
        <v/>
      </c>
      <c r="U72" s="22" t="str">
        <f t="shared" si="17"/>
        <v/>
      </c>
      <c r="V72" s="22"/>
      <c r="W72" s="22" t="str">
        <f t="shared" si="17"/>
        <v/>
      </c>
      <c r="X72" s="22" t="str">
        <f t="shared" si="17"/>
        <v/>
      </c>
      <c r="Y72" s="22" t="str">
        <f t="shared" si="17"/>
        <v/>
      </c>
      <c r="Z72" s="22" t="str">
        <f t="shared" si="17"/>
        <v/>
      </c>
    </row>
    <row r="73" spans="2:26" ht="12.75" customHeight="1" x14ac:dyDescent="0.2">
      <c r="B73" s="43"/>
      <c r="D73" s="25"/>
      <c r="E73" s="25"/>
      <c r="F73" s="25"/>
      <c r="G73" s="23"/>
      <c r="H73" s="24"/>
      <c r="I73" s="25" t="str">
        <f>IF(D73&lt;&gt;"",(F73-D73)*5280,"")</f>
        <v/>
      </c>
      <c r="J73" s="25"/>
      <c r="K73" s="25" t="str">
        <f>IF(D73&lt;&gt;"",I73*J73/9,"")</f>
        <v/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6"/>
      <c r="Z73" s="25"/>
    </row>
    <row r="74" spans="2:26" ht="12.75" customHeight="1" x14ac:dyDescent="0.2">
      <c r="B74" s="44"/>
      <c r="D74" s="25"/>
      <c r="E74" s="25" t="s">
        <v>1</v>
      </c>
      <c r="F74" s="25"/>
      <c r="G74" s="23"/>
      <c r="H74" s="24"/>
      <c r="I74" s="25" t="str">
        <f t="shared" ref="I74:I93" si="18">IF(D74&lt;&gt;"",(F74-D74)*5280,"")</f>
        <v/>
      </c>
      <c r="J74" s="25"/>
      <c r="K74" s="25" t="str">
        <f t="shared" ref="K74:K93" si="19">IF(D74&lt;&gt;"",I74*J74/9,"")</f>
        <v/>
      </c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6"/>
      <c r="Z74" s="27"/>
    </row>
    <row r="75" spans="2:26" ht="12.75" customHeight="1" x14ac:dyDescent="0.2">
      <c r="B75" s="44"/>
      <c r="D75" s="27"/>
      <c r="E75" s="27"/>
      <c r="F75" s="27"/>
      <c r="G75" s="28"/>
      <c r="H75" s="29"/>
      <c r="I75" s="27" t="str">
        <f t="shared" si="18"/>
        <v/>
      </c>
      <c r="J75" s="27"/>
      <c r="K75" s="27" t="str">
        <f t="shared" si="19"/>
        <v/>
      </c>
      <c r="L75" s="27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7"/>
      <c r="Y75" s="26"/>
      <c r="Z75" s="27"/>
    </row>
    <row r="76" spans="2:26" ht="12.75" customHeight="1" x14ac:dyDescent="0.2">
      <c r="B76" s="44"/>
      <c r="D76" s="27"/>
      <c r="E76" s="27"/>
      <c r="F76" s="27"/>
      <c r="G76" s="28"/>
      <c r="H76" s="29"/>
      <c r="I76" s="27" t="str">
        <f t="shared" si="18"/>
        <v/>
      </c>
      <c r="J76" s="27"/>
      <c r="K76" s="27" t="str">
        <f t="shared" si="19"/>
        <v/>
      </c>
      <c r="L76" s="27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7"/>
      <c r="Y76" s="26"/>
      <c r="Z76" s="27"/>
    </row>
    <row r="77" spans="2:26" ht="12.75" customHeight="1" x14ac:dyDescent="0.2">
      <c r="B77" s="44"/>
      <c r="D77" s="27"/>
      <c r="E77" s="27"/>
      <c r="F77" s="27"/>
      <c r="G77" s="28"/>
      <c r="H77" s="29"/>
      <c r="I77" s="27" t="str">
        <f t="shared" si="18"/>
        <v/>
      </c>
      <c r="J77" s="27"/>
      <c r="K77" s="27" t="str">
        <f t="shared" si="19"/>
        <v/>
      </c>
      <c r="L77" s="27"/>
      <c r="M77" s="25"/>
      <c r="N77" s="25"/>
      <c r="O77" s="25"/>
      <c r="P77" s="25"/>
      <c r="Q77" s="25"/>
      <c r="R77" s="25"/>
      <c r="S77" s="25"/>
      <c r="T77" s="25"/>
      <c r="U77" s="30"/>
      <c r="V77" s="30"/>
      <c r="W77" s="27"/>
      <c r="X77" s="27"/>
      <c r="Y77" s="26"/>
      <c r="Z77" s="27"/>
    </row>
    <row r="78" spans="2:26" ht="12.75" customHeight="1" x14ac:dyDescent="0.2">
      <c r="B78" s="44"/>
      <c r="D78" s="27"/>
      <c r="E78" s="27"/>
      <c r="F78" s="27"/>
      <c r="G78" s="28"/>
      <c r="H78" s="29"/>
      <c r="I78" s="27" t="str">
        <f t="shared" si="18"/>
        <v/>
      </c>
      <c r="J78" s="27"/>
      <c r="K78" s="27" t="str">
        <f t="shared" si="19"/>
        <v/>
      </c>
      <c r="L78" s="27"/>
      <c r="M78" s="25"/>
      <c r="N78" s="25"/>
      <c r="O78" s="25"/>
      <c r="P78" s="25"/>
      <c r="Q78" s="25"/>
      <c r="R78" s="25"/>
      <c r="S78" s="25"/>
      <c r="T78" s="25"/>
      <c r="U78" s="30"/>
      <c r="V78" s="30"/>
      <c r="W78" s="27"/>
      <c r="X78" s="27"/>
      <c r="Y78" s="26"/>
      <c r="Z78" s="27"/>
    </row>
    <row r="79" spans="2:26" ht="12.75" customHeight="1" x14ac:dyDescent="0.2">
      <c r="B79" s="44"/>
      <c r="D79" s="27"/>
      <c r="E79" s="27"/>
      <c r="F79" s="27"/>
      <c r="G79" s="28"/>
      <c r="H79" s="29"/>
      <c r="I79" s="27" t="str">
        <f t="shared" si="18"/>
        <v/>
      </c>
      <c r="J79" s="27"/>
      <c r="K79" s="27" t="str">
        <f t="shared" si="19"/>
        <v/>
      </c>
      <c r="L79" s="27"/>
      <c r="M79" s="25"/>
      <c r="N79" s="25"/>
      <c r="O79" s="25"/>
      <c r="P79" s="25"/>
      <c r="Q79" s="25"/>
      <c r="R79" s="25"/>
      <c r="S79" s="25"/>
      <c r="T79" s="25"/>
      <c r="U79" s="30"/>
      <c r="V79" s="30"/>
      <c r="W79" s="27"/>
      <c r="X79" s="27"/>
      <c r="Y79" s="26"/>
      <c r="Z79" s="27"/>
    </row>
    <row r="80" spans="2:26" ht="12.75" customHeight="1" x14ac:dyDescent="0.2">
      <c r="B80" s="44"/>
      <c r="D80" s="27"/>
      <c r="E80" s="27"/>
      <c r="F80" s="27"/>
      <c r="G80" s="28"/>
      <c r="H80" s="29"/>
      <c r="I80" s="27" t="str">
        <f t="shared" si="18"/>
        <v/>
      </c>
      <c r="J80" s="27"/>
      <c r="K80" s="27" t="str">
        <f t="shared" si="19"/>
        <v/>
      </c>
      <c r="L80" s="27"/>
      <c r="M80" s="25"/>
      <c r="N80" s="25"/>
      <c r="O80" s="25"/>
      <c r="P80" s="25"/>
      <c r="Q80" s="25"/>
      <c r="R80" s="25"/>
      <c r="S80" s="25"/>
      <c r="T80" s="25"/>
      <c r="U80" s="30"/>
      <c r="V80" s="30"/>
      <c r="W80" s="27"/>
      <c r="X80" s="27"/>
      <c r="Y80" s="26"/>
      <c r="Z80" s="27"/>
    </row>
    <row r="81" spans="2:26" ht="12.75" customHeight="1" x14ac:dyDescent="0.2">
      <c r="B81" s="44"/>
      <c r="D81" s="27"/>
      <c r="E81" s="27"/>
      <c r="F81" s="27"/>
      <c r="G81" s="28"/>
      <c r="H81" s="29"/>
      <c r="I81" s="27" t="str">
        <f t="shared" si="18"/>
        <v/>
      </c>
      <c r="J81" s="27"/>
      <c r="K81" s="27" t="str">
        <f t="shared" si="19"/>
        <v/>
      </c>
      <c r="L81" s="27"/>
      <c r="M81" s="25"/>
      <c r="N81" s="25"/>
      <c r="O81" s="25"/>
      <c r="P81" s="25"/>
      <c r="Q81" s="25"/>
      <c r="R81" s="25"/>
      <c r="S81" s="25"/>
      <c r="T81" s="25"/>
      <c r="U81" s="30"/>
      <c r="V81" s="30"/>
      <c r="W81" s="27"/>
      <c r="X81" s="27"/>
      <c r="Y81" s="26"/>
      <c r="Z81" s="27"/>
    </row>
    <row r="82" spans="2:26" ht="12.75" customHeight="1" x14ac:dyDescent="0.2">
      <c r="B82" s="44"/>
      <c r="D82" s="27"/>
      <c r="E82" s="27"/>
      <c r="F82" s="27"/>
      <c r="G82" s="28"/>
      <c r="H82" s="29"/>
      <c r="I82" s="27" t="str">
        <f t="shared" si="18"/>
        <v/>
      </c>
      <c r="J82" s="27"/>
      <c r="K82" s="27" t="str">
        <f t="shared" si="19"/>
        <v/>
      </c>
      <c r="L82" s="27"/>
      <c r="M82" s="25"/>
      <c r="N82" s="25"/>
      <c r="O82" s="25"/>
      <c r="P82" s="25"/>
      <c r="Q82" s="25"/>
      <c r="R82" s="25"/>
      <c r="S82" s="25"/>
      <c r="T82" s="25"/>
      <c r="U82" s="30"/>
      <c r="V82" s="30"/>
      <c r="W82" s="27"/>
      <c r="X82" s="27"/>
      <c r="Y82" s="26"/>
      <c r="Z82" s="27"/>
    </row>
    <row r="83" spans="2:26" ht="12.75" customHeight="1" x14ac:dyDescent="0.2">
      <c r="B83" s="44"/>
      <c r="D83" s="27"/>
      <c r="E83" s="27"/>
      <c r="F83" s="27"/>
      <c r="G83" s="28"/>
      <c r="H83" s="29"/>
      <c r="I83" s="27" t="str">
        <f t="shared" si="18"/>
        <v/>
      </c>
      <c r="J83" s="27"/>
      <c r="K83" s="27" t="str">
        <f t="shared" si="19"/>
        <v/>
      </c>
      <c r="L83" s="27"/>
      <c r="M83" s="25"/>
      <c r="N83" s="25"/>
      <c r="O83" s="25"/>
      <c r="P83" s="25"/>
      <c r="Q83" s="25"/>
      <c r="R83" s="25"/>
      <c r="S83" s="25"/>
      <c r="T83" s="25"/>
      <c r="U83" s="30"/>
      <c r="V83" s="30"/>
      <c r="W83" s="27"/>
      <c r="X83" s="27"/>
      <c r="Y83" s="26"/>
      <c r="Z83" s="27"/>
    </row>
    <row r="84" spans="2:26" ht="12.75" customHeight="1" x14ac:dyDescent="0.2">
      <c r="B84" s="44"/>
      <c r="D84" s="27"/>
      <c r="E84" s="27"/>
      <c r="F84" s="27"/>
      <c r="G84" s="28"/>
      <c r="H84" s="29"/>
      <c r="I84" s="27" t="str">
        <f t="shared" si="18"/>
        <v/>
      </c>
      <c r="J84" s="27"/>
      <c r="K84" s="27" t="str">
        <f t="shared" si="19"/>
        <v/>
      </c>
      <c r="L84" s="27"/>
      <c r="M84" s="25"/>
      <c r="N84" s="25"/>
      <c r="O84" s="25"/>
      <c r="P84" s="25"/>
      <c r="Q84" s="25"/>
      <c r="R84" s="25"/>
      <c r="S84" s="25"/>
      <c r="T84" s="25"/>
      <c r="U84" s="30"/>
      <c r="V84" s="30"/>
      <c r="W84" s="27"/>
      <c r="X84" s="27"/>
      <c r="Y84" s="26"/>
      <c r="Z84" s="27"/>
    </row>
    <row r="85" spans="2:26" ht="12.75" customHeight="1" x14ac:dyDescent="0.2">
      <c r="B85" s="44"/>
      <c r="D85" s="27"/>
      <c r="E85" s="27"/>
      <c r="F85" s="27"/>
      <c r="G85" s="28"/>
      <c r="H85" s="29"/>
      <c r="I85" s="27" t="str">
        <f t="shared" si="18"/>
        <v/>
      </c>
      <c r="J85" s="27"/>
      <c r="K85" s="27" t="str">
        <f t="shared" si="19"/>
        <v/>
      </c>
      <c r="L85" s="27"/>
      <c r="M85" s="25"/>
      <c r="N85" s="25"/>
      <c r="O85" s="25"/>
      <c r="P85" s="25"/>
      <c r="Q85" s="25"/>
      <c r="R85" s="25"/>
      <c r="S85" s="25"/>
      <c r="T85" s="25"/>
      <c r="U85" s="30"/>
      <c r="V85" s="30"/>
      <c r="W85" s="27"/>
      <c r="X85" s="27"/>
      <c r="Y85" s="26"/>
      <c r="Z85" s="27"/>
    </row>
    <row r="86" spans="2:26" ht="12.75" customHeight="1" x14ac:dyDescent="0.2">
      <c r="B86" s="44"/>
      <c r="D86" s="27"/>
      <c r="E86" s="27"/>
      <c r="F86" s="27"/>
      <c r="G86" s="28"/>
      <c r="H86" s="29"/>
      <c r="I86" s="27" t="str">
        <f t="shared" si="18"/>
        <v/>
      </c>
      <c r="J86" s="27"/>
      <c r="K86" s="27" t="str">
        <f t="shared" si="19"/>
        <v/>
      </c>
      <c r="L86" s="27"/>
      <c r="M86" s="25"/>
      <c r="N86" s="25"/>
      <c r="O86" s="25"/>
      <c r="P86" s="25"/>
      <c r="Q86" s="25"/>
      <c r="R86" s="25"/>
      <c r="S86" s="25"/>
      <c r="T86" s="25"/>
      <c r="U86" s="30"/>
      <c r="V86" s="30"/>
      <c r="W86" s="27"/>
      <c r="X86" s="27"/>
      <c r="Y86" s="26"/>
      <c r="Z86" s="27"/>
    </row>
    <row r="87" spans="2:26" ht="12.75" customHeight="1" x14ac:dyDescent="0.2">
      <c r="B87" s="44"/>
      <c r="D87" s="27"/>
      <c r="E87" s="27"/>
      <c r="F87" s="27"/>
      <c r="G87" s="28"/>
      <c r="H87" s="29"/>
      <c r="I87" s="27" t="str">
        <f t="shared" si="18"/>
        <v/>
      </c>
      <c r="J87" s="27"/>
      <c r="K87" s="27" t="str">
        <f t="shared" si="19"/>
        <v/>
      </c>
      <c r="L87" s="27"/>
      <c r="M87" s="25"/>
      <c r="N87" s="25"/>
      <c r="O87" s="25"/>
      <c r="P87" s="25"/>
      <c r="Q87" s="25"/>
      <c r="R87" s="25"/>
      <c r="S87" s="25"/>
      <c r="T87" s="25"/>
      <c r="U87" s="30"/>
      <c r="V87" s="30"/>
      <c r="W87" s="27"/>
      <c r="X87" s="27"/>
      <c r="Y87" s="26"/>
      <c r="Z87" s="27"/>
    </row>
    <row r="88" spans="2:26" ht="12.75" customHeight="1" x14ac:dyDescent="0.2">
      <c r="B88" s="44"/>
      <c r="D88" s="27"/>
      <c r="E88" s="27"/>
      <c r="F88" s="27"/>
      <c r="G88" s="28"/>
      <c r="H88" s="29"/>
      <c r="I88" s="27" t="str">
        <f t="shared" si="18"/>
        <v/>
      </c>
      <c r="J88" s="27"/>
      <c r="K88" s="27" t="str">
        <f t="shared" si="19"/>
        <v/>
      </c>
      <c r="L88" s="27"/>
      <c r="M88" s="25"/>
      <c r="N88" s="25"/>
      <c r="O88" s="25"/>
      <c r="P88" s="25"/>
      <c r="Q88" s="25"/>
      <c r="R88" s="25"/>
      <c r="S88" s="25"/>
      <c r="T88" s="25"/>
      <c r="U88" s="30"/>
      <c r="V88" s="30"/>
      <c r="W88" s="27"/>
      <c r="X88" s="27"/>
      <c r="Y88" s="26"/>
      <c r="Z88" s="27"/>
    </row>
    <row r="89" spans="2:26" ht="12.75" customHeight="1" x14ac:dyDescent="0.2">
      <c r="B89" s="44"/>
      <c r="D89" s="27"/>
      <c r="E89" s="27"/>
      <c r="F89" s="27"/>
      <c r="G89" s="28"/>
      <c r="H89" s="29"/>
      <c r="I89" s="27" t="str">
        <f t="shared" si="18"/>
        <v/>
      </c>
      <c r="J89" s="27"/>
      <c r="K89" s="27" t="str">
        <f t="shared" si="19"/>
        <v/>
      </c>
      <c r="L89" s="27"/>
      <c r="M89" s="25"/>
      <c r="N89" s="25"/>
      <c r="O89" s="25"/>
      <c r="P89" s="25"/>
      <c r="Q89" s="25"/>
      <c r="R89" s="25"/>
      <c r="S89" s="25"/>
      <c r="T89" s="25"/>
      <c r="U89" s="30"/>
      <c r="V89" s="30"/>
      <c r="W89" s="27"/>
      <c r="X89" s="27"/>
      <c r="Y89" s="26"/>
      <c r="Z89" s="27"/>
    </row>
    <row r="90" spans="2:26" ht="12.75" customHeight="1" x14ac:dyDescent="0.2">
      <c r="B90" s="44"/>
      <c r="D90" s="33"/>
      <c r="E90" s="33"/>
      <c r="F90" s="33"/>
      <c r="G90" s="32"/>
      <c r="H90" s="31"/>
      <c r="I90" s="33" t="str">
        <f t="shared" si="18"/>
        <v/>
      </c>
      <c r="J90" s="33"/>
      <c r="K90" s="33" t="str">
        <f t="shared" si="19"/>
        <v/>
      </c>
      <c r="L90" s="33"/>
      <c r="M90" s="33"/>
      <c r="N90" s="33"/>
      <c r="O90" s="33"/>
      <c r="P90" s="33"/>
      <c r="Q90" s="33"/>
      <c r="R90" s="33"/>
      <c r="S90" s="33"/>
      <c r="T90" s="33"/>
      <c r="U90" s="34"/>
      <c r="V90" s="34"/>
      <c r="W90" s="33"/>
      <c r="X90" s="33"/>
      <c r="Y90" s="34"/>
      <c r="Z90" s="33"/>
    </row>
    <row r="91" spans="2:26" ht="12.75" customHeight="1" x14ac:dyDescent="0.2">
      <c r="B91" s="44"/>
      <c r="D91" s="33"/>
      <c r="E91" s="33"/>
      <c r="F91" s="33"/>
      <c r="G91" s="32"/>
      <c r="H91" s="31"/>
      <c r="I91" s="33" t="str">
        <f t="shared" si="18"/>
        <v/>
      </c>
      <c r="J91" s="33"/>
      <c r="K91" s="33" t="str">
        <f t="shared" si="19"/>
        <v/>
      </c>
      <c r="L91" s="33"/>
      <c r="M91" s="33"/>
      <c r="N91" s="33"/>
      <c r="O91" s="33"/>
      <c r="P91" s="33"/>
      <c r="Q91" s="33"/>
      <c r="R91" s="33"/>
      <c r="S91" s="33"/>
      <c r="T91" s="33"/>
      <c r="U91" s="34"/>
      <c r="V91" s="34"/>
      <c r="W91" s="33"/>
      <c r="X91" s="33"/>
      <c r="Y91" s="34"/>
      <c r="Z91" s="33"/>
    </row>
    <row r="92" spans="2:26" ht="12.75" customHeight="1" x14ac:dyDescent="0.2">
      <c r="B92" s="44"/>
      <c r="D92" s="33"/>
      <c r="E92" s="33"/>
      <c r="F92" s="33"/>
      <c r="G92" s="32"/>
      <c r="H92" s="31"/>
      <c r="I92" s="33" t="str">
        <f t="shared" si="18"/>
        <v/>
      </c>
      <c r="J92" s="33"/>
      <c r="K92" s="33" t="str">
        <f t="shared" si="19"/>
        <v/>
      </c>
      <c r="L92" s="33"/>
      <c r="M92" s="33"/>
      <c r="N92" s="33"/>
      <c r="O92" s="33"/>
      <c r="P92" s="33"/>
      <c r="Q92" s="33"/>
      <c r="R92" s="33"/>
      <c r="S92" s="33"/>
      <c r="T92" s="33"/>
      <c r="U92" s="34"/>
      <c r="V92" s="34"/>
      <c r="W92" s="33"/>
      <c r="X92" s="33"/>
      <c r="Y92" s="34"/>
      <c r="Z92" s="33"/>
    </row>
    <row r="93" spans="2:26" ht="12.75" customHeight="1" thickBot="1" x14ac:dyDescent="0.25">
      <c r="B93" s="45"/>
      <c r="D93" s="33"/>
      <c r="E93" s="33"/>
      <c r="F93" s="33"/>
      <c r="G93" s="32"/>
      <c r="H93" s="31"/>
      <c r="I93" s="31" t="str">
        <f t="shared" si="18"/>
        <v/>
      </c>
      <c r="J93" s="33"/>
      <c r="K93" s="33" t="str">
        <f t="shared" si="19"/>
        <v/>
      </c>
      <c r="L93" s="33"/>
      <c r="M93" s="33"/>
      <c r="N93" s="33"/>
      <c r="O93" s="33"/>
      <c r="P93" s="33"/>
      <c r="Q93" s="33"/>
      <c r="R93" s="33"/>
      <c r="S93" s="33"/>
      <c r="T93" s="33"/>
      <c r="U93" s="34"/>
      <c r="V93" s="34"/>
      <c r="W93" s="33"/>
      <c r="X93" s="33"/>
      <c r="Y93" s="34"/>
      <c r="Z93" s="33"/>
    </row>
    <row r="94" spans="2:26" ht="12.75" customHeight="1" thickBot="1" x14ac:dyDescent="0.25">
      <c r="D94" s="107" t="s">
        <v>3</v>
      </c>
      <c r="E94" s="108"/>
      <c r="F94" s="108"/>
      <c r="G94" s="108"/>
      <c r="H94" s="108"/>
      <c r="I94" s="108"/>
      <c r="J94" s="108"/>
      <c r="K94" s="108"/>
      <c r="L94" s="109"/>
      <c r="M94" s="54"/>
      <c r="N94" s="35" t="str">
        <f>IF(N55="","",IF(N72="","",IF(SUM(N73:N93)&lt;&gt;0,SUM(N73:N93),"")))</f>
        <v/>
      </c>
      <c r="O94" s="35" t="str">
        <f t="shared" ref="O94" si="20">IF(O55="","",IF(O72="","",IF(SUM(O73:O93)&lt;&gt;0,SUM(O73:O93),"")))</f>
        <v/>
      </c>
      <c r="P94" s="35"/>
      <c r="Q94" s="35" t="str">
        <f t="shared" ref="Q94" si="21">IF(Q55="","",IF(Q72="","",IF(SUM(Q73:Q93)&lt;&gt;0,SUM(Q73:Q93),"")))</f>
        <v/>
      </c>
      <c r="R94" s="35"/>
      <c r="S94" s="35" t="str">
        <f t="shared" ref="S94" si="22">IF(S55="","",IF(S72="","",IF(SUM(S73:S93)&lt;&gt;0,SUM(S73:S93),"")))</f>
        <v/>
      </c>
      <c r="T94" s="35" t="str">
        <f t="shared" ref="T94" si="23">IF(T55="","",IF(T72="","",IF(SUM(T73:T93)&lt;&gt;0,SUM(T73:T93),"")))</f>
        <v/>
      </c>
      <c r="U94" s="35" t="str">
        <f t="shared" ref="U94" si="24">IF(U55="","",IF(U72="","",IF(SUM(U73:U93)&lt;&gt;0,SUM(U73:U93),"")))</f>
        <v/>
      </c>
      <c r="V94" s="35"/>
      <c r="W94" s="35" t="str">
        <f t="shared" ref="W94" si="25">IF(W55="","",IF(W72="","",IF(SUM(W73:W93)&lt;&gt;0,SUM(W73:W93),"")))</f>
        <v/>
      </c>
      <c r="X94" s="35" t="str">
        <f t="shared" ref="X94" si="26">IF(X55="","",IF(X72="","",IF(SUM(X73:X93)&lt;&gt;0,SUM(X73:X93),"")))</f>
        <v/>
      </c>
      <c r="Y94" s="35" t="str">
        <f t="shared" ref="Y94" si="27">IF(Y55="","",IF(Y72="","",IF(SUM(Y73:Y93)&lt;&gt;0,SUM(Y73:Y93),"")))</f>
        <v/>
      </c>
      <c r="Z94" s="35" t="str">
        <f t="shared" ref="Z94" si="28">IF(Z55="","",IF(Z72="","",IF(SUM(Z73:Z93)&lt;&gt;0,SUM(Z73:Z93),"")))</f>
        <v/>
      </c>
    </row>
    <row r="95" spans="2:26" ht="12.75" customHeight="1" x14ac:dyDescent="0.2">
      <c r="B95" s="6" t="s">
        <v>19</v>
      </c>
      <c r="D95" s="113" t="s">
        <v>4</v>
      </c>
      <c r="E95" s="114"/>
      <c r="F95" s="114"/>
      <c r="G95" s="114"/>
      <c r="H95" s="114"/>
      <c r="I95" s="114"/>
      <c r="J95" s="114"/>
      <c r="K95" s="114"/>
      <c r="L95" s="115"/>
      <c r="M95" s="50"/>
      <c r="N95" s="36" t="str">
        <f>IF(N55="","",IF(N72="",IF(SUM(COUNTIF(N73:N93,"LS")+COUNTIF(N73:N93,"LUMP"))&gt;0,"LS",""),IF(N94&lt;&gt;"",ROUNDUP(N94,0),"")))</f>
        <v/>
      </c>
      <c r="O95" s="36" t="str">
        <f t="shared" ref="O95" si="29">IF(O55="","",IF(O72="",IF(SUM(COUNTIF(O73:O93,"LS")+COUNTIF(O73:O93,"LUMP"))&gt;0,"LS",""),IF(O94&lt;&gt;"",ROUNDUP(O94,0),"")))</f>
        <v/>
      </c>
      <c r="P95" s="36"/>
      <c r="Q95" s="36" t="str">
        <f t="shared" ref="Q95" si="30">IF(Q55="","",IF(Q72="",IF(SUM(COUNTIF(Q73:Q93,"LS")+COUNTIF(Q73:Q93,"LUMP"))&gt;0,"LS",""),IF(Q94&lt;&gt;"",ROUNDUP(Q94,0),"")))</f>
        <v/>
      </c>
      <c r="R95" s="36"/>
      <c r="S95" s="36" t="str">
        <f t="shared" ref="S95" si="31">IF(S55="","",IF(S72="",IF(SUM(COUNTIF(S73:S93,"LS")+COUNTIF(S73:S93,"LUMP"))&gt;0,"LS",""),IF(S94&lt;&gt;"",ROUNDUP(S94,0),"")))</f>
        <v/>
      </c>
      <c r="T95" s="36" t="str">
        <f t="shared" ref="T95" si="32">IF(T55="","",IF(T72="",IF(SUM(COUNTIF(T73:T93,"LS")+COUNTIF(T73:T93,"LUMP"))&gt;0,"LS",""),IF(T94&lt;&gt;"",ROUNDUP(T94,0),"")))</f>
        <v/>
      </c>
      <c r="U95" s="36" t="str">
        <f t="shared" ref="U95" si="33">IF(U55="","",IF(U72="",IF(SUM(COUNTIF(U73:U93,"LS")+COUNTIF(U73:U93,"LUMP"))&gt;0,"LS",""),IF(U94&lt;&gt;"",ROUNDUP(U94,0),"")))</f>
        <v/>
      </c>
      <c r="V95" s="36"/>
      <c r="W95" s="36" t="str">
        <f t="shared" ref="W95" si="34">IF(W55="","",IF(W72="",IF(SUM(COUNTIF(W73:W93,"LS")+COUNTIF(W73:W93,"LUMP"))&gt;0,"LS",""),IF(W94&lt;&gt;"",ROUNDUP(W94,0),"")))</f>
        <v/>
      </c>
      <c r="X95" s="36" t="str">
        <f t="shared" ref="X95" si="35">IF(X55="","",IF(X72="",IF(SUM(COUNTIF(X73:X93,"LS")+COUNTIF(X73:X93,"LUMP"))&gt;0,"LS",""),IF(X94&lt;&gt;"",ROUNDUP(X94,0),"")))</f>
        <v/>
      </c>
      <c r="Y95" s="36" t="str">
        <f t="shared" ref="Y95" si="36">IF(Y55="","",IF(Y72="",IF(SUM(COUNTIF(Y73:Y93,"LS")+COUNTIF(Y73:Y93,"LUMP"))&gt;0,"LS",""),IF(Y94&lt;&gt;"",ROUNDUP(Y94,0),"")))</f>
        <v/>
      </c>
      <c r="Z95" s="36" t="str">
        <f t="shared" ref="Z95" si="37">IF(Z55="","",IF(Z72="",IF(SUM(COUNTIF(Z73:Z93,"LS")+COUNTIF(Z73:Z93,"LUMP"))&gt;0,"LS",""),IF(Z94&lt;&gt;"",ROUNDUP(Z94,0),"")))</f>
        <v/>
      </c>
    </row>
    <row r="96" spans="2:26" ht="12.75" customHeight="1" thickBot="1" x14ac:dyDescent="0.25"/>
    <row r="97" spans="2:26" ht="12.75" customHeight="1" thickBot="1" x14ac:dyDescent="0.25">
      <c r="B97" s="42" t="s">
        <v>17</v>
      </c>
      <c r="D97" s="128">
        <f>D54+1</f>
        <v>3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</row>
    <row r="98" spans="2:26" ht="12.75" customHeight="1" thickBot="1" x14ac:dyDescent="0.25">
      <c r="B98" s="46"/>
      <c r="D98" s="11"/>
      <c r="E98" s="11"/>
      <c r="F98" s="11"/>
      <c r="G98" s="11"/>
      <c r="H98" s="11"/>
      <c r="I98" s="12"/>
      <c r="J98" s="12"/>
      <c r="K98" s="12"/>
      <c r="L98" s="13" t="s">
        <v>15</v>
      </c>
      <c r="M98" s="13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2:26" ht="12.75" customHeight="1" x14ac:dyDescent="0.2">
      <c r="D99" s="11"/>
      <c r="E99" s="11"/>
      <c r="F99" s="11"/>
      <c r="G99" s="11"/>
      <c r="H99" s="11"/>
      <c r="I99" s="12"/>
      <c r="J99" s="12"/>
      <c r="K99" s="12"/>
      <c r="L99" s="13" t="s">
        <v>16</v>
      </c>
      <c r="M99" s="13"/>
      <c r="N99" s="15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2:26" ht="12.75" customHeight="1" x14ac:dyDescent="0.2">
      <c r="D100" s="12"/>
      <c r="E100" s="12"/>
      <c r="F100" s="1"/>
      <c r="G100" s="17"/>
      <c r="H100" s="12"/>
      <c r="I100" s="11"/>
      <c r="J100" s="12"/>
      <c r="K100" s="12"/>
      <c r="L100" s="13" t="s">
        <v>6</v>
      </c>
      <c r="M100" s="13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2:26" ht="12.75" customHeight="1" thickBot="1" x14ac:dyDescent="0.25">
      <c r="D101" s="12"/>
      <c r="E101" s="12"/>
      <c r="F101" s="1"/>
      <c r="G101" s="17"/>
      <c r="H101" s="12"/>
      <c r="I101" s="11"/>
      <c r="J101" s="12"/>
      <c r="K101" s="12"/>
      <c r="L101" s="13" t="s">
        <v>7</v>
      </c>
      <c r="M101" s="13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2:26" ht="12.75" customHeight="1" x14ac:dyDescent="0.2">
      <c r="B102" s="129" t="s">
        <v>18</v>
      </c>
      <c r="D102" s="117" t="s">
        <v>14</v>
      </c>
      <c r="E102" s="118"/>
      <c r="F102" s="119"/>
      <c r="G102" s="123" t="s">
        <v>8</v>
      </c>
      <c r="H102" s="110" t="s">
        <v>0</v>
      </c>
      <c r="I102" s="110" t="s">
        <v>9</v>
      </c>
      <c r="J102" s="110" t="s">
        <v>29</v>
      </c>
      <c r="K102" s="110" t="s">
        <v>30</v>
      </c>
      <c r="L102" s="110" t="s">
        <v>2</v>
      </c>
      <c r="M102" s="48"/>
      <c r="N102" s="19" t="str">
        <f t="shared" ref="N102:Z102" si="38">IF(OR(TRIM(N98)=0,TRIM(N98)=""),"",IF(IFERROR(TRIM(INDEX(QryItemNamed,MATCH(TRIM(N98),ITEM,0),2)),"")="Y","SPECIAL",LEFT(IFERROR(TRIM(INDEX(ITEM,MATCH(TRIM(N98),ITEM,0))),""),3)))</f>
        <v/>
      </c>
      <c r="O102" s="19" t="str">
        <f t="shared" si="38"/>
        <v/>
      </c>
      <c r="P102" s="19"/>
      <c r="Q102" s="19" t="str">
        <f t="shared" si="38"/>
        <v/>
      </c>
      <c r="R102" s="19"/>
      <c r="S102" s="19" t="str">
        <f t="shared" si="38"/>
        <v/>
      </c>
      <c r="T102" s="19" t="str">
        <f t="shared" si="38"/>
        <v/>
      </c>
      <c r="U102" s="19" t="str">
        <f t="shared" si="38"/>
        <v/>
      </c>
      <c r="V102" s="19"/>
      <c r="W102" s="19" t="str">
        <f t="shared" si="38"/>
        <v/>
      </c>
      <c r="X102" s="19" t="str">
        <f t="shared" si="38"/>
        <v/>
      </c>
      <c r="Y102" s="19" t="str">
        <f t="shared" si="38"/>
        <v/>
      </c>
      <c r="Z102" s="19" t="str">
        <f t="shared" si="38"/>
        <v/>
      </c>
    </row>
    <row r="103" spans="2:26" ht="19.350000000000001" customHeight="1" x14ac:dyDescent="0.2">
      <c r="B103" s="130"/>
      <c r="D103" s="120"/>
      <c r="E103" s="121"/>
      <c r="F103" s="122"/>
      <c r="G103" s="124"/>
      <c r="H103" s="111"/>
      <c r="I103" s="111"/>
      <c r="J103" s="111"/>
      <c r="K103" s="111"/>
      <c r="L103" s="111"/>
      <c r="M103" s="49"/>
      <c r="N103" s="98" t="str">
        <f t="shared" ref="N103:Z103" si="39">IF(OR(TRIM(N98)=0,TRIM(N98)=""),IF(N99="","",N99),IF(IFERROR(TRIM(INDEX(QryItemNamed,MATCH(TRIM(N98),ITEM,0),2)),"")="Y",TRIM(RIGHT(IFERROR(TRIM(INDEX(QryItemNamed,MATCH(TRIM(N98),ITEM,0),4)),"123456789012"),LEN(IFERROR(TRIM(INDEX(QryItemNamed,MATCH(TRIM(N98),ITEM,0),4)),"123456789012"))-9))&amp;N99,IFERROR(TRIM(INDEX(QryItemNamed,MATCH(TRIM(N98),ITEM,0),4))&amp;N99,"ITEM CODE DOES NOT EXIST IN ITEM MASTER")))</f>
        <v/>
      </c>
      <c r="O103" s="98" t="str">
        <f t="shared" si="39"/>
        <v/>
      </c>
      <c r="P103" s="51"/>
      <c r="Q103" s="98" t="str">
        <f t="shared" si="39"/>
        <v/>
      </c>
      <c r="R103" s="51"/>
      <c r="S103" s="98" t="str">
        <f t="shared" si="39"/>
        <v/>
      </c>
      <c r="T103" s="98" t="str">
        <f t="shared" si="39"/>
        <v/>
      </c>
      <c r="U103" s="98" t="str">
        <f t="shared" si="39"/>
        <v/>
      </c>
      <c r="V103" s="51"/>
      <c r="W103" s="98" t="str">
        <f t="shared" si="39"/>
        <v/>
      </c>
      <c r="X103" s="98" t="str">
        <f t="shared" si="39"/>
        <v/>
      </c>
      <c r="Y103" s="98" t="str">
        <f t="shared" si="39"/>
        <v/>
      </c>
      <c r="Z103" s="98" t="str">
        <f t="shared" si="39"/>
        <v/>
      </c>
    </row>
    <row r="104" spans="2:26" ht="12.75" customHeight="1" x14ac:dyDescent="0.2">
      <c r="B104" s="130"/>
      <c r="D104" s="120"/>
      <c r="E104" s="121"/>
      <c r="F104" s="122"/>
      <c r="G104" s="124"/>
      <c r="H104" s="111"/>
      <c r="I104" s="111"/>
      <c r="J104" s="111"/>
      <c r="K104" s="111"/>
      <c r="L104" s="111"/>
      <c r="M104" s="49"/>
      <c r="N104" s="99"/>
      <c r="O104" s="99"/>
      <c r="P104" s="52"/>
      <c r="Q104" s="99"/>
      <c r="R104" s="52"/>
      <c r="S104" s="99"/>
      <c r="T104" s="99"/>
      <c r="U104" s="99"/>
      <c r="V104" s="52"/>
      <c r="W104" s="99"/>
      <c r="X104" s="99"/>
      <c r="Y104" s="99"/>
      <c r="Z104" s="99"/>
    </row>
    <row r="105" spans="2:26" ht="12.75" customHeight="1" x14ac:dyDescent="0.2">
      <c r="B105" s="130"/>
      <c r="D105" s="120"/>
      <c r="E105" s="121"/>
      <c r="F105" s="122"/>
      <c r="G105" s="124"/>
      <c r="H105" s="111"/>
      <c r="I105" s="111"/>
      <c r="J105" s="111"/>
      <c r="K105" s="111"/>
      <c r="L105" s="111"/>
      <c r="M105" s="49"/>
      <c r="N105" s="99"/>
      <c r="O105" s="99"/>
      <c r="P105" s="52"/>
      <c r="Q105" s="99"/>
      <c r="R105" s="52"/>
      <c r="S105" s="99"/>
      <c r="T105" s="99"/>
      <c r="U105" s="99"/>
      <c r="V105" s="52"/>
      <c r="W105" s="99"/>
      <c r="X105" s="99"/>
      <c r="Y105" s="99"/>
      <c r="Z105" s="99"/>
    </row>
    <row r="106" spans="2:26" ht="12.75" customHeight="1" x14ac:dyDescent="0.2">
      <c r="B106" s="130"/>
      <c r="D106" s="120"/>
      <c r="E106" s="121"/>
      <c r="F106" s="122"/>
      <c r="G106" s="124"/>
      <c r="H106" s="111"/>
      <c r="I106" s="111"/>
      <c r="J106" s="111"/>
      <c r="K106" s="111"/>
      <c r="L106" s="111"/>
      <c r="M106" s="49"/>
      <c r="N106" s="99"/>
      <c r="O106" s="99"/>
      <c r="P106" s="52"/>
      <c r="Q106" s="99"/>
      <c r="R106" s="52"/>
      <c r="S106" s="99"/>
      <c r="T106" s="99"/>
      <c r="U106" s="99"/>
      <c r="V106" s="52"/>
      <c r="W106" s="99"/>
      <c r="X106" s="99"/>
      <c r="Y106" s="99"/>
      <c r="Z106" s="99"/>
    </row>
    <row r="107" spans="2:26" ht="12.75" customHeight="1" x14ac:dyDescent="0.2">
      <c r="B107" s="130"/>
      <c r="D107" s="120"/>
      <c r="E107" s="121"/>
      <c r="F107" s="122"/>
      <c r="G107" s="124"/>
      <c r="H107" s="111"/>
      <c r="I107" s="111"/>
      <c r="J107" s="111"/>
      <c r="K107" s="111"/>
      <c r="L107" s="111"/>
      <c r="M107" s="49"/>
      <c r="N107" s="99"/>
      <c r="O107" s="99"/>
      <c r="P107" s="52"/>
      <c r="Q107" s="99"/>
      <c r="R107" s="52"/>
      <c r="S107" s="99"/>
      <c r="T107" s="99"/>
      <c r="U107" s="99"/>
      <c r="V107" s="52"/>
      <c r="W107" s="99"/>
      <c r="X107" s="99"/>
      <c r="Y107" s="99"/>
      <c r="Z107" s="99"/>
    </row>
    <row r="108" spans="2:26" ht="12.75" customHeight="1" x14ac:dyDescent="0.2">
      <c r="B108" s="130"/>
      <c r="D108" s="120"/>
      <c r="E108" s="121"/>
      <c r="F108" s="122"/>
      <c r="G108" s="124"/>
      <c r="H108" s="111"/>
      <c r="I108" s="111"/>
      <c r="J108" s="111"/>
      <c r="K108" s="111"/>
      <c r="L108" s="111"/>
      <c r="M108" s="49"/>
      <c r="N108" s="99"/>
      <c r="O108" s="99"/>
      <c r="P108" s="52"/>
      <c r="Q108" s="99"/>
      <c r="R108" s="52"/>
      <c r="S108" s="99"/>
      <c r="T108" s="99"/>
      <c r="U108" s="99"/>
      <c r="V108" s="52"/>
      <c r="W108" s="99"/>
      <c r="X108" s="99"/>
      <c r="Y108" s="99"/>
      <c r="Z108" s="99"/>
    </row>
    <row r="109" spans="2:26" ht="12.75" customHeight="1" x14ac:dyDescent="0.2">
      <c r="B109" s="130"/>
      <c r="D109" s="120"/>
      <c r="E109" s="121"/>
      <c r="F109" s="122"/>
      <c r="G109" s="124"/>
      <c r="H109" s="111"/>
      <c r="I109" s="111"/>
      <c r="J109" s="111"/>
      <c r="K109" s="111"/>
      <c r="L109" s="111"/>
      <c r="M109" s="49"/>
      <c r="N109" s="99"/>
      <c r="O109" s="99"/>
      <c r="P109" s="52"/>
      <c r="Q109" s="99"/>
      <c r="R109" s="52"/>
      <c r="S109" s="99"/>
      <c r="T109" s="99"/>
      <c r="U109" s="99"/>
      <c r="V109" s="52"/>
      <c r="W109" s="99"/>
      <c r="X109" s="99"/>
      <c r="Y109" s="99"/>
      <c r="Z109" s="99"/>
    </row>
    <row r="110" spans="2:26" ht="12.75" customHeight="1" x14ac:dyDescent="0.2">
      <c r="B110" s="130"/>
      <c r="D110" s="120"/>
      <c r="E110" s="121"/>
      <c r="F110" s="122"/>
      <c r="G110" s="124"/>
      <c r="H110" s="111"/>
      <c r="I110" s="111"/>
      <c r="J110" s="111"/>
      <c r="K110" s="111"/>
      <c r="L110" s="111"/>
      <c r="M110" s="49"/>
      <c r="N110" s="99"/>
      <c r="O110" s="99"/>
      <c r="P110" s="52"/>
      <c r="Q110" s="99"/>
      <c r="R110" s="52"/>
      <c r="S110" s="99"/>
      <c r="T110" s="99"/>
      <c r="U110" s="99"/>
      <c r="V110" s="52"/>
      <c r="W110" s="99"/>
      <c r="X110" s="99"/>
      <c r="Y110" s="99"/>
      <c r="Z110" s="99"/>
    </row>
    <row r="111" spans="2:26" ht="12.75" customHeight="1" x14ac:dyDescent="0.2">
      <c r="B111" s="130"/>
      <c r="D111" s="120"/>
      <c r="E111" s="121"/>
      <c r="F111" s="122"/>
      <c r="G111" s="124"/>
      <c r="H111" s="111"/>
      <c r="I111" s="111"/>
      <c r="J111" s="111"/>
      <c r="K111" s="111"/>
      <c r="L111" s="111"/>
      <c r="M111" s="49"/>
      <c r="N111" s="99"/>
      <c r="O111" s="99"/>
      <c r="P111" s="52"/>
      <c r="Q111" s="99"/>
      <c r="R111" s="52"/>
      <c r="S111" s="99"/>
      <c r="T111" s="99"/>
      <c r="U111" s="99"/>
      <c r="V111" s="52"/>
      <c r="W111" s="99"/>
      <c r="X111" s="99"/>
      <c r="Y111" s="99"/>
      <c r="Z111" s="99"/>
    </row>
    <row r="112" spans="2:26" ht="12.75" customHeight="1" x14ac:dyDescent="0.2">
      <c r="B112" s="130"/>
      <c r="D112" s="120"/>
      <c r="E112" s="121"/>
      <c r="F112" s="122"/>
      <c r="G112" s="124"/>
      <c r="H112" s="111"/>
      <c r="I112" s="111"/>
      <c r="J112" s="111"/>
      <c r="K112" s="111"/>
      <c r="L112" s="111"/>
      <c r="M112" s="49"/>
      <c r="N112" s="99"/>
      <c r="O112" s="99"/>
      <c r="P112" s="52"/>
      <c r="Q112" s="99"/>
      <c r="R112" s="52"/>
      <c r="S112" s="99"/>
      <c r="T112" s="99"/>
      <c r="U112" s="99"/>
      <c r="V112" s="52"/>
      <c r="W112" s="99"/>
      <c r="X112" s="99"/>
      <c r="Y112" s="99"/>
      <c r="Z112" s="99"/>
    </row>
    <row r="113" spans="2:26" ht="12.75" customHeight="1" x14ac:dyDescent="0.2">
      <c r="B113" s="130"/>
      <c r="D113" s="120"/>
      <c r="E113" s="121"/>
      <c r="F113" s="122"/>
      <c r="G113" s="124"/>
      <c r="H113" s="111"/>
      <c r="I113" s="111"/>
      <c r="J113" s="111"/>
      <c r="K113" s="111"/>
      <c r="L113" s="111"/>
      <c r="M113" s="49"/>
      <c r="N113" s="99"/>
      <c r="O113" s="99"/>
      <c r="P113" s="52"/>
      <c r="Q113" s="99"/>
      <c r="R113" s="52"/>
      <c r="S113" s="99"/>
      <c r="T113" s="99"/>
      <c r="U113" s="99"/>
      <c r="V113" s="52"/>
      <c r="W113" s="99"/>
      <c r="X113" s="99"/>
      <c r="Y113" s="99"/>
      <c r="Z113" s="99"/>
    </row>
    <row r="114" spans="2:26" ht="12.75" customHeight="1" x14ac:dyDescent="0.2">
      <c r="B114" s="130"/>
      <c r="D114" s="120"/>
      <c r="E114" s="121"/>
      <c r="F114" s="122"/>
      <c r="G114" s="124"/>
      <c r="H114" s="111"/>
      <c r="I114" s="111"/>
      <c r="J114" s="112"/>
      <c r="K114" s="111"/>
      <c r="L114" s="111"/>
      <c r="M114" s="49"/>
      <c r="N114" s="100"/>
      <c r="O114" s="100"/>
      <c r="P114" s="53"/>
      <c r="Q114" s="100"/>
      <c r="R114" s="53"/>
      <c r="S114" s="100"/>
      <c r="T114" s="100"/>
      <c r="U114" s="100"/>
      <c r="V114" s="53"/>
      <c r="W114" s="100"/>
      <c r="X114" s="100"/>
      <c r="Y114" s="100"/>
      <c r="Z114" s="100"/>
    </row>
    <row r="115" spans="2:26" ht="12.75" customHeight="1" thickBot="1" x14ac:dyDescent="0.25">
      <c r="B115" s="131"/>
      <c r="D115" s="116"/>
      <c r="E115" s="116"/>
      <c r="F115" s="116"/>
      <c r="G115" s="20"/>
      <c r="H115" s="21"/>
      <c r="I115" s="22" t="s">
        <v>5</v>
      </c>
      <c r="J115" s="22" t="s">
        <v>5</v>
      </c>
      <c r="K115" s="22" t="s">
        <v>28</v>
      </c>
      <c r="L115" s="22" t="s">
        <v>28</v>
      </c>
      <c r="M115" s="22"/>
      <c r="N115" s="22" t="str">
        <f t="shared" ref="N115:Z115" si="40">IF(OR(TRIM(N98)=0,TRIM(N98)=""),"",IF(IFERROR(TRIM(INDEX(QryItemNamed,MATCH(TRIM(N98),ITEM,0),3)),"")="LS","",IFERROR(TRIM(INDEX(QryItemNamed,MATCH(TRIM(N98),ITEM,0),3)),"")))</f>
        <v/>
      </c>
      <c r="O115" s="22" t="str">
        <f t="shared" si="40"/>
        <v/>
      </c>
      <c r="P115" s="22"/>
      <c r="Q115" s="22" t="str">
        <f t="shared" si="40"/>
        <v/>
      </c>
      <c r="R115" s="22"/>
      <c r="S115" s="22" t="str">
        <f t="shared" si="40"/>
        <v/>
      </c>
      <c r="T115" s="22" t="str">
        <f t="shared" si="40"/>
        <v/>
      </c>
      <c r="U115" s="22" t="str">
        <f t="shared" si="40"/>
        <v/>
      </c>
      <c r="V115" s="22"/>
      <c r="W115" s="22" t="str">
        <f t="shared" si="40"/>
        <v/>
      </c>
      <c r="X115" s="22" t="str">
        <f t="shared" si="40"/>
        <v/>
      </c>
      <c r="Y115" s="22" t="str">
        <f t="shared" si="40"/>
        <v/>
      </c>
      <c r="Z115" s="22" t="str">
        <f t="shared" si="40"/>
        <v/>
      </c>
    </row>
    <row r="116" spans="2:26" ht="12.75" customHeight="1" x14ac:dyDescent="0.2">
      <c r="B116" s="43"/>
      <c r="D116" s="25"/>
      <c r="E116" s="25"/>
      <c r="F116" s="25"/>
      <c r="G116" s="23"/>
      <c r="H116" s="24"/>
      <c r="I116" s="25" t="str">
        <f>IF(D116&lt;&gt;"",(F116-D116)*5280,"")</f>
        <v/>
      </c>
      <c r="J116" s="25"/>
      <c r="K116" s="25" t="str">
        <f>IF(D116&lt;&gt;"",I116*J116/9,"")</f>
        <v/>
      </c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6"/>
      <c r="Z116" s="25"/>
    </row>
    <row r="117" spans="2:26" ht="12.75" customHeight="1" x14ac:dyDescent="0.2">
      <c r="B117" s="44"/>
      <c r="D117" s="25"/>
      <c r="E117" s="25" t="s">
        <v>1</v>
      </c>
      <c r="F117" s="25"/>
      <c r="G117" s="23"/>
      <c r="H117" s="24"/>
      <c r="I117" s="25" t="str">
        <f t="shared" ref="I117:I136" si="41">IF(D117&lt;&gt;"",(F117-D117)*5280,"")</f>
        <v/>
      </c>
      <c r="J117" s="25"/>
      <c r="K117" s="25" t="str">
        <f t="shared" ref="K117:K136" si="42">IF(D117&lt;&gt;"",I117*J117/9,"")</f>
        <v/>
      </c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6"/>
      <c r="Z117" s="27"/>
    </row>
    <row r="118" spans="2:26" ht="12.75" customHeight="1" x14ac:dyDescent="0.2">
      <c r="B118" s="44"/>
      <c r="D118" s="27"/>
      <c r="E118" s="27"/>
      <c r="F118" s="27"/>
      <c r="G118" s="28"/>
      <c r="H118" s="29"/>
      <c r="I118" s="27" t="str">
        <f t="shared" si="41"/>
        <v/>
      </c>
      <c r="J118" s="27"/>
      <c r="K118" s="27" t="str">
        <f t="shared" si="42"/>
        <v/>
      </c>
      <c r="L118" s="27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7"/>
      <c r="Y118" s="26"/>
      <c r="Z118" s="27"/>
    </row>
    <row r="119" spans="2:26" ht="12.75" customHeight="1" x14ac:dyDescent="0.2">
      <c r="B119" s="44"/>
      <c r="D119" s="27"/>
      <c r="E119" s="27"/>
      <c r="F119" s="27"/>
      <c r="G119" s="28"/>
      <c r="H119" s="29"/>
      <c r="I119" s="27" t="str">
        <f t="shared" si="41"/>
        <v/>
      </c>
      <c r="J119" s="27"/>
      <c r="K119" s="27" t="str">
        <f t="shared" si="42"/>
        <v/>
      </c>
      <c r="L119" s="27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7"/>
      <c r="Y119" s="26"/>
      <c r="Z119" s="27"/>
    </row>
    <row r="120" spans="2:26" ht="12.75" customHeight="1" x14ac:dyDescent="0.2">
      <c r="B120" s="44"/>
      <c r="D120" s="27"/>
      <c r="E120" s="27"/>
      <c r="F120" s="27"/>
      <c r="G120" s="28"/>
      <c r="H120" s="29"/>
      <c r="I120" s="27" t="str">
        <f t="shared" si="41"/>
        <v/>
      </c>
      <c r="J120" s="27"/>
      <c r="K120" s="27" t="str">
        <f t="shared" si="42"/>
        <v/>
      </c>
      <c r="L120" s="27"/>
      <c r="M120" s="25"/>
      <c r="N120" s="25"/>
      <c r="O120" s="25"/>
      <c r="P120" s="25"/>
      <c r="Q120" s="25"/>
      <c r="R120" s="25"/>
      <c r="S120" s="25"/>
      <c r="T120" s="25"/>
      <c r="U120" s="30"/>
      <c r="V120" s="30"/>
      <c r="W120" s="27"/>
      <c r="X120" s="27"/>
      <c r="Y120" s="26"/>
      <c r="Z120" s="27"/>
    </row>
    <row r="121" spans="2:26" ht="12.75" customHeight="1" x14ac:dyDescent="0.2">
      <c r="B121" s="44"/>
      <c r="D121" s="27"/>
      <c r="E121" s="27"/>
      <c r="F121" s="27"/>
      <c r="G121" s="28"/>
      <c r="H121" s="29"/>
      <c r="I121" s="27" t="str">
        <f t="shared" si="41"/>
        <v/>
      </c>
      <c r="J121" s="27"/>
      <c r="K121" s="27" t="str">
        <f t="shared" si="42"/>
        <v/>
      </c>
      <c r="L121" s="27"/>
      <c r="M121" s="25"/>
      <c r="N121" s="25"/>
      <c r="O121" s="25"/>
      <c r="P121" s="25"/>
      <c r="Q121" s="25"/>
      <c r="R121" s="25"/>
      <c r="S121" s="25"/>
      <c r="T121" s="25"/>
      <c r="U121" s="30"/>
      <c r="V121" s="30"/>
      <c r="W121" s="27"/>
      <c r="X121" s="27"/>
      <c r="Y121" s="26"/>
      <c r="Z121" s="27"/>
    </row>
    <row r="122" spans="2:26" ht="12.75" customHeight="1" x14ac:dyDescent="0.2">
      <c r="B122" s="44"/>
      <c r="D122" s="27"/>
      <c r="E122" s="27"/>
      <c r="F122" s="27"/>
      <c r="G122" s="28"/>
      <c r="H122" s="29"/>
      <c r="I122" s="27" t="str">
        <f t="shared" si="41"/>
        <v/>
      </c>
      <c r="J122" s="27"/>
      <c r="K122" s="27" t="str">
        <f t="shared" si="42"/>
        <v/>
      </c>
      <c r="L122" s="27"/>
      <c r="M122" s="25"/>
      <c r="N122" s="25"/>
      <c r="O122" s="25"/>
      <c r="P122" s="25"/>
      <c r="Q122" s="25"/>
      <c r="R122" s="25"/>
      <c r="S122" s="25"/>
      <c r="T122" s="25"/>
      <c r="U122" s="30"/>
      <c r="V122" s="30"/>
      <c r="W122" s="27"/>
      <c r="X122" s="27"/>
      <c r="Y122" s="26"/>
      <c r="Z122" s="27"/>
    </row>
    <row r="123" spans="2:26" ht="12.75" customHeight="1" x14ac:dyDescent="0.2">
      <c r="B123" s="44"/>
      <c r="D123" s="27"/>
      <c r="E123" s="27"/>
      <c r="F123" s="27"/>
      <c r="G123" s="28"/>
      <c r="H123" s="29"/>
      <c r="I123" s="27" t="str">
        <f t="shared" si="41"/>
        <v/>
      </c>
      <c r="J123" s="27"/>
      <c r="K123" s="27" t="str">
        <f t="shared" si="42"/>
        <v/>
      </c>
      <c r="L123" s="27"/>
      <c r="M123" s="25"/>
      <c r="N123" s="25"/>
      <c r="O123" s="25"/>
      <c r="P123" s="25"/>
      <c r="Q123" s="25"/>
      <c r="R123" s="25"/>
      <c r="S123" s="25"/>
      <c r="T123" s="25"/>
      <c r="U123" s="30"/>
      <c r="V123" s="30"/>
      <c r="W123" s="27"/>
      <c r="X123" s="27"/>
      <c r="Y123" s="26"/>
      <c r="Z123" s="27"/>
    </row>
    <row r="124" spans="2:26" ht="12.75" customHeight="1" x14ac:dyDescent="0.2">
      <c r="B124" s="44"/>
      <c r="D124" s="27"/>
      <c r="E124" s="27"/>
      <c r="F124" s="27"/>
      <c r="G124" s="28"/>
      <c r="H124" s="29"/>
      <c r="I124" s="27" t="str">
        <f t="shared" si="41"/>
        <v/>
      </c>
      <c r="J124" s="27"/>
      <c r="K124" s="27" t="str">
        <f t="shared" si="42"/>
        <v/>
      </c>
      <c r="L124" s="27"/>
      <c r="M124" s="25"/>
      <c r="N124" s="25"/>
      <c r="O124" s="25"/>
      <c r="P124" s="25"/>
      <c r="Q124" s="25"/>
      <c r="R124" s="25"/>
      <c r="S124" s="25"/>
      <c r="T124" s="25"/>
      <c r="U124" s="30"/>
      <c r="V124" s="30"/>
      <c r="W124" s="27"/>
      <c r="X124" s="27"/>
      <c r="Y124" s="26"/>
      <c r="Z124" s="27"/>
    </row>
    <row r="125" spans="2:26" ht="12.75" customHeight="1" x14ac:dyDescent="0.2">
      <c r="B125" s="44"/>
      <c r="D125" s="27"/>
      <c r="E125" s="27"/>
      <c r="F125" s="27"/>
      <c r="G125" s="28"/>
      <c r="H125" s="29"/>
      <c r="I125" s="27" t="str">
        <f t="shared" si="41"/>
        <v/>
      </c>
      <c r="J125" s="27"/>
      <c r="K125" s="27" t="str">
        <f t="shared" si="42"/>
        <v/>
      </c>
      <c r="L125" s="27"/>
      <c r="M125" s="25"/>
      <c r="N125" s="25"/>
      <c r="O125" s="25"/>
      <c r="P125" s="25"/>
      <c r="Q125" s="25"/>
      <c r="R125" s="25"/>
      <c r="S125" s="25"/>
      <c r="T125" s="25"/>
      <c r="U125" s="30"/>
      <c r="V125" s="30"/>
      <c r="W125" s="27"/>
      <c r="X125" s="27"/>
      <c r="Y125" s="26"/>
      <c r="Z125" s="27"/>
    </row>
    <row r="126" spans="2:26" ht="12.75" customHeight="1" x14ac:dyDescent="0.2">
      <c r="B126" s="44"/>
      <c r="D126" s="27"/>
      <c r="E126" s="27"/>
      <c r="F126" s="27"/>
      <c r="G126" s="28"/>
      <c r="H126" s="29"/>
      <c r="I126" s="27" t="str">
        <f t="shared" si="41"/>
        <v/>
      </c>
      <c r="J126" s="27"/>
      <c r="K126" s="27" t="str">
        <f t="shared" si="42"/>
        <v/>
      </c>
      <c r="L126" s="27"/>
      <c r="M126" s="25"/>
      <c r="N126" s="25"/>
      <c r="O126" s="25"/>
      <c r="P126" s="25"/>
      <c r="Q126" s="25"/>
      <c r="R126" s="25"/>
      <c r="S126" s="25"/>
      <c r="T126" s="25"/>
      <c r="U126" s="30"/>
      <c r="V126" s="30"/>
      <c r="W126" s="27"/>
      <c r="X126" s="27"/>
      <c r="Y126" s="26"/>
      <c r="Z126" s="27"/>
    </row>
    <row r="127" spans="2:26" ht="12.75" customHeight="1" x14ac:dyDescent="0.2">
      <c r="B127" s="44"/>
      <c r="D127" s="27"/>
      <c r="E127" s="27"/>
      <c r="F127" s="27"/>
      <c r="G127" s="28"/>
      <c r="H127" s="29"/>
      <c r="I127" s="27" t="str">
        <f t="shared" si="41"/>
        <v/>
      </c>
      <c r="J127" s="27"/>
      <c r="K127" s="27" t="str">
        <f t="shared" si="42"/>
        <v/>
      </c>
      <c r="L127" s="27"/>
      <c r="M127" s="25"/>
      <c r="N127" s="25"/>
      <c r="O127" s="25"/>
      <c r="P127" s="25"/>
      <c r="Q127" s="25"/>
      <c r="R127" s="25"/>
      <c r="S127" s="25"/>
      <c r="T127" s="25"/>
      <c r="U127" s="30"/>
      <c r="V127" s="30"/>
      <c r="W127" s="27"/>
      <c r="X127" s="27"/>
      <c r="Y127" s="26"/>
      <c r="Z127" s="27"/>
    </row>
    <row r="128" spans="2:26" ht="12.75" customHeight="1" x14ac:dyDescent="0.2">
      <c r="B128" s="44"/>
      <c r="D128" s="27"/>
      <c r="E128" s="27"/>
      <c r="F128" s="27"/>
      <c r="G128" s="28"/>
      <c r="H128" s="29"/>
      <c r="I128" s="27" t="str">
        <f t="shared" si="41"/>
        <v/>
      </c>
      <c r="J128" s="27"/>
      <c r="K128" s="27" t="str">
        <f t="shared" si="42"/>
        <v/>
      </c>
      <c r="L128" s="27"/>
      <c r="M128" s="25"/>
      <c r="N128" s="25"/>
      <c r="O128" s="25"/>
      <c r="P128" s="25"/>
      <c r="Q128" s="25"/>
      <c r="R128" s="25"/>
      <c r="S128" s="25"/>
      <c r="T128" s="25"/>
      <c r="U128" s="30"/>
      <c r="V128" s="30"/>
      <c r="W128" s="27"/>
      <c r="X128" s="27"/>
      <c r="Y128" s="26"/>
      <c r="Z128" s="27"/>
    </row>
    <row r="129" spans="2:26" ht="12.75" customHeight="1" x14ac:dyDescent="0.2">
      <c r="B129" s="44"/>
      <c r="D129" s="27"/>
      <c r="E129" s="27"/>
      <c r="F129" s="27"/>
      <c r="G129" s="28"/>
      <c r="H129" s="29"/>
      <c r="I129" s="27" t="str">
        <f t="shared" si="41"/>
        <v/>
      </c>
      <c r="J129" s="27"/>
      <c r="K129" s="27" t="str">
        <f t="shared" si="42"/>
        <v/>
      </c>
      <c r="L129" s="27"/>
      <c r="M129" s="25"/>
      <c r="N129" s="25"/>
      <c r="O129" s="25"/>
      <c r="P129" s="25"/>
      <c r="Q129" s="25"/>
      <c r="R129" s="25"/>
      <c r="S129" s="25"/>
      <c r="T129" s="25"/>
      <c r="U129" s="30"/>
      <c r="V129" s="30"/>
      <c r="W129" s="27"/>
      <c r="X129" s="27"/>
      <c r="Y129" s="26"/>
      <c r="Z129" s="27"/>
    </row>
    <row r="130" spans="2:26" ht="12.75" customHeight="1" x14ac:dyDescent="0.2">
      <c r="B130" s="44"/>
      <c r="D130" s="27"/>
      <c r="E130" s="27"/>
      <c r="F130" s="27"/>
      <c r="G130" s="28"/>
      <c r="H130" s="29"/>
      <c r="I130" s="27" t="str">
        <f t="shared" si="41"/>
        <v/>
      </c>
      <c r="J130" s="27"/>
      <c r="K130" s="27" t="str">
        <f t="shared" si="42"/>
        <v/>
      </c>
      <c r="L130" s="27"/>
      <c r="M130" s="25"/>
      <c r="N130" s="25"/>
      <c r="O130" s="25"/>
      <c r="P130" s="25"/>
      <c r="Q130" s="25"/>
      <c r="R130" s="25"/>
      <c r="S130" s="25"/>
      <c r="T130" s="25"/>
      <c r="U130" s="30"/>
      <c r="V130" s="30"/>
      <c r="W130" s="27"/>
      <c r="X130" s="27"/>
      <c r="Y130" s="26"/>
      <c r="Z130" s="27"/>
    </row>
    <row r="131" spans="2:26" ht="12.75" customHeight="1" x14ac:dyDescent="0.2">
      <c r="B131" s="44"/>
      <c r="D131" s="27"/>
      <c r="E131" s="27"/>
      <c r="F131" s="27"/>
      <c r="G131" s="28"/>
      <c r="H131" s="29"/>
      <c r="I131" s="27" t="str">
        <f t="shared" si="41"/>
        <v/>
      </c>
      <c r="J131" s="27"/>
      <c r="K131" s="27" t="str">
        <f t="shared" si="42"/>
        <v/>
      </c>
      <c r="L131" s="27"/>
      <c r="M131" s="25"/>
      <c r="N131" s="25"/>
      <c r="O131" s="25"/>
      <c r="P131" s="25"/>
      <c r="Q131" s="25"/>
      <c r="R131" s="25"/>
      <c r="S131" s="25"/>
      <c r="T131" s="25"/>
      <c r="U131" s="30"/>
      <c r="V131" s="30"/>
      <c r="W131" s="27"/>
      <c r="X131" s="27"/>
      <c r="Y131" s="26"/>
      <c r="Z131" s="27"/>
    </row>
    <row r="132" spans="2:26" ht="12.75" customHeight="1" x14ac:dyDescent="0.2">
      <c r="B132" s="44"/>
      <c r="D132" s="27"/>
      <c r="E132" s="27"/>
      <c r="F132" s="27"/>
      <c r="G132" s="28"/>
      <c r="H132" s="29"/>
      <c r="I132" s="27" t="str">
        <f t="shared" si="41"/>
        <v/>
      </c>
      <c r="J132" s="27"/>
      <c r="K132" s="27" t="str">
        <f t="shared" si="42"/>
        <v/>
      </c>
      <c r="L132" s="27"/>
      <c r="M132" s="25"/>
      <c r="N132" s="25"/>
      <c r="O132" s="25"/>
      <c r="P132" s="25"/>
      <c r="Q132" s="25"/>
      <c r="R132" s="25"/>
      <c r="S132" s="25"/>
      <c r="T132" s="25"/>
      <c r="U132" s="30"/>
      <c r="V132" s="30"/>
      <c r="W132" s="27"/>
      <c r="X132" s="27"/>
      <c r="Y132" s="26"/>
      <c r="Z132" s="27"/>
    </row>
    <row r="133" spans="2:26" ht="12.75" customHeight="1" x14ac:dyDescent="0.2">
      <c r="B133" s="44"/>
      <c r="D133" s="33"/>
      <c r="E133" s="33"/>
      <c r="F133" s="33"/>
      <c r="G133" s="32"/>
      <c r="H133" s="31"/>
      <c r="I133" s="33" t="str">
        <f t="shared" si="41"/>
        <v/>
      </c>
      <c r="J133" s="33"/>
      <c r="K133" s="33" t="str">
        <f t="shared" si="42"/>
        <v/>
      </c>
      <c r="L133" s="33"/>
      <c r="M133" s="33"/>
      <c r="N133" s="33"/>
      <c r="O133" s="33"/>
      <c r="P133" s="33"/>
      <c r="Q133" s="33"/>
      <c r="R133" s="33"/>
      <c r="S133" s="33"/>
      <c r="T133" s="33"/>
      <c r="U133" s="34"/>
      <c r="V133" s="34"/>
      <c r="W133" s="33"/>
      <c r="X133" s="33"/>
      <c r="Y133" s="34"/>
      <c r="Z133" s="33"/>
    </row>
    <row r="134" spans="2:26" ht="12.75" customHeight="1" x14ac:dyDescent="0.2">
      <c r="B134" s="44"/>
      <c r="D134" s="33"/>
      <c r="E134" s="33"/>
      <c r="F134" s="33"/>
      <c r="G134" s="32"/>
      <c r="H134" s="31"/>
      <c r="I134" s="33" t="str">
        <f t="shared" si="41"/>
        <v/>
      </c>
      <c r="J134" s="33"/>
      <c r="K134" s="33" t="str">
        <f t="shared" si="42"/>
        <v/>
      </c>
      <c r="L134" s="33"/>
      <c r="M134" s="33"/>
      <c r="N134" s="33"/>
      <c r="O134" s="33"/>
      <c r="P134" s="33"/>
      <c r="Q134" s="33"/>
      <c r="R134" s="33"/>
      <c r="S134" s="33"/>
      <c r="T134" s="33"/>
      <c r="U134" s="34"/>
      <c r="V134" s="34"/>
      <c r="W134" s="33"/>
      <c r="X134" s="33"/>
      <c r="Y134" s="34"/>
      <c r="Z134" s="33"/>
    </row>
    <row r="135" spans="2:26" ht="12.75" customHeight="1" x14ac:dyDescent="0.2">
      <c r="B135" s="44"/>
      <c r="D135" s="33"/>
      <c r="E135" s="33"/>
      <c r="F135" s="33"/>
      <c r="G135" s="32"/>
      <c r="H135" s="31"/>
      <c r="I135" s="33" t="str">
        <f t="shared" si="41"/>
        <v/>
      </c>
      <c r="J135" s="33"/>
      <c r="K135" s="33" t="str">
        <f t="shared" si="42"/>
        <v/>
      </c>
      <c r="L135" s="33"/>
      <c r="M135" s="33"/>
      <c r="N135" s="33"/>
      <c r="O135" s="33"/>
      <c r="P135" s="33"/>
      <c r="Q135" s="33"/>
      <c r="R135" s="33"/>
      <c r="S135" s="33"/>
      <c r="T135" s="33"/>
      <c r="U135" s="34"/>
      <c r="V135" s="34"/>
      <c r="W135" s="33"/>
      <c r="X135" s="33"/>
      <c r="Y135" s="34"/>
      <c r="Z135" s="33"/>
    </row>
    <row r="136" spans="2:26" ht="12.75" customHeight="1" thickBot="1" x14ac:dyDescent="0.25">
      <c r="B136" s="45"/>
      <c r="D136" s="33"/>
      <c r="E136" s="33"/>
      <c r="F136" s="33"/>
      <c r="G136" s="32"/>
      <c r="H136" s="31"/>
      <c r="I136" s="31" t="str">
        <f t="shared" si="41"/>
        <v/>
      </c>
      <c r="J136" s="33"/>
      <c r="K136" s="33" t="str">
        <f t="shared" si="42"/>
        <v/>
      </c>
      <c r="L136" s="33"/>
      <c r="M136" s="33"/>
      <c r="N136" s="33"/>
      <c r="O136" s="33"/>
      <c r="P136" s="33"/>
      <c r="Q136" s="33"/>
      <c r="R136" s="33"/>
      <c r="S136" s="33"/>
      <c r="T136" s="33"/>
      <c r="U136" s="34"/>
      <c r="V136" s="34"/>
      <c r="W136" s="33"/>
      <c r="X136" s="33"/>
      <c r="Y136" s="34"/>
      <c r="Z136" s="33"/>
    </row>
    <row r="137" spans="2:26" ht="12.75" customHeight="1" thickBot="1" x14ac:dyDescent="0.25">
      <c r="D137" s="107" t="s">
        <v>3</v>
      </c>
      <c r="E137" s="108"/>
      <c r="F137" s="108"/>
      <c r="G137" s="108"/>
      <c r="H137" s="108"/>
      <c r="I137" s="108"/>
      <c r="J137" s="108"/>
      <c r="K137" s="108"/>
      <c r="L137" s="109"/>
      <c r="M137" s="54"/>
      <c r="N137" s="35" t="str">
        <f>IF(N98="","",IF(N115="","",IF(SUM(N116:N136)&lt;&gt;0,SUM(N116:N136),"")))</f>
        <v/>
      </c>
      <c r="O137" s="35" t="str">
        <f t="shared" ref="O137" si="43">IF(O98="","",IF(O115="","",IF(SUM(O116:O136)&lt;&gt;0,SUM(O116:O136),"")))</f>
        <v/>
      </c>
      <c r="P137" s="35"/>
      <c r="Q137" s="35" t="str">
        <f t="shared" ref="Q137" si="44">IF(Q98="","",IF(Q115="","",IF(SUM(Q116:Q136)&lt;&gt;0,SUM(Q116:Q136),"")))</f>
        <v/>
      </c>
      <c r="R137" s="35"/>
      <c r="S137" s="35" t="str">
        <f t="shared" ref="S137" si="45">IF(S98="","",IF(S115="","",IF(SUM(S116:S136)&lt;&gt;0,SUM(S116:S136),"")))</f>
        <v/>
      </c>
      <c r="T137" s="35" t="str">
        <f t="shared" ref="T137" si="46">IF(T98="","",IF(T115="","",IF(SUM(T116:T136)&lt;&gt;0,SUM(T116:T136),"")))</f>
        <v/>
      </c>
      <c r="U137" s="35" t="str">
        <f t="shared" ref="U137" si="47">IF(U98="","",IF(U115="","",IF(SUM(U116:U136)&lt;&gt;0,SUM(U116:U136),"")))</f>
        <v/>
      </c>
      <c r="V137" s="35"/>
      <c r="W137" s="35" t="str">
        <f t="shared" ref="W137" si="48">IF(W98="","",IF(W115="","",IF(SUM(W116:W136)&lt;&gt;0,SUM(W116:W136),"")))</f>
        <v/>
      </c>
      <c r="X137" s="35" t="str">
        <f t="shared" ref="X137" si="49">IF(X98="","",IF(X115="","",IF(SUM(X116:X136)&lt;&gt;0,SUM(X116:X136),"")))</f>
        <v/>
      </c>
      <c r="Y137" s="35" t="str">
        <f t="shared" ref="Y137" si="50">IF(Y98="","",IF(Y115="","",IF(SUM(Y116:Y136)&lt;&gt;0,SUM(Y116:Y136),"")))</f>
        <v/>
      </c>
      <c r="Z137" s="35" t="str">
        <f t="shared" ref="Z137" si="51">IF(Z98="","",IF(Z115="","",IF(SUM(Z116:Z136)&lt;&gt;0,SUM(Z116:Z136),"")))</f>
        <v/>
      </c>
    </row>
    <row r="138" spans="2:26" ht="12.75" customHeight="1" x14ac:dyDescent="0.2">
      <c r="B138" s="6" t="s">
        <v>19</v>
      </c>
      <c r="D138" s="113" t="s">
        <v>4</v>
      </c>
      <c r="E138" s="114"/>
      <c r="F138" s="114"/>
      <c r="G138" s="114"/>
      <c r="H138" s="114"/>
      <c r="I138" s="114"/>
      <c r="J138" s="114"/>
      <c r="K138" s="114"/>
      <c r="L138" s="115"/>
      <c r="M138" s="50"/>
      <c r="N138" s="36" t="str">
        <f>IF(N98="","",IF(N115="",IF(SUM(COUNTIF(N116:N136,"LS")+COUNTIF(N116:N136,"LUMP"))&gt;0,"LS",""),IF(N137&lt;&gt;"",ROUNDUP(N137,0),"")))</f>
        <v/>
      </c>
      <c r="O138" s="36" t="str">
        <f t="shared" ref="O138" si="52">IF(O98="","",IF(O115="",IF(SUM(COUNTIF(O116:O136,"LS")+COUNTIF(O116:O136,"LUMP"))&gt;0,"LS",""),IF(O137&lt;&gt;"",ROUNDUP(O137,0),"")))</f>
        <v/>
      </c>
      <c r="P138" s="36"/>
      <c r="Q138" s="36" t="str">
        <f t="shared" ref="Q138" si="53">IF(Q98="","",IF(Q115="",IF(SUM(COUNTIF(Q116:Q136,"LS")+COUNTIF(Q116:Q136,"LUMP"))&gt;0,"LS",""),IF(Q137&lt;&gt;"",ROUNDUP(Q137,0),"")))</f>
        <v/>
      </c>
      <c r="R138" s="36"/>
      <c r="S138" s="36" t="str">
        <f t="shared" ref="S138" si="54">IF(S98="","",IF(S115="",IF(SUM(COUNTIF(S116:S136,"LS")+COUNTIF(S116:S136,"LUMP"))&gt;0,"LS",""),IF(S137&lt;&gt;"",ROUNDUP(S137,0),"")))</f>
        <v/>
      </c>
      <c r="T138" s="36" t="str">
        <f t="shared" ref="T138" si="55">IF(T98="","",IF(T115="",IF(SUM(COUNTIF(T116:T136,"LS")+COUNTIF(T116:T136,"LUMP"))&gt;0,"LS",""),IF(T137&lt;&gt;"",ROUNDUP(T137,0),"")))</f>
        <v/>
      </c>
      <c r="U138" s="36" t="str">
        <f t="shared" ref="U138" si="56">IF(U98="","",IF(U115="",IF(SUM(COUNTIF(U116:U136,"LS")+COUNTIF(U116:U136,"LUMP"))&gt;0,"LS",""),IF(U137&lt;&gt;"",ROUNDUP(U137,0),"")))</f>
        <v/>
      </c>
      <c r="V138" s="36"/>
      <c r="W138" s="36" t="str">
        <f t="shared" ref="W138" si="57">IF(W98="","",IF(W115="",IF(SUM(COUNTIF(W116:W136,"LS")+COUNTIF(W116:W136,"LUMP"))&gt;0,"LS",""),IF(W137&lt;&gt;"",ROUNDUP(W137,0),"")))</f>
        <v/>
      </c>
      <c r="X138" s="36" t="str">
        <f t="shared" ref="X138" si="58">IF(X98="","",IF(X115="",IF(SUM(COUNTIF(X116:X136,"LS")+COUNTIF(X116:X136,"LUMP"))&gt;0,"LS",""),IF(X137&lt;&gt;"",ROUNDUP(X137,0),"")))</f>
        <v/>
      </c>
      <c r="Y138" s="36" t="str">
        <f t="shared" ref="Y138" si="59">IF(Y98="","",IF(Y115="",IF(SUM(COUNTIF(Y116:Y136,"LS")+COUNTIF(Y116:Y136,"LUMP"))&gt;0,"LS",""),IF(Y137&lt;&gt;"",ROUNDUP(Y137,0),"")))</f>
        <v/>
      </c>
      <c r="Z138" s="36" t="str">
        <f t="shared" ref="Z138" si="60">IF(Z98="","",IF(Z115="",IF(SUM(COUNTIF(Z116:Z136,"LS")+COUNTIF(Z116:Z136,"LUMP"))&gt;0,"LS",""),IF(Z137&lt;&gt;"",ROUNDUP(Z137,0),"")))</f>
        <v/>
      </c>
    </row>
    <row r="139" spans="2:26" ht="12.75" customHeight="1" thickBot="1" x14ac:dyDescent="0.25"/>
    <row r="140" spans="2:26" ht="12.75" customHeight="1" thickBot="1" x14ac:dyDescent="0.25">
      <c r="B140" s="42" t="s">
        <v>17</v>
      </c>
      <c r="D140" s="128">
        <f>D97+1</f>
        <v>4</v>
      </c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</row>
    <row r="141" spans="2:26" ht="12.75" customHeight="1" thickBot="1" x14ac:dyDescent="0.25">
      <c r="B141" s="46"/>
      <c r="D141" s="11"/>
      <c r="E141" s="11"/>
      <c r="F141" s="11"/>
      <c r="G141" s="11"/>
      <c r="H141" s="11"/>
      <c r="I141" s="12"/>
      <c r="J141" s="12"/>
      <c r="K141" s="12"/>
      <c r="L141" s="13" t="s">
        <v>15</v>
      </c>
      <c r="M141" s="13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2:26" ht="12.75" customHeight="1" x14ac:dyDescent="0.2">
      <c r="D142" s="11"/>
      <c r="E142" s="11"/>
      <c r="F142" s="11"/>
      <c r="G142" s="11"/>
      <c r="H142" s="11"/>
      <c r="I142" s="12"/>
      <c r="J142" s="12"/>
      <c r="K142" s="12"/>
      <c r="L142" s="13" t="s">
        <v>16</v>
      </c>
      <c r="M142" s="13"/>
      <c r="N142" s="15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2:26" ht="12.75" customHeight="1" x14ac:dyDescent="0.2">
      <c r="D143" s="12"/>
      <c r="E143" s="12"/>
      <c r="F143" s="1"/>
      <c r="G143" s="17"/>
      <c r="H143" s="12"/>
      <c r="I143" s="11"/>
      <c r="J143" s="12"/>
      <c r="K143" s="12"/>
      <c r="L143" s="13" t="s">
        <v>6</v>
      </c>
      <c r="M143" s="13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2:26" ht="12.75" customHeight="1" thickBot="1" x14ac:dyDescent="0.25">
      <c r="D144" s="12"/>
      <c r="E144" s="12"/>
      <c r="F144" s="1"/>
      <c r="G144" s="17"/>
      <c r="H144" s="12"/>
      <c r="I144" s="11"/>
      <c r="J144" s="12"/>
      <c r="K144" s="12"/>
      <c r="L144" s="13" t="s">
        <v>7</v>
      </c>
      <c r="M144" s="13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2:26" ht="12.75" customHeight="1" x14ac:dyDescent="0.2">
      <c r="B145" s="129" t="s">
        <v>18</v>
      </c>
      <c r="D145" s="117" t="s">
        <v>14</v>
      </c>
      <c r="E145" s="118"/>
      <c r="F145" s="119"/>
      <c r="G145" s="123" t="s">
        <v>8</v>
      </c>
      <c r="H145" s="110" t="s">
        <v>0</v>
      </c>
      <c r="I145" s="110" t="s">
        <v>9</v>
      </c>
      <c r="J145" s="110" t="s">
        <v>29</v>
      </c>
      <c r="K145" s="110" t="s">
        <v>30</v>
      </c>
      <c r="L145" s="110" t="s">
        <v>2</v>
      </c>
      <c r="M145" s="48"/>
      <c r="N145" s="19" t="str">
        <f t="shared" ref="N145:Z145" si="61">IF(OR(TRIM(N141)=0,TRIM(N141)=""),"",IF(IFERROR(TRIM(INDEX(QryItemNamed,MATCH(TRIM(N141),ITEM,0),2)),"")="Y","SPECIAL",LEFT(IFERROR(TRIM(INDEX(ITEM,MATCH(TRIM(N141),ITEM,0))),""),3)))</f>
        <v/>
      </c>
      <c r="O145" s="19" t="str">
        <f t="shared" si="61"/>
        <v/>
      </c>
      <c r="P145" s="19"/>
      <c r="Q145" s="19" t="str">
        <f t="shared" si="61"/>
        <v/>
      </c>
      <c r="R145" s="19"/>
      <c r="S145" s="19" t="str">
        <f t="shared" si="61"/>
        <v/>
      </c>
      <c r="T145" s="19" t="str">
        <f t="shared" si="61"/>
        <v/>
      </c>
      <c r="U145" s="19" t="str">
        <f t="shared" si="61"/>
        <v/>
      </c>
      <c r="V145" s="19"/>
      <c r="W145" s="19" t="str">
        <f t="shared" si="61"/>
        <v/>
      </c>
      <c r="X145" s="19" t="str">
        <f t="shared" si="61"/>
        <v/>
      </c>
      <c r="Y145" s="19" t="str">
        <f t="shared" si="61"/>
        <v/>
      </c>
      <c r="Z145" s="19" t="str">
        <f t="shared" si="61"/>
        <v/>
      </c>
    </row>
    <row r="146" spans="2:26" ht="19.350000000000001" customHeight="1" x14ac:dyDescent="0.2">
      <c r="B146" s="130"/>
      <c r="D146" s="120"/>
      <c r="E146" s="121"/>
      <c r="F146" s="122"/>
      <c r="G146" s="124"/>
      <c r="H146" s="111"/>
      <c r="I146" s="111"/>
      <c r="J146" s="111"/>
      <c r="K146" s="111"/>
      <c r="L146" s="111"/>
      <c r="M146" s="49"/>
      <c r="N146" s="98" t="str">
        <f t="shared" ref="N146:Z146" si="62">IF(OR(TRIM(N141)=0,TRIM(N141)=""),IF(N142="","",N142),IF(IFERROR(TRIM(INDEX(QryItemNamed,MATCH(TRIM(N141),ITEM,0),2)),"")="Y",TRIM(RIGHT(IFERROR(TRIM(INDEX(QryItemNamed,MATCH(TRIM(N141),ITEM,0),4)),"123456789012"),LEN(IFERROR(TRIM(INDEX(QryItemNamed,MATCH(TRIM(N141),ITEM,0),4)),"123456789012"))-9))&amp;N142,IFERROR(TRIM(INDEX(QryItemNamed,MATCH(TRIM(N141),ITEM,0),4))&amp;N142,"ITEM CODE DOES NOT EXIST IN ITEM MASTER")))</f>
        <v/>
      </c>
      <c r="O146" s="98" t="str">
        <f t="shared" si="62"/>
        <v/>
      </c>
      <c r="P146" s="51"/>
      <c r="Q146" s="98" t="str">
        <f t="shared" si="62"/>
        <v/>
      </c>
      <c r="R146" s="51"/>
      <c r="S146" s="98" t="str">
        <f t="shared" si="62"/>
        <v/>
      </c>
      <c r="T146" s="98" t="str">
        <f t="shared" si="62"/>
        <v/>
      </c>
      <c r="U146" s="98" t="str">
        <f t="shared" si="62"/>
        <v/>
      </c>
      <c r="V146" s="51"/>
      <c r="W146" s="98" t="str">
        <f t="shared" si="62"/>
        <v/>
      </c>
      <c r="X146" s="98" t="str">
        <f t="shared" si="62"/>
        <v/>
      </c>
      <c r="Y146" s="98" t="str">
        <f t="shared" si="62"/>
        <v/>
      </c>
      <c r="Z146" s="98" t="str">
        <f t="shared" si="62"/>
        <v/>
      </c>
    </row>
    <row r="147" spans="2:26" ht="12.75" customHeight="1" x14ac:dyDescent="0.2">
      <c r="B147" s="130"/>
      <c r="D147" s="120"/>
      <c r="E147" s="121"/>
      <c r="F147" s="122"/>
      <c r="G147" s="124"/>
      <c r="H147" s="111"/>
      <c r="I147" s="111"/>
      <c r="J147" s="111"/>
      <c r="K147" s="111"/>
      <c r="L147" s="111"/>
      <c r="M147" s="49"/>
      <c r="N147" s="99"/>
      <c r="O147" s="99"/>
      <c r="P147" s="52"/>
      <c r="Q147" s="99"/>
      <c r="R147" s="52"/>
      <c r="S147" s="99"/>
      <c r="T147" s="99"/>
      <c r="U147" s="99"/>
      <c r="V147" s="52"/>
      <c r="W147" s="99"/>
      <c r="X147" s="99"/>
      <c r="Y147" s="99"/>
      <c r="Z147" s="99"/>
    </row>
    <row r="148" spans="2:26" ht="12.75" customHeight="1" x14ac:dyDescent="0.2">
      <c r="B148" s="130"/>
      <c r="D148" s="120"/>
      <c r="E148" s="121"/>
      <c r="F148" s="122"/>
      <c r="G148" s="124"/>
      <c r="H148" s="111"/>
      <c r="I148" s="111"/>
      <c r="J148" s="111"/>
      <c r="K148" s="111"/>
      <c r="L148" s="111"/>
      <c r="M148" s="49"/>
      <c r="N148" s="99"/>
      <c r="O148" s="99"/>
      <c r="P148" s="52"/>
      <c r="Q148" s="99"/>
      <c r="R148" s="52"/>
      <c r="S148" s="99"/>
      <c r="T148" s="99"/>
      <c r="U148" s="99"/>
      <c r="V148" s="52"/>
      <c r="W148" s="99"/>
      <c r="X148" s="99"/>
      <c r="Y148" s="99"/>
      <c r="Z148" s="99"/>
    </row>
    <row r="149" spans="2:26" ht="12.75" customHeight="1" x14ac:dyDescent="0.2">
      <c r="B149" s="130"/>
      <c r="D149" s="120"/>
      <c r="E149" s="121"/>
      <c r="F149" s="122"/>
      <c r="G149" s="124"/>
      <c r="H149" s="111"/>
      <c r="I149" s="111"/>
      <c r="J149" s="111"/>
      <c r="K149" s="111"/>
      <c r="L149" s="111"/>
      <c r="M149" s="49"/>
      <c r="N149" s="99"/>
      <c r="O149" s="99"/>
      <c r="P149" s="52"/>
      <c r="Q149" s="99"/>
      <c r="R149" s="52"/>
      <c r="S149" s="99"/>
      <c r="T149" s="99"/>
      <c r="U149" s="99"/>
      <c r="V149" s="52"/>
      <c r="W149" s="99"/>
      <c r="X149" s="99"/>
      <c r="Y149" s="99"/>
      <c r="Z149" s="99"/>
    </row>
    <row r="150" spans="2:26" ht="12.75" customHeight="1" x14ac:dyDescent="0.2">
      <c r="B150" s="130"/>
      <c r="D150" s="120"/>
      <c r="E150" s="121"/>
      <c r="F150" s="122"/>
      <c r="G150" s="124"/>
      <c r="H150" s="111"/>
      <c r="I150" s="111"/>
      <c r="J150" s="111"/>
      <c r="K150" s="111"/>
      <c r="L150" s="111"/>
      <c r="M150" s="49"/>
      <c r="N150" s="99"/>
      <c r="O150" s="99"/>
      <c r="P150" s="52"/>
      <c r="Q150" s="99"/>
      <c r="R150" s="52"/>
      <c r="S150" s="99"/>
      <c r="T150" s="99"/>
      <c r="U150" s="99"/>
      <c r="V150" s="52"/>
      <c r="W150" s="99"/>
      <c r="X150" s="99"/>
      <c r="Y150" s="99"/>
      <c r="Z150" s="99"/>
    </row>
    <row r="151" spans="2:26" ht="12.75" customHeight="1" x14ac:dyDescent="0.2">
      <c r="B151" s="130"/>
      <c r="D151" s="120"/>
      <c r="E151" s="121"/>
      <c r="F151" s="122"/>
      <c r="G151" s="124"/>
      <c r="H151" s="111"/>
      <c r="I151" s="111"/>
      <c r="J151" s="111"/>
      <c r="K151" s="111"/>
      <c r="L151" s="111"/>
      <c r="M151" s="49"/>
      <c r="N151" s="99"/>
      <c r="O151" s="99"/>
      <c r="P151" s="52"/>
      <c r="Q151" s="99"/>
      <c r="R151" s="52"/>
      <c r="S151" s="99"/>
      <c r="T151" s="99"/>
      <c r="U151" s="99"/>
      <c r="V151" s="52"/>
      <c r="W151" s="99"/>
      <c r="X151" s="99"/>
      <c r="Y151" s="99"/>
      <c r="Z151" s="99"/>
    </row>
    <row r="152" spans="2:26" ht="12.75" customHeight="1" x14ac:dyDescent="0.2">
      <c r="B152" s="130"/>
      <c r="D152" s="120"/>
      <c r="E152" s="121"/>
      <c r="F152" s="122"/>
      <c r="G152" s="124"/>
      <c r="H152" s="111"/>
      <c r="I152" s="111"/>
      <c r="J152" s="111"/>
      <c r="K152" s="111"/>
      <c r="L152" s="111"/>
      <c r="M152" s="49"/>
      <c r="N152" s="99"/>
      <c r="O152" s="99"/>
      <c r="P152" s="52"/>
      <c r="Q152" s="99"/>
      <c r="R152" s="52"/>
      <c r="S152" s="99"/>
      <c r="T152" s="99"/>
      <c r="U152" s="99"/>
      <c r="V152" s="52"/>
      <c r="W152" s="99"/>
      <c r="X152" s="99"/>
      <c r="Y152" s="99"/>
      <c r="Z152" s="99"/>
    </row>
    <row r="153" spans="2:26" ht="12.75" customHeight="1" x14ac:dyDescent="0.2">
      <c r="B153" s="130"/>
      <c r="D153" s="120"/>
      <c r="E153" s="121"/>
      <c r="F153" s="122"/>
      <c r="G153" s="124"/>
      <c r="H153" s="111"/>
      <c r="I153" s="111"/>
      <c r="J153" s="111"/>
      <c r="K153" s="111"/>
      <c r="L153" s="111"/>
      <c r="M153" s="49"/>
      <c r="N153" s="99"/>
      <c r="O153" s="99"/>
      <c r="P153" s="52"/>
      <c r="Q153" s="99"/>
      <c r="R153" s="52"/>
      <c r="S153" s="99"/>
      <c r="T153" s="99"/>
      <c r="U153" s="99"/>
      <c r="V153" s="52"/>
      <c r="W153" s="99"/>
      <c r="X153" s="99"/>
      <c r="Y153" s="99"/>
      <c r="Z153" s="99"/>
    </row>
    <row r="154" spans="2:26" ht="12.75" customHeight="1" x14ac:dyDescent="0.2">
      <c r="B154" s="130"/>
      <c r="D154" s="120"/>
      <c r="E154" s="121"/>
      <c r="F154" s="122"/>
      <c r="G154" s="124"/>
      <c r="H154" s="111"/>
      <c r="I154" s="111"/>
      <c r="J154" s="111"/>
      <c r="K154" s="111"/>
      <c r="L154" s="111"/>
      <c r="M154" s="49"/>
      <c r="N154" s="99"/>
      <c r="O154" s="99"/>
      <c r="P154" s="52"/>
      <c r="Q154" s="99"/>
      <c r="R154" s="52"/>
      <c r="S154" s="99"/>
      <c r="T154" s="99"/>
      <c r="U154" s="99"/>
      <c r="V154" s="52"/>
      <c r="W154" s="99"/>
      <c r="X154" s="99"/>
      <c r="Y154" s="99"/>
      <c r="Z154" s="99"/>
    </row>
    <row r="155" spans="2:26" ht="12.75" customHeight="1" x14ac:dyDescent="0.2">
      <c r="B155" s="130"/>
      <c r="D155" s="120"/>
      <c r="E155" s="121"/>
      <c r="F155" s="122"/>
      <c r="G155" s="124"/>
      <c r="H155" s="111"/>
      <c r="I155" s="111"/>
      <c r="J155" s="111"/>
      <c r="K155" s="111"/>
      <c r="L155" s="111"/>
      <c r="M155" s="49"/>
      <c r="N155" s="99"/>
      <c r="O155" s="99"/>
      <c r="P155" s="52"/>
      <c r="Q155" s="99"/>
      <c r="R155" s="52"/>
      <c r="S155" s="99"/>
      <c r="T155" s="99"/>
      <c r="U155" s="99"/>
      <c r="V155" s="52"/>
      <c r="W155" s="99"/>
      <c r="X155" s="99"/>
      <c r="Y155" s="99"/>
      <c r="Z155" s="99"/>
    </row>
    <row r="156" spans="2:26" ht="12.75" customHeight="1" x14ac:dyDescent="0.2">
      <c r="B156" s="130"/>
      <c r="D156" s="120"/>
      <c r="E156" s="121"/>
      <c r="F156" s="122"/>
      <c r="G156" s="124"/>
      <c r="H156" s="111"/>
      <c r="I156" s="111"/>
      <c r="J156" s="111"/>
      <c r="K156" s="111"/>
      <c r="L156" s="111"/>
      <c r="M156" s="49"/>
      <c r="N156" s="99"/>
      <c r="O156" s="99"/>
      <c r="P156" s="52"/>
      <c r="Q156" s="99"/>
      <c r="R156" s="52"/>
      <c r="S156" s="99"/>
      <c r="T156" s="99"/>
      <c r="U156" s="99"/>
      <c r="V156" s="52"/>
      <c r="W156" s="99"/>
      <c r="X156" s="99"/>
      <c r="Y156" s="99"/>
      <c r="Z156" s="99"/>
    </row>
    <row r="157" spans="2:26" ht="12.75" customHeight="1" x14ac:dyDescent="0.2">
      <c r="B157" s="130"/>
      <c r="D157" s="120"/>
      <c r="E157" s="121"/>
      <c r="F157" s="122"/>
      <c r="G157" s="124"/>
      <c r="H157" s="111"/>
      <c r="I157" s="111"/>
      <c r="J157" s="112"/>
      <c r="K157" s="111"/>
      <c r="L157" s="111"/>
      <c r="M157" s="49"/>
      <c r="N157" s="100"/>
      <c r="O157" s="100"/>
      <c r="P157" s="53"/>
      <c r="Q157" s="100"/>
      <c r="R157" s="53"/>
      <c r="S157" s="100"/>
      <c r="T157" s="100"/>
      <c r="U157" s="100"/>
      <c r="V157" s="53"/>
      <c r="W157" s="100"/>
      <c r="X157" s="100"/>
      <c r="Y157" s="100"/>
      <c r="Z157" s="100"/>
    </row>
    <row r="158" spans="2:26" ht="12.75" customHeight="1" thickBot="1" x14ac:dyDescent="0.25">
      <c r="B158" s="131"/>
      <c r="D158" s="116"/>
      <c r="E158" s="116"/>
      <c r="F158" s="116"/>
      <c r="G158" s="20"/>
      <c r="H158" s="21"/>
      <c r="I158" s="22" t="s">
        <v>5</v>
      </c>
      <c r="J158" s="22" t="s">
        <v>5</v>
      </c>
      <c r="K158" s="22" t="s">
        <v>28</v>
      </c>
      <c r="L158" s="22" t="s">
        <v>28</v>
      </c>
      <c r="M158" s="22"/>
      <c r="N158" s="22" t="str">
        <f t="shared" ref="N158:Z158" si="63">IF(OR(TRIM(N141)=0,TRIM(N141)=""),"",IF(IFERROR(TRIM(INDEX(QryItemNamed,MATCH(TRIM(N141),ITEM,0),3)),"")="LS","",IFERROR(TRIM(INDEX(QryItemNamed,MATCH(TRIM(N141),ITEM,0),3)),"")))</f>
        <v/>
      </c>
      <c r="O158" s="22" t="str">
        <f t="shared" si="63"/>
        <v/>
      </c>
      <c r="P158" s="22"/>
      <c r="Q158" s="22" t="str">
        <f t="shared" si="63"/>
        <v/>
      </c>
      <c r="R158" s="22"/>
      <c r="S158" s="22" t="str">
        <f t="shared" si="63"/>
        <v/>
      </c>
      <c r="T158" s="22" t="str">
        <f t="shared" si="63"/>
        <v/>
      </c>
      <c r="U158" s="22" t="str">
        <f t="shared" si="63"/>
        <v/>
      </c>
      <c r="V158" s="22"/>
      <c r="W158" s="22" t="str">
        <f t="shared" si="63"/>
        <v/>
      </c>
      <c r="X158" s="22" t="str">
        <f t="shared" si="63"/>
        <v/>
      </c>
      <c r="Y158" s="22" t="str">
        <f t="shared" si="63"/>
        <v/>
      </c>
      <c r="Z158" s="22" t="str">
        <f t="shared" si="63"/>
        <v/>
      </c>
    </row>
    <row r="159" spans="2:26" ht="12.75" customHeight="1" x14ac:dyDescent="0.2">
      <c r="B159" s="43"/>
      <c r="D159" s="25"/>
      <c r="E159" s="25"/>
      <c r="F159" s="25"/>
      <c r="G159" s="23"/>
      <c r="H159" s="24"/>
      <c r="I159" s="25" t="str">
        <f>IF(D159&lt;&gt;"",(F159-D159)*5280,"")</f>
        <v/>
      </c>
      <c r="J159" s="25"/>
      <c r="K159" s="25" t="str">
        <f>IF(D159&lt;&gt;"",I159*J159/9,"")</f>
        <v/>
      </c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6"/>
      <c r="Z159" s="25"/>
    </row>
    <row r="160" spans="2:26" ht="12.75" customHeight="1" x14ac:dyDescent="0.2">
      <c r="B160" s="44"/>
      <c r="D160" s="25"/>
      <c r="E160" s="25" t="s">
        <v>1</v>
      </c>
      <c r="F160" s="25"/>
      <c r="G160" s="23"/>
      <c r="H160" s="24"/>
      <c r="I160" s="25" t="str">
        <f t="shared" ref="I160:I179" si="64">IF(D160&lt;&gt;"",(F160-D160)*5280,"")</f>
        <v/>
      </c>
      <c r="J160" s="25"/>
      <c r="K160" s="25" t="str">
        <f t="shared" ref="K160:K179" si="65">IF(D160&lt;&gt;"",I160*J160/9,"")</f>
        <v/>
      </c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6"/>
      <c r="Z160" s="27"/>
    </row>
    <row r="161" spans="2:26" ht="12.75" customHeight="1" x14ac:dyDescent="0.2">
      <c r="B161" s="44"/>
      <c r="D161" s="27"/>
      <c r="E161" s="27"/>
      <c r="F161" s="27"/>
      <c r="G161" s="28"/>
      <c r="H161" s="29"/>
      <c r="I161" s="27" t="str">
        <f t="shared" si="64"/>
        <v/>
      </c>
      <c r="J161" s="27"/>
      <c r="K161" s="27" t="str">
        <f t="shared" si="65"/>
        <v/>
      </c>
      <c r="L161" s="27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7"/>
      <c r="Y161" s="26"/>
      <c r="Z161" s="27"/>
    </row>
    <row r="162" spans="2:26" ht="12.75" customHeight="1" x14ac:dyDescent="0.2">
      <c r="B162" s="44"/>
      <c r="D162" s="27"/>
      <c r="E162" s="27"/>
      <c r="F162" s="27"/>
      <c r="G162" s="28"/>
      <c r="H162" s="29"/>
      <c r="I162" s="27" t="str">
        <f t="shared" si="64"/>
        <v/>
      </c>
      <c r="J162" s="27"/>
      <c r="K162" s="27" t="str">
        <f t="shared" si="65"/>
        <v/>
      </c>
      <c r="L162" s="27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7"/>
      <c r="Y162" s="26"/>
      <c r="Z162" s="27"/>
    </row>
    <row r="163" spans="2:26" ht="12.75" customHeight="1" x14ac:dyDescent="0.2">
      <c r="B163" s="44"/>
      <c r="D163" s="27"/>
      <c r="E163" s="27"/>
      <c r="F163" s="27"/>
      <c r="G163" s="28"/>
      <c r="H163" s="29"/>
      <c r="I163" s="27" t="str">
        <f t="shared" si="64"/>
        <v/>
      </c>
      <c r="J163" s="27"/>
      <c r="K163" s="27" t="str">
        <f t="shared" si="65"/>
        <v/>
      </c>
      <c r="L163" s="27"/>
      <c r="M163" s="25"/>
      <c r="N163" s="25"/>
      <c r="O163" s="25"/>
      <c r="P163" s="25"/>
      <c r="Q163" s="25"/>
      <c r="R163" s="25"/>
      <c r="S163" s="25"/>
      <c r="T163" s="25"/>
      <c r="U163" s="30"/>
      <c r="V163" s="30"/>
      <c r="W163" s="27"/>
      <c r="X163" s="27"/>
      <c r="Y163" s="26"/>
      <c r="Z163" s="27"/>
    </row>
    <row r="164" spans="2:26" ht="12.75" customHeight="1" x14ac:dyDescent="0.2">
      <c r="B164" s="44"/>
      <c r="D164" s="27"/>
      <c r="E164" s="27"/>
      <c r="F164" s="27"/>
      <c r="G164" s="28"/>
      <c r="H164" s="29"/>
      <c r="I164" s="27" t="str">
        <f t="shared" si="64"/>
        <v/>
      </c>
      <c r="J164" s="27"/>
      <c r="K164" s="27" t="str">
        <f t="shared" si="65"/>
        <v/>
      </c>
      <c r="L164" s="27"/>
      <c r="M164" s="25"/>
      <c r="N164" s="25"/>
      <c r="O164" s="25"/>
      <c r="P164" s="25"/>
      <c r="Q164" s="25"/>
      <c r="R164" s="25"/>
      <c r="S164" s="25"/>
      <c r="T164" s="25"/>
      <c r="U164" s="30"/>
      <c r="V164" s="30"/>
      <c r="W164" s="27"/>
      <c r="X164" s="27"/>
      <c r="Y164" s="26"/>
      <c r="Z164" s="27"/>
    </row>
    <row r="165" spans="2:26" ht="12.75" customHeight="1" x14ac:dyDescent="0.2">
      <c r="B165" s="44"/>
      <c r="D165" s="27"/>
      <c r="E165" s="27"/>
      <c r="F165" s="27"/>
      <c r="G165" s="28"/>
      <c r="H165" s="29"/>
      <c r="I165" s="27" t="str">
        <f t="shared" si="64"/>
        <v/>
      </c>
      <c r="J165" s="27"/>
      <c r="K165" s="27" t="str">
        <f t="shared" si="65"/>
        <v/>
      </c>
      <c r="L165" s="27"/>
      <c r="M165" s="25"/>
      <c r="N165" s="25"/>
      <c r="O165" s="25"/>
      <c r="P165" s="25"/>
      <c r="Q165" s="25"/>
      <c r="R165" s="25"/>
      <c r="S165" s="25"/>
      <c r="T165" s="25"/>
      <c r="U165" s="30"/>
      <c r="V165" s="30"/>
      <c r="W165" s="27"/>
      <c r="X165" s="27"/>
      <c r="Y165" s="26"/>
      <c r="Z165" s="27"/>
    </row>
    <row r="166" spans="2:26" ht="12.75" customHeight="1" x14ac:dyDescent="0.2">
      <c r="B166" s="44"/>
      <c r="D166" s="27"/>
      <c r="E166" s="27"/>
      <c r="F166" s="27"/>
      <c r="G166" s="28"/>
      <c r="H166" s="29"/>
      <c r="I166" s="27" t="str">
        <f t="shared" si="64"/>
        <v/>
      </c>
      <c r="J166" s="27"/>
      <c r="K166" s="27" t="str">
        <f t="shared" si="65"/>
        <v/>
      </c>
      <c r="L166" s="27"/>
      <c r="M166" s="25"/>
      <c r="N166" s="25"/>
      <c r="O166" s="25"/>
      <c r="P166" s="25"/>
      <c r="Q166" s="25"/>
      <c r="R166" s="25"/>
      <c r="S166" s="25"/>
      <c r="T166" s="25"/>
      <c r="U166" s="30"/>
      <c r="V166" s="30"/>
      <c r="W166" s="27"/>
      <c r="X166" s="27"/>
      <c r="Y166" s="26"/>
      <c r="Z166" s="27"/>
    </row>
    <row r="167" spans="2:26" ht="12.75" customHeight="1" x14ac:dyDescent="0.2">
      <c r="B167" s="44"/>
      <c r="D167" s="27"/>
      <c r="E167" s="27"/>
      <c r="F167" s="27"/>
      <c r="G167" s="28"/>
      <c r="H167" s="29"/>
      <c r="I167" s="27" t="str">
        <f t="shared" si="64"/>
        <v/>
      </c>
      <c r="J167" s="27"/>
      <c r="K167" s="27" t="str">
        <f t="shared" si="65"/>
        <v/>
      </c>
      <c r="L167" s="27"/>
      <c r="M167" s="25"/>
      <c r="N167" s="25"/>
      <c r="O167" s="25"/>
      <c r="P167" s="25"/>
      <c r="Q167" s="25"/>
      <c r="R167" s="25"/>
      <c r="S167" s="25"/>
      <c r="T167" s="25"/>
      <c r="U167" s="30"/>
      <c r="V167" s="30"/>
      <c r="W167" s="27"/>
      <c r="X167" s="27"/>
      <c r="Y167" s="26"/>
      <c r="Z167" s="27"/>
    </row>
    <row r="168" spans="2:26" ht="12.75" customHeight="1" x14ac:dyDescent="0.2">
      <c r="B168" s="44"/>
      <c r="D168" s="27"/>
      <c r="E168" s="27"/>
      <c r="F168" s="27"/>
      <c r="G168" s="28"/>
      <c r="H168" s="29"/>
      <c r="I168" s="27" t="str">
        <f t="shared" si="64"/>
        <v/>
      </c>
      <c r="J168" s="27"/>
      <c r="K168" s="27" t="str">
        <f t="shared" si="65"/>
        <v/>
      </c>
      <c r="L168" s="27"/>
      <c r="M168" s="25"/>
      <c r="N168" s="25"/>
      <c r="O168" s="25"/>
      <c r="P168" s="25"/>
      <c r="Q168" s="25"/>
      <c r="R168" s="25"/>
      <c r="S168" s="25"/>
      <c r="T168" s="25"/>
      <c r="U168" s="30"/>
      <c r="V168" s="30"/>
      <c r="W168" s="27"/>
      <c r="X168" s="27"/>
      <c r="Y168" s="26"/>
      <c r="Z168" s="27"/>
    </row>
    <row r="169" spans="2:26" ht="12.75" customHeight="1" x14ac:dyDescent="0.2">
      <c r="B169" s="44"/>
      <c r="D169" s="27"/>
      <c r="E169" s="27"/>
      <c r="F169" s="27"/>
      <c r="G169" s="28"/>
      <c r="H169" s="29"/>
      <c r="I169" s="27" t="str">
        <f t="shared" si="64"/>
        <v/>
      </c>
      <c r="J169" s="27"/>
      <c r="K169" s="27" t="str">
        <f t="shared" si="65"/>
        <v/>
      </c>
      <c r="L169" s="27"/>
      <c r="M169" s="25"/>
      <c r="N169" s="25"/>
      <c r="O169" s="25"/>
      <c r="P169" s="25"/>
      <c r="Q169" s="25"/>
      <c r="R169" s="25"/>
      <c r="S169" s="25"/>
      <c r="T169" s="25"/>
      <c r="U169" s="30"/>
      <c r="V169" s="30"/>
      <c r="W169" s="27"/>
      <c r="X169" s="27"/>
      <c r="Y169" s="26"/>
      <c r="Z169" s="27"/>
    </row>
    <row r="170" spans="2:26" ht="12.75" customHeight="1" x14ac:dyDescent="0.2">
      <c r="B170" s="44"/>
      <c r="D170" s="27"/>
      <c r="E170" s="27"/>
      <c r="F170" s="27"/>
      <c r="G170" s="28"/>
      <c r="H170" s="29"/>
      <c r="I170" s="27" t="str">
        <f t="shared" si="64"/>
        <v/>
      </c>
      <c r="J170" s="27"/>
      <c r="K170" s="27" t="str">
        <f t="shared" si="65"/>
        <v/>
      </c>
      <c r="L170" s="27"/>
      <c r="M170" s="25"/>
      <c r="N170" s="25"/>
      <c r="O170" s="25"/>
      <c r="P170" s="25"/>
      <c r="Q170" s="25"/>
      <c r="R170" s="25"/>
      <c r="S170" s="25"/>
      <c r="T170" s="25"/>
      <c r="U170" s="30"/>
      <c r="V170" s="30"/>
      <c r="W170" s="27"/>
      <c r="X170" s="27"/>
      <c r="Y170" s="26"/>
      <c r="Z170" s="27"/>
    </row>
    <row r="171" spans="2:26" ht="12.75" customHeight="1" x14ac:dyDescent="0.2">
      <c r="B171" s="44"/>
      <c r="D171" s="27"/>
      <c r="E171" s="27"/>
      <c r="F171" s="27"/>
      <c r="G171" s="28"/>
      <c r="H171" s="29"/>
      <c r="I171" s="27" t="str">
        <f t="shared" si="64"/>
        <v/>
      </c>
      <c r="J171" s="27"/>
      <c r="K171" s="27" t="str">
        <f t="shared" si="65"/>
        <v/>
      </c>
      <c r="L171" s="27"/>
      <c r="M171" s="25"/>
      <c r="N171" s="25"/>
      <c r="O171" s="25"/>
      <c r="P171" s="25"/>
      <c r="Q171" s="25"/>
      <c r="R171" s="25"/>
      <c r="S171" s="25"/>
      <c r="T171" s="25"/>
      <c r="U171" s="30"/>
      <c r="V171" s="30"/>
      <c r="W171" s="27"/>
      <c r="X171" s="27"/>
      <c r="Y171" s="26"/>
      <c r="Z171" s="27"/>
    </row>
    <row r="172" spans="2:26" ht="12.75" customHeight="1" x14ac:dyDescent="0.2">
      <c r="B172" s="44"/>
      <c r="D172" s="27"/>
      <c r="E172" s="27"/>
      <c r="F172" s="27"/>
      <c r="G172" s="28"/>
      <c r="H172" s="29"/>
      <c r="I172" s="27" t="str">
        <f t="shared" si="64"/>
        <v/>
      </c>
      <c r="J172" s="27"/>
      <c r="K172" s="27" t="str">
        <f t="shared" si="65"/>
        <v/>
      </c>
      <c r="L172" s="27"/>
      <c r="M172" s="25"/>
      <c r="N172" s="25"/>
      <c r="O172" s="25"/>
      <c r="P172" s="25"/>
      <c r="Q172" s="25"/>
      <c r="R172" s="25"/>
      <c r="S172" s="25"/>
      <c r="T172" s="25"/>
      <c r="U172" s="30"/>
      <c r="V172" s="30"/>
      <c r="W172" s="27"/>
      <c r="X172" s="27"/>
      <c r="Y172" s="26"/>
      <c r="Z172" s="27"/>
    </row>
    <row r="173" spans="2:26" ht="12.75" customHeight="1" x14ac:dyDescent="0.2">
      <c r="B173" s="44"/>
      <c r="D173" s="27"/>
      <c r="E173" s="27"/>
      <c r="F173" s="27"/>
      <c r="G173" s="28"/>
      <c r="H173" s="29"/>
      <c r="I173" s="27" t="str">
        <f t="shared" si="64"/>
        <v/>
      </c>
      <c r="J173" s="27"/>
      <c r="K173" s="27" t="str">
        <f t="shared" si="65"/>
        <v/>
      </c>
      <c r="L173" s="27"/>
      <c r="M173" s="25"/>
      <c r="N173" s="25"/>
      <c r="O173" s="25"/>
      <c r="P173" s="25"/>
      <c r="Q173" s="25"/>
      <c r="R173" s="25"/>
      <c r="S173" s="25"/>
      <c r="T173" s="25"/>
      <c r="U173" s="30"/>
      <c r="V173" s="30"/>
      <c r="W173" s="27"/>
      <c r="X173" s="27"/>
      <c r="Y173" s="26"/>
      <c r="Z173" s="27"/>
    </row>
    <row r="174" spans="2:26" ht="12.75" customHeight="1" x14ac:dyDescent="0.2">
      <c r="B174" s="44"/>
      <c r="D174" s="27"/>
      <c r="E174" s="27"/>
      <c r="F174" s="27"/>
      <c r="G174" s="28"/>
      <c r="H174" s="29"/>
      <c r="I174" s="27" t="str">
        <f t="shared" si="64"/>
        <v/>
      </c>
      <c r="J174" s="27"/>
      <c r="K174" s="27" t="str">
        <f t="shared" si="65"/>
        <v/>
      </c>
      <c r="L174" s="27"/>
      <c r="M174" s="25"/>
      <c r="N174" s="25"/>
      <c r="O174" s="25"/>
      <c r="P174" s="25"/>
      <c r="Q174" s="25"/>
      <c r="R174" s="25"/>
      <c r="S174" s="25"/>
      <c r="T174" s="25"/>
      <c r="U174" s="30"/>
      <c r="V174" s="30"/>
      <c r="W174" s="27"/>
      <c r="X174" s="27"/>
      <c r="Y174" s="26"/>
      <c r="Z174" s="27"/>
    </row>
    <row r="175" spans="2:26" ht="12.75" customHeight="1" x14ac:dyDescent="0.2">
      <c r="B175" s="44"/>
      <c r="D175" s="27"/>
      <c r="E175" s="27"/>
      <c r="F175" s="27"/>
      <c r="G175" s="28"/>
      <c r="H175" s="29"/>
      <c r="I175" s="27" t="str">
        <f t="shared" si="64"/>
        <v/>
      </c>
      <c r="J175" s="27"/>
      <c r="K175" s="27" t="str">
        <f t="shared" si="65"/>
        <v/>
      </c>
      <c r="L175" s="27"/>
      <c r="M175" s="25"/>
      <c r="N175" s="25"/>
      <c r="O175" s="25"/>
      <c r="P175" s="25"/>
      <c r="Q175" s="25"/>
      <c r="R175" s="25"/>
      <c r="S175" s="25"/>
      <c r="T175" s="25"/>
      <c r="U175" s="30"/>
      <c r="V175" s="30"/>
      <c r="W175" s="27"/>
      <c r="X175" s="27"/>
      <c r="Y175" s="26"/>
      <c r="Z175" s="27"/>
    </row>
    <row r="176" spans="2:26" ht="12.75" customHeight="1" x14ac:dyDescent="0.2">
      <c r="B176" s="44"/>
      <c r="D176" s="33"/>
      <c r="E176" s="33"/>
      <c r="F176" s="33"/>
      <c r="G176" s="32"/>
      <c r="H176" s="31"/>
      <c r="I176" s="33" t="str">
        <f t="shared" si="64"/>
        <v/>
      </c>
      <c r="J176" s="33"/>
      <c r="K176" s="33" t="str">
        <f t="shared" si="65"/>
        <v/>
      </c>
      <c r="L176" s="33"/>
      <c r="M176" s="33"/>
      <c r="N176" s="33"/>
      <c r="O176" s="33"/>
      <c r="P176" s="33"/>
      <c r="Q176" s="33"/>
      <c r="R176" s="33"/>
      <c r="S176" s="33"/>
      <c r="T176" s="33"/>
      <c r="U176" s="34"/>
      <c r="V176" s="34"/>
      <c r="W176" s="33"/>
      <c r="X176" s="33"/>
      <c r="Y176" s="34"/>
      <c r="Z176" s="33"/>
    </row>
    <row r="177" spans="2:26" ht="12.75" customHeight="1" x14ac:dyDescent="0.2">
      <c r="B177" s="44"/>
      <c r="D177" s="33"/>
      <c r="E177" s="33"/>
      <c r="F177" s="33"/>
      <c r="G177" s="32"/>
      <c r="H177" s="31"/>
      <c r="I177" s="33" t="str">
        <f t="shared" si="64"/>
        <v/>
      </c>
      <c r="J177" s="33"/>
      <c r="K177" s="33" t="str">
        <f t="shared" si="65"/>
        <v/>
      </c>
      <c r="L177" s="33"/>
      <c r="M177" s="33"/>
      <c r="N177" s="33"/>
      <c r="O177" s="33"/>
      <c r="P177" s="33"/>
      <c r="Q177" s="33"/>
      <c r="R177" s="33"/>
      <c r="S177" s="33"/>
      <c r="T177" s="33"/>
      <c r="U177" s="34"/>
      <c r="V177" s="34"/>
      <c r="W177" s="33"/>
      <c r="X177" s="33"/>
      <c r="Y177" s="34"/>
      <c r="Z177" s="33"/>
    </row>
    <row r="178" spans="2:26" ht="12.75" customHeight="1" x14ac:dyDescent="0.2">
      <c r="B178" s="44"/>
      <c r="D178" s="33"/>
      <c r="E178" s="33"/>
      <c r="F178" s="33"/>
      <c r="G178" s="32"/>
      <c r="H178" s="31"/>
      <c r="I178" s="33" t="str">
        <f t="shared" si="64"/>
        <v/>
      </c>
      <c r="J178" s="33"/>
      <c r="K178" s="33" t="str">
        <f t="shared" si="65"/>
        <v/>
      </c>
      <c r="L178" s="33"/>
      <c r="M178" s="33"/>
      <c r="N178" s="33"/>
      <c r="O178" s="33"/>
      <c r="P178" s="33"/>
      <c r="Q178" s="33"/>
      <c r="R178" s="33"/>
      <c r="S178" s="33"/>
      <c r="T178" s="33"/>
      <c r="U178" s="34"/>
      <c r="V178" s="34"/>
      <c r="W178" s="33"/>
      <c r="X178" s="33"/>
      <c r="Y178" s="34"/>
      <c r="Z178" s="33"/>
    </row>
    <row r="179" spans="2:26" ht="12.75" customHeight="1" thickBot="1" x14ac:dyDescent="0.25">
      <c r="B179" s="45"/>
      <c r="D179" s="33"/>
      <c r="E179" s="33"/>
      <c r="F179" s="33"/>
      <c r="G179" s="32"/>
      <c r="H179" s="31"/>
      <c r="I179" s="31" t="str">
        <f t="shared" si="64"/>
        <v/>
      </c>
      <c r="J179" s="33"/>
      <c r="K179" s="33" t="str">
        <f t="shared" si="65"/>
        <v/>
      </c>
      <c r="L179" s="33"/>
      <c r="M179" s="33"/>
      <c r="N179" s="33"/>
      <c r="O179" s="33"/>
      <c r="P179" s="33"/>
      <c r="Q179" s="33"/>
      <c r="R179" s="33"/>
      <c r="S179" s="33"/>
      <c r="T179" s="33"/>
      <c r="U179" s="34"/>
      <c r="V179" s="34"/>
      <c r="W179" s="33"/>
      <c r="X179" s="33"/>
      <c r="Y179" s="34"/>
      <c r="Z179" s="33"/>
    </row>
    <row r="180" spans="2:26" ht="12.75" customHeight="1" thickBot="1" x14ac:dyDescent="0.25">
      <c r="D180" s="107" t="s">
        <v>3</v>
      </c>
      <c r="E180" s="108"/>
      <c r="F180" s="108"/>
      <c r="G180" s="108"/>
      <c r="H180" s="108"/>
      <c r="I180" s="108"/>
      <c r="J180" s="108"/>
      <c r="K180" s="108"/>
      <c r="L180" s="109"/>
      <c r="M180" s="54"/>
      <c r="N180" s="35" t="str">
        <f>IF(N141="","",IF(N158="","",IF(SUM(N159:N179)&lt;&gt;0,SUM(N159:N179),"")))</f>
        <v/>
      </c>
      <c r="O180" s="35" t="str">
        <f t="shared" ref="O180" si="66">IF(O141="","",IF(O158="","",IF(SUM(O159:O179)&lt;&gt;0,SUM(O159:O179),"")))</f>
        <v/>
      </c>
      <c r="P180" s="35"/>
      <c r="Q180" s="35" t="str">
        <f t="shared" ref="Q180" si="67">IF(Q141="","",IF(Q158="","",IF(SUM(Q159:Q179)&lt;&gt;0,SUM(Q159:Q179),"")))</f>
        <v/>
      </c>
      <c r="R180" s="35"/>
      <c r="S180" s="35" t="str">
        <f t="shared" ref="S180" si="68">IF(S141="","",IF(S158="","",IF(SUM(S159:S179)&lt;&gt;0,SUM(S159:S179),"")))</f>
        <v/>
      </c>
      <c r="T180" s="35" t="str">
        <f t="shared" ref="T180" si="69">IF(T141="","",IF(T158="","",IF(SUM(T159:T179)&lt;&gt;0,SUM(T159:T179),"")))</f>
        <v/>
      </c>
      <c r="U180" s="35" t="str">
        <f t="shared" ref="U180" si="70">IF(U141="","",IF(U158="","",IF(SUM(U159:U179)&lt;&gt;0,SUM(U159:U179),"")))</f>
        <v/>
      </c>
      <c r="V180" s="35"/>
      <c r="W180" s="35" t="str">
        <f t="shared" ref="W180" si="71">IF(W141="","",IF(W158="","",IF(SUM(W159:W179)&lt;&gt;0,SUM(W159:W179),"")))</f>
        <v/>
      </c>
      <c r="X180" s="35" t="str">
        <f t="shared" ref="X180" si="72">IF(X141="","",IF(X158="","",IF(SUM(X159:X179)&lt;&gt;0,SUM(X159:X179),"")))</f>
        <v/>
      </c>
      <c r="Y180" s="35" t="str">
        <f t="shared" ref="Y180" si="73">IF(Y141="","",IF(Y158="","",IF(SUM(Y159:Y179)&lt;&gt;0,SUM(Y159:Y179),"")))</f>
        <v/>
      </c>
      <c r="Z180" s="35" t="str">
        <f t="shared" ref="Z180" si="74">IF(Z141="","",IF(Z158="","",IF(SUM(Z159:Z179)&lt;&gt;0,SUM(Z159:Z179),"")))</f>
        <v/>
      </c>
    </row>
    <row r="181" spans="2:26" ht="12.75" customHeight="1" x14ac:dyDescent="0.2">
      <c r="B181" s="6" t="s">
        <v>19</v>
      </c>
      <c r="D181" s="113" t="s">
        <v>4</v>
      </c>
      <c r="E181" s="114"/>
      <c r="F181" s="114"/>
      <c r="G181" s="114"/>
      <c r="H181" s="114"/>
      <c r="I181" s="114"/>
      <c r="J181" s="114"/>
      <c r="K181" s="114"/>
      <c r="L181" s="115"/>
      <c r="M181" s="50"/>
      <c r="N181" s="36" t="str">
        <f>IF(N141="","",IF(N158="",IF(SUM(COUNTIF(N159:N179,"LS")+COUNTIF(N159:N179,"LUMP"))&gt;0,"LS",""),IF(N180&lt;&gt;"",ROUNDUP(N180,0),"")))</f>
        <v/>
      </c>
      <c r="O181" s="36" t="str">
        <f t="shared" ref="O181" si="75">IF(O141="","",IF(O158="",IF(SUM(COUNTIF(O159:O179,"LS")+COUNTIF(O159:O179,"LUMP"))&gt;0,"LS",""),IF(O180&lt;&gt;"",ROUNDUP(O180,0),"")))</f>
        <v/>
      </c>
      <c r="P181" s="36"/>
      <c r="Q181" s="36" t="str">
        <f t="shared" ref="Q181" si="76">IF(Q141="","",IF(Q158="",IF(SUM(COUNTIF(Q159:Q179,"LS")+COUNTIF(Q159:Q179,"LUMP"))&gt;0,"LS",""),IF(Q180&lt;&gt;"",ROUNDUP(Q180,0),"")))</f>
        <v/>
      </c>
      <c r="R181" s="36"/>
      <c r="S181" s="36" t="str">
        <f t="shared" ref="S181" si="77">IF(S141="","",IF(S158="",IF(SUM(COUNTIF(S159:S179,"LS")+COUNTIF(S159:S179,"LUMP"))&gt;0,"LS",""),IF(S180&lt;&gt;"",ROUNDUP(S180,0),"")))</f>
        <v/>
      </c>
      <c r="T181" s="36" t="str">
        <f t="shared" ref="T181" si="78">IF(T141="","",IF(T158="",IF(SUM(COUNTIF(T159:T179,"LS")+COUNTIF(T159:T179,"LUMP"))&gt;0,"LS",""),IF(T180&lt;&gt;"",ROUNDUP(T180,0),"")))</f>
        <v/>
      </c>
      <c r="U181" s="36" t="str">
        <f t="shared" ref="U181" si="79">IF(U141="","",IF(U158="",IF(SUM(COUNTIF(U159:U179,"LS")+COUNTIF(U159:U179,"LUMP"))&gt;0,"LS",""),IF(U180&lt;&gt;"",ROUNDUP(U180,0),"")))</f>
        <v/>
      </c>
      <c r="V181" s="36"/>
      <c r="W181" s="36" t="str">
        <f t="shared" ref="W181" si="80">IF(W141="","",IF(W158="",IF(SUM(COUNTIF(W159:W179,"LS")+COUNTIF(W159:W179,"LUMP"))&gt;0,"LS",""),IF(W180&lt;&gt;"",ROUNDUP(W180,0),"")))</f>
        <v/>
      </c>
      <c r="X181" s="36" t="str">
        <f t="shared" ref="X181" si="81">IF(X141="","",IF(X158="",IF(SUM(COUNTIF(X159:X179,"LS")+COUNTIF(X159:X179,"LUMP"))&gt;0,"LS",""),IF(X180&lt;&gt;"",ROUNDUP(X180,0),"")))</f>
        <v/>
      </c>
      <c r="Y181" s="36" t="str">
        <f t="shared" ref="Y181" si="82">IF(Y141="","",IF(Y158="",IF(SUM(COUNTIF(Y159:Y179,"LS")+COUNTIF(Y159:Y179,"LUMP"))&gt;0,"LS",""),IF(Y180&lt;&gt;"",ROUNDUP(Y180,0),"")))</f>
        <v/>
      </c>
      <c r="Z181" s="36" t="str">
        <f t="shared" ref="Z181" si="83">IF(Z141="","",IF(Z158="",IF(SUM(COUNTIF(Z159:Z179,"LS")+COUNTIF(Z159:Z179,"LUMP"))&gt;0,"LS",""),IF(Z180&lt;&gt;"",ROUNDUP(Z180,0),"")))</f>
        <v/>
      </c>
    </row>
  </sheetData>
  <mergeCells count="94">
    <mergeCell ref="R15:R26"/>
    <mergeCell ref="B14:B27"/>
    <mergeCell ref="B59:B72"/>
    <mergeCell ref="D14:F27"/>
    <mergeCell ref="H14:H27"/>
    <mergeCell ref="D28:F28"/>
    <mergeCell ref="D54:Z54"/>
    <mergeCell ref="D52:L52"/>
    <mergeCell ref="D51:L51"/>
    <mergeCell ref="N15:N26"/>
    <mergeCell ref="G14:G27"/>
    <mergeCell ref="Y60:Y71"/>
    <mergeCell ref="Z60:Z71"/>
    <mergeCell ref="X60:X71"/>
    <mergeCell ref="D72:F72"/>
    <mergeCell ref="U60:U71"/>
    <mergeCell ref="B102:B115"/>
    <mergeCell ref="B145:B158"/>
    <mergeCell ref="D140:Z140"/>
    <mergeCell ref="D145:F157"/>
    <mergeCell ref="G145:G157"/>
    <mergeCell ref="H145:H157"/>
    <mergeCell ref="I145:I157"/>
    <mergeCell ref="J145:J157"/>
    <mergeCell ref="K145:K157"/>
    <mergeCell ref="L145:L157"/>
    <mergeCell ref="N146:N157"/>
    <mergeCell ref="U146:U157"/>
    <mergeCell ref="O146:O157"/>
    <mergeCell ref="Q146:Q157"/>
    <mergeCell ref="T146:T157"/>
    <mergeCell ref="Z146:Z157"/>
    <mergeCell ref="D9:Z9"/>
    <mergeCell ref="J14:J26"/>
    <mergeCell ref="K14:K26"/>
    <mergeCell ref="U15:U26"/>
    <mergeCell ref="W15:W26"/>
    <mergeCell ref="X15:X26"/>
    <mergeCell ref="O15:O26"/>
    <mergeCell ref="Y15:Y26"/>
    <mergeCell ref="Z15:Z26"/>
    <mergeCell ref="Q15:Q26"/>
    <mergeCell ref="P15:P26"/>
    <mergeCell ref="T15:T26"/>
    <mergeCell ref="S15:S26"/>
    <mergeCell ref="I14:I26"/>
    <mergeCell ref="W60:W71"/>
    <mergeCell ref="M15:M26"/>
    <mergeCell ref="Z103:Z114"/>
    <mergeCell ref="D95:L95"/>
    <mergeCell ref="D97:Z97"/>
    <mergeCell ref="D102:F114"/>
    <mergeCell ref="G102:G114"/>
    <mergeCell ref="H102:H114"/>
    <mergeCell ref="I102:I114"/>
    <mergeCell ref="J102:J114"/>
    <mergeCell ref="K102:K114"/>
    <mergeCell ref="L102:L114"/>
    <mergeCell ref="N103:N114"/>
    <mergeCell ref="T103:T114"/>
    <mergeCell ref="T60:T71"/>
    <mergeCell ref="O60:O71"/>
    <mergeCell ref="Q60:Q71"/>
    <mergeCell ref="D59:F71"/>
    <mergeCell ref="G59:G71"/>
    <mergeCell ref="H59:H71"/>
    <mergeCell ref="U103:U114"/>
    <mergeCell ref="D158:F158"/>
    <mergeCell ref="O103:O114"/>
    <mergeCell ref="Q103:Q114"/>
    <mergeCell ref="S103:S114"/>
    <mergeCell ref="D180:L180"/>
    <mergeCell ref="D181:L181"/>
    <mergeCell ref="W146:W157"/>
    <mergeCell ref="S146:S157"/>
    <mergeCell ref="D115:F115"/>
    <mergeCell ref="D137:L137"/>
    <mergeCell ref="D138:L138"/>
    <mergeCell ref="L14:L27"/>
    <mergeCell ref="V15:V26"/>
    <mergeCell ref="Y146:Y157"/>
    <mergeCell ref="D33:F33"/>
    <mergeCell ref="D38:F38"/>
    <mergeCell ref="X146:X157"/>
    <mergeCell ref="D94:L94"/>
    <mergeCell ref="I59:I71"/>
    <mergeCell ref="J59:J71"/>
    <mergeCell ref="K59:K71"/>
    <mergeCell ref="N60:N71"/>
    <mergeCell ref="S60:S71"/>
    <mergeCell ref="L59:L71"/>
    <mergeCell ref="W103:W114"/>
    <mergeCell ref="X103:X114"/>
    <mergeCell ref="Y103:Y114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ignoredErrors>
    <ignoredError sqref="Z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PAVEMENT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Sydney Jackson</cp:lastModifiedBy>
  <cp:lastPrinted>2015-05-18T14:51:08Z</cp:lastPrinted>
  <dcterms:created xsi:type="dcterms:W3CDTF">2004-11-29T18:07:26Z</dcterms:created>
  <dcterms:modified xsi:type="dcterms:W3CDTF">2024-06-11T18:37:40Z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