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ProjectWise\Ohio DOT\District 03 (Sold Projects)\Medina\88876\600-Contracts\04-Reference Files\"/>
    </mc:Choice>
  </mc:AlternateContent>
  <xr:revisionPtr revIDLastSave="0" documentId="13_ncr:1_{1DD9D4EF-89C7-435C-96D6-FC6ECE42EA9F}" xr6:coauthVersionLast="47" xr6:coauthVersionMax="47" xr10:uidLastSave="{00000000-0000-0000-0000-000000000000}"/>
  <bookViews>
    <workbookView xWindow="-23148" yWindow="-108" windowWidth="23256" windowHeight="13176" xr2:uid="{C23C580B-0583-4F10-8325-2553F3EAFD78}"/>
  </bookViews>
  <sheets>
    <sheet name="Sheet1 (2)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  <c r="Q4" i="2"/>
  <c r="G5" i="2"/>
  <c r="Q5" i="2"/>
  <c r="G6" i="2"/>
  <c r="Q6" i="2"/>
  <c r="G7" i="2"/>
  <c r="Q7" i="2"/>
  <c r="F8" i="2"/>
  <c r="G8" i="2"/>
  <c r="H8" i="2"/>
  <c r="P8" i="2"/>
  <c r="R8" i="2"/>
  <c r="Q8" i="2" s="1"/>
  <c r="F9" i="2"/>
  <c r="H9" i="2"/>
  <c r="G9" i="2" s="1"/>
  <c r="P9" i="2"/>
  <c r="R9" i="2"/>
  <c r="Q9" i="2" s="1"/>
  <c r="F10" i="2"/>
  <c r="H10" i="2"/>
  <c r="G10" i="2" s="1"/>
  <c r="P10" i="2"/>
  <c r="R10" i="2"/>
  <c r="Q10" i="2" s="1"/>
  <c r="F11" i="2"/>
  <c r="H11" i="2"/>
  <c r="G11" i="2" s="1"/>
  <c r="P11" i="2"/>
  <c r="Q11" i="2" s="1"/>
  <c r="R11" i="2"/>
  <c r="F12" i="2"/>
  <c r="H12" i="2"/>
  <c r="G12" i="2" s="1"/>
  <c r="P12" i="2"/>
  <c r="R12" i="2"/>
  <c r="Q12" i="2" s="1"/>
  <c r="F13" i="2"/>
  <c r="G13" i="2"/>
  <c r="H13" i="2"/>
  <c r="P13" i="2"/>
  <c r="R13" i="2"/>
  <c r="Q13" i="2" s="1"/>
  <c r="F14" i="2"/>
  <c r="H14" i="2"/>
  <c r="G14" i="2" s="1"/>
  <c r="P14" i="2"/>
  <c r="R14" i="2"/>
  <c r="Q14" i="2" s="1"/>
  <c r="F15" i="2"/>
  <c r="H15" i="2"/>
  <c r="G15" i="2" s="1"/>
  <c r="P15" i="2"/>
  <c r="R15" i="2"/>
  <c r="Q15" i="2" s="1"/>
  <c r="G22" i="2"/>
  <c r="G23" i="2"/>
  <c r="G24" i="2"/>
  <c r="G25" i="2"/>
  <c r="F26" i="2"/>
  <c r="H26" i="2"/>
  <c r="G26" i="2" s="1"/>
  <c r="F27" i="2"/>
  <c r="H27" i="2"/>
  <c r="G27" i="2" s="1"/>
  <c r="F28" i="2"/>
  <c r="H28" i="2"/>
  <c r="G28" i="2" s="1"/>
  <c r="F29" i="2"/>
  <c r="G29" i="2" s="1"/>
  <c r="H29" i="2"/>
  <c r="F30" i="2"/>
  <c r="H30" i="2"/>
  <c r="G30" i="2" s="1"/>
  <c r="F31" i="2"/>
  <c r="H31" i="2"/>
  <c r="G31" i="2" s="1"/>
  <c r="F32" i="2"/>
  <c r="G32" i="2"/>
  <c r="H32" i="2"/>
  <c r="F33" i="2"/>
  <c r="H33" i="2"/>
  <c r="G33" i="2" s="1"/>
</calcChain>
</file>

<file path=xl/sharedStrings.xml><?xml version="1.0" encoding="utf-8"?>
<sst xmlns="http://schemas.openxmlformats.org/spreadsheetml/2006/main" count="140" uniqueCount="42">
  <si>
    <t>RIGHT</t>
  </si>
  <si>
    <t>L</t>
  </si>
  <si>
    <t>K</t>
  </si>
  <si>
    <t>RIGHT WIDTH</t>
  </si>
  <si>
    <t>J</t>
  </si>
  <si>
    <t>LEFT WIDTH</t>
  </si>
  <si>
    <t>I</t>
  </si>
  <si>
    <t>SKEW</t>
  </si>
  <si>
    <t>LEFT</t>
  </si>
  <si>
    <t>H</t>
  </si>
  <si>
    <t>G</t>
  </si>
  <si>
    <t>X SLOPE</t>
  </si>
  <si>
    <t>F</t>
  </si>
  <si>
    <t>E</t>
  </si>
  <si>
    <t>D</t>
  </si>
  <si>
    <t>SLOPE</t>
  </si>
  <si>
    <t>C</t>
  </si>
  <si>
    <t>BEGIN ELEV</t>
  </si>
  <si>
    <t>B</t>
  </si>
  <si>
    <t>BEGIN STA</t>
  </si>
  <si>
    <t>A</t>
  </si>
  <si>
    <t>DIRECTION</t>
  </si>
  <si>
    <t>OFFSET</t>
  </si>
  <si>
    <t>ELEVATION</t>
  </si>
  <si>
    <t>STATION</t>
  </si>
  <si>
    <t>MED-18-0242</t>
  </si>
  <si>
    <t>G2</t>
  </si>
  <si>
    <t>G1</t>
  </si>
  <si>
    <t>PVC ELEV</t>
  </si>
  <si>
    <t>PVC STA</t>
  </si>
  <si>
    <t>MED-18-0193</t>
  </si>
  <si>
    <t>MED-18-0172</t>
  </si>
  <si>
    <t>REAR APPROACH SLAB</t>
  </si>
  <si>
    <t>REAR CENTERLINE</t>
  </si>
  <si>
    <t>FORWARD CENTERLINE</t>
  </si>
  <si>
    <t>FORWARD APPROACH SLAB</t>
  </si>
  <si>
    <t>LEFT REAR CORNER</t>
  </si>
  <si>
    <t>LEFT FORWARD CORNER</t>
  </si>
  <si>
    <t>RIGHT REAR CORNER</t>
  </si>
  <si>
    <t>RIGHT FORWARD CORNER</t>
  </si>
  <si>
    <t>LEGEND</t>
  </si>
  <si>
    <t>Calc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</si>
</sst>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+##.00"/>
  </numFmts>
  <fonts count="2" x14ac:knownFonts="1">
    <font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2" xfId="0" applyBorder="1"/>
    <xf numFmtId="2" fontId="0" fillId="0" borderId="2" xfId="0" applyNumberFormat="1" applyBorder="1"/>
    <xf numFmtId="164" fontId="0" fillId="0" borderId="2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2" fontId="0" fillId="0" borderId="5" xfId="0" applyNumberFormat="1" applyBorder="1"/>
    <xf numFmtId="164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2" fontId="0" fillId="0" borderId="8" xfId="0" applyNumberFormat="1" applyBorder="1"/>
    <xf numFmtId="164" fontId="0" fillId="0" borderId="8" xfId="0" applyNumberFormat="1" applyBorder="1"/>
    <xf numFmtId="0" fontId="0" fillId="0" borderId="9" xfId="0" applyBorder="1"/>
    <xf numFmtId="0" fontId="1" fillId="0" borderId="10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4" xfId="0" applyNumberFormat="1" applyBorder="1"/>
    <xf numFmtId="0" fontId="1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909D6-7003-4A65-8047-3E070A9FBD33}">
  <dimension ref="B2:X33"/>
  <sheetViews>
    <sheetView tabSelected="1" workbookViewId="0">
      <selection activeCell="J9" sqref="I9:J9"/>
    </sheetView>
  </sheetViews>
  <sheetFormatPr defaultRowHeight="14.4" x14ac:dyDescent="0.3"/>
  <cols>
    <col min="2" max="19" width="10.6640625" customWidth="1"/>
    <col min="22" max="22" width="4.44140625" customWidth="1"/>
    <col min="23" max="23" width="24.109375" customWidth="1"/>
    <col min="24" max="24" width="23" bestFit="1" customWidth="1"/>
  </cols>
  <sheetData>
    <row r="2" spans="2:24" ht="15" thickBot="1" x14ac:dyDescent="0.35">
      <c r="B2" s="20" t="s">
        <v>31</v>
      </c>
      <c r="C2" s="20"/>
      <c r="D2" s="20"/>
      <c r="E2" s="20"/>
      <c r="F2" s="20"/>
      <c r="G2" s="20"/>
      <c r="H2" s="20"/>
      <c r="I2" s="20"/>
      <c r="L2" s="20" t="s">
        <v>30</v>
      </c>
      <c r="M2" s="20"/>
      <c r="N2" s="20"/>
      <c r="O2" s="20"/>
      <c r="P2" s="20"/>
      <c r="Q2" s="20"/>
      <c r="R2" s="20"/>
      <c r="S2" s="20"/>
    </row>
    <row r="3" spans="2:24" ht="15.6" thickTop="1" thickBot="1" x14ac:dyDescent="0.35">
      <c r="F3" t="s">
        <v>24</v>
      </c>
      <c r="G3" t="s">
        <v>23</v>
      </c>
      <c r="H3" t="s">
        <v>22</v>
      </c>
      <c r="I3" t="s">
        <v>21</v>
      </c>
      <c r="P3" t="s">
        <v>24</v>
      </c>
      <c r="Q3" t="s">
        <v>23</v>
      </c>
      <c r="R3" t="s">
        <v>22</v>
      </c>
      <c r="S3" t="s">
        <v>21</v>
      </c>
      <c r="V3" s="16" t="s">
        <v>40</v>
      </c>
      <c r="W3" s="16"/>
      <c r="X3" s="16"/>
    </row>
    <row r="4" spans="2:24" x14ac:dyDescent="0.3">
      <c r="B4" s="17" t="s">
        <v>41</v>
      </c>
      <c r="C4" s="18"/>
      <c r="E4" s="15" t="s">
        <v>20</v>
      </c>
      <c r="F4" s="14">
        <v>11755.13</v>
      </c>
      <c r="G4" s="13">
        <f>(($C$8-$C$7)/(2*($C$9/100)))*(((F4-$C$5)/100)^2)+$C$7*((F4-$C$5)/100)+$C$6</f>
        <v>951.34815667600003</v>
      </c>
      <c r="H4" s="12">
        <v>0</v>
      </c>
      <c r="I4" s="11"/>
      <c r="L4" s="17" t="s">
        <v>41</v>
      </c>
      <c r="M4" s="18"/>
      <c r="O4" s="15" t="s">
        <v>20</v>
      </c>
      <c r="P4" s="14">
        <v>12847.63</v>
      </c>
      <c r="Q4" s="13">
        <f>(($M$8-$M$7)/(2*($M$9/100)))*(((P4-$M$5)/100)^2)+$M$7*((P4-$M$5)/100)+$M$6</f>
        <v>958.72236555689278</v>
      </c>
      <c r="R4" s="12">
        <v>0</v>
      </c>
      <c r="S4" s="11"/>
      <c r="V4" s="7" t="s">
        <v>20</v>
      </c>
      <c r="W4" s="7" t="s">
        <v>32</v>
      </c>
      <c r="X4" s="7" t="s">
        <v>33</v>
      </c>
    </row>
    <row r="5" spans="2:24" x14ac:dyDescent="0.3">
      <c r="B5" s="10" t="s">
        <v>29</v>
      </c>
      <c r="C5" s="19">
        <v>11735</v>
      </c>
      <c r="E5" s="10" t="s">
        <v>18</v>
      </c>
      <c r="F5" s="9">
        <v>11785.13</v>
      </c>
      <c r="G5" s="8">
        <f>(($C$8-$C$7)/(2*($C$9/100)))*(((F5-$C$5)/100)^2)+$C$7*((F5-$C$5)/100)+$C$6</f>
        <v>951.42046867600004</v>
      </c>
      <c r="H5" s="7">
        <v>0</v>
      </c>
      <c r="I5" s="6"/>
      <c r="L5" s="10" t="s">
        <v>29</v>
      </c>
      <c r="M5" s="19">
        <v>12832.32</v>
      </c>
      <c r="O5" s="10" t="s">
        <v>18</v>
      </c>
      <c r="P5" s="9">
        <v>12877.63</v>
      </c>
      <c r="Q5" s="8">
        <f>(($M$8-$M$7)/(2*($M$9/100)))*(((P5-$M$5)/100)^2)+$M$7*((P5-$M$5)/100)+$M$6</f>
        <v>959.17375905689278</v>
      </c>
      <c r="R5" s="7">
        <v>0</v>
      </c>
      <c r="S5" s="6"/>
      <c r="V5" s="7" t="s">
        <v>18</v>
      </c>
      <c r="W5" s="7" t="s">
        <v>32</v>
      </c>
      <c r="X5" s="7" t="s">
        <v>34</v>
      </c>
    </row>
    <row r="6" spans="2:24" x14ac:dyDescent="0.3">
      <c r="B6" s="10" t="s">
        <v>28</v>
      </c>
      <c r="C6" s="6">
        <v>951.34</v>
      </c>
      <c r="E6" s="10" t="s">
        <v>16</v>
      </c>
      <c r="F6" s="9">
        <v>11813.87</v>
      </c>
      <c r="G6" s="8">
        <f>(($C$8-$C$7)/(2*($C$9/100)))*(((F6-$C$5)/100)^2)+$C$7*((F6-$C$5)/100)+$C$6</f>
        <v>951.55727107600001</v>
      </c>
      <c r="H6" s="7">
        <v>0</v>
      </c>
      <c r="I6" s="6"/>
      <c r="L6" s="10" t="s">
        <v>28</v>
      </c>
      <c r="M6" s="6">
        <v>958.52</v>
      </c>
      <c r="O6" s="10" t="s">
        <v>16</v>
      </c>
      <c r="P6" s="9">
        <v>12902.37</v>
      </c>
      <c r="Q6" s="8">
        <f>(($M$8-$M$7)/(2*($M$9/100)))*(((P6-$M$5)/100)^2)+$M$7*((P6-$M$5)/100)+$M$6</f>
        <v>959.60066260089286</v>
      </c>
      <c r="R6" s="7">
        <v>0</v>
      </c>
      <c r="S6" s="6"/>
      <c r="V6" s="7" t="s">
        <v>16</v>
      </c>
      <c r="W6" s="7" t="s">
        <v>35</v>
      </c>
      <c r="X6" s="7" t="s">
        <v>33</v>
      </c>
    </row>
    <row r="7" spans="2:24" ht="15" thickBot="1" x14ac:dyDescent="0.35">
      <c r="B7" s="10" t="s">
        <v>27</v>
      </c>
      <c r="C7" s="6">
        <v>-0.04</v>
      </c>
      <c r="E7" s="5" t="s">
        <v>14</v>
      </c>
      <c r="F7" s="4">
        <v>11833.87</v>
      </c>
      <c r="G7" s="3">
        <f>(($C$8-$C$7)/(2*($C$9/100)))*(((F7-$C$5)/100)^2)+$C$7*((F7-$C$5)/100)+$C$6</f>
        <v>951.69146307599999</v>
      </c>
      <c r="H7" s="2">
        <v>0</v>
      </c>
      <c r="I7" s="1"/>
      <c r="L7" s="10" t="s">
        <v>27</v>
      </c>
      <c r="M7" s="6">
        <v>1.26</v>
      </c>
      <c r="O7" s="5" t="s">
        <v>14</v>
      </c>
      <c r="P7" s="4">
        <v>12932.37</v>
      </c>
      <c r="Q7" s="3">
        <f>(($M$8-$M$7)/(2*($M$9/100)))*(((P7-$M$5)/100)^2)+$M$7*((P7-$M$5)/100)+$M$6</f>
        <v>960.1846051008929</v>
      </c>
      <c r="R7" s="2">
        <v>0</v>
      </c>
      <c r="S7" s="1"/>
      <c r="V7" s="7" t="s">
        <v>14</v>
      </c>
      <c r="W7" s="7" t="s">
        <v>35</v>
      </c>
      <c r="X7" s="7" t="s">
        <v>34</v>
      </c>
    </row>
    <row r="8" spans="2:24" x14ac:dyDescent="0.3">
      <c r="B8" s="10" t="s">
        <v>26</v>
      </c>
      <c r="C8" s="6">
        <v>0.92</v>
      </c>
      <c r="E8" s="15" t="s">
        <v>13</v>
      </c>
      <c r="F8" s="14">
        <f>F4+$C$13*TAN(RADIANS(30))</f>
        <v>11767.831705922172</v>
      </c>
      <c r="G8" s="13">
        <f>((($C$8-$C$7)/(2*($C$9/100)))*(((F8-$C$5)/100)^2)+$C$7*((F8-$C$5)/100)+$C$6)-(0.016*H8)</f>
        <v>951.01798415418159</v>
      </c>
      <c r="H8" s="12">
        <f>$C$13</f>
        <v>22</v>
      </c>
      <c r="I8" s="11" t="s">
        <v>8</v>
      </c>
      <c r="L8" s="10" t="s">
        <v>26</v>
      </c>
      <c r="M8" s="6">
        <v>2.39</v>
      </c>
      <c r="O8" s="15" t="s">
        <v>13</v>
      </c>
      <c r="P8" s="14">
        <f>P4-$C$13*TAN(RADIANS(30))</f>
        <v>12834.928294077827</v>
      </c>
      <c r="Q8" s="13">
        <f>((($M$8-$M$7)/(2*($M$9/100)))*(((P8-$M$5)/100)^2)+$M$7*((P8-$M$5)/100)+$M$6)-(0.016*R8)</f>
        <v>958.20113906301401</v>
      </c>
      <c r="R8" s="12">
        <f>$C$13</f>
        <v>22</v>
      </c>
      <c r="S8" s="11" t="s">
        <v>8</v>
      </c>
      <c r="V8" s="7" t="s">
        <v>13</v>
      </c>
      <c r="W8" s="7" t="s">
        <v>32</v>
      </c>
      <c r="X8" s="7" t="s">
        <v>36</v>
      </c>
    </row>
    <row r="9" spans="2:24" x14ac:dyDescent="0.3">
      <c r="B9" s="10" t="s">
        <v>1</v>
      </c>
      <c r="C9" s="6">
        <v>120</v>
      </c>
      <c r="E9" s="10" t="s">
        <v>12</v>
      </c>
      <c r="F9" s="9">
        <f>F5+$C$13*TAN(RADIANS(30))</f>
        <v>11797.831705922172</v>
      </c>
      <c r="G9" s="8">
        <f>((($C$8-$C$7)/(2*($C$9/100)))*(((F9-$C$5)/100)^2)+$C$7*((F9-$C$5)/100)+$C$6)-(0.016*H9)</f>
        <v>951.12078024839479</v>
      </c>
      <c r="H9" s="7">
        <f>$C$13</f>
        <v>22</v>
      </c>
      <c r="I9" s="6" t="s">
        <v>8</v>
      </c>
      <c r="L9" s="10" t="s">
        <v>1</v>
      </c>
      <c r="M9" s="6">
        <v>140</v>
      </c>
      <c r="O9" s="10" t="s">
        <v>12</v>
      </c>
      <c r="P9" s="9">
        <f>P5-$C$13*TAN(RADIANS(30))</f>
        <v>12864.928294077827</v>
      </c>
      <c r="Q9" s="8">
        <f>((($M$8-$M$7)/(2*($M$9/100)))*(((P9-$M$5)/100)^2)+$M$7*((P9-$M$5)/100)+$M$6)-(0.016*R9)</f>
        <v>958.62177628938821</v>
      </c>
      <c r="R9" s="7">
        <f>$C$13</f>
        <v>22</v>
      </c>
      <c r="S9" s="6" t="s">
        <v>8</v>
      </c>
      <c r="V9" s="7" t="s">
        <v>12</v>
      </c>
      <c r="W9" s="7" t="s">
        <v>32</v>
      </c>
      <c r="X9" s="7" t="s">
        <v>37</v>
      </c>
    </row>
    <row r="10" spans="2:24" x14ac:dyDescent="0.3">
      <c r="B10" s="10" t="s">
        <v>11</v>
      </c>
      <c r="C10" s="6">
        <v>1.6E-2</v>
      </c>
      <c r="E10" s="10" t="s">
        <v>10</v>
      </c>
      <c r="F10" s="9">
        <f>F6+$C$13*TAN(RADIANS(30))</f>
        <v>11826.571705922173</v>
      </c>
      <c r="G10" s="8">
        <f>((($C$8-$C$7)/(2*($C$9/100)))*(((F10-$C$5)/100)^2)+$C$7*((F10-$C$5)/100)+$C$6)-(0.016*H10)</f>
        <v>951.28678641065108</v>
      </c>
      <c r="H10" s="7">
        <f>$C$13</f>
        <v>22</v>
      </c>
      <c r="I10" s="6" t="s">
        <v>8</v>
      </c>
      <c r="L10" s="10" t="s">
        <v>11</v>
      </c>
      <c r="M10" s="6">
        <v>1.6E-2</v>
      </c>
      <c r="O10" s="10" t="s">
        <v>10</v>
      </c>
      <c r="P10" s="9">
        <f>P6-$C$13*TAN(RADIANS(30))</f>
        <v>12889.668294077828</v>
      </c>
      <c r="Q10" s="8">
        <f>((($M$8-$M$7)/(2*($M$9/100)))*(((P10-$M$5)/100)^2)+$M$7*((P10-$M$5)/100)+$M$6)-(0.016*R10)</f>
        <v>959.0233161597381</v>
      </c>
      <c r="R10" s="7">
        <f>$C$13</f>
        <v>22</v>
      </c>
      <c r="S10" s="6" t="s">
        <v>8</v>
      </c>
      <c r="V10" s="7" t="s">
        <v>10</v>
      </c>
      <c r="W10" s="7" t="s">
        <v>35</v>
      </c>
      <c r="X10" s="7" t="s">
        <v>36</v>
      </c>
    </row>
    <row r="11" spans="2:24" ht="15" thickBot="1" x14ac:dyDescent="0.35">
      <c r="B11" s="10"/>
      <c r="C11" s="6"/>
      <c r="E11" s="5" t="s">
        <v>9</v>
      </c>
      <c r="F11" s="4">
        <f>F7+$C$13*TAN(RADIANS(30))</f>
        <v>11846.571705922173</v>
      </c>
      <c r="G11" s="3">
        <f>((($C$8-$C$7)/(2*($C$9/100)))*(((F11-$C$5)/100)^2)+$C$7*((F11-$C$5)/100)+$C$6)-(0.016*H11)</f>
        <v>951.4413011401266</v>
      </c>
      <c r="H11" s="2">
        <f>$C$13</f>
        <v>22</v>
      </c>
      <c r="I11" s="1" t="s">
        <v>8</v>
      </c>
      <c r="L11" s="10"/>
      <c r="M11" s="6"/>
      <c r="O11" s="5" t="s">
        <v>9</v>
      </c>
      <c r="P11" s="4">
        <f>P7-$C$13*TAN(RADIANS(30))</f>
        <v>12919.668294077828</v>
      </c>
      <c r="Q11" s="3">
        <f>((($M$8-$M$7)/(2*($M$9/100)))*(((P11-$M$5)/100)^2)+$M$7*((P11-$M$5)/100)+$M$6)-(0.016*R11)</f>
        <v>959.57650238611234</v>
      </c>
      <c r="R11" s="2">
        <f>$C$13</f>
        <v>22</v>
      </c>
      <c r="S11" s="1" t="s">
        <v>8</v>
      </c>
      <c r="V11" s="7" t="s">
        <v>9</v>
      </c>
      <c r="W11" s="7" t="s">
        <v>35</v>
      </c>
      <c r="X11" s="7" t="s">
        <v>37</v>
      </c>
    </row>
    <row r="12" spans="2:24" x14ac:dyDescent="0.3">
      <c r="B12" s="10" t="s">
        <v>7</v>
      </c>
      <c r="C12" s="6">
        <v>30</v>
      </c>
      <c r="E12" s="15" t="s">
        <v>6</v>
      </c>
      <c r="F12" s="14">
        <f>F4-$C$14*TAN(RADIANS(30))</f>
        <v>11742.428294077827</v>
      </c>
      <c r="G12" s="13">
        <f>((($C$8-$C$7)/(2*($C$9/100)))*(((F12-$C$5)/100)^2)+$C$7*((F12-$C$5)/100)+$C$6)-(0.016*H12)</f>
        <v>950.98723586448523</v>
      </c>
      <c r="H12" s="12">
        <f>$C$14</f>
        <v>22</v>
      </c>
      <c r="I12" s="11" t="s">
        <v>0</v>
      </c>
      <c r="L12" s="10" t="s">
        <v>7</v>
      </c>
      <c r="M12" s="6">
        <v>30</v>
      </c>
      <c r="O12" s="15" t="s">
        <v>6</v>
      </c>
      <c r="P12" s="14">
        <f>P4+$C$14*TAN(RADIANS(30))</f>
        <v>12860.331705922172</v>
      </c>
      <c r="Q12" s="13">
        <f>((($M$8-$M$7)/(2*($M$9/100)))*(((P12-$M$5)/100)^2)+$M$7*((P12-$M$5)/100)+$M$6)-(0.016*R12)</f>
        <v>958.55261395553362</v>
      </c>
      <c r="R12" s="12">
        <f>$C$14</f>
        <v>22</v>
      </c>
      <c r="S12" s="11" t="s">
        <v>0</v>
      </c>
      <c r="V12" s="7" t="s">
        <v>6</v>
      </c>
      <c r="W12" s="7" t="s">
        <v>32</v>
      </c>
      <c r="X12" s="7" t="s">
        <v>38</v>
      </c>
    </row>
    <row r="13" spans="2:24" x14ac:dyDescent="0.3">
      <c r="B13" s="10" t="s">
        <v>5</v>
      </c>
      <c r="C13" s="6">
        <v>22</v>
      </c>
      <c r="E13" s="10" t="s">
        <v>4</v>
      </c>
      <c r="F13" s="9">
        <f>F5-$C$14*TAN(RADIANS(30))</f>
        <v>11772.428294077827</v>
      </c>
      <c r="G13" s="8">
        <f>((($C$8-$C$7)/(2*($C$9/100)))*(((F13-$C$5)/100)^2)+$C$7*((F13-$C$5)/100)+$C$6)-(0.016*H13)</f>
        <v>951.02906377027193</v>
      </c>
      <c r="H13" s="7">
        <f>$C$14</f>
        <v>22</v>
      </c>
      <c r="I13" s="6" t="s">
        <v>0</v>
      </c>
      <c r="L13" s="10" t="s">
        <v>5</v>
      </c>
      <c r="M13" s="6">
        <v>22</v>
      </c>
      <c r="O13" s="10" t="s">
        <v>4</v>
      </c>
      <c r="P13" s="9">
        <f>P5+$C$14*TAN(RADIANS(30))</f>
        <v>12890.331705922172</v>
      </c>
      <c r="Q13" s="8">
        <f>((($M$8-$M$7)/(2*($M$9/100)))*(((P13-$M$5)/100)^2)+$M$7*((P13-$M$5)/100)+$M$6)-(0.016*R13)</f>
        <v>959.03476372915941</v>
      </c>
      <c r="R13" s="7">
        <f>$C$14</f>
        <v>22</v>
      </c>
      <c r="S13" s="6" t="s">
        <v>0</v>
      </c>
      <c r="V13" s="7" t="s">
        <v>4</v>
      </c>
      <c r="W13" s="7" t="s">
        <v>32</v>
      </c>
      <c r="X13" s="7" t="s">
        <v>39</v>
      </c>
    </row>
    <row r="14" spans="2:24" ht="15" thickBot="1" x14ac:dyDescent="0.35">
      <c r="B14" s="5" t="s">
        <v>3</v>
      </c>
      <c r="C14" s="1">
        <v>22</v>
      </c>
      <c r="E14" s="10" t="s">
        <v>2</v>
      </c>
      <c r="F14" s="9">
        <f>F6-$C$14*TAN(RADIANS(30))</f>
        <v>11801.168294077828</v>
      </c>
      <c r="G14" s="8">
        <f>((($C$8-$C$7)/(2*($C$9/100)))*(((F14-$C$5)/100)^2)+$C$7*((F14-$C$5)/100)+$C$6)-(0.016*H14)</f>
        <v>951.1366624080157</v>
      </c>
      <c r="H14" s="7">
        <f>$C$14</f>
        <v>22</v>
      </c>
      <c r="I14" s="6" t="s">
        <v>0</v>
      </c>
      <c r="L14" s="5" t="s">
        <v>3</v>
      </c>
      <c r="M14" s="1">
        <v>22</v>
      </c>
      <c r="O14" s="10" t="s">
        <v>2</v>
      </c>
      <c r="P14" s="9">
        <f>P6+$C$14*TAN(RADIANS(30))</f>
        <v>12915.071705922173</v>
      </c>
      <c r="Q14" s="8">
        <f>((($M$8-$M$7)/(2*($M$9/100)))*(((P14-$M$5)/100)^2)+$M$7*((P14-$M$5)/100)+$M$6)-(0.016*R14)</f>
        <v>959.48703094680957</v>
      </c>
      <c r="R14" s="7">
        <f>$C$14</f>
        <v>22</v>
      </c>
      <c r="S14" s="6" t="s">
        <v>0</v>
      </c>
      <c r="V14" s="7" t="s">
        <v>2</v>
      </c>
      <c r="W14" s="7" t="s">
        <v>35</v>
      </c>
      <c r="X14" s="7" t="s">
        <v>38</v>
      </c>
    </row>
    <row r="15" spans="2:24" ht="15" thickBot="1" x14ac:dyDescent="0.35">
      <c r="E15" s="5" t="s">
        <v>1</v>
      </c>
      <c r="F15" s="4">
        <f>F7-$C$14*TAN(RADIANS(30))</f>
        <v>11821.168294077828</v>
      </c>
      <c r="G15" s="3">
        <f>((($C$8-$C$7)/(2*($C$9/100)))*(((F15-$C$5)/100)^2)+$C$7*((F15-$C$5)/100)+$C$6)-(0.016*H15)</f>
        <v>951.25053167854026</v>
      </c>
      <c r="H15" s="2">
        <f>$C$14</f>
        <v>22</v>
      </c>
      <c r="I15" s="1" t="s">
        <v>0</v>
      </c>
      <c r="O15" s="5" t="s">
        <v>1</v>
      </c>
      <c r="P15" s="4">
        <f>P7+$C$14*TAN(RADIANS(30))</f>
        <v>12945.071705922173</v>
      </c>
      <c r="Q15" s="3">
        <f>((($M$8-$M$7)/(2*($M$9/100)))*(((P15-$M$5)/100)^2)+$M$7*((P15-$M$5)/100)+$M$6)-(0.016*R15)</f>
        <v>960.1017297204354</v>
      </c>
      <c r="R15" s="2">
        <f>$C$14</f>
        <v>22</v>
      </c>
      <c r="S15" s="1" t="s">
        <v>0</v>
      </c>
      <c r="V15" s="7" t="s">
        <v>1</v>
      </c>
      <c r="W15" s="7" t="s">
        <v>35</v>
      </c>
      <c r="X15" s="7" t="s">
        <v>39</v>
      </c>
    </row>
    <row r="20" spans="2:9" ht="15" thickBot="1" x14ac:dyDescent="0.35">
      <c r="B20" s="20" t="s">
        <v>25</v>
      </c>
      <c r="C20" s="20"/>
      <c r="D20" s="20"/>
      <c r="E20" s="20"/>
      <c r="F20" s="20"/>
      <c r="G20" s="20"/>
      <c r="H20" s="20"/>
      <c r="I20" s="20"/>
    </row>
    <row r="21" spans="2:9" ht="15.6" thickTop="1" thickBot="1" x14ac:dyDescent="0.35">
      <c r="F21" t="s">
        <v>24</v>
      </c>
      <c r="G21" t="s">
        <v>23</v>
      </c>
      <c r="H21" t="s">
        <v>22</v>
      </c>
      <c r="I21" t="s">
        <v>21</v>
      </c>
    </row>
    <row r="22" spans="2:9" x14ac:dyDescent="0.3">
      <c r="B22" s="17" t="s">
        <v>41</v>
      </c>
      <c r="C22" s="18"/>
      <c r="E22" s="15" t="s">
        <v>20</v>
      </c>
      <c r="F22" s="14">
        <v>15455.13</v>
      </c>
      <c r="G22" s="13">
        <f>$C$24+($C$25*(F22-$C$23)/100)</f>
        <v>989.13142300000004</v>
      </c>
      <c r="H22" s="12">
        <v>0</v>
      </c>
      <c r="I22" s="11"/>
    </row>
    <row r="23" spans="2:9" x14ac:dyDescent="0.3">
      <c r="B23" s="10" t="s">
        <v>19</v>
      </c>
      <c r="C23" s="19">
        <v>15400</v>
      </c>
      <c r="E23" s="10" t="s">
        <v>18</v>
      </c>
      <c r="F23" s="9">
        <v>15485.13</v>
      </c>
      <c r="G23" s="8">
        <f>$C$24+($C$25*(F23-$C$23)/100)</f>
        <v>989.34442300000001</v>
      </c>
      <c r="H23" s="7">
        <v>0</v>
      </c>
      <c r="I23" s="6"/>
    </row>
    <row r="24" spans="2:9" x14ac:dyDescent="0.3">
      <c r="B24" s="10" t="s">
        <v>17</v>
      </c>
      <c r="C24" s="6">
        <v>988.74</v>
      </c>
      <c r="E24" s="10" t="s">
        <v>16</v>
      </c>
      <c r="F24" s="9">
        <v>15509.87</v>
      </c>
      <c r="G24" s="8">
        <f>$C$24+($C$25*(F24-$C$23)/100)</f>
        <v>989.52007700000001</v>
      </c>
      <c r="H24" s="7">
        <v>0</v>
      </c>
      <c r="I24" s="6"/>
    </row>
    <row r="25" spans="2:9" ht="15" thickBot="1" x14ac:dyDescent="0.35">
      <c r="B25" s="10" t="s">
        <v>15</v>
      </c>
      <c r="C25" s="6">
        <v>0.71</v>
      </c>
      <c r="E25" s="5" t="s">
        <v>14</v>
      </c>
      <c r="F25" s="4">
        <v>15539.87</v>
      </c>
      <c r="G25" s="3">
        <f>$C$24+($C$25*(F25-$C$23)/100)</f>
        <v>989.73307699999998</v>
      </c>
      <c r="H25" s="2">
        <v>0</v>
      </c>
      <c r="I25" s="1"/>
    </row>
    <row r="26" spans="2:9" x14ac:dyDescent="0.3">
      <c r="B26" s="10"/>
      <c r="C26" s="6"/>
      <c r="E26" s="15" t="s">
        <v>13</v>
      </c>
      <c r="F26" s="14">
        <f>F22+$C$31*TAN(RADIANS(30))</f>
        <v>15467.831705922172</v>
      </c>
      <c r="G26" s="13">
        <f>$C$24+($C$25*(F26-$C$23)/100)-(0.016*H26)</f>
        <v>988.86960511204745</v>
      </c>
      <c r="H26" s="12">
        <f>$C$13</f>
        <v>22</v>
      </c>
      <c r="I26" s="11" t="s">
        <v>8</v>
      </c>
    </row>
    <row r="27" spans="2:9" x14ac:dyDescent="0.3">
      <c r="B27" s="10"/>
      <c r="C27" s="6"/>
      <c r="E27" s="10" t="s">
        <v>12</v>
      </c>
      <c r="F27" s="9">
        <f>F23+$C$31*TAN(RADIANS(30))</f>
        <v>15497.831705922172</v>
      </c>
      <c r="G27" s="8">
        <f>$C$24+($C$25*(F27-$C$23)/100)-(0.016*H27)</f>
        <v>989.08260511204742</v>
      </c>
      <c r="H27" s="7">
        <f>$C$13</f>
        <v>22</v>
      </c>
      <c r="I27" s="6" t="s">
        <v>8</v>
      </c>
    </row>
    <row r="28" spans="2:9" x14ac:dyDescent="0.3">
      <c r="B28" s="10" t="s">
        <v>11</v>
      </c>
      <c r="C28" s="6">
        <v>1.6E-2</v>
      </c>
      <c r="E28" s="10" t="s">
        <v>10</v>
      </c>
      <c r="F28" s="9">
        <f>F24+$C$31*TAN(RADIANS(30))</f>
        <v>15522.571705922173</v>
      </c>
      <c r="G28" s="8">
        <f>$C$24+($C$25*(F28-$C$23)/100)-(0.016*H28)</f>
        <v>989.25825911204743</v>
      </c>
      <c r="H28" s="7">
        <f>$C$13</f>
        <v>22</v>
      </c>
      <c r="I28" s="6" t="s">
        <v>8</v>
      </c>
    </row>
    <row r="29" spans="2:9" ht="15" thickBot="1" x14ac:dyDescent="0.35">
      <c r="B29" s="10"/>
      <c r="C29" s="6"/>
      <c r="E29" s="5" t="s">
        <v>9</v>
      </c>
      <c r="F29" s="4">
        <f>F25+$C$31*TAN(RADIANS(30))</f>
        <v>15552.571705922173</v>
      </c>
      <c r="G29" s="3">
        <f>$C$24+($C$25*(F29-$C$23)/100)-(0.016*H29)</f>
        <v>989.47125911204751</v>
      </c>
      <c r="H29" s="2">
        <f>$C$13</f>
        <v>22</v>
      </c>
      <c r="I29" s="1" t="s">
        <v>8</v>
      </c>
    </row>
    <row r="30" spans="2:9" x14ac:dyDescent="0.3">
      <c r="B30" s="10" t="s">
        <v>7</v>
      </c>
      <c r="C30" s="6">
        <v>30</v>
      </c>
      <c r="E30" s="15" t="s">
        <v>6</v>
      </c>
      <c r="F30" s="14">
        <f>F22-$C$32*TAN(RADIANS(30))</f>
        <v>15442.428294077827</v>
      </c>
      <c r="G30" s="13">
        <f>$C$24+($C$25*(F30-$C$23)/100)-(0.016*H30)</f>
        <v>988.68924088795256</v>
      </c>
      <c r="H30" s="12">
        <f>$C$14</f>
        <v>22</v>
      </c>
      <c r="I30" s="11" t="s">
        <v>0</v>
      </c>
    </row>
    <row r="31" spans="2:9" x14ac:dyDescent="0.3">
      <c r="B31" s="10" t="s">
        <v>5</v>
      </c>
      <c r="C31" s="6">
        <v>22</v>
      </c>
      <c r="E31" s="10" t="s">
        <v>4</v>
      </c>
      <c r="F31" s="9">
        <f>F23-$C$32*TAN(RADIANS(30))</f>
        <v>15472.428294077827</v>
      </c>
      <c r="G31" s="8">
        <f>$C$24+($C$25*(F31-$C$23)/100)-(0.016*H31)</f>
        <v>988.90224088795264</v>
      </c>
      <c r="H31" s="7">
        <f>$C$14</f>
        <v>22</v>
      </c>
      <c r="I31" s="6" t="s">
        <v>0</v>
      </c>
    </row>
    <row r="32" spans="2:9" ht="15" thickBot="1" x14ac:dyDescent="0.35">
      <c r="B32" s="5" t="s">
        <v>3</v>
      </c>
      <c r="C32" s="1">
        <v>22</v>
      </c>
      <c r="E32" s="10" t="s">
        <v>2</v>
      </c>
      <c r="F32" s="9">
        <f>F24-$C$32*TAN(RADIANS(30))</f>
        <v>15497.168294077828</v>
      </c>
      <c r="G32" s="8">
        <f>$C$24+($C$25*(F32-$C$23)/100)-(0.016*H32)</f>
        <v>989.07789488795265</v>
      </c>
      <c r="H32" s="7">
        <f>$C$14</f>
        <v>22</v>
      </c>
      <c r="I32" s="6" t="s">
        <v>0</v>
      </c>
    </row>
    <row r="33" spans="5:9" ht="15" thickBot="1" x14ac:dyDescent="0.35">
      <c r="E33" s="5" t="s">
        <v>1</v>
      </c>
      <c r="F33" s="4">
        <f>F25-$C$32*TAN(RADIANS(30))</f>
        <v>15527.168294077828</v>
      </c>
      <c r="G33" s="3">
        <f>$C$24+($C$25*(F33-$C$23)/100)-(0.016*H33)</f>
        <v>989.29089488795262</v>
      </c>
      <c r="H33" s="2">
        <f>$C$14</f>
        <v>22</v>
      </c>
      <c r="I33" s="1" t="s">
        <v>0</v>
      </c>
    </row>
  </sheetData>
  <mergeCells count="7">
    <mergeCell ref="B22:C22"/>
    <mergeCell ref="B2:I2"/>
    <mergeCell ref="L2:S2"/>
    <mergeCell ref="B20:I20"/>
    <mergeCell ref="V3:X3"/>
    <mergeCell ref="B4:C4"/>
    <mergeCell ref="L4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4FA3B-A21A-4908-9A12-FA8D94B841A2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Knapp, Kenneth</dc:creator>
  <cp:lastModifiedBy>Knapp, Kenneth</cp:lastModifiedBy>
  <dcterms:created xsi:type="dcterms:W3CDTF">2024-04-19T19:53:46Z</dcterms:created>
  <dcterms:modified xsi:type="dcterms:W3CDTF">2024-04-19T20:02:04Z</dcterms:modified>
</cp:coreProperties>
</file>