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ftp.dot.state.oh.us\pub$\Districts\D08\250434\"/>
    </mc:Choice>
  </mc:AlternateContent>
  <xr:revisionPtr revIDLastSave="0" documentId="13_ncr:1_{E2A24B44-0A8A-4EED-9A77-6D78B100426F}" xr6:coauthVersionLast="47" xr6:coauthVersionMax="47" xr10:uidLastSave="{00000000-0000-0000-0000-000000000000}"/>
  <bookViews>
    <workbookView xWindow="28680" yWindow="-4560" windowWidth="29040" windowHeight="15720" xr2:uid="{A75A859B-5823-4BEC-805B-A5E996DA1F30}"/>
  </bookViews>
  <sheets>
    <sheet name="513_OfficeCalcs" sheetId="7" r:id="rId1"/>
  </sheets>
  <externalReferences>
    <externalReference r:id="rId2"/>
  </externalReferences>
  <definedNames>
    <definedName name="HEADINGS">OFFSET([1]Lists!$B$2,0,0,MATCH("*",[1]Lists!$B$2:$B$1000000,-1),1)</definedName>
    <definedName name="ITEM">[1]!QryItem2[[#All],[ITEM]]</definedName>
    <definedName name="QryItemNamed">[1]!QryItem2[#All]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7" l="1"/>
  <c r="H20" i="7" l="1"/>
  <c r="I20" i="7" s="1"/>
  <c r="H19" i="7"/>
  <c r="I19" i="7" s="1"/>
  <c r="H14" i="7"/>
  <c r="I14" i="7" s="1"/>
  <c r="H13" i="7"/>
  <c r="I13" i="7" s="1"/>
  <c r="B53" i="7"/>
  <c r="I48" i="7"/>
  <c r="I47" i="7"/>
  <c r="I46" i="7"/>
  <c r="B46" i="7"/>
  <c r="I45" i="7"/>
  <c r="B45" i="7"/>
  <c r="I44" i="7"/>
  <c r="B44" i="7"/>
  <c r="I43" i="7"/>
  <c r="B43" i="7"/>
  <c r="I42" i="7"/>
  <c r="B42" i="7"/>
  <c r="I41" i="7"/>
  <c r="B41" i="7"/>
  <c r="I40" i="7"/>
  <c r="B40" i="7"/>
  <c r="I39" i="7"/>
  <c r="B39" i="7"/>
  <c r="F35" i="7"/>
  <c r="E35" i="7"/>
  <c r="B35" i="7"/>
  <c r="F34" i="7"/>
  <c r="E34" i="7"/>
  <c r="B34" i="7"/>
  <c r="F33" i="7"/>
  <c r="E33" i="7"/>
  <c r="B33" i="7"/>
  <c r="F32" i="7"/>
  <c r="E32" i="7"/>
  <c r="B32" i="7"/>
  <c r="I15" i="7" l="1"/>
  <c r="G33" i="7"/>
  <c r="G34" i="7"/>
  <c r="G35" i="7"/>
  <c r="G36" i="7"/>
  <c r="I49" i="7"/>
  <c r="G37" i="7" l="1"/>
</calcChain>
</file>

<file path=xl/sharedStrings.xml><?xml version="1.0" encoding="utf-8"?>
<sst xmlns="http://schemas.openxmlformats.org/spreadsheetml/2006/main" count="89" uniqueCount="59">
  <si>
    <t>TOTAL</t>
  </si>
  <si>
    <t>Perimeters painted</t>
  </si>
  <si>
    <t>ft</t>
  </si>
  <si>
    <t>Surface Area (sq ft)</t>
  </si>
  <si>
    <t>B1-B2</t>
  </si>
  <si>
    <t>B2-B3</t>
  </si>
  <si>
    <t>B3-B4</t>
  </si>
  <si>
    <t>B4-B5</t>
  </si>
  <si>
    <t>B1-B2 R</t>
  </si>
  <si>
    <t>x</t>
  </si>
  <si>
    <t>B1-B2 F</t>
  </si>
  <si>
    <t>B2-B3 R</t>
  </si>
  <si>
    <t>B2-B3 F</t>
  </si>
  <si>
    <t>B3-B4 R</t>
  </si>
  <si>
    <t>B3-B4 F</t>
  </si>
  <si>
    <t>B4-B5 R</t>
  </si>
  <si>
    <t>B4-B5 F</t>
  </si>
  <si>
    <t>Large Plate</t>
  </si>
  <si>
    <t>3/8"</t>
  </si>
  <si>
    <t>Small Plate</t>
  </si>
  <si>
    <t xml:space="preserve">PER </t>
  </si>
  <si>
    <t>Bearing</t>
  </si>
  <si>
    <t>ea</t>
  </si>
  <si>
    <t>=</t>
  </si>
  <si>
    <t>`</t>
  </si>
  <si>
    <t>NONE</t>
  </si>
  <si>
    <t>SIZE</t>
  </si>
  <si>
    <t>QUANTITY</t>
  </si>
  <si>
    <t>PERIMETER(FT)</t>
  </si>
  <si>
    <t>SURFACE AREA (SQ FT)</t>
  </si>
  <si>
    <t>INTERMEDIATE CROSSFRAME</t>
  </si>
  <si>
    <t>THICKNESS (IN.)</t>
  </si>
  <si>
    <t>PERIMETER (FT)</t>
  </si>
  <si>
    <t>LENGTH-TOP &amp; BOTTOM (FT)</t>
  </si>
  <si>
    <t>LENGTH-DIAGONAL (FT)</t>
  </si>
  <si>
    <t>CROSSFRAME AT PIER</t>
  </si>
  <si>
    <t>END CROSSFRAME</t>
  </si>
  <si>
    <t>LENGTH-BOTTOM (FT)</t>
  </si>
  <si>
    <t>LENGTH-VERTICAL (FT)</t>
  </si>
  <si>
    <t>LENGTH-DIAGONAL MEMBERS (FT)</t>
  </si>
  <si>
    <t>W36x194</t>
  </si>
  <si>
    <t>L6x4x3/8</t>
  </si>
  <si>
    <t>W36x150</t>
  </si>
  <si>
    <t>LOCATION</t>
  </si>
  <si>
    <t>R.A.</t>
  </si>
  <si>
    <t>W36x182</t>
  </si>
  <si>
    <t>W36x230</t>
  </si>
  <si>
    <t>P.G.</t>
  </si>
  <si>
    <t>L5x3½x⅜</t>
  </si>
  <si>
    <r>
      <t>L3x3</t>
    </r>
    <r>
      <rPr>
        <sz val="11"/>
        <color theme="1"/>
        <rFont val="Aptos Narrow"/>
        <family val="2"/>
      </rPr>
      <t>½</t>
    </r>
    <r>
      <rPr>
        <sz val="11"/>
        <color theme="1"/>
        <rFont val="Aptos Narrow"/>
        <family val="2"/>
        <scheme val="minor"/>
      </rPr>
      <t>x⅜</t>
    </r>
  </si>
  <si>
    <t>L3x3x5/16</t>
  </si>
  <si>
    <t>VOLUME 
(CU FT)</t>
  </si>
  <si>
    <r>
      <t>CROSS SECTIONAL AREA
(in</t>
    </r>
    <r>
      <rPr>
        <b/>
        <i/>
        <vertAlign val="superscript"/>
        <sz val="11"/>
        <color theme="1"/>
        <rFont val="Calibri"/>
        <family val="2"/>
      </rPr>
      <t>2</t>
    </r>
    <r>
      <rPr>
        <b/>
        <i/>
        <sz val="11"/>
        <color theme="1"/>
        <rFont val="Calibri"/>
        <family val="2"/>
      </rPr>
      <t>)</t>
    </r>
  </si>
  <si>
    <t>LENGTH-HORIZONTAL MEMBERS (FT)</t>
  </si>
  <si>
    <t>WEIGHT 
(LBS)</t>
  </si>
  <si>
    <t>CROSSFRAME 'A'</t>
  </si>
  <si>
    <t>Total</t>
  </si>
  <si>
    <t>HAM-71-0992</t>
  </si>
  <si>
    <t>HAM-75-1642E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</si>
</sst>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b/>
      <i/>
      <vertAlign val="superscript"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2" fontId="0" fillId="0" borderId="4" xfId="0" applyNumberFormat="1" applyBorder="1"/>
    <xf numFmtId="2" fontId="0" fillId="0" borderId="0" xfId="0" applyNumberForma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2" fontId="0" fillId="3" borderId="4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2" fontId="0" fillId="3" borderId="13" xfId="0" applyNumberFormat="1" applyFill="1" applyBorder="1" applyAlignment="1">
      <alignment horizontal="center" vertical="center"/>
    </xf>
    <xf numFmtId="2" fontId="0" fillId="3" borderId="1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2" fontId="0" fillId="4" borderId="1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8" xfId="0" applyNumberFormat="1" applyFill="1" applyBorder="1" applyAlignment="1">
      <alignment horizontal="center" vertical="center"/>
    </xf>
    <xf numFmtId="0" fontId="3" fillId="5" borderId="0" xfId="0" applyFont="1" applyFill="1"/>
    <xf numFmtId="0" fontId="4" fillId="5" borderId="0" xfId="0" applyFont="1" applyFill="1"/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/>
    <xf numFmtId="164" fontId="6" fillId="0" borderId="13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6" fillId="0" borderId="0" xfId="0" applyNumberFormat="1" applyFont="1"/>
    <xf numFmtId="1" fontId="6" fillId="0" borderId="1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0" fillId="0" borderId="2" xfId="0" applyNumberFormat="1" applyBorder="1"/>
    <xf numFmtId="0" fontId="5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 2 2" xfId="1" xr:uid="{EC249432-6B55-4583-AD13-A288F789D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jectData\GRE\94254_GRE-675-0.00\ProjAdmin\Estimates\94254_GENSUM_VBA_AASHTOWa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"/>
      <sheetName val="General Summary"/>
      <sheetName val="DGNClip"/>
      <sheetName val="SimpleForm"/>
      <sheetName val="Data"/>
      <sheetName val="Info"/>
      <sheetName val="QryItem"/>
      <sheetName val="QryItem2"/>
      <sheetName val="Estimate"/>
      <sheetName val="Lists"/>
      <sheetName val="Store"/>
      <sheetName val="StoreProjectInfo"/>
      <sheetName val="Bridge"/>
      <sheetName val="Estimator"/>
      <sheetName val="94254_GENSUM_VBA_AASHTO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B3" t="str">
            <v>ROADWAY</v>
          </cell>
        </row>
        <row r="4">
          <cell r="B4" t="str">
            <v>ROADWAY ALTERNATES</v>
          </cell>
        </row>
        <row r="5">
          <cell r="B5" t="str">
            <v>EROSION CONTROL</v>
          </cell>
        </row>
        <row r="6">
          <cell r="B6" t="str">
            <v>EROSION CONTROL ALTERNATES</v>
          </cell>
        </row>
        <row r="7">
          <cell r="B7" t="str">
            <v>ENVIRONMENTAL / REMEDIATION</v>
          </cell>
        </row>
        <row r="8">
          <cell r="B8" t="str">
            <v>ENVIRONMENTAL / REMEDIATION ALTERNATES</v>
          </cell>
        </row>
        <row r="9">
          <cell r="B9" t="str">
            <v>DRAINAGE</v>
          </cell>
        </row>
        <row r="10">
          <cell r="B10" t="str">
            <v>DRAINAGE ALTERNATES</v>
          </cell>
        </row>
        <row r="11">
          <cell r="B11" t="str">
            <v>PAVEMENT</v>
          </cell>
        </row>
        <row r="12">
          <cell r="B12" t="str">
            <v>PAVEMENT ALTERNATES</v>
          </cell>
        </row>
        <row r="13">
          <cell r="B13" t="str">
            <v>WATER WORK</v>
          </cell>
        </row>
        <row r="14">
          <cell r="B14" t="str">
            <v>WATER WORK ALTERNATES</v>
          </cell>
        </row>
        <row r="15">
          <cell r="B15" t="str">
            <v>SANITARY SEWER</v>
          </cell>
        </row>
        <row r="16">
          <cell r="B16" t="str">
            <v>SANITARY SEWER ALTERNATES</v>
          </cell>
        </row>
        <row r="17">
          <cell r="B17" t="str">
            <v>LIGHTING</v>
          </cell>
        </row>
        <row r="18">
          <cell r="B18" t="str">
            <v>LIGHTING ALTERNATES</v>
          </cell>
        </row>
        <row r="19">
          <cell r="B19" t="str">
            <v>ELECTRICAL</v>
          </cell>
        </row>
        <row r="20">
          <cell r="B20" t="str">
            <v>ELECTRICAL ALTERNATES</v>
          </cell>
        </row>
        <row r="21">
          <cell r="B21" t="str">
            <v>OTHER UTILITIES</v>
          </cell>
        </row>
        <row r="22">
          <cell r="B22" t="str">
            <v>OTHER UTILITIES ALTERNATES</v>
          </cell>
        </row>
        <row r="23">
          <cell r="B23" t="str">
            <v>TRAFFIC SURVEILLANCE</v>
          </cell>
        </row>
        <row r="24">
          <cell r="B24" t="str">
            <v>TRAFFIC SURVEILLANCE ALTERNATES</v>
          </cell>
        </row>
        <row r="25">
          <cell r="B25" t="str">
            <v>TRAFFIC CONTROL</v>
          </cell>
        </row>
        <row r="26">
          <cell r="B26" t="str">
            <v>TRAFFIC CONTROL ALTERNATES</v>
          </cell>
        </row>
        <row r="27">
          <cell r="B27" t="str">
            <v>TRAFFIC SIGNALS</v>
          </cell>
        </row>
        <row r="28">
          <cell r="B28" t="str">
            <v>TRAFFIC SIGNALS ALTERNATES</v>
          </cell>
        </row>
        <row r="29">
          <cell r="B29" t="str">
            <v>LANDSCAPING</v>
          </cell>
        </row>
        <row r="30">
          <cell r="B30" t="str">
            <v>LANDSCAPING ALTERNATES</v>
          </cell>
        </row>
        <row r="31">
          <cell r="B31" t="str">
            <v>RETAINING WALLS (XXX)</v>
          </cell>
        </row>
        <row r="32">
          <cell r="B32" t="str">
            <v>RETAINING WALLS (XXX) ALTERNATES</v>
          </cell>
        </row>
        <row r="33">
          <cell r="B33" t="str">
            <v>BUILDING DEMOLITION</v>
          </cell>
        </row>
        <row r="34">
          <cell r="B34" t="str">
            <v>BUILDING DEMOLITION ALTERNATES</v>
          </cell>
        </row>
        <row r="35">
          <cell r="B35" t="str">
            <v>NOISE BARRIERS</v>
          </cell>
        </row>
        <row r="36">
          <cell r="B36" t="str">
            <v>NOISE BARRIERS ALTERNATES</v>
          </cell>
        </row>
        <row r="37">
          <cell r="B37" t="str">
            <v>STRUCTURE REPAIR (CTY-RTE-SECT or SFN)</v>
          </cell>
        </row>
        <row r="38">
          <cell r="B38" t="str">
            <v>STRUCTURE REPAIR (CTY-RTE-SECT or SFN) ALTERNATES</v>
          </cell>
        </row>
        <row r="39">
          <cell r="B39" t="str">
            <v>STRUCTURE 20 FOOT SPAN AND UNDER (CTY-RTE-SECT or SFN)</v>
          </cell>
        </row>
        <row r="40">
          <cell r="B40" t="str">
            <v>STRUCTURE 20 FOOT SPAN AND UNDER (CTY-RTE-SECT or SFN) ALTERNATES</v>
          </cell>
        </row>
        <row r="41">
          <cell r="B41" t="str">
            <v>STRUCTURE OVER 20 FOOT SPAN (CTY-RTE-SECT or SFN)</v>
          </cell>
        </row>
        <row r="42">
          <cell r="B42" t="str">
            <v>STRUCTURE OVER 20 FOOT SPAN (CTY-RTE-SECT or SFN) ALTERNATES</v>
          </cell>
        </row>
        <row r="43">
          <cell r="B43" t="str">
            <v>MISCELLANEOUS STRUCTURE</v>
          </cell>
        </row>
        <row r="44">
          <cell r="B44" t="str">
            <v>MISCELLANEOUS STRUCTURE ALTERNATES</v>
          </cell>
        </row>
        <row r="45">
          <cell r="B45" t="str">
            <v>MAINTENANCE OF TRAFFIC</v>
          </cell>
        </row>
        <row r="46">
          <cell r="B46" t="str">
            <v>MAINTENANCE OF TRAFFIC ALTERNATES</v>
          </cell>
        </row>
        <row r="47">
          <cell r="B47" t="str">
            <v>ITEMS OF WORK</v>
          </cell>
        </row>
        <row r="48">
          <cell r="B48" t="str">
            <v>ITEMS OF WORK ALTERNATES</v>
          </cell>
        </row>
        <row r="49">
          <cell r="B49" t="str">
            <v>ENGINEERING AND SURVEYING SERVICES</v>
          </cell>
        </row>
        <row r="50">
          <cell r="B50" t="str">
            <v>ENGINEERING AND SURVEYING SERVICES ALTERNATES</v>
          </cell>
        </row>
        <row r="51">
          <cell r="B51" t="str">
            <v>INCIDENTALS</v>
          </cell>
        </row>
      </sheetData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C067A-8D91-4C33-B011-0B0D279DB68B}">
  <dimension ref="A1:K54"/>
  <sheetViews>
    <sheetView tabSelected="1" workbookViewId="0">
      <selection activeCell="D17" sqref="D17"/>
    </sheetView>
  </sheetViews>
  <sheetFormatPr defaultRowHeight="15" x14ac:dyDescent="0.25"/>
  <cols>
    <col min="1" max="1" width="18.5703125" customWidth="1"/>
    <col min="2" max="3" width="11" customWidth="1"/>
    <col min="4" max="4" width="11.140625" customWidth="1"/>
    <col min="5" max="5" width="12.5703125" customWidth="1"/>
    <col min="6" max="6" width="12.5703125" bestFit="1" customWidth="1"/>
    <col min="7" max="7" width="13.7109375" customWidth="1"/>
    <col min="8" max="8" width="13.140625" customWidth="1"/>
    <col min="9" max="9" width="12.85546875" customWidth="1"/>
  </cols>
  <sheetData>
    <row r="1" spans="1:11" x14ac:dyDescent="0.25">
      <c r="I1" t="s">
        <v>47</v>
      </c>
      <c r="J1">
        <v>14.879200000000001</v>
      </c>
    </row>
    <row r="2" spans="1:11" x14ac:dyDescent="0.25">
      <c r="H2" s="69" t="s">
        <v>1</v>
      </c>
      <c r="I2" s="55" t="s">
        <v>42</v>
      </c>
      <c r="J2">
        <v>8.73</v>
      </c>
    </row>
    <row r="3" spans="1:11" x14ac:dyDescent="0.25">
      <c r="H3" s="69"/>
      <c r="I3" s="55" t="s">
        <v>40</v>
      </c>
      <c r="J3">
        <v>8.85</v>
      </c>
    </row>
    <row r="4" spans="1:11" x14ac:dyDescent="0.25">
      <c r="H4" s="69"/>
      <c r="I4" s="55" t="s">
        <v>45</v>
      </c>
      <c r="J4">
        <v>8.82</v>
      </c>
    </row>
    <row r="5" spans="1:11" x14ac:dyDescent="0.25">
      <c r="H5" s="69"/>
      <c r="I5" s="55" t="s">
        <v>46</v>
      </c>
      <c r="J5">
        <v>9.81</v>
      </c>
    </row>
    <row r="6" spans="1:11" ht="30" customHeight="1" x14ac:dyDescent="0.25">
      <c r="H6" s="69" t="s">
        <v>1</v>
      </c>
      <c r="I6" s="52" t="s">
        <v>48</v>
      </c>
      <c r="J6">
        <v>1.3720000000000001</v>
      </c>
      <c r="K6" t="s">
        <v>2</v>
      </c>
    </row>
    <row r="7" spans="1:11" ht="15" customHeight="1" x14ac:dyDescent="0.25">
      <c r="H7" s="69"/>
      <c r="I7" s="52" t="s">
        <v>41</v>
      </c>
      <c r="J7" s="2">
        <v>1.46</v>
      </c>
      <c r="K7" t="s">
        <v>2</v>
      </c>
    </row>
    <row r="8" spans="1:11" x14ac:dyDescent="0.25">
      <c r="H8" s="69"/>
      <c r="I8" t="s">
        <v>40</v>
      </c>
      <c r="J8" s="2">
        <v>8.85</v>
      </c>
      <c r="K8" t="s">
        <v>2</v>
      </c>
    </row>
    <row r="9" spans="1:11" x14ac:dyDescent="0.25">
      <c r="H9" s="69"/>
      <c r="I9" t="s">
        <v>49</v>
      </c>
      <c r="J9" s="2">
        <v>1.0408999999999999</v>
      </c>
      <c r="K9" t="s">
        <v>2</v>
      </c>
    </row>
    <row r="10" spans="1:11" x14ac:dyDescent="0.25">
      <c r="I10" t="s">
        <v>50</v>
      </c>
      <c r="J10" s="2">
        <v>0.96646653000000005</v>
      </c>
      <c r="K10" t="s">
        <v>2</v>
      </c>
    </row>
    <row r="11" spans="1:11" ht="15.75" thickBot="1" x14ac:dyDescent="0.3">
      <c r="A11" s="17" t="s">
        <v>57</v>
      </c>
      <c r="B11" s="17"/>
      <c r="C11" s="17"/>
      <c r="D11" s="17"/>
      <c r="E11" s="17"/>
      <c r="G11" s="17"/>
    </row>
    <row r="12" spans="1:11" ht="63" thickBot="1" x14ac:dyDescent="0.3">
      <c r="A12" s="30" t="s">
        <v>30</v>
      </c>
      <c r="B12" s="31" t="s">
        <v>26</v>
      </c>
      <c r="C12" s="31" t="s">
        <v>43</v>
      </c>
      <c r="D12" s="31" t="s">
        <v>27</v>
      </c>
      <c r="E12" s="31" t="s">
        <v>52</v>
      </c>
      <c r="F12" s="31" t="s">
        <v>39</v>
      </c>
      <c r="G12" s="36" t="s">
        <v>53</v>
      </c>
      <c r="H12" s="32" t="s">
        <v>51</v>
      </c>
      <c r="I12" s="61" t="s">
        <v>54</v>
      </c>
    </row>
    <row r="13" spans="1:11" x14ac:dyDescent="0.25">
      <c r="A13" s="65" t="s">
        <v>55</v>
      </c>
      <c r="B13" s="56" t="s">
        <v>50</v>
      </c>
      <c r="C13" s="67" t="s">
        <v>44</v>
      </c>
      <c r="D13" s="56">
        <v>2</v>
      </c>
      <c r="E13" s="58">
        <v>1.78</v>
      </c>
      <c r="F13" s="58">
        <v>9.01</v>
      </c>
      <c r="G13" s="57"/>
      <c r="H13" s="58">
        <f>(E13/144)*((F13)+G13)*D13</f>
        <v>0.22274722222222221</v>
      </c>
      <c r="I13" s="60">
        <f>H13*490</f>
        <v>109.14613888888888</v>
      </c>
    </row>
    <row r="14" spans="1:11" x14ac:dyDescent="0.25">
      <c r="A14" s="66"/>
      <c r="B14" s="35" t="s">
        <v>50</v>
      </c>
      <c r="C14" s="68"/>
      <c r="D14" s="35">
        <v>3</v>
      </c>
      <c r="E14" s="59">
        <v>1.78</v>
      </c>
      <c r="F14" s="46"/>
      <c r="G14" s="59">
        <v>8.68</v>
      </c>
      <c r="H14" s="59">
        <f>(E14/144)*((F14)+G14)*D14</f>
        <v>0.3218833333333333</v>
      </c>
      <c r="I14" s="1">
        <f>H14*490</f>
        <v>157.72283333333331</v>
      </c>
    </row>
    <row r="15" spans="1:11" x14ac:dyDescent="0.25">
      <c r="A15" s="62"/>
      <c r="B15" s="62"/>
      <c r="C15" s="62"/>
      <c r="D15" s="62"/>
      <c r="E15" s="63"/>
      <c r="F15" s="64"/>
      <c r="G15" s="63"/>
      <c r="H15" s="63" t="s">
        <v>56</v>
      </c>
      <c r="I15" s="2">
        <f>SUM(I13:I14)</f>
        <v>266.86897222222217</v>
      </c>
    </row>
    <row r="16" spans="1:11" x14ac:dyDescent="0.25">
      <c r="A16" s="62"/>
      <c r="B16" s="62"/>
      <c r="C16" s="62"/>
      <c r="D16" s="62"/>
      <c r="E16" s="63"/>
      <c r="F16" s="64"/>
      <c r="G16" s="63"/>
      <c r="H16" s="63"/>
      <c r="I16" s="2"/>
    </row>
    <row r="17" spans="1:9" ht="15.75" thickBot="1" x14ac:dyDescent="0.3">
      <c r="A17" s="22" t="s">
        <v>58</v>
      </c>
    </row>
    <row r="18" spans="1:9" ht="63" thickBot="1" x14ac:dyDescent="0.3">
      <c r="A18" s="30" t="s">
        <v>30</v>
      </c>
      <c r="B18" s="31" t="s">
        <v>26</v>
      </c>
      <c r="C18" s="31" t="s">
        <v>43</v>
      </c>
      <c r="D18" s="31" t="s">
        <v>27</v>
      </c>
      <c r="E18" s="31" t="s">
        <v>52</v>
      </c>
      <c r="F18" s="31" t="s">
        <v>39</v>
      </c>
      <c r="G18" s="36" t="s">
        <v>53</v>
      </c>
      <c r="H18" s="32" t="s">
        <v>51</v>
      </c>
      <c r="I18" s="61" t="s">
        <v>54</v>
      </c>
    </row>
    <row r="19" spans="1:9" x14ac:dyDescent="0.25">
      <c r="A19" s="65" t="s">
        <v>55</v>
      </c>
      <c r="B19" s="56" t="s">
        <v>50</v>
      </c>
      <c r="C19" s="67" t="s">
        <v>44</v>
      </c>
      <c r="D19" s="56">
        <v>6</v>
      </c>
      <c r="E19" s="58">
        <v>1.78</v>
      </c>
      <c r="F19" s="58">
        <v>8.1199999999999992</v>
      </c>
      <c r="G19" s="57"/>
      <c r="H19" s="58">
        <f>(E19/144)*((F19)+G19)*D19</f>
        <v>0.60223333333333329</v>
      </c>
      <c r="I19" s="60">
        <f>H19*490</f>
        <v>295.09433333333334</v>
      </c>
    </row>
    <row r="20" spans="1:9" x14ac:dyDescent="0.25">
      <c r="A20" s="66"/>
      <c r="B20" s="35" t="s">
        <v>50</v>
      </c>
      <c r="C20" s="68"/>
      <c r="D20" s="35">
        <v>3</v>
      </c>
      <c r="E20" s="59">
        <v>1.78</v>
      </c>
      <c r="F20" s="46"/>
      <c r="G20" s="59">
        <v>7.78</v>
      </c>
      <c r="H20" s="59">
        <f>(E20/144)*((F20)+G20)*D20</f>
        <v>0.28850833333333337</v>
      </c>
      <c r="I20" s="1">
        <f>H20*490</f>
        <v>141.36908333333335</v>
      </c>
    </row>
    <row r="21" spans="1:9" x14ac:dyDescent="0.25">
      <c r="H21" s="63" t="s">
        <v>56</v>
      </c>
      <c r="I21" s="2">
        <f>SUM(I19:I20)</f>
        <v>436.46341666666672</v>
      </c>
    </row>
    <row r="29" spans="1:9" x14ac:dyDescent="0.25">
      <c r="A29" s="41"/>
      <c r="B29" s="41"/>
      <c r="C29" s="41"/>
      <c r="D29" s="41"/>
      <c r="E29" s="50"/>
      <c r="F29" s="50"/>
      <c r="H29" s="54"/>
    </row>
    <row r="30" spans="1:9" x14ac:dyDescent="0.25">
      <c r="A30" s="41"/>
      <c r="B30" s="41"/>
      <c r="C30" s="41"/>
      <c r="D30" s="41"/>
      <c r="E30" s="50"/>
      <c r="F30" s="50"/>
      <c r="H30" s="54"/>
    </row>
    <row r="31" spans="1:9" ht="45" x14ac:dyDescent="0.25">
      <c r="A31" s="3" t="s">
        <v>35</v>
      </c>
      <c r="B31" s="4" t="s">
        <v>26</v>
      </c>
      <c r="C31" s="31" t="s">
        <v>27</v>
      </c>
      <c r="D31" s="31" t="s">
        <v>28</v>
      </c>
      <c r="E31" s="31" t="s">
        <v>33</v>
      </c>
      <c r="F31" s="36" t="s">
        <v>34</v>
      </c>
      <c r="G31" s="53"/>
      <c r="H31" s="54"/>
    </row>
    <row r="32" spans="1:9" ht="30" x14ac:dyDescent="0.25">
      <c r="A32" s="5" t="s">
        <v>4</v>
      </c>
      <c r="B32" s="6" t="str">
        <f>I$9</f>
        <v>L3x3½x⅜</v>
      </c>
      <c r="C32" s="6">
        <v>0</v>
      </c>
      <c r="D32" s="7">
        <v>1.288</v>
      </c>
      <c r="E32" s="7">
        <f>7.27*2</f>
        <v>14.54</v>
      </c>
      <c r="F32" s="7">
        <f>7.537+7.416</f>
        <v>14.952999999999999</v>
      </c>
      <c r="G32" s="32" t="s">
        <v>29</v>
      </c>
      <c r="H32" s="28"/>
    </row>
    <row r="33" spans="1:9" x14ac:dyDescent="0.25">
      <c r="A33" s="20" t="s">
        <v>5</v>
      </c>
      <c r="B33" s="9" t="str">
        <f>I$9</f>
        <v>L3x3½x⅜</v>
      </c>
      <c r="C33" s="12">
        <v>0</v>
      </c>
      <c r="D33" s="10">
        <v>1.288</v>
      </c>
      <c r="E33" s="13">
        <f>7.27*2</f>
        <v>14.54</v>
      </c>
      <c r="F33" s="13">
        <f t="shared" ref="F33:F35" si="0">7.537+7.416</f>
        <v>14.952999999999999</v>
      </c>
      <c r="G33" s="8">
        <f>D32*(E32+F32)*C32</f>
        <v>0</v>
      </c>
      <c r="H33" s="29" t="s">
        <v>25</v>
      </c>
    </row>
    <row r="34" spans="1:9" x14ac:dyDescent="0.25">
      <c r="A34" s="21" t="s">
        <v>6</v>
      </c>
      <c r="B34" s="15" t="str">
        <f>I$9</f>
        <v>L3x3½x⅜</v>
      </c>
      <c r="C34" s="6">
        <v>0</v>
      </c>
      <c r="D34" s="16">
        <v>1.288</v>
      </c>
      <c r="E34" s="7">
        <f>7.27*2</f>
        <v>14.54</v>
      </c>
      <c r="F34" s="7">
        <f t="shared" si="0"/>
        <v>14.952999999999999</v>
      </c>
      <c r="G34" s="14">
        <f>D33*(E33+F33)*C33</f>
        <v>0</v>
      </c>
      <c r="H34" s="28"/>
    </row>
    <row r="35" spans="1:9" x14ac:dyDescent="0.25">
      <c r="A35" s="23" t="s">
        <v>7</v>
      </c>
      <c r="B35" s="24" t="str">
        <f>I$9</f>
        <v>L3x3½x⅜</v>
      </c>
      <c r="C35" s="11">
        <v>0</v>
      </c>
      <c r="D35" s="25">
        <v>1.288</v>
      </c>
      <c r="E35" s="26">
        <f>7.27*2</f>
        <v>14.54</v>
      </c>
      <c r="F35" s="26">
        <f t="shared" si="0"/>
        <v>14.952999999999999</v>
      </c>
      <c r="G35" s="8">
        <f>D34*(E34+F34)*C34</f>
        <v>0</v>
      </c>
      <c r="H35" s="28"/>
    </row>
    <row r="36" spans="1:9" x14ac:dyDescent="0.25">
      <c r="A36" s="17"/>
      <c r="B36" s="17"/>
      <c r="C36" s="17"/>
      <c r="D36" s="17"/>
      <c r="E36" s="17"/>
      <c r="F36" s="18" t="s">
        <v>0</v>
      </c>
      <c r="G36" s="27">
        <f>D35*(E35+F35)*C35</f>
        <v>0</v>
      </c>
      <c r="H36" s="28"/>
    </row>
    <row r="37" spans="1:9" x14ac:dyDescent="0.25">
      <c r="G37" s="19">
        <f>SUM(G33:G36)</f>
        <v>0</v>
      </c>
      <c r="H37" s="28"/>
    </row>
    <row r="38" spans="1:9" ht="45" x14ac:dyDescent="0.25">
      <c r="A38" s="30" t="s">
        <v>36</v>
      </c>
      <c r="B38" s="31" t="s">
        <v>26</v>
      </c>
      <c r="C38" s="31" t="s">
        <v>27</v>
      </c>
      <c r="D38" s="31" t="s">
        <v>31</v>
      </c>
      <c r="E38" s="31" t="s">
        <v>32</v>
      </c>
      <c r="F38" s="31" t="s">
        <v>37</v>
      </c>
      <c r="I38" s="32" t="s">
        <v>3</v>
      </c>
    </row>
    <row r="39" spans="1:9" ht="45" x14ac:dyDescent="0.25">
      <c r="A39" s="33" t="s">
        <v>8</v>
      </c>
      <c r="B39" s="34" t="str">
        <f>I$7</f>
        <v>L6x4x3/8</v>
      </c>
      <c r="C39" s="34">
        <v>0</v>
      </c>
      <c r="D39" s="34"/>
      <c r="E39" s="42">
        <v>1.298</v>
      </c>
      <c r="F39" s="42">
        <v>15.968999999999999</v>
      </c>
      <c r="G39" s="36" t="s">
        <v>38</v>
      </c>
      <c r="H39" s="36" t="s">
        <v>34</v>
      </c>
      <c r="I39" s="43">
        <f t="shared" ref="I39:I46" si="1">E39*(F39+H40+G40)</f>
        <v>47.219941999999996</v>
      </c>
    </row>
    <row r="40" spans="1:9" x14ac:dyDescent="0.25">
      <c r="A40" s="33" t="s">
        <v>10</v>
      </c>
      <c r="B40" s="34" t="str">
        <f>I$7</f>
        <v>L6x4x3/8</v>
      </c>
      <c r="C40" s="34">
        <v>0</v>
      </c>
      <c r="D40" s="34"/>
      <c r="E40" s="42">
        <v>1.298</v>
      </c>
      <c r="F40" s="42">
        <v>15.968999999999999</v>
      </c>
      <c r="G40" s="42">
        <v>2.21</v>
      </c>
      <c r="H40" s="42">
        <v>18.2</v>
      </c>
      <c r="I40" s="43">
        <f t="shared" si="1"/>
        <v>47.219941999999996</v>
      </c>
    </row>
    <row r="41" spans="1:9" x14ac:dyDescent="0.25">
      <c r="A41" s="37" t="s">
        <v>11</v>
      </c>
      <c r="B41" s="34" t="str">
        <f t="shared" ref="B41:B46" si="2">I$7</f>
        <v>L6x4x3/8</v>
      </c>
      <c r="C41" s="34">
        <v>0</v>
      </c>
      <c r="D41" s="34"/>
      <c r="E41" s="42">
        <v>1.298</v>
      </c>
      <c r="F41" s="42">
        <v>15.968999999999999</v>
      </c>
      <c r="G41" s="42">
        <v>2.21</v>
      </c>
      <c r="H41" s="42">
        <v>18.2</v>
      </c>
      <c r="I41" s="43">
        <f t="shared" si="1"/>
        <v>47.219941999999996</v>
      </c>
    </row>
    <row r="42" spans="1:9" x14ac:dyDescent="0.25">
      <c r="A42" s="37" t="s">
        <v>12</v>
      </c>
      <c r="B42" s="34" t="str">
        <f t="shared" si="2"/>
        <v>L6x4x3/8</v>
      </c>
      <c r="C42" s="34">
        <v>0</v>
      </c>
      <c r="D42" s="34"/>
      <c r="E42" s="42">
        <v>1.298</v>
      </c>
      <c r="F42" s="42">
        <v>15.968999999999999</v>
      </c>
      <c r="G42" s="42">
        <v>2.21</v>
      </c>
      <c r="H42" s="42">
        <v>18.2</v>
      </c>
      <c r="I42" s="43">
        <f t="shared" si="1"/>
        <v>47.219941999999996</v>
      </c>
    </row>
    <row r="43" spans="1:9" x14ac:dyDescent="0.25">
      <c r="A43" s="37" t="s">
        <v>13</v>
      </c>
      <c r="B43" s="34" t="str">
        <f t="shared" si="2"/>
        <v>L6x4x3/8</v>
      </c>
      <c r="C43" s="34">
        <v>0</v>
      </c>
      <c r="D43" s="34"/>
      <c r="E43" s="42">
        <v>1.298</v>
      </c>
      <c r="F43" s="42">
        <v>15.968999999999999</v>
      </c>
      <c r="G43" s="42">
        <v>2.21</v>
      </c>
      <c r="H43" s="42">
        <v>18.2</v>
      </c>
      <c r="I43" s="43">
        <f t="shared" si="1"/>
        <v>47.219941999999996</v>
      </c>
    </row>
    <row r="44" spans="1:9" x14ac:dyDescent="0.25">
      <c r="A44" s="37" t="s">
        <v>14</v>
      </c>
      <c r="B44" s="34" t="str">
        <f t="shared" si="2"/>
        <v>L6x4x3/8</v>
      </c>
      <c r="C44" s="34">
        <v>0</v>
      </c>
      <c r="D44" s="34"/>
      <c r="E44" s="42">
        <v>1.298</v>
      </c>
      <c r="F44" s="42">
        <v>15.968999999999999</v>
      </c>
      <c r="G44" s="42">
        <v>2.21</v>
      </c>
      <c r="H44" s="42">
        <v>18.2</v>
      </c>
      <c r="I44" s="43">
        <f t="shared" si="1"/>
        <v>47.219941999999996</v>
      </c>
    </row>
    <row r="45" spans="1:9" x14ac:dyDescent="0.25">
      <c r="A45" s="37" t="s">
        <v>15</v>
      </c>
      <c r="B45" s="34" t="str">
        <f t="shared" si="2"/>
        <v>L6x4x3/8</v>
      </c>
      <c r="C45" s="35">
        <v>0</v>
      </c>
      <c r="D45" s="34"/>
      <c r="E45" s="42">
        <v>1.298</v>
      </c>
      <c r="F45" s="42">
        <v>15.968999999999999</v>
      </c>
      <c r="G45" s="42">
        <v>2.21</v>
      </c>
      <c r="H45" s="42">
        <v>18.2</v>
      </c>
      <c r="I45" s="43">
        <f t="shared" si="1"/>
        <v>47.219941999999996</v>
      </c>
    </row>
    <row r="46" spans="1:9" x14ac:dyDescent="0.25">
      <c r="A46" s="37" t="s">
        <v>16</v>
      </c>
      <c r="B46" s="34" t="str">
        <f t="shared" si="2"/>
        <v>L6x4x3/8</v>
      </c>
      <c r="C46" s="35">
        <v>0</v>
      </c>
      <c r="D46" s="34"/>
      <c r="E46" s="42">
        <v>1.298</v>
      </c>
      <c r="F46" s="42">
        <v>15.968999999999999</v>
      </c>
      <c r="G46" s="42">
        <v>2.21</v>
      </c>
      <c r="H46" s="42">
        <v>18.2</v>
      </c>
      <c r="I46" s="43">
        <f t="shared" si="1"/>
        <v>47.219941999999996</v>
      </c>
    </row>
    <row r="47" spans="1:9" x14ac:dyDescent="0.25">
      <c r="A47" s="33" t="s">
        <v>17</v>
      </c>
      <c r="B47" s="34" t="s">
        <v>18</v>
      </c>
      <c r="C47" s="34">
        <v>8</v>
      </c>
      <c r="D47" s="34">
        <v>1</v>
      </c>
      <c r="E47" s="42">
        <v>5.9</v>
      </c>
      <c r="F47" s="42">
        <v>2.27</v>
      </c>
      <c r="G47" s="42">
        <v>2.21</v>
      </c>
      <c r="H47" s="42">
        <v>18.2</v>
      </c>
      <c r="I47" s="48">
        <f>(E47*D47+F47*G48)*C47</f>
        <v>59.657760000000003</v>
      </c>
    </row>
    <row r="48" spans="1:9" x14ac:dyDescent="0.25">
      <c r="A48" s="39" t="s">
        <v>19</v>
      </c>
      <c r="B48" s="40" t="s">
        <v>18</v>
      </c>
      <c r="C48" s="38">
        <v>16</v>
      </c>
      <c r="D48" s="38">
        <v>1</v>
      </c>
      <c r="E48" s="44">
        <v>5.16</v>
      </c>
      <c r="F48" s="45">
        <v>1.8</v>
      </c>
      <c r="G48" s="42">
        <v>0.68600000000000005</v>
      </c>
      <c r="H48" s="42" t="s">
        <v>9</v>
      </c>
      <c r="I48" s="49">
        <f>((E48*D48)+(F48*G49))*C48</f>
        <v>105.5712</v>
      </c>
    </row>
    <row r="49" spans="1:9" x14ac:dyDescent="0.25">
      <c r="A49" s="41"/>
      <c r="B49" s="41"/>
      <c r="C49" s="41"/>
      <c r="D49" s="41"/>
      <c r="E49" s="50"/>
      <c r="F49" s="50"/>
      <c r="G49" s="45">
        <v>0.79900000000000004</v>
      </c>
      <c r="H49" s="45" t="s">
        <v>9</v>
      </c>
      <c r="I49" s="51">
        <f>SUM(I39:I48)</f>
        <v>542.98849599999994</v>
      </c>
    </row>
    <row r="50" spans="1:9" x14ac:dyDescent="0.25">
      <c r="G50" s="50"/>
      <c r="H50" s="47" t="s">
        <v>0</v>
      </c>
    </row>
    <row r="51" spans="1:9" x14ac:dyDescent="0.25">
      <c r="A51">
        <v>2.875</v>
      </c>
      <c r="B51" t="s">
        <v>20</v>
      </c>
      <c r="C51" t="s">
        <v>21</v>
      </c>
    </row>
    <row r="52" spans="1:9" x14ac:dyDescent="0.25">
      <c r="A52">
        <v>10</v>
      </c>
      <c r="B52" t="s">
        <v>22</v>
      </c>
    </row>
    <row r="53" spans="1:9" x14ac:dyDescent="0.25">
      <c r="A53" t="s">
        <v>23</v>
      </c>
      <c r="B53">
        <f>A51*10</f>
        <v>28.75</v>
      </c>
    </row>
    <row r="54" spans="1:9" x14ac:dyDescent="0.25">
      <c r="D54" t="s">
        <v>24</v>
      </c>
    </row>
  </sheetData>
  <mergeCells count="6">
    <mergeCell ref="A19:A20"/>
    <mergeCell ref="C19:C20"/>
    <mergeCell ref="C13:C14"/>
    <mergeCell ref="A13:A14"/>
    <mergeCell ref="H2:H5"/>
    <mergeCell ref="H6:H9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513_OfficeCalcs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Freeman, Garret</dc:creator>
  <cp:lastModifiedBy>Freeman, Garret</cp:lastModifiedBy>
  <dcterms:created xsi:type="dcterms:W3CDTF">2024-06-24T15:49:06Z</dcterms:created>
  <dcterms:modified xsi:type="dcterms:W3CDTF">2025-09-19T16:37:37Z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