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W:\Chase Wells\ProgressiveDesignBuild\JEF-7 Executive Summary\"/>
    </mc:Choice>
  </mc:AlternateContent>
  <xr:revisionPtr revIDLastSave="0" documentId="8_{CE869D2A-D895-4EF2-85A9-C7D99B5323A2}" xr6:coauthVersionLast="47" xr6:coauthVersionMax="47" xr10:uidLastSave="{00000000-0000-0000-0000-000000000000}"/>
  <bookViews>
    <workbookView xWindow="16080" yWindow="-120" windowWidth="29040" windowHeight="15840" firstSheet="1" activeTab="3" xr2:uid="{545C0F37-D34E-4D1A-AB1D-4F2A026CA114}"/>
  </bookViews>
  <sheets>
    <sheet name="Offeror Final Scores" sheetId="2" r:id="rId1"/>
    <sheet name="BeaverMBI Proposal Score" sheetId="6" r:id="rId2"/>
    <sheet name="CJMahan Proposal Score" sheetId="20" r:id="rId3"/>
    <sheet name="Howard Proposal Score" sheetId="21" r:id="rId4"/>
    <sheet name="Ratings Table" sheetId="7" r:id="rId5"/>
    <sheet name="Competitive Bidding Element" sheetId="15" r:id="rId6"/>
    <sheet name="notused_Ratings Table" sheetId="3" state="hidden" r:id="rId7"/>
  </sheets>
  <definedNames>
    <definedName name="Interview">'Offeror Final Scores'!$C$3:$C$5</definedName>
    <definedName name="_xlnm.Print_Area" localSheetId="1">'BeaverMBI Proposal Score'!$A$6:$I$61</definedName>
    <definedName name="_xlnm.Print_Area" localSheetId="2">'CJMahan Proposal Score'!$A$6:$I$61</definedName>
    <definedName name="_xlnm.Print_Area" localSheetId="3">'Howard Proposal Score'!$A$6:$I$61</definedName>
    <definedName name="_xlnm.Print_Area" localSheetId="6">'notused_Ratings Table'!$A$1:$B$7</definedName>
    <definedName name="_xlnm.Print_Area" localSheetId="0">'Offeror Final Scores'!$A$1:$M$25</definedName>
    <definedName name="_xlnm.Print_Area" localSheetId="4">'Ratings Table'!$A$1:$D$7</definedName>
    <definedName name="_xlnm.Print_Titles" localSheetId="1">'BeaverMBI Proposal Score'!$1:$8</definedName>
    <definedName name="_xlnm.Print_Titles" localSheetId="2">'CJMahan Proposal Score'!$1:$8</definedName>
    <definedName name="_xlnm.Print_Titles" localSheetId="3">'Howard Proposal Score'!$1:$8</definedName>
    <definedName name="Proposal">'Offeror Final Scores'!$B$3:$B$5</definedName>
    <definedName name="Total">'Offeror Final Scores'!$E$3:$E$5</definedName>
    <definedName name="weight">'Ratings Table'!$B$3:$D$7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C5" i="2"/>
  <c r="E23" i="21"/>
  <c r="E23" i="20"/>
  <c r="E23" i="6"/>
  <c r="H59" i="21" l="1"/>
  <c r="F59" i="21"/>
  <c r="H57" i="21"/>
  <c r="F57" i="21"/>
  <c r="H55" i="21"/>
  <c r="F55" i="21"/>
  <c r="H53" i="21"/>
  <c r="F53" i="21"/>
  <c r="H51" i="21"/>
  <c r="F51" i="21"/>
  <c r="H49" i="21"/>
  <c r="F49" i="21"/>
  <c r="H48" i="21"/>
  <c r="F48" i="21"/>
  <c r="H47" i="21"/>
  <c r="F47" i="21"/>
  <c r="E45" i="21"/>
  <c r="E61" i="21" s="1"/>
  <c r="H40" i="21"/>
  <c r="F40" i="21"/>
  <c r="H39" i="21"/>
  <c r="F39" i="21"/>
  <c r="H38" i="21"/>
  <c r="F38" i="21"/>
  <c r="H37" i="21"/>
  <c r="F37" i="21"/>
  <c r="H36" i="21"/>
  <c r="F36" i="21"/>
  <c r="H34" i="21"/>
  <c r="F34" i="21"/>
  <c r="H33" i="21"/>
  <c r="F33" i="21"/>
  <c r="H32" i="21"/>
  <c r="F32" i="21"/>
  <c r="H31" i="21"/>
  <c r="F31" i="21"/>
  <c r="H30" i="21"/>
  <c r="F30" i="21"/>
  <c r="H29" i="21"/>
  <c r="F29" i="21"/>
  <c r="H27" i="21"/>
  <c r="F27" i="21"/>
  <c r="H26" i="21"/>
  <c r="F26" i="21"/>
  <c r="H25" i="21"/>
  <c r="F25" i="21"/>
  <c r="H22" i="21"/>
  <c r="F22" i="21"/>
  <c r="H21" i="21"/>
  <c r="F21" i="21"/>
  <c r="H20" i="21"/>
  <c r="F20" i="21"/>
  <c r="H19" i="21"/>
  <c r="F19" i="21"/>
  <c r="H17" i="21"/>
  <c r="E17" i="21"/>
  <c r="H16" i="21"/>
  <c r="F16" i="21"/>
  <c r="H15" i="21"/>
  <c r="F15" i="21"/>
  <c r="H13" i="21"/>
  <c r="F13" i="21"/>
  <c r="H12" i="21"/>
  <c r="F12" i="21"/>
  <c r="H11" i="21"/>
  <c r="F11" i="21"/>
  <c r="E9" i="21"/>
  <c r="H59" i="20"/>
  <c r="F59" i="20"/>
  <c r="H57" i="20"/>
  <c r="F57" i="20"/>
  <c r="H55" i="20"/>
  <c r="F55" i="20"/>
  <c r="H53" i="20"/>
  <c r="F53" i="20"/>
  <c r="H51" i="20"/>
  <c r="F51" i="20"/>
  <c r="H49" i="20"/>
  <c r="F49" i="20"/>
  <c r="H48" i="20"/>
  <c r="F48" i="20"/>
  <c r="H47" i="20"/>
  <c r="F47" i="20"/>
  <c r="E45" i="20"/>
  <c r="E61" i="20" s="1"/>
  <c r="H40" i="20"/>
  <c r="F40" i="20"/>
  <c r="H39" i="20"/>
  <c r="F39" i="20"/>
  <c r="H38" i="20"/>
  <c r="F38" i="20"/>
  <c r="H37" i="20"/>
  <c r="F37" i="20"/>
  <c r="H36" i="20"/>
  <c r="F36" i="20"/>
  <c r="H34" i="20"/>
  <c r="F34" i="20"/>
  <c r="H33" i="20"/>
  <c r="F33" i="20"/>
  <c r="H32" i="20"/>
  <c r="F32" i="20"/>
  <c r="H31" i="20"/>
  <c r="F31" i="20"/>
  <c r="H30" i="20"/>
  <c r="F30" i="20"/>
  <c r="H29" i="20"/>
  <c r="F29" i="20"/>
  <c r="H27" i="20"/>
  <c r="F27" i="20"/>
  <c r="H26" i="20"/>
  <c r="F26" i="20"/>
  <c r="H25" i="20"/>
  <c r="F25" i="20"/>
  <c r="H22" i="20"/>
  <c r="F22" i="20"/>
  <c r="H21" i="20"/>
  <c r="F21" i="20"/>
  <c r="H20" i="20"/>
  <c r="F20" i="20"/>
  <c r="H19" i="20"/>
  <c r="F19" i="20"/>
  <c r="E17" i="20"/>
  <c r="H16" i="20"/>
  <c r="F16" i="20"/>
  <c r="H15" i="20"/>
  <c r="F15" i="20"/>
  <c r="H13" i="20"/>
  <c r="F13" i="20"/>
  <c r="H12" i="20"/>
  <c r="F12" i="20"/>
  <c r="H11" i="20"/>
  <c r="F11" i="20"/>
  <c r="E9" i="20"/>
  <c r="C5" i="15"/>
  <c r="D3" i="2" s="1"/>
  <c r="C6" i="15"/>
  <c r="D4" i="2" s="1"/>
  <c r="C7" i="15"/>
  <c r="D5" i="2" s="1"/>
  <c r="H59" i="6"/>
  <c r="H57" i="6"/>
  <c r="H55" i="6"/>
  <c r="H53" i="6"/>
  <c r="H51" i="6"/>
  <c r="H48" i="6"/>
  <c r="H49" i="6"/>
  <c r="H47" i="6"/>
  <c r="H37" i="6"/>
  <c r="H38" i="6"/>
  <c r="H39" i="6"/>
  <c r="H40" i="6"/>
  <c r="H36" i="6"/>
  <c r="H30" i="6"/>
  <c r="H31" i="6"/>
  <c r="H32" i="6"/>
  <c r="H33" i="6"/>
  <c r="H34" i="6"/>
  <c r="H29" i="6"/>
  <c r="H16" i="6"/>
  <c r="H12" i="6"/>
  <c r="H13" i="6"/>
  <c r="H20" i="6"/>
  <c r="H21" i="6"/>
  <c r="H22" i="6"/>
  <c r="H26" i="6"/>
  <c r="H27" i="6"/>
  <c r="H25" i="6"/>
  <c r="H19" i="6"/>
  <c r="H15" i="6"/>
  <c r="H11" i="6"/>
  <c r="E45" i="6"/>
  <c r="E61" i="6" s="1"/>
  <c r="E17" i="6"/>
  <c r="E9" i="6"/>
  <c r="F11" i="6"/>
  <c r="F59" i="6"/>
  <c r="F57" i="6"/>
  <c r="F55" i="6"/>
  <c r="F53" i="6"/>
  <c r="F51" i="6"/>
  <c r="F49" i="6"/>
  <c r="F48" i="6"/>
  <c r="F47" i="6"/>
  <c r="F40" i="6"/>
  <c r="F39" i="6"/>
  <c r="F38" i="6"/>
  <c r="F37" i="6"/>
  <c r="F36" i="6"/>
  <c r="F34" i="6"/>
  <c r="F33" i="6"/>
  <c r="F32" i="6"/>
  <c r="F31" i="6"/>
  <c r="F30" i="6"/>
  <c r="F29" i="6"/>
  <c r="F27" i="6"/>
  <c r="F26" i="6"/>
  <c r="F25" i="6"/>
  <c r="F22" i="6"/>
  <c r="F21" i="6"/>
  <c r="F20" i="6"/>
  <c r="F19" i="6"/>
  <c r="F15" i="6"/>
  <c r="F16" i="6"/>
  <c r="F13" i="6"/>
  <c r="F12" i="6"/>
  <c r="H45" i="20" l="1"/>
  <c r="H61" i="20" s="1"/>
  <c r="H9" i="21"/>
  <c r="H9" i="20"/>
  <c r="H9" i="6"/>
  <c r="H45" i="21"/>
  <c r="H61" i="21" s="1"/>
  <c r="H23" i="21"/>
  <c r="E42" i="20"/>
  <c r="H23" i="20"/>
  <c r="H17" i="20"/>
  <c r="E42" i="21"/>
  <c r="E42" i="6"/>
  <c r="H42" i="21" l="1"/>
  <c r="B5" i="2" s="1"/>
  <c r="E5" i="2" s="1"/>
  <c r="H42" i="20"/>
  <c r="B4" i="2" s="1"/>
  <c r="E4" i="2" s="1"/>
  <c r="H45" i="6" l="1"/>
  <c r="H61" i="6" s="1"/>
  <c r="C3" i="2" s="1"/>
  <c r="H17" i="6"/>
  <c r="H23" i="6"/>
  <c r="H42" i="6" l="1"/>
  <c r="B3" i="2" s="1"/>
  <c r="E3" i="2" l="1"/>
  <c r="F3" i="2" s="1"/>
  <c r="F5" i="2" l="1"/>
  <c r="F4" i="2"/>
</calcChain>
</file>

<file path=xl/sharedStrings.xml><?xml version="1.0" encoding="utf-8"?>
<sst xmlns="http://schemas.openxmlformats.org/spreadsheetml/2006/main" count="457" uniqueCount="113">
  <si>
    <t>Proposer</t>
  </si>
  <si>
    <t>Total Score</t>
  </si>
  <si>
    <t>Rank</t>
  </si>
  <si>
    <t>Name (Print)</t>
  </si>
  <si>
    <t>_____________________________________</t>
  </si>
  <si>
    <t>Name (Signature)</t>
  </si>
  <si>
    <t>CONFIDENTIAL</t>
  </si>
  <si>
    <t>Mountain Parkway</t>
  </si>
  <si>
    <t>APPENDIX D-2 - Final Scoring Form</t>
  </si>
  <si>
    <t>INSTRUCTIONS:  Use the Ratings Table to assign a rating for each of the evaluation criteria below.</t>
  </si>
  <si>
    <t>Evaluation Criteria</t>
  </si>
  <si>
    <t>Maximum Points</t>
  </si>
  <si>
    <t>Comments</t>
  </si>
  <si>
    <t>Final Score</t>
  </si>
  <si>
    <t>Proposer Proposal Score</t>
  </si>
  <si>
    <t>Interview (20 Points)</t>
  </si>
  <si>
    <t>Proposer Interview Score</t>
  </si>
  <si>
    <t>RATING ASSESSMENT LEVEL</t>
  </si>
  <si>
    <r>
      <rPr>
        <b/>
        <sz val="12"/>
        <rFont val="Times New Roman"/>
        <family val="1"/>
      </rPr>
      <t>DESCRIPTION</t>
    </r>
  </si>
  <si>
    <t>WEIGHT
(0.00 - 1.00)</t>
  </si>
  <si>
    <t>Excellent (E)</t>
  </si>
  <si>
    <t>Good (G)</t>
  </si>
  <si>
    <t>Fair (F)</t>
  </si>
  <si>
    <t>Poor (P)</t>
  </si>
  <si>
    <t>QUALITATIVE RATINGS TABLE</t>
  </si>
  <si>
    <r>
      <t>The Proposal is considered to</t>
    </r>
    <r>
      <rPr>
        <b/>
        <sz val="12"/>
        <rFont val="Times New Roman"/>
        <family val="1"/>
      </rPr>
      <t xml:space="preserve"> significantly exceed</t>
    </r>
    <r>
      <rPr>
        <sz val="12"/>
        <rFont val="Times New Roman"/>
        <family val="1"/>
        <charset val="2"/>
      </rPr>
      <t xml:space="preserve"> stated requirements/objectives in a beneficial way (providing advantages, benefits or added value to the project) and provides a </t>
    </r>
    <r>
      <rPr>
        <b/>
        <sz val="12"/>
        <rFont val="Times New Roman"/>
        <family val="1"/>
      </rPr>
      <t>consistently outstanding</t>
    </r>
    <r>
      <rPr>
        <sz val="12"/>
        <rFont val="Times New Roman"/>
        <family val="1"/>
        <charset val="2"/>
      </rPr>
      <t xml:space="preserve"> level of quality.</t>
    </r>
  </si>
  <si>
    <r>
      <t xml:space="preserve">The Proposal </t>
    </r>
    <r>
      <rPr>
        <b/>
        <sz val="12"/>
        <rFont val="Times New Roman"/>
        <family val="1"/>
      </rPr>
      <t>exceeds</t>
    </r>
    <r>
      <rPr>
        <sz val="12"/>
        <rFont val="Times New Roman"/>
        <family val="1"/>
      </rPr>
      <t xml:space="preserve"> the stated requirements/objectives in a beneficial way (providing advantages, benefits or added value to the project) and offers generally </t>
    </r>
    <r>
      <rPr>
        <b/>
        <sz val="12"/>
        <rFont val="Times New Roman"/>
        <family val="1"/>
      </rPr>
      <t>better than acceptable</t>
    </r>
    <r>
      <rPr>
        <sz val="12"/>
        <rFont val="Times New Roman"/>
        <family val="1"/>
      </rPr>
      <t xml:space="preserve"> quality.  Weaknesses, if any, are very minor and can be readily corrected.</t>
    </r>
  </si>
  <si>
    <r>
      <t xml:space="preserve">The Proposal demonstrates an approach that </t>
    </r>
    <r>
      <rPr>
        <b/>
        <sz val="12"/>
        <rFont val="Times New Roman"/>
        <family val="1"/>
      </rPr>
      <t>meets</t>
    </r>
    <r>
      <rPr>
        <sz val="12"/>
        <rFont val="Times New Roman"/>
        <family val="1"/>
      </rPr>
      <t xml:space="preserve"> the stated requirements/objectives (status quo) and offers </t>
    </r>
    <r>
      <rPr>
        <b/>
        <sz val="12"/>
        <rFont val="Times New Roman"/>
        <family val="1"/>
      </rPr>
      <t>acceptable</t>
    </r>
    <r>
      <rPr>
        <sz val="12"/>
        <rFont val="Times New Roman"/>
        <family val="1"/>
      </rPr>
      <t xml:space="preserve"> quality.  Weaknesses are minor and can be readily corrected.</t>
    </r>
  </si>
  <si>
    <r>
      <t xml:space="preserve">The Proposal demonstrates an approach which is considered to </t>
    </r>
    <r>
      <rPr>
        <b/>
        <sz val="12"/>
        <rFont val="Times New Roman"/>
        <family val="1"/>
      </rPr>
      <t>marginally meet</t>
    </r>
    <r>
      <rPr>
        <sz val="12"/>
        <rFont val="Times New Roman"/>
        <family val="1"/>
      </rPr>
      <t xml:space="preserve"> the stated requirements/objectives and has the </t>
    </r>
    <r>
      <rPr>
        <b/>
        <sz val="12"/>
        <rFont val="Times New Roman"/>
        <family val="1"/>
      </rPr>
      <t>minimum level</t>
    </r>
    <r>
      <rPr>
        <sz val="12"/>
        <rFont val="Times New Roman"/>
        <family val="1"/>
      </rPr>
      <t xml:space="preserve"> of quality.  Weaknesses are correctable or acceptable per minimum standards.</t>
    </r>
  </si>
  <si>
    <t>Unsatisfactory (U)</t>
  </si>
  <si>
    <r>
      <t xml:space="preserve">The Proposal demonstrates an approach which contains </t>
    </r>
    <r>
      <rPr>
        <b/>
        <sz val="12"/>
        <rFont val="Times New Roman"/>
        <family val="1"/>
      </rPr>
      <t>significant weaknesses/deficiencies and/or unacceptable</t>
    </r>
    <r>
      <rPr>
        <sz val="12"/>
        <rFont val="Times New Roman"/>
        <family val="1"/>
      </rPr>
      <t xml:space="preserve"> quality. The Proposal </t>
    </r>
    <r>
      <rPr>
        <b/>
        <sz val="12"/>
        <rFont val="Times New Roman"/>
        <family val="1"/>
      </rPr>
      <t>failed to meet</t>
    </r>
    <r>
      <rPr>
        <sz val="12"/>
        <rFont val="Times New Roman"/>
        <family val="1"/>
      </rPr>
      <t xml:space="preserve"> the stated requirements/objectives and/or lacked essential information and is conflicting and/or unproductive.</t>
    </r>
  </si>
  <si>
    <t>and that the evaluation process complied with the Evaluation Manual</t>
  </si>
  <si>
    <t>E</t>
  </si>
  <si>
    <t>Very Good (VG)</t>
  </si>
  <si>
    <t>• Addresses ITO requirements in a significantly beneficial way (providing advantages, benefits, or added value to the Project).
• Indicates significant strengths with few or no minor weaknesses.
• Offers an approach with the high potential of exceeding Project Goals.</t>
  </si>
  <si>
    <t>• Addresses ITO requirements in a beneficial way (providing advantages, benefits, or added value to the Project).
• Indicates few or minor weakness that are outweighed by strengths.
• Offers an approach which will likely meet or potentially exceed Project Goals.</t>
  </si>
  <si>
    <t>• Sufficiently addresses ITO requirements.
• Indicates weaknesses that are generally balanced with the strengths.
• Offers an approach which likely meet the Project Goals.
• Approach with no identified strength and no identified weaknesses will be within this range.</t>
  </si>
  <si>
    <t>• Marginally addresses the ITO requirements.
• Indicates weaknesses that are not offset by strengths or weaknesses that could adversely affect successful project performance.
• Offers an approach which will require improvement to meet the Project Goals.</t>
  </si>
  <si>
    <t>• Does not demonstrate the potential to meet the ITO requirements.
• Lacks essential information or information provided is conflicting or unproductive.
• Indicates significant weaknesses or deficiencies.
• Offers an undesired approach to the Project Goals.</t>
  </si>
  <si>
    <t>Offeror Team Organization and Personnel (10 Points)</t>
  </si>
  <si>
    <t>7.3.1.1</t>
  </si>
  <si>
    <t>The Offeror Team’s organization will be evaluated based on the extent to which such organization:</t>
  </si>
  <si>
    <t>A</t>
  </si>
  <si>
    <t>Demonstrates an effective organization to deliver a progressive design-build delivery.</t>
  </si>
  <si>
    <t>B</t>
  </si>
  <si>
    <t>Demonstrates an efficient structure that is capable of effective internal coordination and collaboration with the Department, its consultants, and Stakeholders.</t>
  </si>
  <si>
    <t>C</t>
  </si>
  <si>
    <t>D</t>
  </si>
  <si>
    <t>7.3.1.2</t>
  </si>
  <si>
    <t>The Offeror will be evaluated on the background, experience, and past performance of its required and Offeror-identified Key Personnel on projects of similar size, scope, and complexity. Key Personnel will be evaluated based on the extent to which:</t>
  </si>
  <si>
    <t>The required Key Personnel meet or exceed minimum requirements for qualifications and experience and provide experience that is likely to facilitate and improve successful delivery of the Project.</t>
  </si>
  <si>
    <t>The Offeror-identified additional Key Personnel provide value and have experience that is likely to facilitate and improve successful delivery of the Project.</t>
  </si>
  <si>
    <t>Offeror's Capabilities and Experience (8 Points)</t>
  </si>
  <si>
    <t>7.3.2</t>
  </si>
  <si>
    <t>The Offeror’s experience will be evaluated on the basis of the demonstrated competency, capability, and capacity of the Offeror Team to successfully deliver a project of similar size, scope, and complexity using alternative project delivery methods, particularly progressive design-build delivery. Specifically, the Department will evaluate the extent to which the Offeror’s experience:</t>
  </si>
  <si>
    <t>Demonstrates experience designing and constructing projects of similar scope.</t>
  </si>
  <si>
    <t>Demonstrates experience collaborating with owners to determine cost effective solutions and resulting projects.</t>
  </si>
  <si>
    <t>Demonstrates relevant experience that will improve the likelihood of a successful project. Experience on completed projects will be given more weight than projects in progress.</t>
  </si>
  <si>
    <t>Project Understanding and Approach (22 Points)</t>
  </si>
  <si>
    <t>7.3.3.2</t>
  </si>
  <si>
    <t>Overall Approach - Overall Approach will be evaluated based on the extent the Offeror demonstrates:</t>
  </si>
  <si>
    <t>An understanding of the Project, Project objectives, and Project Goals.</t>
  </si>
  <si>
    <t>7.3.3.3</t>
  </si>
  <si>
    <t>An alignment with Project Goals and the concepts of progressive design-build delivery.</t>
  </si>
  <si>
    <t>An approach that effectively engages Key Personnel and other project personnel.</t>
  </si>
  <si>
    <t>An understanding of the scope of work, schedule for the work, and effective processes to advance and manage the Project in a manner that is cost-effective and ensures quality while maintaining the schedule.</t>
  </si>
  <si>
    <t>F</t>
  </si>
  <si>
    <t>7.4.2</t>
  </si>
  <si>
    <r>
      <t xml:space="preserve">The Offeror shall demonstrate an understanding of essential topics as it pertains to the Project - </t>
    </r>
    <r>
      <rPr>
        <b/>
        <sz val="12"/>
        <color rgb="FF000000"/>
        <rFont val="Times New Roman"/>
        <family val="1"/>
      </rPr>
      <t>Presentation Portion</t>
    </r>
  </si>
  <si>
    <t>Project understanding and approach; an understanding of Progressive Design-Build delivery method, including understanding of Offeror’s role at each Phase of the Project.</t>
  </si>
  <si>
    <t>Recognition of key points and ideas, including the Offeror’s role in Project advancement at each Project Phase, risks at each Project Phase, understanding of the GMP process and pricing transparency, and ideas and ability necessary to effectively collaborate with the Department and other stakeholders to achieve Project Goals.</t>
  </si>
  <si>
    <t>Offeror Final Scores</t>
  </si>
  <si>
    <t xml:space="preserve">We, the undersigned members of the Proposal Evaluation Team, affirm that the Offeror Final Scores represent the consensus of the Proposal Evaluation Team </t>
  </si>
  <si>
    <t>Offeror Competitive Bidding Element</t>
  </si>
  <si>
    <t>Offeror</t>
  </si>
  <si>
    <t>Markup</t>
  </si>
  <si>
    <t>Proposal Score /40</t>
  </si>
  <si>
    <t>Interview Score /20</t>
  </si>
  <si>
    <t>Bidding Element /40</t>
  </si>
  <si>
    <t>ADJECTIVAL TABLE</t>
  </si>
  <si>
    <t>Max Pts.</t>
  </si>
  <si>
    <t>Rating
(See Ratings Table)</t>
  </si>
  <si>
    <t>Score
(Max Pts. x Weight)</t>
  </si>
  <si>
    <t>0.80-1.0</t>
  </si>
  <si>
    <t>0.60-0.79</t>
  </si>
  <si>
    <t>0.40-0.59</t>
  </si>
  <si>
    <t>0.20-0.39</t>
  </si>
  <si>
    <t>0.0-0.19</t>
  </si>
  <si>
    <t xml:space="preserve">Weight Band
</t>
  </si>
  <si>
    <t>Consensus Weight</t>
  </si>
  <si>
    <t>Identifies appropriate personnel to perform the Work to facilitate successful Project delivery.</t>
  </si>
  <si>
    <t>Demonstrates experience and capability with open book pricing processes used in progressive design-build, CMGC delivery methods, or other comparable project delivery methods</t>
  </si>
  <si>
    <t>An approach to managing risks specific to the Project after Award.</t>
  </si>
  <si>
    <t>An approach to monitoring the quality of the Work to ensure high quality for the duration of the Project.</t>
  </si>
  <si>
    <t>Project Approach - Preconstruction Phase (Phase 1) - Project Approach will be evaluated based on the extent the Offeror demonstrates:</t>
  </si>
  <si>
    <t>An efficient and effective approach for internal coordination and collaboration and external coordination with, the Department, third parties, and stakeholders in connection with the Project.</t>
  </si>
  <si>
    <t>An approach to acquiring injection permits in a timely manner</t>
  </si>
  <si>
    <t>An approach to developing construction methods, pricing, subcontracting, and risk pricing that drives innovation and cost savings during the OPC Process.</t>
  </si>
  <si>
    <t>Project Approach - Construction Phase (Phase 2 - Final Engineering and Construction) - The Project Approach will be evaluated based on the extent the Offeror demonstrates</t>
  </si>
  <si>
    <t>An approach to ensure accurate material quantity tracking during construction</t>
  </si>
  <si>
    <t>An experienced team and personnel that can successfully deliver the Project</t>
  </si>
  <si>
    <t>Beaver/MBI</t>
  </si>
  <si>
    <t>PROPOSER: Beaver/MBI</t>
  </si>
  <si>
    <t>PROPOSER: CJ Mahan</t>
  </si>
  <si>
    <t>PROPOSER: Howard/Shelly</t>
  </si>
  <si>
    <t>CJ Mahan</t>
  </si>
  <si>
    <t>Howard/Shelly</t>
  </si>
  <si>
    <t xml:space="preserve">Question 1 - Describe the process your team will follow to align your pricing methodologies and facilitate effective collaboration with the ODOT Project Management and the ODOT Office of Estimating so as to provide assurance to the public that progressive contracting is a value to the taxpayers. </t>
  </si>
  <si>
    <t>The extent to which the Proposer demonstrated technical expertise, ability to anticipate technical issues, and required levels of expertise for each Project phase.
The extent to which the Proposer demonstrated recognition of key points and ideas, including the DBT’s role in Project advancement at each Project phase.</t>
  </si>
  <si>
    <t xml:space="preserve">Question 3 - Based on what has been provided in the Reference Information Documents, what additional characterization of the site do you envision occuring and why? </t>
  </si>
  <si>
    <t>Question 2 - Please provide an example of a project where you encountered an overburden grouting challenge; what was the challenge and the solution?</t>
  </si>
  <si>
    <t>Question 5 - What are some challenges you've previously encountered in obtaining injection permits? How did you overcome those challenges?</t>
  </si>
  <si>
    <t>Question 4 - Generally describe your anticipated verification procedures to determine the remediation is complete and effective.  What specific content would be included in your site monitoring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</si>
</sst>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0"/>
    <numFmt numFmtId="165" formatCode="0.0"/>
  </numFmts>
  <fonts count="19">
    <font>
      <sz val="11"/>
      <color theme="1"/>
      <name val="Calibri"/>
      <family val="2"/>
      <scheme val="minor"/>
    </font>
    <font>
      <sz val="10"/>
      <color rgb="FF000000"/>
      <name val="Times New Roman"/>
      <family val="1"/>
    </font>
    <font>
      <b/>
      <sz val="20"/>
      <color rgb="FF000000"/>
      <name val="Times New Roman"/>
      <family val="1"/>
    </font>
    <font>
      <b/>
      <sz val="25"/>
      <color rgb="FF000000"/>
      <name val="Times New Roman"/>
      <family val="1"/>
    </font>
    <font>
      <sz val="10"/>
      <color rgb="FF000000"/>
      <name val="Times New Roman"/>
      <family val="1"/>
    </font>
    <font>
      <b/>
      <sz val="14"/>
      <name val="Times New Roman"/>
      <family val="1"/>
    </font>
    <font>
      <b/>
      <sz val="12"/>
      <name val="Times New Roman"/>
      <family val="1"/>
    </font>
    <font>
      <sz val="12"/>
      <name val="Times New Roman"/>
      <family val="1"/>
    </font>
    <font>
      <sz val="12"/>
      <name val="Times New Roman"/>
      <family val="1"/>
      <charset val="2"/>
    </font>
    <font>
      <sz val="12"/>
      <color rgb="FF000000"/>
      <name val="Times New Roman"/>
      <family val="1"/>
    </font>
    <font>
      <b/>
      <sz val="12"/>
      <color rgb="FFFF0000"/>
      <name val="Times New Roman"/>
      <family val="1"/>
    </font>
    <font>
      <b/>
      <sz val="16"/>
      <name val="Times New Roman"/>
      <family val="1"/>
    </font>
    <font>
      <b/>
      <sz val="16"/>
      <color rgb="FF000000"/>
      <name val="Times New Roman"/>
      <family val="1"/>
    </font>
    <font>
      <sz val="14"/>
      <color rgb="FF000000"/>
      <name val="Times New Roman"/>
      <family val="1"/>
    </font>
    <font>
      <b/>
      <sz val="12"/>
      <color rgb="FF000000"/>
      <name val="Times New Roman"/>
      <family val="1"/>
    </font>
    <font>
      <b/>
      <sz val="10"/>
      <color rgb="FF000000"/>
      <name val="Times New Roman"/>
      <family val="1"/>
    </font>
    <font>
      <b/>
      <sz val="11"/>
      <color rgb="FF000000"/>
      <name val="Times New Roman"/>
      <family val="1"/>
    </font>
    <font>
      <sz val="11"/>
      <color rgb="FF000000"/>
      <name val="Times New Roman"/>
      <family val="1"/>
    </font>
    <font>
      <sz val="10"/>
      <color rgb="FFFF0000"/>
      <name val="Times New Roman"/>
      <family val="1"/>
    </font>
  </fonts>
  <fills count="13">
    <fill>
      <patternFill patternType="none"/>
    </fill>
    <fill>
      <patternFill patternType="gray125"/>
    </fill>
    <fill>
      <patternFill patternType="solid">
        <fgColor rgb="FFFFCC99"/>
      </patternFill>
    </fill>
    <fill>
      <patternFill patternType="solid">
        <fgColor rgb="FFDFDFDF"/>
      </patternFill>
    </fill>
    <fill>
      <patternFill patternType="solid">
        <fgColor theme="3"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6E0B4"/>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s>
  <borders count="25">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bottom style="thin">
        <color rgb="FF000000"/>
      </bottom>
      <diagonal/>
    </border>
    <border>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top style="thin">
        <color rgb="FF000000"/>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top style="thin">
        <color indexed="64"/>
      </top>
      <bottom style="thin">
        <color indexed="64"/>
      </bottom>
      <diagonal/>
    </border>
    <border>
      <left/>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top/>
      <bottom/>
      <diagonal/>
    </border>
    <border>
      <left/>
      <right style="thin">
        <color indexed="64"/>
      </right>
      <top/>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s>
  <cellStyleXfs count="7">
    <xf numFmtId="0" fontId="0" fillId="0" borderId="0"/>
    <xf numFmtId="0" fontId="1" fillId="0" borderId="0"/>
    <xf numFmtId="0" fontId="4" fillId="0" borderId="0"/>
    <xf numFmtId="44" fontId="4" fillId="0" borderId="0" applyFont="0" applyFill="0" applyBorder="0" applyAlignment="0" applyProtection="0"/>
    <xf numFmtId="0" fontId="5" fillId="2" borderId="1" applyNumberFormat="0" applyAlignment="0" applyProtection="0"/>
    <xf numFmtId="0" fontId="1" fillId="0" borderId="0"/>
    <xf numFmtId="44" fontId="1" fillId="0" borderId="0" applyFont="0" applyFill="0" applyBorder="0" applyAlignment="0" applyProtection="0"/>
  </cellStyleXfs>
  <cellXfs count="158">
    <xf numFmtId="0" fontId="0" fillId="0" borderId="0" xfId="0"/>
    <xf numFmtId="0" fontId="2" fillId="0" borderId="0" xfId="1" applyFont="1" applyAlignment="1">
      <alignment horizontal="centerContinuous" vertical="top"/>
    </xf>
    <xf numFmtId="0" fontId="1" fillId="0" borderId="0" xfId="1" applyAlignment="1">
      <alignment horizontal="centerContinuous" vertical="top"/>
    </xf>
    <xf numFmtId="0" fontId="1" fillId="0" borderId="0" xfId="1" applyAlignment="1">
      <alignment horizontal="left" vertical="top"/>
    </xf>
    <xf numFmtId="0" fontId="4" fillId="0" borderId="0" xfId="2" applyAlignment="1">
      <alignment horizontal="left" vertical="top"/>
    </xf>
    <xf numFmtId="0" fontId="6" fillId="3" borderId="3" xfId="1" applyFont="1" applyFill="1" applyBorder="1" applyAlignment="1">
      <alignment horizontal="center" vertical="center" wrapText="1"/>
    </xf>
    <xf numFmtId="0" fontId="7" fillId="0" borderId="3" xfId="1" applyFont="1" applyBorder="1" applyAlignment="1">
      <alignment horizontal="center" vertical="center" wrapText="1"/>
    </xf>
    <xf numFmtId="0" fontId="8" fillId="0" borderId="3" xfId="1" applyFont="1" applyBorder="1" applyAlignment="1">
      <alignment horizontal="left" vertical="center" wrapText="1" indent="1"/>
    </xf>
    <xf numFmtId="0" fontId="7" fillId="0" borderId="3" xfId="1" applyFont="1" applyBorder="1" applyAlignment="1">
      <alignment horizontal="left" vertical="center" wrapText="1" indent="1"/>
    </xf>
    <xf numFmtId="0" fontId="5" fillId="0" borderId="0" xfId="2" applyFont="1" applyAlignment="1">
      <alignment horizontal="centerContinuous" vertical="center" wrapText="1"/>
    </xf>
    <xf numFmtId="0" fontId="13" fillId="0" borderId="0" xfId="2" applyFont="1" applyAlignment="1">
      <alignment horizontal="centerContinuous" vertical="center" wrapText="1"/>
    </xf>
    <xf numFmtId="0" fontId="14" fillId="0" borderId="0" xfId="2" applyFont="1" applyAlignment="1">
      <alignment vertical="center"/>
    </xf>
    <xf numFmtId="0" fontId="14" fillId="0" borderId="0" xfId="2" applyFont="1" applyAlignment="1">
      <alignment vertical="center" wrapText="1"/>
    </xf>
    <xf numFmtId="0" fontId="15" fillId="0" borderId="0" xfId="2" applyFont="1" applyAlignment="1">
      <alignment vertical="center" wrapText="1"/>
    </xf>
    <xf numFmtId="0" fontId="6" fillId="0" borderId="0" xfId="2" applyFont="1" applyAlignment="1">
      <alignment vertical="top" wrapText="1"/>
    </xf>
    <xf numFmtId="0" fontId="14" fillId="0" borderId="0" xfId="2" applyFont="1" applyAlignment="1">
      <alignment vertical="top" wrapText="1"/>
    </xf>
    <xf numFmtId="0" fontId="9" fillId="0" borderId="2" xfId="2" applyFont="1" applyBorder="1" applyAlignment="1">
      <alignment horizontal="left" vertical="top" wrapText="1"/>
    </xf>
    <xf numFmtId="1" fontId="5" fillId="2" borderId="2" xfId="4" applyNumberFormat="1" applyBorder="1" applyAlignment="1">
      <alignment horizontal="center" vertical="center" shrinkToFit="1"/>
    </xf>
    <xf numFmtId="0" fontId="7" fillId="0" borderId="6" xfId="2" applyFont="1" applyBorder="1" applyAlignment="1">
      <alignment horizontal="left" vertical="top" wrapText="1"/>
    </xf>
    <xf numFmtId="0" fontId="9" fillId="6" borderId="2" xfId="2" applyFont="1" applyFill="1" applyBorder="1" applyAlignment="1">
      <alignment horizontal="left" vertical="top" wrapText="1"/>
    </xf>
    <xf numFmtId="0" fontId="4" fillId="0" borderId="0" xfId="2" applyAlignment="1">
      <alignment horizontal="centerContinuous" vertical="center"/>
    </xf>
    <xf numFmtId="0" fontId="4" fillId="0" borderId="0" xfId="2" applyAlignment="1">
      <alignment horizontal="center" vertical="center"/>
    </xf>
    <xf numFmtId="0" fontId="14" fillId="0" borderId="0" xfId="2" applyFont="1" applyAlignment="1">
      <alignment horizontal="center" vertical="center" wrapText="1"/>
    </xf>
    <xf numFmtId="0" fontId="16" fillId="0" borderId="2" xfId="2" applyFont="1" applyBorder="1" applyAlignment="1">
      <alignment horizontal="center" vertical="center"/>
    </xf>
    <xf numFmtId="0" fontId="16" fillId="5" borderId="2" xfId="2" applyFont="1" applyFill="1" applyBorder="1" applyAlignment="1">
      <alignment horizontal="center" vertical="center"/>
    </xf>
    <xf numFmtId="0" fontId="4" fillId="0" borderId="2" xfId="2" applyBorder="1" applyAlignment="1">
      <alignment horizontal="center" vertical="center"/>
    </xf>
    <xf numFmtId="0" fontId="16" fillId="0" borderId="4" xfId="2" applyFont="1" applyBorder="1" applyAlignment="1">
      <alignment horizontal="center" vertical="center"/>
    </xf>
    <xf numFmtId="1" fontId="5" fillId="2" borderId="12" xfId="4" applyNumberFormat="1" applyBorder="1" applyAlignment="1">
      <alignment horizontal="center" vertical="center" shrinkToFit="1"/>
    </xf>
    <xf numFmtId="1" fontId="9" fillId="6" borderId="13" xfId="2" applyNumberFormat="1" applyFont="1" applyFill="1" applyBorder="1" applyAlignment="1">
      <alignment horizontal="center" vertical="center" shrinkToFit="1"/>
    </xf>
    <xf numFmtId="0" fontId="9" fillId="0" borderId="11" xfId="2" applyFont="1" applyBorder="1" applyAlignment="1">
      <alignment horizontal="left" vertical="top" wrapText="1"/>
    </xf>
    <xf numFmtId="0" fontId="7" fillId="0" borderId="9" xfId="2" applyFont="1" applyBorder="1" applyAlignment="1">
      <alignment horizontal="left" vertical="top" wrapText="1"/>
    </xf>
    <xf numFmtId="0" fontId="9" fillId="0" borderId="2" xfId="2" applyFont="1" applyBorder="1" applyAlignment="1">
      <alignment vertical="top" wrapText="1"/>
    </xf>
    <xf numFmtId="0" fontId="7" fillId="0" borderId="2" xfId="2" applyFont="1" applyBorder="1" applyAlignment="1">
      <alignment vertical="top" wrapText="1"/>
    </xf>
    <xf numFmtId="0" fontId="1" fillId="0" borderId="2" xfId="2" applyFont="1" applyBorder="1" applyAlignment="1">
      <alignment horizontal="center" vertical="center" wrapText="1"/>
    </xf>
    <xf numFmtId="0" fontId="1" fillId="0" borderId="2" xfId="1" applyBorder="1" applyAlignment="1">
      <alignment horizontal="left" vertical="top"/>
    </xf>
    <xf numFmtId="0" fontId="4" fillId="7" borderId="2" xfId="2" applyFill="1" applyBorder="1" applyAlignment="1">
      <alignment horizontal="center" vertical="center"/>
    </xf>
    <xf numFmtId="0" fontId="4" fillId="7" borderId="11" xfId="2" applyFill="1" applyBorder="1" applyAlignment="1">
      <alignment horizontal="center" vertical="center"/>
    </xf>
    <xf numFmtId="0" fontId="7" fillId="0" borderId="3" xfId="1" applyFont="1" applyBorder="1" applyAlignment="1">
      <alignment horizontal="left" vertical="center" wrapText="1"/>
    </xf>
    <xf numFmtId="0" fontId="6" fillId="3" borderId="3" xfId="1" applyFont="1" applyFill="1" applyBorder="1" applyAlignment="1">
      <alignment horizontal="centerContinuous" vertical="center" wrapText="1"/>
    </xf>
    <xf numFmtId="0" fontId="3" fillId="0" borderId="0" xfId="1" applyFont="1" applyAlignment="1">
      <alignment horizontal="centerContinuous" vertical="top"/>
    </xf>
    <xf numFmtId="0" fontId="9" fillId="0" borderId="3" xfId="1" applyFont="1" applyBorder="1" applyAlignment="1">
      <alignment horizontal="center" vertical="center"/>
    </xf>
    <xf numFmtId="0" fontId="1" fillId="0" borderId="12" xfId="2" applyFont="1" applyBorder="1" applyAlignment="1">
      <alignment horizontal="center" vertical="center" wrapText="1"/>
    </xf>
    <xf numFmtId="1" fontId="9" fillId="6" borderId="6" xfId="2" applyNumberFormat="1" applyFont="1" applyFill="1" applyBorder="1" applyAlignment="1">
      <alignment horizontal="center" vertical="center" shrinkToFit="1"/>
    </xf>
    <xf numFmtId="0" fontId="9" fillId="0" borderId="12" xfId="2" applyFont="1" applyBorder="1" applyAlignment="1">
      <alignment horizontal="left" vertical="top" wrapText="1"/>
    </xf>
    <xf numFmtId="0" fontId="7" fillId="0" borderId="5" xfId="2" applyFont="1" applyBorder="1" applyAlignment="1">
      <alignment horizontal="left" vertical="top" wrapText="1"/>
    </xf>
    <xf numFmtId="0" fontId="9" fillId="6" borderId="2" xfId="2" applyFont="1" applyFill="1" applyBorder="1" applyAlignment="1">
      <alignment horizontal="center" vertical="center" wrapText="1"/>
    </xf>
    <xf numFmtId="0" fontId="4" fillId="0" borderId="3" xfId="2" applyBorder="1" applyAlignment="1">
      <alignment horizontal="left" vertical="top" wrapText="1"/>
    </xf>
    <xf numFmtId="0" fontId="4" fillId="0" borderId="0" xfId="2" applyAlignment="1">
      <alignment horizontal="left" vertical="top" wrapText="1"/>
    </xf>
    <xf numFmtId="0" fontId="18" fillId="0" borderId="0" xfId="0" applyFont="1" applyAlignment="1">
      <alignment wrapText="1"/>
    </xf>
    <xf numFmtId="0" fontId="16" fillId="5" borderId="2" xfId="2" applyFont="1" applyFill="1" applyBorder="1" applyAlignment="1">
      <alignment horizontal="center" vertical="center" wrapText="1"/>
    </xf>
    <xf numFmtId="0" fontId="4" fillId="0" borderId="2" xfId="2" applyBorder="1" applyAlignment="1">
      <alignment vertical="top" wrapText="1"/>
    </xf>
    <xf numFmtId="0" fontId="4" fillId="0" borderId="19" xfId="2" applyBorder="1" applyAlignment="1">
      <alignment horizontal="left" vertical="top" wrapText="1"/>
    </xf>
    <xf numFmtId="0" fontId="4" fillId="0" borderId="2" xfId="2" applyBorder="1" applyAlignment="1">
      <alignment horizontal="left" vertical="top" wrapText="1"/>
    </xf>
    <xf numFmtId="0" fontId="9" fillId="0" borderId="3" xfId="1" applyFont="1" applyBorder="1" applyAlignment="1">
      <alignment horizontal="left" vertical="center" wrapText="1"/>
    </xf>
    <xf numFmtId="0" fontId="9" fillId="0" borderId="21" xfId="1" applyFont="1" applyBorder="1" applyAlignment="1">
      <alignment horizontal="left" vertical="center" wrapText="1"/>
    </xf>
    <xf numFmtId="0" fontId="9" fillId="0" borderId="21" xfId="1" applyFont="1" applyBorder="1" applyAlignment="1">
      <alignment horizontal="center" vertical="center"/>
    </xf>
    <xf numFmtId="0" fontId="9" fillId="0" borderId="2" xfId="5" applyFont="1" applyBorder="1" applyAlignment="1">
      <alignment horizontal="left" vertical="top" wrapText="1"/>
    </xf>
    <xf numFmtId="0" fontId="7" fillId="0" borderId="6" xfId="5" applyFont="1" applyBorder="1" applyAlignment="1">
      <alignment horizontal="left" vertical="top" wrapText="1"/>
    </xf>
    <xf numFmtId="0" fontId="9" fillId="0" borderId="11" xfId="5" applyFont="1" applyBorder="1" applyAlignment="1">
      <alignment horizontal="left" vertical="top" wrapText="1"/>
    </xf>
    <xf numFmtId="0" fontId="7" fillId="0" borderId="9" xfId="5" applyFont="1" applyBorder="1" applyAlignment="1">
      <alignment horizontal="left" vertical="top" wrapText="1"/>
    </xf>
    <xf numFmtId="0" fontId="9" fillId="6" borderId="2" xfId="5" applyFont="1" applyFill="1" applyBorder="1" applyAlignment="1">
      <alignment horizontal="center" vertical="center" wrapText="1"/>
    </xf>
    <xf numFmtId="0" fontId="2" fillId="0" borderId="2" xfId="1" applyFont="1" applyBorder="1" applyAlignment="1">
      <alignment vertical="top"/>
    </xf>
    <xf numFmtId="0" fontId="16" fillId="0" borderId="2" xfId="1" applyFont="1" applyBorder="1" applyAlignment="1">
      <alignment vertical="top"/>
    </xf>
    <xf numFmtId="0" fontId="1" fillId="0" borderId="2" xfId="1" applyBorder="1" applyAlignment="1">
      <alignment horizontal="center" vertical="top"/>
    </xf>
    <xf numFmtId="0" fontId="4" fillId="0" borderId="2" xfId="2" applyBorder="1" applyAlignment="1">
      <alignment horizontal="center" vertical="top"/>
    </xf>
    <xf numFmtId="0" fontId="16" fillId="0" borderId="2" xfId="1" applyFont="1" applyBorder="1" applyAlignment="1">
      <alignment horizontal="center" vertical="top"/>
    </xf>
    <xf numFmtId="0" fontId="15" fillId="0" borderId="2" xfId="1" applyFont="1" applyBorder="1" applyAlignment="1">
      <alignment horizontal="center" vertical="top"/>
    </xf>
    <xf numFmtId="0" fontId="16" fillId="5" borderId="10" xfId="2" applyFont="1" applyFill="1" applyBorder="1" applyAlignment="1">
      <alignment horizontal="center" vertical="center"/>
    </xf>
    <xf numFmtId="0" fontId="16" fillId="5" borderId="4" xfId="2" applyFont="1" applyFill="1" applyBorder="1" applyAlignment="1">
      <alignment horizontal="center" vertical="center"/>
    </xf>
    <xf numFmtId="0" fontId="4" fillId="11" borderId="2" xfId="2" applyFill="1" applyBorder="1" applyAlignment="1">
      <alignment horizontal="center" vertical="center"/>
    </xf>
    <xf numFmtId="0" fontId="1" fillId="11" borderId="2" xfId="1" applyFill="1" applyBorder="1" applyAlignment="1">
      <alignment horizontal="left" vertical="top"/>
    </xf>
    <xf numFmtId="0" fontId="9" fillId="6" borderId="2" xfId="2" applyFont="1" applyFill="1" applyBorder="1" applyAlignment="1">
      <alignment horizontal="left" vertical="center" wrapText="1"/>
    </xf>
    <xf numFmtId="164" fontId="4" fillId="11" borderId="2" xfId="2" applyNumberFormat="1" applyFill="1" applyBorder="1" applyAlignment="1">
      <alignment horizontal="center" vertical="center"/>
    </xf>
    <xf numFmtId="0" fontId="4" fillId="0" borderId="12" xfId="2" applyBorder="1" applyAlignment="1">
      <alignment horizontal="center" vertical="center"/>
    </xf>
    <xf numFmtId="165" fontId="4" fillId="7" borderId="2" xfId="2" applyNumberFormat="1" applyFill="1" applyBorder="1" applyAlignment="1">
      <alignment horizontal="center" vertical="center"/>
    </xf>
    <xf numFmtId="1" fontId="17" fillId="7" borderId="2" xfId="2" applyNumberFormat="1" applyFont="1" applyFill="1" applyBorder="1" applyAlignment="1">
      <alignment horizontal="center" vertical="center"/>
    </xf>
    <xf numFmtId="1" fontId="16" fillId="0" borderId="2" xfId="2" applyNumberFormat="1" applyFont="1" applyBorder="1" applyAlignment="1">
      <alignment horizontal="center" vertical="center"/>
    </xf>
    <xf numFmtId="0" fontId="4" fillId="12" borderId="4" xfId="2" applyFill="1" applyBorder="1" applyAlignment="1">
      <alignment horizontal="center" vertical="center"/>
    </xf>
    <xf numFmtId="0" fontId="4" fillId="12" borderId="7" xfId="2" applyFill="1" applyBorder="1" applyAlignment="1">
      <alignment horizontal="center" vertical="center"/>
    </xf>
    <xf numFmtId="164" fontId="4" fillId="12" borderId="4" xfId="2" applyNumberFormat="1" applyFill="1" applyBorder="1" applyAlignment="1">
      <alignment horizontal="center" vertical="center"/>
    </xf>
    <xf numFmtId="164" fontId="4" fillId="12" borderId="2" xfId="2" applyNumberFormat="1" applyFill="1" applyBorder="1" applyAlignment="1">
      <alignment horizontal="center" vertical="center"/>
    </xf>
    <xf numFmtId="0" fontId="4" fillId="12" borderId="2" xfId="2" applyFill="1" applyBorder="1" applyAlignment="1">
      <alignment horizontal="center" vertical="center"/>
    </xf>
    <xf numFmtId="2" fontId="11" fillId="11" borderId="3" xfId="1" applyNumberFormat="1" applyFont="1" applyFill="1" applyBorder="1" applyAlignment="1">
      <alignment horizontal="center" vertical="center" wrapText="1"/>
    </xf>
    <xf numFmtId="0" fontId="1" fillId="0" borderId="2" xfId="1" applyBorder="1" applyAlignment="1">
      <alignment horizontal="left" vertical="top" wrapText="1"/>
    </xf>
    <xf numFmtId="2" fontId="4" fillId="11" borderId="4" xfId="2" applyNumberFormat="1" applyFill="1" applyBorder="1" applyAlignment="1">
      <alignment horizontal="center" vertical="center"/>
    </xf>
    <xf numFmtId="2" fontId="4" fillId="11" borderId="7" xfId="2" applyNumberFormat="1" applyFill="1" applyBorder="1" applyAlignment="1">
      <alignment horizontal="center" vertical="center"/>
    </xf>
    <xf numFmtId="2" fontId="4" fillId="11" borderId="2" xfId="2" applyNumberFormat="1" applyFill="1" applyBorder="1" applyAlignment="1">
      <alignment horizontal="center" vertical="center"/>
    </xf>
    <xf numFmtId="165" fontId="17" fillId="7" borderId="2" xfId="2" applyNumberFormat="1" applyFont="1" applyFill="1" applyBorder="1" applyAlignment="1">
      <alignment horizontal="center" vertical="center"/>
    </xf>
    <xf numFmtId="0" fontId="1" fillId="0" borderId="3" xfId="2" applyFont="1" applyBorder="1" applyAlignment="1">
      <alignment horizontal="left" vertical="top" wrapText="1"/>
    </xf>
    <xf numFmtId="0" fontId="1" fillId="0" borderId="13" xfId="2" applyFont="1" applyBorder="1" applyAlignment="1">
      <alignment horizontal="left" vertical="top" wrapText="1"/>
    </xf>
    <xf numFmtId="0" fontId="1" fillId="0" borderId="2" xfId="2" applyFont="1" applyBorder="1" applyAlignment="1">
      <alignment vertical="top" wrapText="1"/>
    </xf>
    <xf numFmtId="0" fontId="1" fillId="10" borderId="2" xfId="2" applyFont="1" applyFill="1" applyBorder="1" applyAlignment="1">
      <alignment horizontal="left" vertical="top" wrapText="1"/>
    </xf>
    <xf numFmtId="1" fontId="4" fillId="7" borderId="11" xfId="2" applyNumberFormat="1" applyFill="1" applyBorder="1" applyAlignment="1">
      <alignment horizontal="center" vertical="center"/>
    </xf>
    <xf numFmtId="2" fontId="16" fillId="0" borderId="4" xfId="2" applyNumberFormat="1" applyFont="1" applyBorder="1" applyAlignment="1">
      <alignment horizontal="center" vertical="center"/>
    </xf>
    <xf numFmtId="2" fontId="16" fillId="0" borderId="10" xfId="2" applyNumberFormat="1" applyFont="1" applyBorder="1" applyAlignment="1">
      <alignment horizontal="center" vertical="center"/>
    </xf>
    <xf numFmtId="2" fontId="4" fillId="12" borderId="4" xfId="2" applyNumberFormat="1" applyFill="1" applyBorder="1" applyAlignment="1">
      <alignment horizontal="center" vertical="center"/>
    </xf>
    <xf numFmtId="2" fontId="16" fillId="0" borderId="2" xfId="2" applyNumberFormat="1" applyFont="1" applyBorder="1" applyAlignment="1">
      <alignment horizontal="center" vertical="center"/>
    </xf>
    <xf numFmtId="165" fontId="16" fillId="0" borderId="2" xfId="2" applyNumberFormat="1" applyFont="1" applyBorder="1" applyAlignment="1">
      <alignment horizontal="center" vertical="center"/>
    </xf>
    <xf numFmtId="0" fontId="2" fillId="0" borderId="2" xfId="1" applyFont="1" applyBorder="1" applyAlignment="1">
      <alignment horizontal="center" vertical="top"/>
    </xf>
    <xf numFmtId="0" fontId="6" fillId="5" borderId="4" xfId="2" applyFont="1" applyFill="1" applyBorder="1" applyAlignment="1">
      <alignment horizontal="left" vertical="center" wrapText="1"/>
    </xf>
    <xf numFmtId="0" fontId="6" fillId="5" borderId="15" xfId="2" applyFont="1" applyFill="1" applyBorder="1" applyAlignment="1">
      <alignment horizontal="left" vertical="center" wrapText="1"/>
    </xf>
    <xf numFmtId="0" fontId="6" fillId="5" borderId="10" xfId="2" applyFont="1" applyFill="1" applyBorder="1" applyAlignment="1">
      <alignment horizontal="left" vertical="center" wrapText="1"/>
    </xf>
    <xf numFmtId="0" fontId="6" fillId="5" borderId="2" xfId="2" applyFont="1" applyFill="1" applyBorder="1" applyAlignment="1">
      <alignment horizontal="left" vertical="center" wrapText="1"/>
    </xf>
    <xf numFmtId="0" fontId="6" fillId="5" borderId="7" xfId="2" applyFont="1" applyFill="1" applyBorder="1" applyAlignment="1">
      <alignment horizontal="left" vertical="center" wrapText="1"/>
    </xf>
    <xf numFmtId="0" fontId="9" fillId="6" borderId="7" xfId="5" applyFont="1" applyFill="1" applyBorder="1" applyAlignment="1">
      <alignment horizontal="left" vertical="center" wrapText="1"/>
    </xf>
    <xf numFmtId="0" fontId="9" fillId="6" borderId="8" xfId="5" applyFont="1" applyFill="1" applyBorder="1" applyAlignment="1">
      <alignment horizontal="left" vertical="center" wrapText="1"/>
    </xf>
    <xf numFmtId="0" fontId="9" fillId="0" borderId="20" xfId="2" applyFont="1" applyBorder="1" applyAlignment="1">
      <alignment horizontal="center" vertical="top" wrapText="1"/>
    </xf>
    <xf numFmtId="0" fontId="9" fillId="0" borderId="24" xfId="2" applyFont="1" applyBorder="1" applyAlignment="1">
      <alignment horizontal="center" vertical="top" wrapText="1"/>
    </xf>
    <xf numFmtId="0" fontId="9" fillId="0" borderId="23" xfId="2" applyFont="1" applyBorder="1" applyAlignment="1">
      <alignment horizontal="center" vertical="top" wrapText="1"/>
    </xf>
    <xf numFmtId="0" fontId="9" fillId="6" borderId="7" xfId="2" applyFont="1" applyFill="1" applyBorder="1" applyAlignment="1">
      <alignment horizontal="left" vertical="center" wrapText="1"/>
    </xf>
    <xf numFmtId="0" fontId="9" fillId="6" borderId="8" xfId="2" applyFont="1" applyFill="1" applyBorder="1" applyAlignment="1">
      <alignment horizontal="left" vertical="center" wrapText="1"/>
    </xf>
    <xf numFmtId="0" fontId="9" fillId="6" borderId="4" xfId="2" applyFont="1" applyFill="1" applyBorder="1" applyAlignment="1">
      <alignment horizontal="left" vertical="center" wrapText="1"/>
    </xf>
    <xf numFmtId="0" fontId="9" fillId="6" borderId="15" xfId="2" applyFont="1" applyFill="1" applyBorder="1" applyAlignment="1">
      <alignment horizontal="left" vertical="center" wrapText="1"/>
    </xf>
    <xf numFmtId="0" fontId="9" fillId="6" borderId="10" xfId="2" applyFont="1" applyFill="1" applyBorder="1" applyAlignment="1">
      <alignment horizontal="left" vertical="center" wrapText="1"/>
    </xf>
    <xf numFmtId="0" fontId="9" fillId="6" borderId="17" xfId="2" applyFont="1" applyFill="1" applyBorder="1" applyAlignment="1">
      <alignment horizontal="left" vertical="center" wrapText="1"/>
    </xf>
    <xf numFmtId="0" fontId="9" fillId="6" borderId="0" xfId="2" applyFont="1" applyFill="1" applyAlignment="1">
      <alignment horizontal="left" vertical="center" wrapText="1"/>
    </xf>
    <xf numFmtId="0" fontId="9" fillId="6" borderId="18" xfId="2" applyFont="1" applyFill="1" applyBorder="1" applyAlignment="1">
      <alignment horizontal="left" vertical="center" wrapText="1"/>
    </xf>
    <xf numFmtId="0" fontId="9" fillId="0" borderId="4" xfId="2" applyFont="1" applyBorder="1" applyAlignment="1">
      <alignment horizontal="center" vertical="top" wrapText="1"/>
    </xf>
    <xf numFmtId="0" fontId="9" fillId="0" borderId="15" xfId="2" applyFont="1" applyBorder="1" applyAlignment="1">
      <alignment horizontal="center" vertical="top" wrapText="1"/>
    </xf>
    <xf numFmtId="0" fontId="9" fillId="0" borderId="10" xfId="2" applyFont="1" applyBorder="1" applyAlignment="1">
      <alignment horizontal="center" vertical="top" wrapText="1"/>
    </xf>
    <xf numFmtId="0" fontId="9" fillId="6" borderId="7" xfId="2" applyFont="1" applyFill="1" applyBorder="1" applyAlignment="1">
      <alignment vertical="center" wrapText="1"/>
    </xf>
    <xf numFmtId="0" fontId="9" fillId="6" borderId="8" xfId="2" applyFont="1" applyFill="1" applyBorder="1" applyAlignment="1">
      <alignment vertical="center" wrapText="1"/>
    </xf>
    <xf numFmtId="0" fontId="9" fillId="6" borderId="22" xfId="2" applyFont="1" applyFill="1" applyBorder="1" applyAlignment="1">
      <alignment vertical="center" wrapText="1"/>
    </xf>
    <xf numFmtId="0" fontId="6" fillId="4" borderId="2" xfId="2" applyFont="1" applyFill="1" applyBorder="1" applyAlignment="1">
      <alignment horizontal="center" vertical="center" wrapText="1"/>
    </xf>
    <xf numFmtId="0" fontId="6" fillId="4" borderId="11" xfId="2" applyFont="1" applyFill="1" applyBorder="1" applyAlignment="1">
      <alignment horizontal="center" vertical="center" wrapText="1"/>
    </xf>
    <xf numFmtId="0" fontId="10" fillId="0" borderId="0" xfId="2" applyFont="1" applyAlignment="1">
      <alignment horizontal="center" vertical="center" wrapText="1"/>
    </xf>
    <xf numFmtId="0" fontId="11" fillId="0" borderId="0" xfId="2" applyFont="1" applyAlignment="1">
      <alignment horizontal="center" vertical="center"/>
    </xf>
    <xf numFmtId="0" fontId="12" fillId="0" borderId="0" xfId="2" applyFont="1" applyAlignment="1">
      <alignment horizontal="center" vertical="center"/>
    </xf>
    <xf numFmtId="0" fontId="7" fillId="0" borderId="0" xfId="2" applyFont="1" applyAlignment="1">
      <alignment horizontal="left" vertical="top" wrapText="1"/>
    </xf>
    <xf numFmtId="0" fontId="6" fillId="4" borderId="2" xfId="2" applyFont="1" applyFill="1" applyBorder="1" applyAlignment="1">
      <alignment horizontal="center" vertical="top" wrapText="1"/>
    </xf>
    <xf numFmtId="0" fontId="11" fillId="4" borderId="2" xfId="2" applyFont="1" applyFill="1" applyBorder="1" applyAlignment="1">
      <alignment horizontal="left" vertical="center" wrapText="1"/>
    </xf>
    <xf numFmtId="0" fontId="12" fillId="4" borderId="2" xfId="2" applyFont="1" applyFill="1" applyBorder="1" applyAlignment="1">
      <alignment horizontal="left" vertical="center" wrapText="1"/>
    </xf>
    <xf numFmtId="0" fontId="6" fillId="4" borderId="11" xfId="2" applyFont="1" applyFill="1" applyBorder="1" applyAlignment="1">
      <alignment horizontal="center" vertical="top" wrapText="1"/>
    </xf>
    <xf numFmtId="0" fontId="6" fillId="4" borderId="12" xfId="2" applyFont="1" applyFill="1" applyBorder="1" applyAlignment="1">
      <alignment horizontal="center" vertical="top" wrapText="1"/>
    </xf>
    <xf numFmtId="0" fontId="6" fillId="5" borderId="11" xfId="2" applyFont="1" applyFill="1" applyBorder="1" applyAlignment="1">
      <alignment horizontal="left" vertical="center" wrapText="1"/>
    </xf>
    <xf numFmtId="0" fontId="6" fillId="5" borderId="17" xfId="2" applyFont="1" applyFill="1" applyBorder="1" applyAlignment="1">
      <alignment horizontal="left" vertical="center" wrapText="1"/>
    </xf>
    <xf numFmtId="0" fontId="6" fillId="5" borderId="0" xfId="2" applyFont="1" applyFill="1" applyAlignment="1">
      <alignment horizontal="left" vertical="center" wrapText="1"/>
    </xf>
    <xf numFmtId="0" fontId="6" fillId="5" borderId="18" xfId="2" applyFont="1" applyFill="1" applyBorder="1" applyAlignment="1">
      <alignment horizontal="left" vertical="center" wrapText="1"/>
    </xf>
    <xf numFmtId="0" fontId="9" fillId="6" borderId="22" xfId="2" applyFont="1" applyFill="1" applyBorder="1" applyAlignment="1">
      <alignment horizontal="left" vertical="center" wrapText="1"/>
    </xf>
    <xf numFmtId="0" fontId="16" fillId="5" borderId="14" xfId="2" applyFont="1" applyFill="1" applyBorder="1" applyAlignment="1">
      <alignment horizontal="center" vertical="center"/>
    </xf>
    <xf numFmtId="0" fontId="16" fillId="5" borderId="15" xfId="2" applyFont="1" applyFill="1" applyBorder="1" applyAlignment="1">
      <alignment horizontal="center" vertical="center"/>
    </xf>
    <xf numFmtId="0" fontId="16" fillId="5" borderId="16" xfId="2" applyFont="1" applyFill="1" applyBorder="1" applyAlignment="1">
      <alignment horizontal="center" vertical="center"/>
    </xf>
    <xf numFmtId="0" fontId="16" fillId="5" borderId="10" xfId="2" applyFont="1" applyFill="1" applyBorder="1" applyAlignment="1">
      <alignment horizontal="center" vertical="center"/>
    </xf>
    <xf numFmtId="0" fontId="16" fillId="5" borderId="4" xfId="2" applyFont="1" applyFill="1" applyBorder="1" applyAlignment="1">
      <alignment horizontal="center" vertical="center"/>
    </xf>
    <xf numFmtId="0" fontId="16" fillId="9" borderId="4" xfId="2" applyFont="1" applyFill="1" applyBorder="1" applyAlignment="1">
      <alignment horizontal="center" vertical="center"/>
    </xf>
    <xf numFmtId="0" fontId="16" fillId="9" borderId="15" xfId="2" applyFont="1" applyFill="1" applyBorder="1" applyAlignment="1">
      <alignment horizontal="center" vertical="center"/>
    </xf>
    <xf numFmtId="0" fontId="16" fillId="9" borderId="10" xfId="2" applyFont="1" applyFill="1" applyBorder="1" applyAlignment="1">
      <alignment horizontal="center" vertical="center"/>
    </xf>
    <xf numFmtId="0" fontId="4" fillId="8" borderId="4" xfId="2" applyFill="1" applyBorder="1" applyAlignment="1">
      <alignment horizontal="center" vertical="center"/>
    </xf>
    <xf numFmtId="0" fontId="4" fillId="8" borderId="15" xfId="2" applyFill="1" applyBorder="1" applyAlignment="1">
      <alignment horizontal="center" vertical="center"/>
    </xf>
    <xf numFmtId="0" fontId="4" fillId="8" borderId="10" xfId="2" applyFill="1" applyBorder="1" applyAlignment="1">
      <alignment horizontal="center" vertical="center"/>
    </xf>
    <xf numFmtId="164" fontId="4" fillId="9" borderId="4" xfId="2" applyNumberFormat="1" applyFill="1" applyBorder="1" applyAlignment="1">
      <alignment horizontal="center" vertical="center"/>
    </xf>
    <xf numFmtId="164" fontId="4" fillId="9" borderId="15" xfId="2" applyNumberFormat="1" applyFill="1" applyBorder="1" applyAlignment="1">
      <alignment horizontal="center" vertical="center"/>
    </xf>
    <xf numFmtId="164" fontId="4" fillId="9" borderId="16" xfId="2" applyNumberFormat="1" applyFill="1" applyBorder="1" applyAlignment="1">
      <alignment horizontal="center" vertical="center"/>
    </xf>
    <xf numFmtId="0" fontId="4" fillId="9" borderId="4" xfId="2" applyFill="1" applyBorder="1" applyAlignment="1">
      <alignment horizontal="center" vertical="center"/>
    </xf>
    <xf numFmtId="0" fontId="4" fillId="9" borderId="15" xfId="2" applyFill="1" applyBorder="1" applyAlignment="1">
      <alignment horizontal="center" vertical="center"/>
    </xf>
    <xf numFmtId="0" fontId="4" fillId="9" borderId="16" xfId="2" applyFill="1" applyBorder="1" applyAlignment="1">
      <alignment horizontal="center" vertical="center"/>
    </xf>
    <xf numFmtId="0" fontId="3" fillId="0" borderId="5" xfId="1" applyFont="1" applyBorder="1" applyAlignment="1">
      <alignment horizontal="center" vertical="top"/>
    </xf>
    <xf numFmtId="0" fontId="3" fillId="0" borderId="5" xfId="2" applyFont="1" applyBorder="1" applyAlignment="1">
      <alignment horizontal="center" vertical="top"/>
    </xf>
  </cellXfs>
  <cellStyles count="7">
    <cellStyle name="Currency 2" xfId="3" xr:uid="{9379FAB4-7570-42E0-844C-9511238036B8}"/>
    <cellStyle name="Currency 2 2" xfId="6" xr:uid="{2DD2B9C6-465D-4714-8A7E-1035B25EE6B5}"/>
    <cellStyle name="Input 2" xfId="4" xr:uid="{27FACFF8-A7E2-4382-A44A-C46EE4F8BDD2}"/>
    <cellStyle name="Normal" xfId="0" builtinId="0"/>
    <cellStyle name="Normal 2" xfId="1" xr:uid="{5C257408-DDE6-4B3A-AA74-C0F564CCCC3B}"/>
    <cellStyle name="Normal 3" xfId="2" xr:uid="{6EEF7EB2-688D-4001-BFF9-B688890F121F}"/>
    <cellStyle name="Normal 3 2" xfId="5" xr:uid="{436368EC-5340-4532-8196-F954A10B22FE}"/>
  </cellStyles>
  <dxfs count="54">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2E731-F954-469A-A1FA-15B4DEF7C6C2}">
  <sheetPr>
    <pageSetUpPr fitToPage="1"/>
  </sheetPr>
  <dimension ref="A1:H25"/>
  <sheetViews>
    <sheetView zoomScale="180" zoomScaleNormal="180" zoomScaleSheetLayoutView="160" workbookViewId="0">
      <selection activeCell="E7" sqref="E7"/>
    </sheetView>
  </sheetViews>
  <sheetFormatPr defaultColWidth="7.5703125" defaultRowHeight="12.75"/>
  <cols>
    <col min="1" max="1" width="14.5703125" style="3" customWidth="1"/>
    <col min="2" max="2" width="16.5703125" style="3" customWidth="1"/>
    <col min="3" max="3" width="16.42578125" style="3" customWidth="1"/>
    <col min="4" max="4" width="16" style="3" customWidth="1"/>
    <col min="5" max="5" width="12.42578125" style="3" customWidth="1"/>
    <col min="6" max="6" width="10.28515625" style="3" customWidth="1"/>
    <col min="7" max="7" width="14.7109375" style="3" customWidth="1"/>
    <col min="8" max="16384" width="7.5703125" style="3"/>
  </cols>
  <sheetData>
    <row r="1" spans="1:8" ht="31.35" customHeight="1">
      <c r="A1" s="98" t="s">
        <v>71</v>
      </c>
      <c r="B1" s="98"/>
      <c r="C1" s="98"/>
      <c r="D1" s="98"/>
      <c r="E1" s="98"/>
      <c r="F1" s="98"/>
      <c r="G1" s="1"/>
      <c r="H1" s="2"/>
    </row>
    <row r="2" spans="1:8">
      <c r="A2" s="34" t="s">
        <v>0</v>
      </c>
      <c r="B2" s="34" t="s">
        <v>76</v>
      </c>
      <c r="C2" s="34" t="s">
        <v>77</v>
      </c>
      <c r="D2" s="34" t="s">
        <v>78</v>
      </c>
      <c r="E2" s="34" t="s">
        <v>1</v>
      </c>
      <c r="F2" s="34" t="s">
        <v>2</v>
      </c>
    </row>
    <row r="3" spans="1:8" ht="24.6" customHeight="1">
      <c r="A3" s="83" t="s">
        <v>101</v>
      </c>
      <c r="B3" s="70">
        <f>'BeaverMBI Proposal Score'!H42</f>
        <v>26.8</v>
      </c>
      <c r="C3" s="70">
        <f>'BeaverMBI Proposal Score'!H61</f>
        <v>13.5</v>
      </c>
      <c r="D3" s="70" t="e">
        <f>'Competitive Bidding Element'!C5</f>
        <v>#DIV/0!</v>
      </c>
      <c r="E3" s="70" t="e">
        <f>B3+C3+D3</f>
        <v>#DIV/0!</v>
      </c>
      <c r="F3" s="70" t="e">
        <f>IF(E3=0, "",_xlfn.RANK.EQ(E3,E$3:E$5,0))</f>
        <v>#DIV/0!</v>
      </c>
    </row>
    <row r="4" spans="1:8" ht="25.35" customHeight="1">
      <c r="A4" s="83" t="s">
        <v>105</v>
      </c>
      <c r="B4" s="70">
        <f>'CJMahan Proposal Score'!H42</f>
        <v>21.549999999999997</v>
      </c>
      <c r="C4" s="70">
        <f>'CJMahan Proposal Score'!H61</f>
        <v>11.100000000000001</v>
      </c>
      <c r="D4" s="70" t="e">
        <f>'Competitive Bidding Element'!C6</f>
        <v>#DIV/0!</v>
      </c>
      <c r="E4" s="70" t="e">
        <f t="shared" ref="E4:E5" si="0">B4+C4+D4</f>
        <v>#DIV/0!</v>
      </c>
      <c r="F4" s="70" t="e">
        <f>IF(E4=0, "",_xlfn.RANK.EQ(E4,E$3:E$5,0))</f>
        <v>#DIV/0!</v>
      </c>
    </row>
    <row r="5" spans="1:8" ht="25.35" customHeight="1">
      <c r="A5" s="34" t="s">
        <v>106</v>
      </c>
      <c r="B5" s="70">
        <f>'Howard Proposal Score'!H42</f>
        <v>25.95</v>
      </c>
      <c r="C5" s="70">
        <f>'Howard Proposal Score'!H61</f>
        <v>15.429999999999998</v>
      </c>
      <c r="D5" s="70" t="e">
        <f>'Competitive Bidding Element'!C7</f>
        <v>#DIV/0!</v>
      </c>
      <c r="E5" s="70" t="e">
        <f t="shared" si="0"/>
        <v>#DIV/0!</v>
      </c>
      <c r="F5" s="70" t="e">
        <f>IF(E5=0, "",_xlfn.RANK.EQ(E5,E$3:E$5,0))</f>
        <v>#DIV/0!</v>
      </c>
    </row>
    <row r="7" spans="1:8" ht="25.35" customHeight="1"/>
    <row r="9" spans="1:8">
      <c r="A9" s="3" t="s">
        <v>72</v>
      </c>
    </row>
    <row r="10" spans="1:8">
      <c r="A10" s="3" t="s">
        <v>31</v>
      </c>
    </row>
    <row r="12" spans="1:8" ht="14.1" customHeight="1"/>
    <row r="13" spans="1:8" ht="13.35" customHeight="1">
      <c r="A13" s="3" t="s">
        <v>3</v>
      </c>
      <c r="G13" s="3" t="s">
        <v>3</v>
      </c>
    </row>
    <row r="14" spans="1:8" ht="14.1" customHeight="1"/>
    <row r="15" spans="1:8">
      <c r="A15" s="3" t="s">
        <v>5</v>
      </c>
      <c r="B15" s="3" t="s">
        <v>4</v>
      </c>
      <c r="G15" s="3" t="s">
        <v>5</v>
      </c>
      <c r="H15" s="3" t="s">
        <v>4</v>
      </c>
    </row>
    <row r="18" spans="1:8">
      <c r="A18" s="3" t="s">
        <v>3</v>
      </c>
      <c r="G18" s="3" t="s">
        <v>3</v>
      </c>
    </row>
    <row r="20" spans="1:8">
      <c r="A20" s="3" t="s">
        <v>5</v>
      </c>
      <c r="B20" s="3" t="s">
        <v>4</v>
      </c>
      <c r="G20" s="3" t="s">
        <v>5</v>
      </c>
      <c r="H20" s="3" t="s">
        <v>4</v>
      </c>
    </row>
    <row r="22" spans="1:8">
      <c r="B22" s="4"/>
    </row>
    <row r="23" spans="1:8">
      <c r="A23" s="3" t="s">
        <v>3</v>
      </c>
      <c r="G23" s="3" t="s">
        <v>3</v>
      </c>
    </row>
    <row r="25" spans="1:8">
      <c r="A25" s="3" t="s">
        <v>5</v>
      </c>
      <c r="B25" s="3" t="s">
        <v>4</v>
      </c>
      <c r="G25" s="3" t="s">
        <v>5</v>
      </c>
      <c r="H25" s="3" t="s">
        <v>4</v>
      </c>
    </row>
  </sheetData>
  <mergeCells count="1">
    <mergeCell ref="A1:F1"/>
  </mergeCells>
  <pageMargins left="0.7" right="0.7" top="0.75" bottom="0.75" header="0.3" footer="0.3"/>
  <pageSetup scale="99" orientation="landscape" r:id="rId1"/>
  <headerFooter>
    <oddFooter>&amp;C&amp;P of &amp;N&amp;RRev (3/11/2020)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67FA1-5768-44A8-9832-3E37040114B2}">
  <sheetPr>
    <tabColor theme="7"/>
    <pageSetUpPr fitToPage="1"/>
  </sheetPr>
  <dimension ref="A1:I61"/>
  <sheetViews>
    <sheetView topLeftCell="A6" zoomScale="110" zoomScaleNormal="110" zoomScaleSheetLayoutView="55" workbookViewId="0">
      <pane xSplit="9" ySplit="3" topLeftCell="K9" activePane="bottomRight" state="frozen"/>
      <selection activeCell="A6" sqref="A6"/>
      <selection pane="topRight" activeCell="I6" sqref="I6"/>
      <selection pane="bottomLeft" activeCell="A9" sqref="A9"/>
      <selection pane="bottomRight" activeCell="G38" sqref="G38"/>
    </sheetView>
  </sheetViews>
  <sheetFormatPr defaultColWidth="8" defaultRowHeight="12.75"/>
  <cols>
    <col min="1" max="1" width="8.140625" style="4" customWidth="1"/>
    <col min="2" max="2" width="3.85546875" style="4" customWidth="1"/>
    <col min="3" max="3" width="83.5703125" style="4" customWidth="1"/>
    <col min="4" max="4" width="12.5703125" style="4" customWidth="1"/>
    <col min="5" max="5" width="12.85546875" style="4" customWidth="1"/>
    <col min="6" max="7" width="11.7109375" style="21" customWidth="1"/>
    <col min="8" max="8" width="12.7109375" style="4" customWidth="1"/>
    <col min="9" max="9" width="30.7109375" style="47" customWidth="1"/>
    <col min="10" max="10" width="1.5703125" style="4" customWidth="1"/>
    <col min="11" max="12" width="8" style="4" customWidth="1"/>
    <col min="13" max="16384" width="8" style="4"/>
  </cols>
  <sheetData>
    <row r="1" spans="1:9" ht="16.5" hidden="1" customHeight="1">
      <c r="A1" s="125" t="s">
        <v>6</v>
      </c>
      <c r="B1" s="125"/>
      <c r="C1" s="125"/>
      <c r="D1" s="125"/>
      <c r="E1" s="125"/>
      <c r="F1" s="125"/>
      <c r="G1" s="125"/>
      <c r="H1" s="125"/>
      <c r="I1" s="125"/>
    </row>
    <row r="2" spans="1:9" ht="26.1" hidden="1" customHeight="1">
      <c r="A2" s="126" t="s">
        <v>7</v>
      </c>
      <c r="B2" s="126"/>
      <c r="C2" s="126"/>
      <c r="D2" s="126"/>
      <c r="E2" s="126"/>
      <c r="F2" s="126"/>
      <c r="G2" s="126"/>
      <c r="H2" s="126"/>
      <c r="I2" s="126"/>
    </row>
    <row r="3" spans="1:9" ht="22.35" hidden="1" customHeight="1">
      <c r="A3" s="127" t="s">
        <v>8</v>
      </c>
      <c r="B3" s="127"/>
      <c r="C3" s="127"/>
      <c r="D3" s="127"/>
      <c r="E3" s="127"/>
      <c r="F3" s="127"/>
      <c r="G3" s="127"/>
      <c r="H3" s="127"/>
      <c r="I3" s="127"/>
    </row>
    <row r="4" spans="1:9" ht="17.850000000000001" hidden="1" customHeight="1">
      <c r="A4" s="9"/>
      <c r="B4" s="9"/>
      <c r="C4" s="10"/>
      <c r="D4" s="10"/>
      <c r="E4" s="20"/>
      <c r="F4" s="20"/>
      <c r="G4" s="20"/>
      <c r="H4" s="20"/>
    </row>
    <row r="5" spans="1:9" ht="24.75" hidden="1" customHeight="1">
      <c r="A5" s="128" t="s">
        <v>9</v>
      </c>
      <c r="B5" s="128"/>
      <c r="C5" s="128"/>
      <c r="D5" s="128"/>
      <c r="E5" s="128"/>
      <c r="F5" s="128"/>
      <c r="G5" s="128"/>
      <c r="H5" s="128"/>
      <c r="I5" s="48"/>
    </row>
    <row r="6" spans="1:9" ht="24.75" customHeight="1">
      <c r="A6" s="11" t="s">
        <v>102</v>
      </c>
      <c r="B6" s="12"/>
      <c r="C6" s="13"/>
      <c r="D6" s="14"/>
      <c r="E6" s="15"/>
      <c r="F6" s="22"/>
      <c r="G6" s="22"/>
    </row>
    <row r="7" spans="1:9" ht="16.5" customHeight="1">
      <c r="A7" s="130" t="s">
        <v>10</v>
      </c>
      <c r="B7" s="130"/>
      <c r="C7" s="131"/>
      <c r="D7" s="129" t="s">
        <v>81</v>
      </c>
      <c r="E7" s="129" t="s">
        <v>11</v>
      </c>
      <c r="F7" s="132" t="s">
        <v>88</v>
      </c>
      <c r="G7" s="132" t="s">
        <v>89</v>
      </c>
      <c r="H7" s="129" t="s">
        <v>82</v>
      </c>
      <c r="I7" s="123" t="s">
        <v>12</v>
      </c>
    </row>
    <row r="8" spans="1:9" ht="32.85" customHeight="1">
      <c r="A8" s="131"/>
      <c r="B8" s="131"/>
      <c r="C8" s="131"/>
      <c r="D8" s="129"/>
      <c r="E8" s="129"/>
      <c r="F8" s="133"/>
      <c r="G8" s="133"/>
      <c r="H8" s="129"/>
      <c r="I8" s="124"/>
    </row>
    <row r="9" spans="1:9" ht="15.75">
      <c r="A9" s="102" t="s">
        <v>39</v>
      </c>
      <c r="B9" s="102"/>
      <c r="C9" s="102"/>
      <c r="D9" s="134"/>
      <c r="E9" s="23">
        <f>SUM(E11:E13,E15:E16)</f>
        <v>10</v>
      </c>
      <c r="F9" s="24"/>
      <c r="G9" s="67"/>
      <c r="H9" s="94">
        <f>H11+H12+H13+H15+H16</f>
        <v>6.15</v>
      </c>
      <c r="I9" s="49"/>
    </row>
    <row r="10" spans="1:9" ht="40.15" customHeight="1">
      <c r="A10" s="45" t="s">
        <v>40</v>
      </c>
      <c r="B10" s="109" t="s">
        <v>41</v>
      </c>
      <c r="C10" s="110"/>
      <c r="D10" s="28"/>
      <c r="E10" s="139"/>
      <c r="F10" s="140"/>
      <c r="G10" s="140"/>
      <c r="H10" s="142"/>
      <c r="I10" s="49"/>
    </row>
    <row r="11" spans="1:9" ht="18.75">
      <c r="A11" s="16"/>
      <c r="B11" s="16" t="s">
        <v>42</v>
      </c>
      <c r="C11" s="18" t="s">
        <v>43</v>
      </c>
      <c r="D11" s="27" t="s">
        <v>33</v>
      </c>
      <c r="E11" s="35">
        <v>3</v>
      </c>
      <c r="F11" s="69" t="str">
        <f>VLOOKUP(D11,'Ratings Table'!A3:D7,4,FALSE)</f>
        <v>0.60-0.79</v>
      </c>
      <c r="G11" s="77">
        <v>0.75</v>
      </c>
      <c r="H11" s="84">
        <f>E11*G11</f>
        <v>2.25</v>
      </c>
      <c r="I11" s="88"/>
    </row>
    <row r="12" spans="1:9" ht="31.5">
      <c r="A12" s="16"/>
      <c r="B12" s="16" t="s">
        <v>44</v>
      </c>
      <c r="C12" s="18" t="s">
        <v>45</v>
      </c>
      <c r="D12" s="27" t="s">
        <v>33</v>
      </c>
      <c r="E12" s="35">
        <v>2</v>
      </c>
      <c r="F12" s="69" t="str">
        <f>VLOOKUP(D12,'Ratings Table'!A3:D7,4,FALSE)</f>
        <v>0.60-0.79</v>
      </c>
      <c r="G12" s="77">
        <v>0.7</v>
      </c>
      <c r="H12" s="84">
        <f t="shared" ref="H12:H13" si="0">E12*G12</f>
        <v>1.4</v>
      </c>
      <c r="I12" s="88"/>
    </row>
    <row r="13" spans="1:9" ht="18.75">
      <c r="A13" s="16"/>
      <c r="B13" s="16" t="s">
        <v>46</v>
      </c>
      <c r="C13" s="18" t="s">
        <v>90</v>
      </c>
      <c r="D13" s="17" t="s">
        <v>21</v>
      </c>
      <c r="E13" s="35">
        <v>1</v>
      </c>
      <c r="F13" s="69" t="str">
        <f>VLOOKUP(D13,'Ratings Table'!A3:D7,4,FALSE)</f>
        <v>0.40-0.59</v>
      </c>
      <c r="G13" s="77">
        <v>0.5</v>
      </c>
      <c r="H13" s="84">
        <f t="shared" si="0"/>
        <v>0.5</v>
      </c>
      <c r="I13" s="88"/>
    </row>
    <row r="14" spans="1:9" ht="65.650000000000006" customHeight="1">
      <c r="A14" s="71" t="s">
        <v>48</v>
      </c>
      <c r="B14" s="109" t="s">
        <v>49</v>
      </c>
      <c r="C14" s="110"/>
      <c r="D14" s="138"/>
      <c r="E14" s="147"/>
      <c r="F14" s="148"/>
      <c r="G14" s="148"/>
      <c r="H14" s="149"/>
      <c r="I14" s="49"/>
    </row>
    <row r="15" spans="1:9" ht="47.25">
      <c r="A15" s="16"/>
      <c r="B15" s="16" t="s">
        <v>42</v>
      </c>
      <c r="C15" s="18" t="s">
        <v>50</v>
      </c>
      <c r="D15" s="17" t="s">
        <v>21</v>
      </c>
      <c r="E15" s="35">
        <v>3</v>
      </c>
      <c r="F15" s="69" t="str">
        <f>VLOOKUP(D15,'Ratings Table'!A3:D7,4,FALSE)</f>
        <v>0.40-0.59</v>
      </c>
      <c r="G15" s="78">
        <v>0.5</v>
      </c>
      <c r="H15" s="85">
        <f>E15*G15</f>
        <v>1.5</v>
      </c>
      <c r="I15" s="89"/>
    </row>
    <row r="16" spans="1:9" ht="31.5">
      <c r="A16" s="16"/>
      <c r="B16" s="16" t="s">
        <v>44</v>
      </c>
      <c r="C16" s="18" t="s">
        <v>51</v>
      </c>
      <c r="D16" s="17" t="s">
        <v>21</v>
      </c>
      <c r="E16" s="35">
        <v>1</v>
      </c>
      <c r="F16" s="69" t="str">
        <f>VLOOKUP(D16,'Ratings Table'!A3:D7,4,FALSE)</f>
        <v>0.40-0.59</v>
      </c>
      <c r="G16" s="78">
        <v>0.5</v>
      </c>
      <c r="H16" s="85">
        <f>E16*G16</f>
        <v>0.5</v>
      </c>
      <c r="I16" s="89"/>
    </row>
    <row r="17" spans="1:9" ht="15.75">
      <c r="A17" s="102" t="s">
        <v>52</v>
      </c>
      <c r="B17" s="102"/>
      <c r="C17" s="102"/>
      <c r="D17" s="134"/>
      <c r="E17" s="23">
        <f>SUM(E19:E22)</f>
        <v>8</v>
      </c>
      <c r="F17" s="24"/>
      <c r="G17" s="68"/>
      <c r="H17" s="26">
        <f>SUM(H19:H22)</f>
        <v>6.2</v>
      </c>
      <c r="I17" s="49"/>
    </row>
    <row r="18" spans="1:9" ht="72.599999999999994" customHeight="1">
      <c r="A18" s="71" t="s">
        <v>53</v>
      </c>
      <c r="B18" s="109" t="s">
        <v>54</v>
      </c>
      <c r="C18" s="110"/>
      <c r="D18" s="28"/>
      <c r="E18" s="139"/>
      <c r="F18" s="140"/>
      <c r="G18" s="140"/>
      <c r="H18" s="141"/>
      <c r="I18" s="49"/>
    </row>
    <row r="19" spans="1:9" ht="18.75">
      <c r="A19" s="16"/>
      <c r="B19" s="16" t="s">
        <v>42</v>
      </c>
      <c r="C19" s="18" t="s">
        <v>55</v>
      </c>
      <c r="D19" s="17" t="s">
        <v>33</v>
      </c>
      <c r="E19" s="35">
        <v>3</v>
      </c>
      <c r="F19" s="69" t="str">
        <f>VLOOKUP(D19,'Ratings Table'!A3:D7,4,FALSE)</f>
        <v>0.60-0.79</v>
      </c>
      <c r="G19" s="77">
        <v>0.75</v>
      </c>
      <c r="H19" s="84">
        <f>E19*G19</f>
        <v>2.25</v>
      </c>
      <c r="I19" s="88"/>
    </row>
    <row r="20" spans="1:9" ht="31.5">
      <c r="A20" s="16"/>
      <c r="B20" s="16" t="s">
        <v>44</v>
      </c>
      <c r="C20" s="18" t="s">
        <v>56</v>
      </c>
      <c r="D20" s="17" t="s">
        <v>33</v>
      </c>
      <c r="E20" s="35">
        <v>2</v>
      </c>
      <c r="F20" s="69" t="str">
        <f>VLOOKUP(D20,'Ratings Table'!A3:D7,4,FALSE)</f>
        <v>0.60-0.79</v>
      </c>
      <c r="G20" s="77">
        <v>0.75</v>
      </c>
      <c r="H20" s="84">
        <f t="shared" ref="H20:H22" si="1">E20*G20</f>
        <v>1.5</v>
      </c>
      <c r="I20" s="88"/>
    </row>
    <row r="21" spans="1:9" ht="47.25">
      <c r="A21" s="29"/>
      <c r="B21" s="29" t="s">
        <v>46</v>
      </c>
      <c r="C21" s="30" t="s">
        <v>91</v>
      </c>
      <c r="D21" s="17" t="s">
        <v>20</v>
      </c>
      <c r="E21" s="35">
        <v>2</v>
      </c>
      <c r="F21" s="69" t="str">
        <f>VLOOKUP(D21,'Ratings Table'!A3:D7,4,FALSE)</f>
        <v>0.80-1.0</v>
      </c>
      <c r="G21" s="77">
        <v>0.85</v>
      </c>
      <c r="H21" s="84">
        <f t="shared" si="1"/>
        <v>1.7</v>
      </c>
      <c r="I21" s="88"/>
    </row>
    <row r="22" spans="1:9" ht="31.5">
      <c r="A22" s="31"/>
      <c r="B22" s="16" t="s">
        <v>47</v>
      </c>
      <c r="C22" s="32" t="s">
        <v>57</v>
      </c>
      <c r="D22" s="17" t="s">
        <v>33</v>
      </c>
      <c r="E22" s="35">
        <v>1</v>
      </c>
      <c r="F22" s="69" t="str">
        <f>VLOOKUP(D22,'Ratings Table'!A3:D7,4,FALSE)</f>
        <v>0.60-0.79</v>
      </c>
      <c r="G22" s="77">
        <v>0.75</v>
      </c>
      <c r="H22" s="84">
        <f t="shared" si="1"/>
        <v>0.75</v>
      </c>
      <c r="I22" s="88"/>
    </row>
    <row r="23" spans="1:9" ht="15.75">
      <c r="A23" s="135" t="s">
        <v>58</v>
      </c>
      <c r="B23" s="136"/>
      <c r="C23" s="136"/>
      <c r="D23" s="137"/>
      <c r="E23" s="76">
        <f>SUM(E25:E27,E29:E34,E36:E40,)</f>
        <v>22</v>
      </c>
      <c r="F23" s="24"/>
      <c r="G23" s="68"/>
      <c r="H23" s="93">
        <f>(SUM(H25:H40))</f>
        <v>14.45</v>
      </c>
      <c r="I23" s="49"/>
    </row>
    <row r="24" spans="1:9" ht="24.4" customHeight="1">
      <c r="A24" s="71" t="s">
        <v>59</v>
      </c>
      <c r="B24" s="109" t="s">
        <v>60</v>
      </c>
      <c r="C24" s="110"/>
      <c r="D24" s="28"/>
      <c r="E24" s="139"/>
      <c r="F24" s="140"/>
      <c r="G24" s="140"/>
      <c r="H24" s="141"/>
      <c r="I24" s="49"/>
    </row>
    <row r="25" spans="1:9" ht="18.75">
      <c r="A25" s="16"/>
      <c r="B25" s="16" t="s">
        <v>42</v>
      </c>
      <c r="C25" s="18" t="s">
        <v>61</v>
      </c>
      <c r="D25" s="17" t="s">
        <v>33</v>
      </c>
      <c r="E25" s="74">
        <v>0.5</v>
      </c>
      <c r="F25" s="72" t="str">
        <f>VLOOKUP(D25,'Ratings Table'!A3:D7,4,FALSE)</f>
        <v>0.60-0.79</v>
      </c>
      <c r="G25" s="95">
        <v>0.75</v>
      </c>
      <c r="H25" s="84">
        <f>E25*G25</f>
        <v>0.375</v>
      </c>
      <c r="I25" s="88"/>
    </row>
    <row r="26" spans="1:9" ht="18.75">
      <c r="A26" s="16"/>
      <c r="B26" s="16" t="s">
        <v>44</v>
      </c>
      <c r="C26" s="18" t="s">
        <v>92</v>
      </c>
      <c r="D26" s="17" t="s">
        <v>33</v>
      </c>
      <c r="E26" s="87">
        <v>1.5</v>
      </c>
      <c r="F26" s="72" t="str">
        <f>VLOOKUP(D26,'Ratings Table'!A3:D7,4,FALSE)</f>
        <v>0.60-0.79</v>
      </c>
      <c r="G26" s="95">
        <v>0.75</v>
      </c>
      <c r="H26" s="84">
        <f t="shared" ref="H26:H27" si="2">E26*G26</f>
        <v>1.125</v>
      </c>
      <c r="I26" s="88"/>
    </row>
    <row r="27" spans="1:9" ht="31.5">
      <c r="A27" s="16"/>
      <c r="B27" s="29" t="s">
        <v>46</v>
      </c>
      <c r="C27" s="30" t="s">
        <v>93</v>
      </c>
      <c r="D27" s="17" t="s">
        <v>21</v>
      </c>
      <c r="E27" s="92">
        <v>1</v>
      </c>
      <c r="F27" s="72" t="str">
        <f>VLOOKUP(D27,'Ratings Table'!A3:D7,4,FALSE)</f>
        <v>0.40-0.59</v>
      </c>
      <c r="G27" s="95">
        <v>0.55000000000000004</v>
      </c>
      <c r="H27" s="84">
        <f t="shared" si="2"/>
        <v>0.55000000000000004</v>
      </c>
      <c r="I27" s="88"/>
    </row>
    <row r="28" spans="1:9" ht="30.95" customHeight="1">
      <c r="A28" s="71" t="s">
        <v>62</v>
      </c>
      <c r="B28" s="120" t="s">
        <v>94</v>
      </c>
      <c r="C28" s="121"/>
      <c r="D28" s="122"/>
      <c r="E28" s="150"/>
      <c r="F28" s="151"/>
      <c r="G28" s="151"/>
      <c r="H28" s="152"/>
      <c r="I28" s="49"/>
    </row>
    <row r="29" spans="1:9" ht="18.75">
      <c r="A29" s="16"/>
      <c r="B29" s="16" t="s">
        <v>42</v>
      </c>
      <c r="C29" s="18" t="s">
        <v>63</v>
      </c>
      <c r="D29" s="17" t="s">
        <v>33</v>
      </c>
      <c r="E29" s="74">
        <v>0.5</v>
      </c>
      <c r="F29" s="72" t="str">
        <f>VLOOKUP(D29,'Ratings Table'!A3:D7,4,FALSE)</f>
        <v>0.60-0.79</v>
      </c>
      <c r="G29" s="80">
        <v>0.7</v>
      </c>
      <c r="H29" s="86">
        <f>E29*G29</f>
        <v>0.35</v>
      </c>
      <c r="I29" s="91"/>
    </row>
    <row r="30" spans="1:9" ht="18.75">
      <c r="A30" s="16"/>
      <c r="B30" s="16" t="s">
        <v>44</v>
      </c>
      <c r="C30" s="18" t="s">
        <v>64</v>
      </c>
      <c r="D30" s="17" t="s">
        <v>22</v>
      </c>
      <c r="E30" s="74">
        <v>0.5</v>
      </c>
      <c r="F30" s="72" t="str">
        <f>VLOOKUP(D30,'Ratings Table'!A3:D7,4,FALSE)</f>
        <v>0.20-0.39</v>
      </c>
      <c r="G30" s="80">
        <v>0.35</v>
      </c>
      <c r="H30" s="86">
        <f t="shared" ref="H30:H34" si="3">E30*G30</f>
        <v>0.17499999999999999</v>
      </c>
      <c r="I30" s="90"/>
    </row>
    <row r="31" spans="1:9" ht="47.25">
      <c r="A31" s="16"/>
      <c r="B31" s="16" t="s">
        <v>46</v>
      </c>
      <c r="C31" s="18" t="s">
        <v>95</v>
      </c>
      <c r="D31" s="17" t="s">
        <v>21</v>
      </c>
      <c r="E31" s="75">
        <v>2</v>
      </c>
      <c r="F31" s="69" t="str">
        <f>VLOOKUP(D31,'Ratings Table'!A3:D7,4,FALSE)</f>
        <v>0.40-0.59</v>
      </c>
      <c r="G31" s="81">
        <v>0.55000000000000004</v>
      </c>
      <c r="H31" s="86">
        <f t="shared" si="3"/>
        <v>1.1000000000000001</v>
      </c>
      <c r="I31" s="90"/>
    </row>
    <row r="32" spans="1:9" ht="47.25">
      <c r="A32" s="16"/>
      <c r="B32" s="16" t="s">
        <v>47</v>
      </c>
      <c r="C32" s="18" t="s">
        <v>65</v>
      </c>
      <c r="D32" s="17" t="s">
        <v>20</v>
      </c>
      <c r="E32" s="92">
        <v>2</v>
      </c>
      <c r="F32" s="69" t="str">
        <f>VLOOKUP(D32,'Ratings Table'!A3:D7,4,FALSE)</f>
        <v>0.80-1.0</v>
      </c>
      <c r="G32" s="81">
        <v>0.85</v>
      </c>
      <c r="H32" s="86">
        <f t="shared" si="3"/>
        <v>1.7</v>
      </c>
      <c r="I32" s="90"/>
    </row>
    <row r="33" spans="1:9" ht="18.75">
      <c r="A33" s="16"/>
      <c r="B33" s="16" t="s">
        <v>32</v>
      </c>
      <c r="C33" s="18" t="s">
        <v>96</v>
      </c>
      <c r="D33" s="17" t="s">
        <v>21</v>
      </c>
      <c r="E33" s="92">
        <v>3</v>
      </c>
      <c r="F33" s="69" t="str">
        <f>VLOOKUP(D33,'Ratings Table'!A3:D7,4,FALSE)</f>
        <v>0.40-0.59</v>
      </c>
      <c r="G33" s="81">
        <v>0.45</v>
      </c>
      <c r="H33" s="86">
        <f t="shared" si="3"/>
        <v>1.35</v>
      </c>
      <c r="I33" s="90"/>
    </row>
    <row r="34" spans="1:9" ht="31.5">
      <c r="A34" s="16"/>
      <c r="B34" s="16" t="s">
        <v>66</v>
      </c>
      <c r="C34" s="18" t="s">
        <v>97</v>
      </c>
      <c r="D34" s="17" t="s">
        <v>33</v>
      </c>
      <c r="E34" s="92">
        <v>3</v>
      </c>
      <c r="F34" s="69" t="str">
        <f>VLOOKUP(D34,'Ratings Table'!A3:D7,4,FALSE)</f>
        <v>0.60-0.79</v>
      </c>
      <c r="G34" s="81">
        <v>0.7</v>
      </c>
      <c r="H34" s="86">
        <f t="shared" si="3"/>
        <v>2.0999999999999996</v>
      </c>
      <c r="I34" s="90"/>
    </row>
    <row r="35" spans="1:9" ht="29.45" customHeight="1">
      <c r="A35" s="19" t="s">
        <v>62</v>
      </c>
      <c r="B35" s="120" t="s">
        <v>98</v>
      </c>
      <c r="C35" s="121"/>
      <c r="D35" s="122"/>
      <c r="E35" s="153"/>
      <c r="F35" s="154"/>
      <c r="G35" s="154"/>
      <c r="H35" s="155"/>
      <c r="I35" s="49"/>
    </row>
    <row r="36" spans="1:9" ht="18.75">
      <c r="A36" s="16"/>
      <c r="B36" s="16" t="s">
        <v>42</v>
      </c>
      <c r="C36" s="18" t="s">
        <v>63</v>
      </c>
      <c r="D36" s="17" t="s">
        <v>33</v>
      </c>
      <c r="E36" s="36">
        <v>0.5</v>
      </c>
      <c r="F36" s="69" t="str">
        <f>VLOOKUP(D36,'Ratings Table'!A3:D7,4,FALSE)</f>
        <v>0.60-0.79</v>
      </c>
      <c r="G36" s="81">
        <v>0.7</v>
      </c>
      <c r="H36" s="86">
        <f>E36*G36</f>
        <v>0.35</v>
      </c>
      <c r="I36" s="90"/>
    </row>
    <row r="37" spans="1:9" ht="18.75">
      <c r="A37" s="16"/>
      <c r="B37" s="16" t="s">
        <v>44</v>
      </c>
      <c r="C37" s="18" t="s">
        <v>64</v>
      </c>
      <c r="D37" s="17" t="s">
        <v>33</v>
      </c>
      <c r="E37" s="36">
        <v>0.5</v>
      </c>
      <c r="F37" s="69" t="str">
        <f>VLOOKUP(D37,'Ratings Table'!A3:D7,4,FALSE)</f>
        <v>0.60-0.79</v>
      </c>
      <c r="G37" s="81">
        <v>0.75</v>
      </c>
      <c r="H37" s="86">
        <f t="shared" ref="H37:H40" si="4">E37*G37</f>
        <v>0.375</v>
      </c>
      <c r="I37" s="90"/>
    </row>
    <row r="38" spans="1:9" ht="47.25">
      <c r="A38" s="16"/>
      <c r="B38" s="16" t="s">
        <v>46</v>
      </c>
      <c r="C38" s="18" t="s">
        <v>95</v>
      </c>
      <c r="D38" s="17" t="s">
        <v>33</v>
      </c>
      <c r="E38" s="36">
        <v>2</v>
      </c>
      <c r="F38" s="69" t="str">
        <f>VLOOKUP(D38,'Ratings Table'!A3:D7,4,FALSE)</f>
        <v>0.60-0.79</v>
      </c>
      <c r="G38" s="81">
        <v>0.75</v>
      </c>
      <c r="H38" s="86">
        <f t="shared" si="4"/>
        <v>1.5</v>
      </c>
      <c r="I38" s="90"/>
    </row>
    <row r="39" spans="1:9" ht="47.25">
      <c r="A39" s="16"/>
      <c r="B39" s="16" t="s">
        <v>47</v>
      </c>
      <c r="C39" s="18" t="s">
        <v>65</v>
      </c>
      <c r="D39" s="17" t="s">
        <v>33</v>
      </c>
      <c r="E39" s="36">
        <v>2</v>
      </c>
      <c r="F39" s="69" t="str">
        <f>VLOOKUP(D39,'Ratings Table'!A3:D7,4,FALSE)</f>
        <v>0.60-0.79</v>
      </c>
      <c r="G39" s="81">
        <v>0.65</v>
      </c>
      <c r="H39" s="86">
        <f t="shared" si="4"/>
        <v>1.3</v>
      </c>
      <c r="I39" s="90"/>
    </row>
    <row r="40" spans="1:9" ht="18.75">
      <c r="A40" s="16"/>
      <c r="B40" s="16" t="s">
        <v>32</v>
      </c>
      <c r="C40" s="18" t="s">
        <v>99</v>
      </c>
      <c r="D40" s="17" t="s">
        <v>33</v>
      </c>
      <c r="E40" s="36">
        <v>3</v>
      </c>
      <c r="F40" s="69" t="str">
        <f>VLOOKUP(D40,'Ratings Table'!A3:D7,4,FALSE)</f>
        <v>0.60-0.79</v>
      </c>
      <c r="G40" s="81">
        <v>0.7</v>
      </c>
      <c r="H40" s="86">
        <f t="shared" si="4"/>
        <v>2.0999999999999996</v>
      </c>
      <c r="I40" s="90"/>
    </row>
    <row r="41" spans="1:9" ht="25.5">
      <c r="A41" s="117"/>
      <c r="B41" s="118"/>
      <c r="C41" s="118"/>
      <c r="D41" s="119"/>
      <c r="E41" s="33" t="s">
        <v>11</v>
      </c>
      <c r="F41" s="25"/>
      <c r="G41" s="73"/>
      <c r="H41" s="41" t="s">
        <v>13</v>
      </c>
      <c r="I41" s="51"/>
    </row>
    <row r="42" spans="1:9" ht="15.75">
      <c r="A42" s="99" t="s">
        <v>14</v>
      </c>
      <c r="B42" s="100"/>
      <c r="C42" s="100"/>
      <c r="D42" s="101"/>
      <c r="E42" s="23">
        <f>E9+E17+E23</f>
        <v>40</v>
      </c>
      <c r="F42" s="24"/>
      <c r="G42" s="24"/>
      <c r="H42" s="23">
        <f>H9+H17+H23</f>
        <v>26.8</v>
      </c>
      <c r="I42" s="46"/>
    </row>
    <row r="43" spans="1:9">
      <c r="I43" s="4"/>
    </row>
    <row r="44" spans="1:9">
      <c r="I44" s="4"/>
    </row>
    <row r="45" spans="1:9" ht="15.75">
      <c r="A45" s="102" t="s">
        <v>15</v>
      </c>
      <c r="B45" s="102"/>
      <c r="C45" s="102"/>
      <c r="D45" s="103"/>
      <c r="E45" s="23">
        <f>SUM(E47:E49,E51,E53,E55,E57,E59)</f>
        <v>20</v>
      </c>
      <c r="F45" s="24"/>
      <c r="G45" s="24"/>
      <c r="H45" s="23">
        <f>SUM(H47:H49)+H51+H53+H55+H57+H59</f>
        <v>13.5</v>
      </c>
      <c r="I45" s="50"/>
    </row>
    <row r="46" spans="1:9" ht="50.65" customHeight="1">
      <c r="A46" s="60" t="s">
        <v>67</v>
      </c>
      <c r="B46" s="104" t="s">
        <v>68</v>
      </c>
      <c r="C46" s="105"/>
      <c r="D46" s="42"/>
      <c r="E46" s="143"/>
      <c r="F46" s="140"/>
      <c r="G46" s="140"/>
      <c r="H46" s="140"/>
      <c r="I46" s="142"/>
    </row>
    <row r="47" spans="1:9" ht="18.75">
      <c r="A47" s="56"/>
      <c r="B47" s="56" t="s">
        <v>42</v>
      </c>
      <c r="C47" s="57" t="s">
        <v>100</v>
      </c>
      <c r="D47" s="17" t="s">
        <v>33</v>
      </c>
      <c r="E47" s="35">
        <v>2</v>
      </c>
      <c r="F47" s="69" t="str">
        <f>VLOOKUP(D47,'Ratings Table'!A3:D7,4,FALSE)</f>
        <v>0.60-0.79</v>
      </c>
      <c r="G47" s="81">
        <v>0.75</v>
      </c>
      <c r="H47" s="86">
        <f>E47*G47</f>
        <v>1.5</v>
      </c>
      <c r="I47" s="52"/>
    </row>
    <row r="48" spans="1:9" ht="31.5">
      <c r="A48" s="56"/>
      <c r="B48" s="56" t="s">
        <v>44</v>
      </c>
      <c r="C48" s="57" t="s">
        <v>69</v>
      </c>
      <c r="D48" s="17" t="s">
        <v>20</v>
      </c>
      <c r="E48" s="35">
        <v>1</v>
      </c>
      <c r="F48" s="69" t="str">
        <f>VLOOKUP(D48,'Ratings Table'!A3:D7,4,FALSE)</f>
        <v>0.80-1.0</v>
      </c>
      <c r="G48" s="81">
        <v>0.85</v>
      </c>
      <c r="H48" s="86">
        <f t="shared" ref="H48:H49" si="5">E48*G48</f>
        <v>0.85</v>
      </c>
      <c r="I48" s="52"/>
    </row>
    <row r="49" spans="1:9" ht="63">
      <c r="A49" s="56"/>
      <c r="B49" s="58" t="s">
        <v>46</v>
      </c>
      <c r="C49" s="59" t="s">
        <v>70</v>
      </c>
      <c r="D49" s="17" t="s">
        <v>20</v>
      </c>
      <c r="E49" s="35">
        <v>2</v>
      </c>
      <c r="F49" s="69" t="str">
        <f>VLOOKUP(D49,'Ratings Table'!A3:D7,4,FALSE)</f>
        <v>0.80-1.0</v>
      </c>
      <c r="G49" s="81">
        <v>0.85</v>
      </c>
      <c r="H49" s="86">
        <f t="shared" si="5"/>
        <v>1.7</v>
      </c>
      <c r="I49" s="52"/>
    </row>
    <row r="50" spans="1:9" ht="48.4" customHeight="1">
      <c r="A50" s="45"/>
      <c r="B50" s="111" t="s">
        <v>107</v>
      </c>
      <c r="C50" s="112"/>
      <c r="D50" s="113"/>
      <c r="E50" s="143"/>
      <c r="F50" s="140"/>
      <c r="G50" s="140"/>
      <c r="H50" s="140"/>
      <c r="I50" s="142"/>
    </row>
    <row r="51" spans="1:9" ht="63">
      <c r="A51" s="16"/>
      <c r="B51" s="43"/>
      <c r="C51" s="44" t="s">
        <v>108</v>
      </c>
      <c r="D51" s="17" t="s">
        <v>21</v>
      </c>
      <c r="E51" s="35">
        <v>3</v>
      </c>
      <c r="F51" s="69" t="str">
        <f>VLOOKUP(D51,'Ratings Table'!A3:D7,4,FALSE)</f>
        <v>0.40-0.59</v>
      </c>
      <c r="G51" s="81">
        <v>0.5</v>
      </c>
      <c r="H51" s="86">
        <f>E51*G51</f>
        <v>1.5</v>
      </c>
      <c r="I51" s="52"/>
    </row>
    <row r="52" spans="1:9" ht="45.95" customHeight="1">
      <c r="A52" s="45"/>
      <c r="B52" s="114" t="s">
        <v>110</v>
      </c>
      <c r="C52" s="115"/>
      <c r="D52" s="116"/>
      <c r="E52" s="143"/>
      <c r="F52" s="140"/>
      <c r="G52" s="140"/>
      <c r="H52" s="140"/>
      <c r="I52" s="142"/>
    </row>
    <row r="53" spans="1:9" ht="63">
      <c r="A53" s="16"/>
      <c r="B53" s="16"/>
      <c r="C53" s="18" t="s">
        <v>108</v>
      </c>
      <c r="D53" s="17" t="s">
        <v>21</v>
      </c>
      <c r="E53" s="35">
        <v>3</v>
      </c>
      <c r="F53" s="69" t="str">
        <f>VLOOKUP(D53,'Ratings Table'!A3:D7,4,FALSE)</f>
        <v>0.40-0.59</v>
      </c>
      <c r="G53" s="81">
        <v>0.45</v>
      </c>
      <c r="H53" s="86">
        <f>E53*G53</f>
        <v>1.35</v>
      </c>
      <c r="I53" s="52"/>
    </row>
    <row r="54" spans="1:9" ht="60.95" customHeight="1">
      <c r="A54" s="45"/>
      <c r="B54" s="114" t="s">
        <v>109</v>
      </c>
      <c r="C54" s="115"/>
      <c r="D54" s="116"/>
      <c r="E54" s="144"/>
      <c r="F54" s="145"/>
      <c r="G54" s="145"/>
      <c r="H54" s="145"/>
      <c r="I54" s="146"/>
    </row>
    <row r="55" spans="1:9" ht="63">
      <c r="A55" s="16"/>
      <c r="B55" s="16"/>
      <c r="C55" s="18" t="s">
        <v>108</v>
      </c>
      <c r="D55" s="17" t="s">
        <v>33</v>
      </c>
      <c r="E55" s="35">
        <v>3</v>
      </c>
      <c r="F55" s="69" t="str">
        <f>VLOOKUP(D55,'Ratings Table'!A3:D7,4,FALSE)</f>
        <v>0.60-0.79</v>
      </c>
      <c r="G55" s="81">
        <v>0.7</v>
      </c>
      <c r="H55" s="86">
        <f>E55*G55</f>
        <v>2.0999999999999996</v>
      </c>
      <c r="I55" s="52"/>
    </row>
    <row r="56" spans="1:9" ht="48.95" customHeight="1">
      <c r="A56" s="45"/>
      <c r="B56" s="114" t="s">
        <v>112</v>
      </c>
      <c r="C56" s="115"/>
      <c r="D56" s="116"/>
      <c r="E56" s="143"/>
      <c r="F56" s="140"/>
      <c r="G56" s="140"/>
      <c r="H56" s="140"/>
      <c r="I56" s="142"/>
    </row>
    <row r="57" spans="1:9" ht="63">
      <c r="A57" s="16"/>
      <c r="B57" s="16"/>
      <c r="C57" s="18" t="s">
        <v>108</v>
      </c>
      <c r="D57" s="17" t="s">
        <v>33</v>
      </c>
      <c r="E57" s="35">
        <v>3</v>
      </c>
      <c r="F57" s="69" t="str">
        <f>VLOOKUP(D57,'Ratings Table'!A3:D7,4,FALSE)</f>
        <v>0.60-0.79</v>
      </c>
      <c r="G57" s="81">
        <v>0.65</v>
      </c>
      <c r="H57" s="86">
        <f>E57*G57</f>
        <v>1.9500000000000002</v>
      </c>
      <c r="I57" s="52"/>
    </row>
    <row r="58" spans="1:9" ht="36.6" customHeight="1">
      <c r="A58" s="45"/>
      <c r="B58" s="114" t="s">
        <v>111</v>
      </c>
      <c r="C58" s="115"/>
      <c r="D58" s="116"/>
      <c r="E58" s="143"/>
      <c r="F58" s="140"/>
      <c r="G58" s="140"/>
      <c r="H58" s="140"/>
      <c r="I58" s="142"/>
    </row>
    <row r="59" spans="1:9" ht="63">
      <c r="A59" s="16"/>
      <c r="B59" s="16"/>
      <c r="C59" s="18" t="s">
        <v>108</v>
      </c>
      <c r="D59" s="17" t="s">
        <v>20</v>
      </c>
      <c r="E59" s="35">
        <v>3</v>
      </c>
      <c r="F59" s="69" t="str">
        <f>VLOOKUP(D59,'Ratings Table'!A3:D7,4,FALSE)</f>
        <v>0.80-1.0</v>
      </c>
      <c r="G59" s="81">
        <v>0.85</v>
      </c>
      <c r="H59" s="86">
        <f>E59*G59</f>
        <v>2.5499999999999998</v>
      </c>
      <c r="I59" s="52"/>
    </row>
    <row r="60" spans="1:9" ht="39" customHeight="1">
      <c r="A60" s="106"/>
      <c r="B60" s="107"/>
      <c r="C60" s="107"/>
      <c r="D60" s="108"/>
      <c r="E60" s="33" t="s">
        <v>11</v>
      </c>
      <c r="F60" s="25"/>
      <c r="G60" s="25"/>
      <c r="H60" s="33" t="s">
        <v>13</v>
      </c>
      <c r="I60" s="52"/>
    </row>
    <row r="61" spans="1:9" ht="15" customHeight="1">
      <c r="A61" s="99" t="s">
        <v>16</v>
      </c>
      <c r="B61" s="100"/>
      <c r="C61" s="100"/>
      <c r="D61" s="101"/>
      <c r="E61" s="23">
        <f>E45</f>
        <v>20</v>
      </c>
      <c r="F61" s="24"/>
      <c r="G61" s="24"/>
      <c r="H61" s="96">
        <f>H45</f>
        <v>13.5</v>
      </c>
      <c r="I61" s="52"/>
    </row>
  </sheetData>
  <mergeCells count="43">
    <mergeCell ref="E18:H18"/>
    <mergeCell ref="E10:H10"/>
    <mergeCell ref="E50:I50"/>
    <mergeCell ref="E52:I52"/>
    <mergeCell ref="E58:I58"/>
    <mergeCell ref="E56:I56"/>
    <mergeCell ref="E54:I54"/>
    <mergeCell ref="E14:H14"/>
    <mergeCell ref="E24:H24"/>
    <mergeCell ref="E46:I46"/>
    <mergeCell ref="E28:H28"/>
    <mergeCell ref="E35:H35"/>
    <mergeCell ref="A9:D9"/>
    <mergeCell ref="B10:C10"/>
    <mergeCell ref="A17:D17"/>
    <mergeCell ref="B18:C18"/>
    <mergeCell ref="A23:D23"/>
    <mergeCell ref="B14:D14"/>
    <mergeCell ref="I7:I8"/>
    <mergeCell ref="A1:I1"/>
    <mergeCell ref="A2:I2"/>
    <mergeCell ref="A3:I3"/>
    <mergeCell ref="A5:H5"/>
    <mergeCell ref="H7:H8"/>
    <mergeCell ref="A7:C8"/>
    <mergeCell ref="D7:D8"/>
    <mergeCell ref="E7:E8"/>
    <mergeCell ref="F7:F8"/>
    <mergeCell ref="G7:G8"/>
    <mergeCell ref="A61:D61"/>
    <mergeCell ref="A45:D45"/>
    <mergeCell ref="B46:C46"/>
    <mergeCell ref="A60:D60"/>
    <mergeCell ref="B24:C24"/>
    <mergeCell ref="B50:D50"/>
    <mergeCell ref="B52:D52"/>
    <mergeCell ref="B54:D54"/>
    <mergeCell ref="B56:D56"/>
    <mergeCell ref="B58:D58"/>
    <mergeCell ref="A42:D42"/>
    <mergeCell ref="A41:D41"/>
    <mergeCell ref="B28:D28"/>
    <mergeCell ref="B35:D35"/>
  </mergeCells>
  <conditionalFormatting sqref="E9">
    <cfRule type="cellIs" dxfId="53" priority="16" operator="lessThan">
      <formula>10</formula>
    </cfRule>
    <cfRule type="cellIs" dxfId="52" priority="17" operator="greaterThan">
      <formula>10</formula>
    </cfRule>
    <cfRule type="cellIs" dxfId="51" priority="18" operator="equal">
      <formula>10</formula>
    </cfRule>
  </conditionalFormatting>
  <conditionalFormatting sqref="E17">
    <cfRule type="cellIs" dxfId="50" priority="13" operator="lessThan">
      <formula>8</formula>
    </cfRule>
    <cfRule type="cellIs" dxfId="49" priority="14" operator="greaterThan">
      <formula>8</formula>
    </cfRule>
    <cfRule type="cellIs" dxfId="48" priority="15" operator="equal">
      <formula>8</formula>
    </cfRule>
  </conditionalFormatting>
  <conditionalFormatting sqref="E23">
    <cfRule type="cellIs" dxfId="47" priority="10" operator="lessThan">
      <formula>22</formula>
    </cfRule>
    <cfRule type="cellIs" dxfId="46" priority="11" operator="greaterThan">
      <formula>22</formula>
    </cfRule>
    <cfRule type="cellIs" dxfId="45" priority="12" operator="equal">
      <formula>22</formula>
    </cfRule>
  </conditionalFormatting>
  <conditionalFormatting sqref="E42">
    <cfRule type="cellIs" dxfId="44" priority="7" operator="lessThan">
      <formula>40</formula>
    </cfRule>
    <cfRule type="cellIs" dxfId="43" priority="8" operator="greaterThan">
      <formula>40</formula>
    </cfRule>
    <cfRule type="cellIs" dxfId="42" priority="9" operator="equal">
      <formula>40</formula>
    </cfRule>
  </conditionalFormatting>
  <conditionalFormatting sqref="E45">
    <cfRule type="cellIs" dxfId="41" priority="4" operator="lessThan">
      <formula>20</formula>
    </cfRule>
    <cfRule type="cellIs" dxfId="40" priority="5" operator="greaterThan">
      <formula>20</formula>
    </cfRule>
    <cfRule type="cellIs" dxfId="39" priority="6" operator="equal">
      <formula>20</formula>
    </cfRule>
  </conditionalFormatting>
  <conditionalFormatting sqref="E61">
    <cfRule type="cellIs" dxfId="38" priority="1" operator="lessThan">
      <formula>20</formula>
    </cfRule>
    <cfRule type="cellIs" dxfId="37" priority="2" operator="greaterThan">
      <formula>20</formula>
    </cfRule>
    <cfRule type="cellIs" dxfId="36" priority="3" operator="equal">
      <formula>20</formula>
    </cfRule>
  </conditionalFormatting>
  <dataValidations count="1">
    <dataValidation type="list" allowBlank="1" showInputMessage="1" showErrorMessage="1" sqref="D35" xr:uid="{0B717DFB-FC5D-4F93-A7A7-5F361E0AD1CD}">
      <formula1>"10,9,8,7,6,5,4,3,2,1,0"</formula1>
    </dataValidation>
  </dataValidations>
  <pageMargins left="0.7" right="0.7" top="0.75" bottom="1" header="0.3" footer="0.3"/>
  <pageSetup paperSize="3" scale="68" fitToHeight="0" orientation="portrait" r:id="rId1"/>
  <headerFooter>
    <oddFooter>&amp;C&amp;P of &amp;N&amp;RRev (03/11/2020)</oddFooter>
  </headerFooter>
  <rowBreaks count="1" manualBreakCount="1">
    <brk id="44" max="16383" man="1"/>
  </rowBreaks>
  <ignoredErrors>
    <ignoredError sqref="E9"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r:uid="{C236FEA3-0D7A-45DB-B707-9C10A1B096A7}">
          <x14:formula1>
            <xm:f>'Ratings Table'!$A$3:$A$8</xm:f>
          </x14:formula1>
          <xm:sqref>D11:D13 D15:D16 D19:D22 D25:D27 D29:D34 D47:D49 D51 D53 D55 D57 D59 D36:D40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16FF5-9E66-4992-9BA9-9F54382BF930}">
  <sheetPr>
    <tabColor theme="7"/>
    <pageSetUpPr fitToPage="1"/>
  </sheetPr>
  <dimension ref="A1:I61"/>
  <sheetViews>
    <sheetView topLeftCell="A6" zoomScale="120" zoomScaleNormal="120" zoomScaleSheetLayoutView="55" workbookViewId="0">
      <pane xSplit="9" ySplit="3" topLeftCell="J56" activePane="bottomRight" state="frozen"/>
      <selection activeCell="A6" sqref="A6"/>
      <selection pane="topRight" activeCell="I6" sqref="I6"/>
      <selection pane="bottomLeft" activeCell="A9" sqref="A9"/>
      <selection pane="bottomRight" activeCell="H45" sqref="H45"/>
    </sheetView>
  </sheetViews>
  <sheetFormatPr defaultColWidth="8" defaultRowHeight="12.75"/>
  <cols>
    <col min="1" max="1" width="8.140625" style="4" customWidth="1"/>
    <col min="2" max="2" width="3.85546875" style="4" customWidth="1"/>
    <col min="3" max="3" width="83.5703125" style="4" customWidth="1"/>
    <col min="4" max="4" width="12.5703125" style="4" customWidth="1"/>
    <col min="5" max="5" width="12.85546875" style="4" customWidth="1"/>
    <col min="6" max="7" width="11.7109375" style="21" customWidth="1"/>
    <col min="8" max="8" width="12.7109375" style="4" customWidth="1"/>
    <col min="9" max="9" width="30.7109375" style="47" customWidth="1"/>
    <col min="10" max="10" width="1.5703125" style="4" customWidth="1"/>
    <col min="11" max="12" width="8" style="4" customWidth="1"/>
    <col min="13" max="16384" width="8" style="4"/>
  </cols>
  <sheetData>
    <row r="1" spans="1:9" ht="16.5" hidden="1" customHeight="1">
      <c r="A1" s="125" t="s">
        <v>6</v>
      </c>
      <c r="B1" s="125"/>
      <c r="C1" s="125"/>
      <c r="D1" s="125"/>
      <c r="E1" s="125"/>
      <c r="F1" s="125"/>
      <c r="G1" s="125"/>
      <c r="H1" s="125"/>
      <c r="I1" s="125"/>
    </row>
    <row r="2" spans="1:9" ht="26.1" hidden="1" customHeight="1">
      <c r="A2" s="126" t="s">
        <v>7</v>
      </c>
      <c r="B2" s="126"/>
      <c r="C2" s="126"/>
      <c r="D2" s="126"/>
      <c r="E2" s="126"/>
      <c r="F2" s="126"/>
      <c r="G2" s="126"/>
      <c r="H2" s="126"/>
      <c r="I2" s="126"/>
    </row>
    <row r="3" spans="1:9" ht="22.35" hidden="1" customHeight="1">
      <c r="A3" s="127" t="s">
        <v>8</v>
      </c>
      <c r="B3" s="127"/>
      <c r="C3" s="127"/>
      <c r="D3" s="127"/>
      <c r="E3" s="127"/>
      <c r="F3" s="127"/>
      <c r="G3" s="127"/>
      <c r="H3" s="127"/>
      <c r="I3" s="127"/>
    </row>
    <row r="4" spans="1:9" ht="17.850000000000001" hidden="1" customHeight="1">
      <c r="A4" s="9"/>
      <c r="B4" s="9"/>
      <c r="C4" s="10"/>
      <c r="D4" s="10"/>
      <c r="E4" s="20"/>
      <c r="F4" s="20"/>
      <c r="G4" s="20"/>
      <c r="H4" s="20"/>
    </row>
    <row r="5" spans="1:9" ht="24.75" hidden="1" customHeight="1">
      <c r="A5" s="128" t="s">
        <v>9</v>
      </c>
      <c r="B5" s="128"/>
      <c r="C5" s="128"/>
      <c r="D5" s="128"/>
      <c r="E5" s="128"/>
      <c r="F5" s="128"/>
      <c r="G5" s="128"/>
      <c r="H5" s="128"/>
      <c r="I5" s="48"/>
    </row>
    <row r="6" spans="1:9" ht="24.75" customHeight="1">
      <c r="A6" s="11" t="s">
        <v>103</v>
      </c>
      <c r="B6" s="12"/>
      <c r="C6" s="13"/>
      <c r="D6" s="14"/>
      <c r="E6" s="15"/>
      <c r="F6" s="22"/>
      <c r="G6" s="22"/>
    </row>
    <row r="7" spans="1:9" ht="16.5" customHeight="1">
      <c r="A7" s="130" t="s">
        <v>10</v>
      </c>
      <c r="B7" s="130"/>
      <c r="C7" s="131"/>
      <c r="D7" s="129" t="s">
        <v>81</v>
      </c>
      <c r="E7" s="129" t="s">
        <v>11</v>
      </c>
      <c r="F7" s="132" t="s">
        <v>88</v>
      </c>
      <c r="G7" s="132" t="s">
        <v>89</v>
      </c>
      <c r="H7" s="129" t="s">
        <v>82</v>
      </c>
      <c r="I7" s="123" t="s">
        <v>12</v>
      </c>
    </row>
    <row r="8" spans="1:9" ht="32.85" customHeight="1">
      <c r="A8" s="131"/>
      <c r="B8" s="131"/>
      <c r="C8" s="131"/>
      <c r="D8" s="129"/>
      <c r="E8" s="129"/>
      <c r="F8" s="133"/>
      <c r="G8" s="133"/>
      <c r="H8" s="129"/>
      <c r="I8" s="124"/>
    </row>
    <row r="9" spans="1:9" ht="15.75">
      <c r="A9" s="102" t="s">
        <v>39</v>
      </c>
      <c r="B9" s="102"/>
      <c r="C9" s="102"/>
      <c r="D9" s="134"/>
      <c r="E9" s="23">
        <f>SUM(E11:E13,E15:E16)</f>
        <v>10</v>
      </c>
      <c r="F9" s="24"/>
      <c r="G9" s="67"/>
      <c r="H9" s="94">
        <f>H11+H12+H13+H15+H16</f>
        <v>4.7</v>
      </c>
      <c r="I9" s="49"/>
    </row>
    <row r="10" spans="1:9" ht="40.15" customHeight="1">
      <c r="A10" s="45" t="s">
        <v>40</v>
      </c>
      <c r="B10" s="109" t="s">
        <v>41</v>
      </c>
      <c r="C10" s="110"/>
      <c r="D10" s="28"/>
      <c r="E10" s="139"/>
      <c r="F10" s="140"/>
      <c r="G10" s="140"/>
      <c r="H10" s="142"/>
      <c r="I10" s="49"/>
    </row>
    <row r="11" spans="1:9" ht="18.75">
      <c r="A11" s="16"/>
      <c r="B11" s="16" t="s">
        <v>42</v>
      </c>
      <c r="C11" s="18" t="s">
        <v>43</v>
      </c>
      <c r="D11" s="27" t="s">
        <v>21</v>
      </c>
      <c r="E11" s="35">
        <v>3</v>
      </c>
      <c r="F11" s="69" t="str">
        <f>VLOOKUP(D11,'Ratings Table'!A3:D7,4,FALSE)</f>
        <v>0.40-0.59</v>
      </c>
      <c r="G11" s="77">
        <v>0.45</v>
      </c>
      <c r="H11" s="84">
        <f>E11*G11</f>
        <v>1.35</v>
      </c>
      <c r="I11" s="88"/>
    </row>
    <row r="12" spans="1:9" ht="31.5">
      <c r="A12" s="16"/>
      <c r="B12" s="16" t="s">
        <v>44</v>
      </c>
      <c r="C12" s="18" t="s">
        <v>45</v>
      </c>
      <c r="D12" s="27" t="s">
        <v>21</v>
      </c>
      <c r="E12" s="35">
        <v>2</v>
      </c>
      <c r="F12" s="69" t="str">
        <f>VLOOKUP(D12,'Ratings Table'!A3:D7,4,FALSE)</f>
        <v>0.40-0.59</v>
      </c>
      <c r="G12" s="77">
        <v>0.55000000000000004</v>
      </c>
      <c r="H12" s="84">
        <f t="shared" ref="H12:H13" si="0">E12*G12</f>
        <v>1.1000000000000001</v>
      </c>
      <c r="I12" s="88"/>
    </row>
    <row r="13" spans="1:9" ht="18.75">
      <c r="A13" s="16"/>
      <c r="B13" s="16" t="s">
        <v>46</v>
      </c>
      <c r="C13" s="18" t="s">
        <v>90</v>
      </c>
      <c r="D13" s="17" t="s">
        <v>21</v>
      </c>
      <c r="E13" s="35">
        <v>1</v>
      </c>
      <c r="F13" s="69" t="str">
        <f>VLOOKUP(D13,'Ratings Table'!A3:D7,4,FALSE)</f>
        <v>0.40-0.59</v>
      </c>
      <c r="G13" s="77">
        <v>0.45</v>
      </c>
      <c r="H13" s="84">
        <f t="shared" si="0"/>
        <v>0.45</v>
      </c>
      <c r="I13" s="88"/>
    </row>
    <row r="14" spans="1:9" ht="65.650000000000006" customHeight="1">
      <c r="A14" s="71" t="s">
        <v>48</v>
      </c>
      <c r="B14" s="109" t="s">
        <v>49</v>
      </c>
      <c r="C14" s="110"/>
      <c r="D14" s="138"/>
      <c r="E14" s="147"/>
      <c r="F14" s="148"/>
      <c r="G14" s="148"/>
      <c r="H14" s="149"/>
      <c r="I14" s="49"/>
    </row>
    <row r="15" spans="1:9" ht="47.25">
      <c r="A15" s="16"/>
      <c r="B15" s="16" t="s">
        <v>42</v>
      </c>
      <c r="C15" s="18" t="s">
        <v>50</v>
      </c>
      <c r="D15" s="17" t="s">
        <v>21</v>
      </c>
      <c r="E15" s="35">
        <v>3</v>
      </c>
      <c r="F15" s="69" t="str">
        <f>VLOOKUP(D15,'Ratings Table'!A3:D7,4,FALSE)</f>
        <v>0.40-0.59</v>
      </c>
      <c r="G15" s="78">
        <v>0.45</v>
      </c>
      <c r="H15" s="85">
        <f>E15*G15</f>
        <v>1.35</v>
      </c>
      <c r="I15" s="89"/>
    </row>
    <row r="16" spans="1:9" ht="31.5">
      <c r="A16" s="16"/>
      <c r="B16" s="16" t="s">
        <v>44</v>
      </c>
      <c r="C16" s="18" t="s">
        <v>51</v>
      </c>
      <c r="D16" s="17" t="s">
        <v>21</v>
      </c>
      <c r="E16" s="35">
        <v>1</v>
      </c>
      <c r="F16" s="69" t="str">
        <f>VLOOKUP(D16,'Ratings Table'!A3:D7,4,FALSE)</f>
        <v>0.40-0.59</v>
      </c>
      <c r="G16" s="78">
        <v>0.45</v>
      </c>
      <c r="H16" s="85">
        <f>E16*G16</f>
        <v>0.45</v>
      </c>
      <c r="I16" s="89"/>
    </row>
    <row r="17" spans="1:9" ht="15.75">
      <c r="A17" s="102" t="s">
        <v>52</v>
      </c>
      <c r="B17" s="102"/>
      <c r="C17" s="102"/>
      <c r="D17" s="134"/>
      <c r="E17" s="23">
        <f>SUM(E19:E22)</f>
        <v>8</v>
      </c>
      <c r="F17" s="24"/>
      <c r="G17" s="68"/>
      <c r="H17" s="26">
        <f>SUM(H19:H22)</f>
        <v>4.6999999999999993</v>
      </c>
      <c r="I17" s="49"/>
    </row>
    <row r="18" spans="1:9" ht="72.599999999999994" customHeight="1">
      <c r="A18" s="71" t="s">
        <v>53</v>
      </c>
      <c r="B18" s="109" t="s">
        <v>54</v>
      </c>
      <c r="C18" s="110"/>
      <c r="D18" s="28"/>
      <c r="E18" s="139"/>
      <c r="F18" s="140"/>
      <c r="G18" s="140"/>
      <c r="H18" s="141"/>
      <c r="I18" s="49"/>
    </row>
    <row r="19" spans="1:9" ht="18.75">
      <c r="A19" s="16"/>
      <c r="B19" s="16" t="s">
        <v>42</v>
      </c>
      <c r="C19" s="18" t="s">
        <v>55</v>
      </c>
      <c r="D19" s="17" t="s">
        <v>33</v>
      </c>
      <c r="E19" s="35">
        <v>3</v>
      </c>
      <c r="F19" s="69" t="str">
        <f>VLOOKUP(D19,'Ratings Table'!A3:D7,4,FALSE)</f>
        <v>0.60-0.79</v>
      </c>
      <c r="G19" s="77">
        <v>0.7</v>
      </c>
      <c r="H19" s="84">
        <f>E19*G19</f>
        <v>2.0999999999999996</v>
      </c>
      <c r="I19" s="88"/>
    </row>
    <row r="20" spans="1:9" ht="31.5">
      <c r="A20" s="16"/>
      <c r="B20" s="16" t="s">
        <v>44</v>
      </c>
      <c r="C20" s="18" t="s">
        <v>56</v>
      </c>
      <c r="D20" s="17" t="s">
        <v>33</v>
      </c>
      <c r="E20" s="35">
        <v>2</v>
      </c>
      <c r="F20" s="69" t="str">
        <f>VLOOKUP(D20,'Ratings Table'!A3:D7,4,FALSE)</f>
        <v>0.60-0.79</v>
      </c>
      <c r="G20" s="77">
        <v>0.7</v>
      </c>
      <c r="H20" s="84">
        <f t="shared" ref="H20:H22" si="1">E20*G20</f>
        <v>1.4</v>
      </c>
      <c r="I20" s="88"/>
    </row>
    <row r="21" spans="1:9" ht="31.5">
      <c r="A21" s="29"/>
      <c r="B21" s="29" t="s">
        <v>46</v>
      </c>
      <c r="C21" s="30" t="s">
        <v>91</v>
      </c>
      <c r="D21" s="17" t="s">
        <v>22</v>
      </c>
      <c r="E21" s="35">
        <v>2</v>
      </c>
      <c r="F21" s="69" t="str">
        <f>VLOOKUP(D21,'Ratings Table'!A3:D7,4,FALSE)</f>
        <v>0.20-0.39</v>
      </c>
      <c r="G21" s="77">
        <v>0.35</v>
      </c>
      <c r="H21" s="84">
        <f t="shared" si="1"/>
        <v>0.7</v>
      </c>
      <c r="I21" s="88"/>
    </row>
    <row r="22" spans="1:9" ht="31.5">
      <c r="A22" s="31"/>
      <c r="B22" s="16" t="s">
        <v>47</v>
      </c>
      <c r="C22" s="32" t="s">
        <v>57</v>
      </c>
      <c r="D22" s="17" t="s">
        <v>21</v>
      </c>
      <c r="E22" s="35">
        <v>1</v>
      </c>
      <c r="F22" s="69" t="str">
        <f>VLOOKUP(D22,'Ratings Table'!A3:D7,4,FALSE)</f>
        <v>0.40-0.59</v>
      </c>
      <c r="G22" s="77">
        <v>0.5</v>
      </c>
      <c r="H22" s="84">
        <f t="shared" si="1"/>
        <v>0.5</v>
      </c>
      <c r="I22" s="88"/>
    </row>
    <row r="23" spans="1:9" ht="15.75">
      <c r="A23" s="135" t="s">
        <v>58</v>
      </c>
      <c r="B23" s="136"/>
      <c r="C23" s="136"/>
      <c r="D23" s="137"/>
      <c r="E23" s="76">
        <f>SUM(E25:E27,E29:E34,E36:E40)</f>
        <v>22</v>
      </c>
      <c r="F23" s="24"/>
      <c r="G23" s="68"/>
      <c r="H23" s="93">
        <f>(SUM(H25:H40))</f>
        <v>12.15</v>
      </c>
      <c r="I23" s="49"/>
    </row>
    <row r="24" spans="1:9" ht="24.4" customHeight="1">
      <c r="A24" s="71" t="s">
        <v>59</v>
      </c>
      <c r="B24" s="109" t="s">
        <v>60</v>
      </c>
      <c r="C24" s="110"/>
      <c r="D24" s="28"/>
      <c r="E24" s="139"/>
      <c r="F24" s="140"/>
      <c r="G24" s="140"/>
      <c r="H24" s="141"/>
      <c r="I24" s="49"/>
    </row>
    <row r="25" spans="1:9" ht="18.75">
      <c r="A25" s="16"/>
      <c r="B25" s="16" t="s">
        <v>42</v>
      </c>
      <c r="C25" s="18" t="s">
        <v>61</v>
      </c>
      <c r="D25" s="17" t="s">
        <v>33</v>
      </c>
      <c r="E25" s="74">
        <v>0.5</v>
      </c>
      <c r="F25" s="72" t="str">
        <f>VLOOKUP(D25,'Ratings Table'!A3:D7,4,FALSE)</f>
        <v>0.60-0.79</v>
      </c>
      <c r="G25" s="79">
        <v>0.65</v>
      </c>
      <c r="H25" s="84">
        <f>E25*G25</f>
        <v>0.32500000000000001</v>
      </c>
      <c r="I25" s="88"/>
    </row>
    <row r="26" spans="1:9" ht="18.75">
      <c r="A26" s="16"/>
      <c r="B26" s="16" t="s">
        <v>44</v>
      </c>
      <c r="C26" s="18" t="s">
        <v>92</v>
      </c>
      <c r="D26" s="17" t="s">
        <v>33</v>
      </c>
      <c r="E26" s="87">
        <v>1.5</v>
      </c>
      <c r="F26" s="72" t="str">
        <f>VLOOKUP(D26,'Ratings Table'!A3:D7,4,FALSE)</f>
        <v>0.60-0.79</v>
      </c>
      <c r="G26" s="79">
        <v>0.65</v>
      </c>
      <c r="H26" s="84">
        <f t="shared" ref="H26:H27" si="2">E26*G26</f>
        <v>0.97500000000000009</v>
      </c>
      <c r="I26" s="88"/>
    </row>
    <row r="27" spans="1:9" ht="31.5">
      <c r="A27" s="16"/>
      <c r="B27" s="29" t="s">
        <v>46</v>
      </c>
      <c r="C27" s="30" t="s">
        <v>93</v>
      </c>
      <c r="D27" s="17" t="s">
        <v>33</v>
      </c>
      <c r="E27" s="92">
        <v>1</v>
      </c>
      <c r="F27" s="72" t="str">
        <f>VLOOKUP(D27,'Ratings Table'!A3:D7,4,FALSE)</f>
        <v>0.60-0.79</v>
      </c>
      <c r="G27" s="79">
        <v>0.65</v>
      </c>
      <c r="H27" s="84">
        <f t="shared" si="2"/>
        <v>0.65</v>
      </c>
      <c r="I27" s="88"/>
    </row>
    <row r="28" spans="1:9" ht="30.95" customHeight="1">
      <c r="A28" s="71" t="s">
        <v>62</v>
      </c>
      <c r="B28" s="120" t="s">
        <v>94</v>
      </c>
      <c r="C28" s="121"/>
      <c r="D28" s="122"/>
      <c r="E28" s="150"/>
      <c r="F28" s="151"/>
      <c r="G28" s="151"/>
      <c r="H28" s="152"/>
      <c r="I28" s="49"/>
    </row>
    <row r="29" spans="1:9" ht="18.75">
      <c r="A29" s="16"/>
      <c r="B29" s="16" t="s">
        <v>42</v>
      </c>
      <c r="C29" s="18" t="s">
        <v>63</v>
      </c>
      <c r="D29" s="17" t="s">
        <v>21</v>
      </c>
      <c r="E29" s="74">
        <v>0.5</v>
      </c>
      <c r="F29" s="72" t="str">
        <f>VLOOKUP(D29,'Ratings Table'!A3:D7,4,FALSE)</f>
        <v>0.40-0.59</v>
      </c>
      <c r="G29" s="80">
        <v>0.45</v>
      </c>
      <c r="H29" s="86">
        <f>E29*G29</f>
        <v>0.22500000000000001</v>
      </c>
      <c r="I29" s="91"/>
    </row>
    <row r="30" spans="1:9" ht="18.75">
      <c r="A30" s="16"/>
      <c r="B30" s="16" t="s">
        <v>44</v>
      </c>
      <c r="C30" s="18" t="s">
        <v>64</v>
      </c>
      <c r="D30" s="17" t="s">
        <v>21</v>
      </c>
      <c r="E30" s="74">
        <v>0.5</v>
      </c>
      <c r="F30" s="72" t="str">
        <f>VLOOKUP(D30,'Ratings Table'!A3:D7,4,FALSE)</f>
        <v>0.40-0.59</v>
      </c>
      <c r="G30" s="80">
        <v>0.5</v>
      </c>
      <c r="H30" s="86">
        <f t="shared" ref="H30:H34" si="3">E30*G30</f>
        <v>0.25</v>
      </c>
      <c r="I30" s="90"/>
    </row>
    <row r="31" spans="1:9" ht="47.25">
      <c r="A31" s="16"/>
      <c r="B31" s="16" t="s">
        <v>46</v>
      </c>
      <c r="C31" s="18" t="s">
        <v>95</v>
      </c>
      <c r="D31" s="17" t="s">
        <v>33</v>
      </c>
      <c r="E31" s="75">
        <v>2</v>
      </c>
      <c r="F31" s="69" t="str">
        <f>VLOOKUP(D31,'Ratings Table'!A3:D7,4,FALSE)</f>
        <v>0.60-0.79</v>
      </c>
      <c r="G31" s="81">
        <v>0.65</v>
      </c>
      <c r="H31" s="86">
        <f t="shared" si="3"/>
        <v>1.3</v>
      </c>
      <c r="I31" s="90"/>
    </row>
    <row r="32" spans="1:9" ht="47.25">
      <c r="A32" s="16"/>
      <c r="B32" s="16" t="s">
        <v>47</v>
      </c>
      <c r="C32" s="18" t="s">
        <v>65</v>
      </c>
      <c r="D32" s="17" t="s">
        <v>21</v>
      </c>
      <c r="E32" s="92">
        <v>2</v>
      </c>
      <c r="F32" s="69" t="str">
        <f>VLOOKUP(D32,'Ratings Table'!A3:D7,4,FALSE)</f>
        <v>0.40-0.59</v>
      </c>
      <c r="G32" s="81">
        <v>0.5</v>
      </c>
      <c r="H32" s="86">
        <f t="shared" si="3"/>
        <v>1</v>
      </c>
      <c r="I32" s="90"/>
    </row>
    <row r="33" spans="1:9" ht="18.75">
      <c r="A33" s="16"/>
      <c r="B33" s="16" t="s">
        <v>32</v>
      </c>
      <c r="C33" s="18" t="s">
        <v>96</v>
      </c>
      <c r="D33" s="17" t="s">
        <v>21</v>
      </c>
      <c r="E33" s="92">
        <v>3</v>
      </c>
      <c r="F33" s="69" t="str">
        <f>VLOOKUP(D33,'Ratings Table'!A3:D7,4,FALSE)</f>
        <v>0.40-0.59</v>
      </c>
      <c r="G33" s="81">
        <v>0.45</v>
      </c>
      <c r="H33" s="86">
        <f t="shared" si="3"/>
        <v>1.35</v>
      </c>
      <c r="I33" s="90"/>
    </row>
    <row r="34" spans="1:9" ht="31.5">
      <c r="A34" s="16"/>
      <c r="B34" s="16" t="s">
        <v>66</v>
      </c>
      <c r="C34" s="18" t="s">
        <v>97</v>
      </c>
      <c r="D34" s="17" t="s">
        <v>22</v>
      </c>
      <c r="E34" s="92">
        <v>3</v>
      </c>
      <c r="F34" s="69" t="str">
        <f>VLOOKUP(D34,'Ratings Table'!A3:D7,4,FALSE)</f>
        <v>0.20-0.39</v>
      </c>
      <c r="G34" s="81">
        <v>0.35</v>
      </c>
      <c r="H34" s="86">
        <f t="shared" si="3"/>
        <v>1.0499999999999998</v>
      </c>
      <c r="I34" s="90"/>
    </row>
    <row r="35" spans="1:9" ht="29.45" customHeight="1">
      <c r="A35" s="19" t="s">
        <v>62</v>
      </c>
      <c r="B35" s="120" t="s">
        <v>98</v>
      </c>
      <c r="C35" s="121"/>
      <c r="D35" s="122"/>
      <c r="E35" s="153"/>
      <c r="F35" s="154"/>
      <c r="G35" s="154"/>
      <c r="H35" s="155"/>
      <c r="I35" s="49"/>
    </row>
    <row r="36" spans="1:9" ht="18.75">
      <c r="A36" s="16"/>
      <c r="B36" s="16" t="s">
        <v>42</v>
      </c>
      <c r="C36" s="18" t="s">
        <v>63</v>
      </c>
      <c r="D36" s="17" t="s">
        <v>21</v>
      </c>
      <c r="E36" s="36">
        <v>0.5</v>
      </c>
      <c r="F36" s="69" t="str">
        <f>VLOOKUP(D36,'Ratings Table'!A3:D7,4,FALSE)</f>
        <v>0.40-0.59</v>
      </c>
      <c r="G36" s="81">
        <v>0.55000000000000004</v>
      </c>
      <c r="H36" s="86">
        <f>E36*G36</f>
        <v>0.27500000000000002</v>
      </c>
      <c r="I36" s="90"/>
    </row>
    <row r="37" spans="1:9" ht="18.75">
      <c r="A37" s="16"/>
      <c r="B37" s="16" t="s">
        <v>44</v>
      </c>
      <c r="C37" s="18" t="s">
        <v>64</v>
      </c>
      <c r="D37" s="17" t="s">
        <v>21</v>
      </c>
      <c r="E37" s="36">
        <v>0.5</v>
      </c>
      <c r="F37" s="69" t="str">
        <f>VLOOKUP(D37,'Ratings Table'!A3:D7,4,FALSE)</f>
        <v>0.40-0.59</v>
      </c>
      <c r="G37" s="81">
        <v>0.5</v>
      </c>
      <c r="H37" s="86">
        <f t="shared" ref="H37:H40" si="4">E37*G37</f>
        <v>0.25</v>
      </c>
      <c r="I37" s="90"/>
    </row>
    <row r="38" spans="1:9" ht="47.25">
      <c r="A38" s="16"/>
      <c r="B38" s="16" t="s">
        <v>46</v>
      </c>
      <c r="C38" s="18" t="s">
        <v>95</v>
      </c>
      <c r="D38" s="17" t="s">
        <v>33</v>
      </c>
      <c r="E38" s="36">
        <v>2</v>
      </c>
      <c r="F38" s="69" t="str">
        <f>VLOOKUP(D38,'Ratings Table'!A3:D7,4,FALSE)</f>
        <v>0.60-0.79</v>
      </c>
      <c r="G38" s="81">
        <v>0.7</v>
      </c>
      <c r="H38" s="86">
        <f t="shared" si="4"/>
        <v>1.4</v>
      </c>
      <c r="I38" s="90"/>
    </row>
    <row r="39" spans="1:9" ht="47.25">
      <c r="A39" s="16"/>
      <c r="B39" s="16" t="s">
        <v>47</v>
      </c>
      <c r="C39" s="18" t="s">
        <v>65</v>
      </c>
      <c r="D39" s="17" t="s">
        <v>21</v>
      </c>
      <c r="E39" s="36">
        <v>2</v>
      </c>
      <c r="F39" s="69" t="str">
        <f>VLOOKUP(D39,'Ratings Table'!A3:D7,4,FALSE)</f>
        <v>0.40-0.59</v>
      </c>
      <c r="G39" s="81">
        <v>0.5</v>
      </c>
      <c r="H39" s="86">
        <f t="shared" si="4"/>
        <v>1</v>
      </c>
      <c r="I39" s="90"/>
    </row>
    <row r="40" spans="1:9" ht="18.75">
      <c r="A40" s="16"/>
      <c r="B40" s="16" t="s">
        <v>32</v>
      </c>
      <c r="C40" s="18" t="s">
        <v>99</v>
      </c>
      <c r="D40" s="17" t="s">
        <v>33</v>
      </c>
      <c r="E40" s="36">
        <v>3</v>
      </c>
      <c r="F40" s="69" t="str">
        <f>VLOOKUP(D40,'Ratings Table'!A3:D7,4,FALSE)</f>
        <v>0.60-0.79</v>
      </c>
      <c r="G40" s="81">
        <v>0.7</v>
      </c>
      <c r="H40" s="86">
        <f t="shared" si="4"/>
        <v>2.0999999999999996</v>
      </c>
      <c r="I40" s="90"/>
    </row>
    <row r="41" spans="1:9" ht="25.5">
      <c r="A41" s="117"/>
      <c r="B41" s="118"/>
      <c r="C41" s="118"/>
      <c r="D41" s="119"/>
      <c r="E41" s="33" t="s">
        <v>11</v>
      </c>
      <c r="F41" s="25"/>
      <c r="G41" s="73"/>
      <c r="H41" s="41" t="s">
        <v>13</v>
      </c>
      <c r="I41" s="51"/>
    </row>
    <row r="42" spans="1:9" ht="15.75">
      <c r="A42" s="99" t="s">
        <v>14</v>
      </c>
      <c r="B42" s="100"/>
      <c r="C42" s="100"/>
      <c r="D42" s="101"/>
      <c r="E42" s="23">
        <f>E9+E17+E23</f>
        <v>40</v>
      </c>
      <c r="F42" s="24"/>
      <c r="G42" s="24"/>
      <c r="H42" s="23">
        <f>H9+H17+H23</f>
        <v>21.549999999999997</v>
      </c>
      <c r="I42" s="46"/>
    </row>
    <row r="43" spans="1:9">
      <c r="I43" s="4"/>
    </row>
    <row r="44" spans="1:9">
      <c r="I44" s="4"/>
    </row>
    <row r="45" spans="1:9" ht="15.75">
      <c r="A45" s="102" t="s">
        <v>15</v>
      </c>
      <c r="B45" s="102"/>
      <c r="C45" s="102"/>
      <c r="D45" s="103"/>
      <c r="E45" s="23">
        <f>SUM(E47:E49,E51,E53,E55,E57,E59)</f>
        <v>20</v>
      </c>
      <c r="F45" s="24"/>
      <c r="G45" s="24"/>
      <c r="H45" s="97">
        <f>SUM(H47:H49)+H51+H53+H55+H57+H59</f>
        <v>11.100000000000001</v>
      </c>
      <c r="I45" s="50"/>
    </row>
    <row r="46" spans="1:9" ht="50.65" customHeight="1">
      <c r="A46" s="60" t="s">
        <v>67</v>
      </c>
      <c r="B46" s="104" t="s">
        <v>68</v>
      </c>
      <c r="C46" s="105"/>
      <c r="D46" s="42"/>
      <c r="E46" s="143"/>
      <c r="F46" s="140"/>
      <c r="G46" s="140"/>
      <c r="H46" s="140"/>
      <c r="I46" s="142"/>
    </row>
    <row r="47" spans="1:9" ht="18.75">
      <c r="A47" s="56"/>
      <c r="B47" s="56" t="s">
        <v>42</v>
      </c>
      <c r="C47" s="57" t="s">
        <v>100</v>
      </c>
      <c r="D47" s="17" t="s">
        <v>22</v>
      </c>
      <c r="E47" s="35">
        <v>2</v>
      </c>
      <c r="F47" s="69" t="str">
        <f>VLOOKUP(D47,'Ratings Table'!A3:D7,4,FALSE)</f>
        <v>0.20-0.39</v>
      </c>
      <c r="G47" s="81">
        <v>0.3</v>
      </c>
      <c r="H47" s="86">
        <f>E47*G47</f>
        <v>0.6</v>
      </c>
      <c r="I47" s="52"/>
    </row>
    <row r="48" spans="1:9" ht="31.5">
      <c r="A48" s="56"/>
      <c r="B48" s="56" t="s">
        <v>44</v>
      </c>
      <c r="C48" s="57" t="s">
        <v>69</v>
      </c>
      <c r="D48" s="17" t="s">
        <v>33</v>
      </c>
      <c r="E48" s="35">
        <v>1</v>
      </c>
      <c r="F48" s="69" t="str">
        <f>VLOOKUP(D48,'Ratings Table'!A3:D7,4,FALSE)</f>
        <v>0.60-0.79</v>
      </c>
      <c r="G48" s="81">
        <v>0.65</v>
      </c>
      <c r="H48" s="86">
        <f t="shared" ref="H48:H49" si="5">E48*G48</f>
        <v>0.65</v>
      </c>
      <c r="I48" s="52"/>
    </row>
    <row r="49" spans="1:9" ht="63">
      <c r="A49" s="56"/>
      <c r="B49" s="58" t="s">
        <v>46</v>
      </c>
      <c r="C49" s="59" t="s">
        <v>70</v>
      </c>
      <c r="D49" s="17" t="s">
        <v>33</v>
      </c>
      <c r="E49" s="35">
        <v>2</v>
      </c>
      <c r="F49" s="69" t="str">
        <f>VLOOKUP(D49,'Ratings Table'!A3:D7,4,FALSE)</f>
        <v>0.60-0.79</v>
      </c>
      <c r="G49" s="81">
        <v>0.65</v>
      </c>
      <c r="H49" s="86">
        <f t="shared" si="5"/>
        <v>1.3</v>
      </c>
      <c r="I49" s="52"/>
    </row>
    <row r="50" spans="1:9" ht="48.4" customHeight="1">
      <c r="A50" s="45"/>
      <c r="B50" s="111" t="s">
        <v>107</v>
      </c>
      <c r="C50" s="112"/>
      <c r="D50" s="113"/>
      <c r="E50" s="143"/>
      <c r="F50" s="140"/>
      <c r="G50" s="140"/>
      <c r="H50" s="140"/>
      <c r="I50" s="142"/>
    </row>
    <row r="51" spans="1:9" ht="63">
      <c r="A51" s="16"/>
      <c r="B51" s="43"/>
      <c r="C51" s="44" t="s">
        <v>108</v>
      </c>
      <c r="D51" s="17" t="s">
        <v>21</v>
      </c>
      <c r="E51" s="35">
        <v>3</v>
      </c>
      <c r="F51" s="69" t="str">
        <f>VLOOKUP(D51,'Ratings Table'!A3:D7,4,FALSE)</f>
        <v>0.40-0.59</v>
      </c>
      <c r="G51" s="81">
        <v>0.55000000000000004</v>
      </c>
      <c r="H51" s="86">
        <f>E51*G51</f>
        <v>1.6500000000000001</v>
      </c>
      <c r="I51" s="52"/>
    </row>
    <row r="52" spans="1:9" ht="45.95" customHeight="1">
      <c r="A52" s="45"/>
      <c r="B52" s="114" t="s">
        <v>110</v>
      </c>
      <c r="C52" s="115"/>
      <c r="D52" s="116"/>
      <c r="E52" s="143"/>
      <c r="F52" s="140"/>
      <c r="G52" s="140"/>
      <c r="H52" s="140"/>
      <c r="I52" s="142"/>
    </row>
    <row r="53" spans="1:9" ht="63">
      <c r="A53" s="16"/>
      <c r="B53" s="16"/>
      <c r="C53" s="18" t="s">
        <v>108</v>
      </c>
      <c r="D53" s="17" t="s">
        <v>33</v>
      </c>
      <c r="E53" s="35">
        <v>3</v>
      </c>
      <c r="F53" s="69" t="str">
        <f>VLOOKUP(D53,'Ratings Table'!A3:D7,4,FALSE)</f>
        <v>0.60-0.79</v>
      </c>
      <c r="G53" s="81">
        <v>0.75</v>
      </c>
      <c r="H53" s="86">
        <f>E53*G53</f>
        <v>2.25</v>
      </c>
      <c r="I53" s="52"/>
    </row>
    <row r="54" spans="1:9" ht="60.95" customHeight="1">
      <c r="A54" s="45"/>
      <c r="B54" s="114" t="s">
        <v>109</v>
      </c>
      <c r="C54" s="115"/>
      <c r="D54" s="116"/>
      <c r="E54" s="144"/>
      <c r="F54" s="145"/>
      <c r="G54" s="145"/>
      <c r="H54" s="145"/>
      <c r="I54" s="146"/>
    </row>
    <row r="55" spans="1:9" ht="63">
      <c r="A55" s="16"/>
      <c r="B55" s="16"/>
      <c r="C55" s="18" t="s">
        <v>108</v>
      </c>
      <c r="D55" s="17" t="s">
        <v>33</v>
      </c>
      <c r="E55" s="35">
        <v>3</v>
      </c>
      <c r="F55" s="69" t="str">
        <f>VLOOKUP(D55,'Ratings Table'!A3:D7,4,FALSE)</f>
        <v>0.60-0.79</v>
      </c>
      <c r="G55" s="81">
        <v>0.65</v>
      </c>
      <c r="H55" s="86">
        <f>E55*G55</f>
        <v>1.9500000000000002</v>
      </c>
      <c r="I55" s="52"/>
    </row>
    <row r="56" spans="1:9" ht="48.95" customHeight="1">
      <c r="A56" s="45"/>
      <c r="B56" s="114" t="s">
        <v>112</v>
      </c>
      <c r="C56" s="115"/>
      <c r="D56" s="116"/>
      <c r="E56" s="143"/>
      <c r="F56" s="140"/>
      <c r="G56" s="140"/>
      <c r="H56" s="140"/>
      <c r="I56" s="142"/>
    </row>
    <row r="57" spans="1:9" ht="63">
      <c r="A57" s="16"/>
      <c r="B57" s="16"/>
      <c r="C57" s="18" t="s">
        <v>108</v>
      </c>
      <c r="D57" s="17" t="s">
        <v>21</v>
      </c>
      <c r="E57" s="35">
        <v>3</v>
      </c>
      <c r="F57" s="69" t="str">
        <f>VLOOKUP(D57,'Ratings Table'!A3:D7,4,FALSE)</f>
        <v>0.40-0.59</v>
      </c>
      <c r="G57" s="81">
        <v>0.55000000000000004</v>
      </c>
      <c r="H57" s="86">
        <f>E57*G57</f>
        <v>1.6500000000000001</v>
      </c>
      <c r="I57" s="52"/>
    </row>
    <row r="58" spans="1:9" ht="36.6" customHeight="1">
      <c r="A58" s="45"/>
      <c r="B58" s="114" t="s">
        <v>111</v>
      </c>
      <c r="C58" s="115"/>
      <c r="D58" s="116"/>
      <c r="E58" s="143"/>
      <c r="F58" s="140"/>
      <c r="G58" s="140"/>
      <c r="H58" s="140"/>
      <c r="I58" s="142"/>
    </row>
    <row r="59" spans="1:9" ht="63">
      <c r="A59" s="16"/>
      <c r="B59" s="16"/>
      <c r="C59" s="18" t="s">
        <v>108</v>
      </c>
      <c r="D59" s="17" t="s">
        <v>22</v>
      </c>
      <c r="E59" s="35">
        <v>3</v>
      </c>
      <c r="F59" s="69" t="str">
        <f>VLOOKUP(D59,'Ratings Table'!A3:D7,4,FALSE)</f>
        <v>0.20-0.39</v>
      </c>
      <c r="G59" s="81">
        <v>0.35</v>
      </c>
      <c r="H59" s="86">
        <f>E59*G59</f>
        <v>1.0499999999999998</v>
      </c>
      <c r="I59" s="52"/>
    </row>
    <row r="60" spans="1:9" ht="39" customHeight="1">
      <c r="A60" s="106"/>
      <c r="B60" s="107"/>
      <c r="C60" s="107"/>
      <c r="D60" s="108"/>
      <c r="E60" s="33" t="s">
        <v>11</v>
      </c>
      <c r="F60" s="25"/>
      <c r="G60" s="25"/>
      <c r="H60" s="33" t="s">
        <v>13</v>
      </c>
      <c r="I60" s="52"/>
    </row>
    <row r="61" spans="1:9" ht="15" customHeight="1">
      <c r="A61" s="99" t="s">
        <v>16</v>
      </c>
      <c r="B61" s="100"/>
      <c r="C61" s="100"/>
      <c r="D61" s="101"/>
      <c r="E61" s="23">
        <f>E45</f>
        <v>20</v>
      </c>
      <c r="F61" s="24"/>
      <c r="G61" s="24"/>
      <c r="H61" s="23">
        <f>H45</f>
        <v>11.100000000000001</v>
      </c>
      <c r="I61" s="52"/>
    </row>
  </sheetData>
  <mergeCells count="43">
    <mergeCell ref="A60:D60"/>
    <mergeCell ref="A61:D61"/>
    <mergeCell ref="B54:D54"/>
    <mergeCell ref="E54:I54"/>
    <mergeCell ref="B56:D56"/>
    <mergeCell ref="E56:I56"/>
    <mergeCell ref="B58:D58"/>
    <mergeCell ref="E58:I58"/>
    <mergeCell ref="B52:D52"/>
    <mergeCell ref="E52:I52"/>
    <mergeCell ref="B28:D28"/>
    <mergeCell ref="E28:H28"/>
    <mergeCell ref="B35:D35"/>
    <mergeCell ref="E35:H35"/>
    <mergeCell ref="A41:D41"/>
    <mergeCell ref="A42:D42"/>
    <mergeCell ref="A45:D45"/>
    <mergeCell ref="B46:C46"/>
    <mergeCell ref="E46:I46"/>
    <mergeCell ref="B50:D50"/>
    <mergeCell ref="E50:I50"/>
    <mergeCell ref="A17:D17"/>
    <mergeCell ref="B18:C18"/>
    <mergeCell ref="E18:H18"/>
    <mergeCell ref="A23:D23"/>
    <mergeCell ref="B24:C24"/>
    <mergeCell ref="E24:H24"/>
    <mergeCell ref="A9:D9"/>
    <mergeCell ref="B10:C10"/>
    <mergeCell ref="E10:H10"/>
    <mergeCell ref="B14:D14"/>
    <mergeCell ref="E14:H14"/>
    <mergeCell ref="A1:I1"/>
    <mergeCell ref="A2:I2"/>
    <mergeCell ref="A3:I3"/>
    <mergeCell ref="A5:H5"/>
    <mergeCell ref="A7:C8"/>
    <mergeCell ref="D7:D8"/>
    <mergeCell ref="E7:E8"/>
    <mergeCell ref="F7:F8"/>
    <mergeCell ref="G7:G8"/>
    <mergeCell ref="H7:H8"/>
    <mergeCell ref="I7:I8"/>
  </mergeCells>
  <conditionalFormatting sqref="E9">
    <cfRule type="cellIs" dxfId="35" priority="16" operator="lessThan">
      <formula>10</formula>
    </cfRule>
    <cfRule type="cellIs" dxfId="34" priority="17" operator="greaterThan">
      <formula>10</formula>
    </cfRule>
    <cfRule type="cellIs" dxfId="33" priority="18" operator="equal">
      <formula>10</formula>
    </cfRule>
  </conditionalFormatting>
  <conditionalFormatting sqref="E17">
    <cfRule type="cellIs" dxfId="32" priority="13" operator="lessThan">
      <formula>8</formula>
    </cfRule>
    <cfRule type="cellIs" dxfId="31" priority="14" operator="greaterThan">
      <formula>8</formula>
    </cfRule>
    <cfRule type="cellIs" dxfId="30" priority="15" operator="equal">
      <formula>8</formula>
    </cfRule>
  </conditionalFormatting>
  <conditionalFormatting sqref="E23">
    <cfRule type="cellIs" dxfId="29" priority="10" operator="lessThan">
      <formula>22</formula>
    </cfRule>
    <cfRule type="cellIs" dxfId="28" priority="11" operator="greaterThan">
      <formula>22</formula>
    </cfRule>
    <cfRule type="cellIs" dxfId="27" priority="12" operator="equal">
      <formula>22</formula>
    </cfRule>
  </conditionalFormatting>
  <conditionalFormatting sqref="E42">
    <cfRule type="cellIs" dxfId="26" priority="7" operator="lessThan">
      <formula>40</formula>
    </cfRule>
    <cfRule type="cellIs" dxfId="25" priority="8" operator="greaterThan">
      <formula>40</formula>
    </cfRule>
    <cfRule type="cellIs" dxfId="24" priority="9" operator="equal">
      <formula>40</formula>
    </cfRule>
  </conditionalFormatting>
  <conditionalFormatting sqref="E45">
    <cfRule type="cellIs" dxfId="23" priority="4" operator="lessThan">
      <formula>20</formula>
    </cfRule>
    <cfRule type="cellIs" dxfId="22" priority="5" operator="greaterThan">
      <formula>20</formula>
    </cfRule>
    <cfRule type="cellIs" dxfId="21" priority="6" operator="equal">
      <formula>20</formula>
    </cfRule>
  </conditionalFormatting>
  <conditionalFormatting sqref="E61">
    <cfRule type="cellIs" dxfId="20" priority="1" operator="lessThan">
      <formula>20</formula>
    </cfRule>
    <cfRule type="cellIs" dxfId="19" priority="2" operator="greaterThan">
      <formula>20</formula>
    </cfRule>
    <cfRule type="cellIs" dxfId="18" priority="3" operator="equal">
      <formula>20</formula>
    </cfRule>
  </conditionalFormatting>
  <dataValidations count="1">
    <dataValidation type="list" allowBlank="1" showInputMessage="1" showErrorMessage="1" sqref="D35" xr:uid="{0DF6A9F2-9E83-4833-956A-A0B5154C53AB}">
      <formula1>"10,9,8,7,6,5,4,3,2,1,0"</formula1>
    </dataValidation>
  </dataValidations>
  <pageMargins left="0.7" right="0.7" top="0.75" bottom="1" header="0.3" footer="0.3"/>
  <pageSetup paperSize="3" scale="68" fitToHeight="0" orientation="portrait" r:id="rId1"/>
  <headerFooter>
    <oddFooter>&amp;C&amp;P of &amp;N&amp;RRev (03/11/2020)</oddFooter>
  </headerFooter>
  <rowBreaks count="1" manualBreakCount="1">
    <brk id="44"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82ACA269-7C13-4804-8E7B-D921EE7211CB}">
          <x14:formula1>
            <xm:f>'Ratings Table'!$A$3:$A$8</xm:f>
          </x14:formula1>
          <xm:sqref>D11:D13 D15:D16 D19:D22 D25:D27 D29:D34 D47:D49 D51 D53 D55 D57 D59 D36:D40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18F1C-17B4-486D-B667-0CB215F19CE8}">
  <sheetPr>
    <tabColor theme="7"/>
    <pageSetUpPr fitToPage="1"/>
  </sheetPr>
  <dimension ref="A1:I61"/>
  <sheetViews>
    <sheetView tabSelected="1" topLeftCell="A6" zoomScale="110" zoomScaleNormal="110" zoomScaleSheetLayoutView="55" workbookViewId="0">
      <pane xSplit="9" ySplit="3" topLeftCell="J50" activePane="bottomRight" state="frozen"/>
      <selection activeCell="A6" sqref="A6"/>
      <selection pane="topRight" activeCell="I6" sqref="I6"/>
      <selection pane="bottomLeft" activeCell="A9" sqref="A9"/>
      <selection pane="bottomRight" activeCell="G55" sqref="G55"/>
    </sheetView>
  </sheetViews>
  <sheetFormatPr defaultColWidth="8" defaultRowHeight="12.75"/>
  <cols>
    <col min="1" max="1" width="8.140625" style="4" customWidth="1"/>
    <col min="2" max="2" width="3.85546875" style="4" customWidth="1"/>
    <col min="3" max="3" width="83.5703125" style="4" customWidth="1"/>
    <col min="4" max="4" width="12.5703125" style="4" customWidth="1"/>
    <col min="5" max="5" width="12.85546875" style="4" customWidth="1"/>
    <col min="6" max="7" width="11.7109375" style="21" customWidth="1"/>
    <col min="8" max="8" width="12.7109375" style="4" customWidth="1"/>
    <col min="9" max="9" width="30.7109375" style="47" customWidth="1"/>
    <col min="10" max="10" width="1.5703125" style="4" customWidth="1"/>
    <col min="11" max="12" width="8" style="4" customWidth="1"/>
    <col min="13" max="16384" width="8" style="4"/>
  </cols>
  <sheetData>
    <row r="1" spans="1:9" ht="16.5" hidden="1" customHeight="1">
      <c r="A1" s="125" t="s">
        <v>6</v>
      </c>
      <c r="B1" s="125"/>
      <c r="C1" s="125"/>
      <c r="D1" s="125"/>
      <c r="E1" s="125"/>
      <c r="F1" s="125"/>
      <c r="G1" s="125"/>
      <c r="H1" s="125"/>
      <c r="I1" s="125"/>
    </row>
    <row r="2" spans="1:9" ht="26.1" hidden="1" customHeight="1">
      <c r="A2" s="126" t="s">
        <v>7</v>
      </c>
      <c r="B2" s="126"/>
      <c r="C2" s="126"/>
      <c r="D2" s="126"/>
      <c r="E2" s="126"/>
      <c r="F2" s="126"/>
      <c r="G2" s="126"/>
      <c r="H2" s="126"/>
      <c r="I2" s="126"/>
    </row>
    <row r="3" spans="1:9" ht="22.35" hidden="1" customHeight="1">
      <c r="A3" s="127" t="s">
        <v>8</v>
      </c>
      <c r="B3" s="127"/>
      <c r="C3" s="127"/>
      <c r="D3" s="127"/>
      <c r="E3" s="127"/>
      <c r="F3" s="127"/>
      <c r="G3" s="127"/>
      <c r="H3" s="127"/>
      <c r="I3" s="127"/>
    </row>
    <row r="4" spans="1:9" ht="17.850000000000001" hidden="1" customHeight="1">
      <c r="A4" s="9"/>
      <c r="B4" s="9"/>
      <c r="C4" s="10"/>
      <c r="D4" s="10"/>
      <c r="E4" s="20"/>
      <c r="F4" s="20"/>
      <c r="G4" s="20"/>
      <c r="H4" s="20"/>
    </row>
    <row r="5" spans="1:9" ht="24.75" hidden="1" customHeight="1">
      <c r="A5" s="128" t="s">
        <v>9</v>
      </c>
      <c r="B5" s="128"/>
      <c r="C5" s="128"/>
      <c r="D5" s="128"/>
      <c r="E5" s="128"/>
      <c r="F5" s="128"/>
      <c r="G5" s="128"/>
      <c r="H5" s="128"/>
      <c r="I5" s="48"/>
    </row>
    <row r="6" spans="1:9" ht="24.75" customHeight="1">
      <c r="A6" s="11" t="s">
        <v>104</v>
      </c>
      <c r="B6" s="12"/>
      <c r="C6" s="13"/>
      <c r="D6" s="14"/>
      <c r="E6" s="15"/>
      <c r="F6" s="22"/>
      <c r="G6" s="22"/>
    </row>
    <row r="7" spans="1:9" ht="16.5" customHeight="1">
      <c r="A7" s="130" t="s">
        <v>10</v>
      </c>
      <c r="B7" s="130"/>
      <c r="C7" s="131"/>
      <c r="D7" s="129" t="s">
        <v>81</v>
      </c>
      <c r="E7" s="129" t="s">
        <v>11</v>
      </c>
      <c r="F7" s="132" t="s">
        <v>88</v>
      </c>
      <c r="G7" s="132" t="s">
        <v>89</v>
      </c>
      <c r="H7" s="129" t="s">
        <v>82</v>
      </c>
      <c r="I7" s="123" t="s">
        <v>12</v>
      </c>
    </row>
    <row r="8" spans="1:9" ht="32.85" customHeight="1">
      <c r="A8" s="131"/>
      <c r="B8" s="131"/>
      <c r="C8" s="131"/>
      <c r="D8" s="129"/>
      <c r="E8" s="129"/>
      <c r="F8" s="133"/>
      <c r="G8" s="133"/>
      <c r="H8" s="129"/>
      <c r="I8" s="124"/>
    </row>
    <row r="9" spans="1:9" ht="15.75">
      <c r="A9" s="102" t="s">
        <v>39</v>
      </c>
      <c r="B9" s="102"/>
      <c r="C9" s="102"/>
      <c r="D9" s="134"/>
      <c r="E9" s="23">
        <f>SUM(E11:E13,E15:E16)</f>
        <v>10</v>
      </c>
      <c r="F9" s="24"/>
      <c r="G9" s="67"/>
      <c r="H9" s="94">
        <f>H11+H12+H13+H15+H16</f>
        <v>7.35</v>
      </c>
      <c r="I9" s="49"/>
    </row>
    <row r="10" spans="1:9" ht="40.15" customHeight="1">
      <c r="A10" s="45" t="s">
        <v>40</v>
      </c>
      <c r="B10" s="109" t="s">
        <v>41</v>
      </c>
      <c r="C10" s="110"/>
      <c r="D10" s="28"/>
      <c r="E10" s="139"/>
      <c r="F10" s="140"/>
      <c r="G10" s="140"/>
      <c r="H10" s="142"/>
      <c r="I10" s="49"/>
    </row>
    <row r="11" spans="1:9" ht="18.75">
      <c r="A11" s="16"/>
      <c r="B11" s="16" t="s">
        <v>42</v>
      </c>
      <c r="C11" s="18" t="s">
        <v>43</v>
      </c>
      <c r="D11" s="27" t="s">
        <v>33</v>
      </c>
      <c r="E11" s="35">
        <v>3</v>
      </c>
      <c r="F11" s="69" t="str">
        <f>VLOOKUP(D11,'Ratings Table'!A3:D7,4,FALSE)</f>
        <v>0.60-0.79</v>
      </c>
      <c r="G11" s="77">
        <v>0.75</v>
      </c>
      <c r="H11" s="84">
        <f>E11*G11</f>
        <v>2.25</v>
      </c>
      <c r="I11" s="88"/>
    </row>
    <row r="12" spans="1:9" ht="31.5">
      <c r="A12" s="16"/>
      <c r="B12" s="16" t="s">
        <v>44</v>
      </c>
      <c r="C12" s="18" t="s">
        <v>45</v>
      </c>
      <c r="D12" s="27" t="s">
        <v>33</v>
      </c>
      <c r="E12" s="35">
        <v>2</v>
      </c>
      <c r="F12" s="69" t="str">
        <f>VLOOKUP(D12,'Ratings Table'!A3:D7,4,FALSE)</f>
        <v>0.60-0.79</v>
      </c>
      <c r="G12" s="77">
        <v>0.7</v>
      </c>
      <c r="H12" s="84">
        <f t="shared" ref="H12:H13" si="0">E12*G12</f>
        <v>1.4</v>
      </c>
      <c r="I12" s="88"/>
    </row>
    <row r="13" spans="1:9" ht="18.75">
      <c r="A13" s="16"/>
      <c r="B13" s="16" t="s">
        <v>46</v>
      </c>
      <c r="C13" s="18" t="s">
        <v>90</v>
      </c>
      <c r="D13" s="17" t="s">
        <v>20</v>
      </c>
      <c r="E13" s="35">
        <v>1</v>
      </c>
      <c r="F13" s="69" t="str">
        <f>VLOOKUP(D13,'Ratings Table'!A3:D7,4,FALSE)</f>
        <v>0.80-1.0</v>
      </c>
      <c r="G13" s="77">
        <v>0.85</v>
      </c>
      <c r="H13" s="84">
        <f t="shared" si="0"/>
        <v>0.85</v>
      </c>
      <c r="I13" s="88"/>
    </row>
    <row r="14" spans="1:9" ht="65.650000000000006" customHeight="1">
      <c r="A14" s="71" t="s">
        <v>48</v>
      </c>
      <c r="B14" s="109" t="s">
        <v>49</v>
      </c>
      <c r="C14" s="110"/>
      <c r="D14" s="138"/>
      <c r="E14" s="147"/>
      <c r="F14" s="148"/>
      <c r="G14" s="148"/>
      <c r="H14" s="149"/>
      <c r="I14" s="49"/>
    </row>
    <row r="15" spans="1:9" ht="47.25">
      <c r="A15" s="16"/>
      <c r="B15" s="16" t="s">
        <v>42</v>
      </c>
      <c r="C15" s="18" t="s">
        <v>50</v>
      </c>
      <c r="D15" s="17" t="s">
        <v>33</v>
      </c>
      <c r="E15" s="35">
        <v>3</v>
      </c>
      <c r="F15" s="69" t="str">
        <f>VLOOKUP(D15,'Ratings Table'!A3:D7,4,FALSE)</f>
        <v>0.60-0.79</v>
      </c>
      <c r="G15" s="78">
        <v>0.7</v>
      </c>
      <c r="H15" s="85">
        <f>E15*G15</f>
        <v>2.0999999999999996</v>
      </c>
      <c r="I15" s="89"/>
    </row>
    <row r="16" spans="1:9" ht="31.5">
      <c r="A16" s="16"/>
      <c r="B16" s="16" t="s">
        <v>44</v>
      </c>
      <c r="C16" s="18" t="s">
        <v>51</v>
      </c>
      <c r="D16" s="17" t="s">
        <v>33</v>
      </c>
      <c r="E16" s="35">
        <v>1</v>
      </c>
      <c r="F16" s="69" t="str">
        <f>VLOOKUP(D16,'Ratings Table'!A3:D7,4,FALSE)</f>
        <v>0.60-0.79</v>
      </c>
      <c r="G16" s="78">
        <v>0.75</v>
      </c>
      <c r="H16" s="85">
        <f>E16*G16</f>
        <v>0.75</v>
      </c>
      <c r="I16" s="89"/>
    </row>
    <row r="17" spans="1:9" ht="15.75">
      <c r="A17" s="102" t="s">
        <v>52</v>
      </c>
      <c r="B17" s="102"/>
      <c r="C17" s="102"/>
      <c r="D17" s="134"/>
      <c r="E17" s="23">
        <f>SUM(E19:E22)</f>
        <v>8</v>
      </c>
      <c r="F17" s="24"/>
      <c r="G17" s="68"/>
      <c r="H17" s="26">
        <f>SUM(H19:H22)</f>
        <v>5.0999999999999996</v>
      </c>
      <c r="I17" s="49"/>
    </row>
    <row r="18" spans="1:9" ht="72.599999999999994" customHeight="1">
      <c r="A18" s="71" t="s">
        <v>53</v>
      </c>
      <c r="B18" s="109" t="s">
        <v>54</v>
      </c>
      <c r="C18" s="110"/>
      <c r="D18" s="28"/>
      <c r="E18" s="139"/>
      <c r="F18" s="140"/>
      <c r="G18" s="140"/>
      <c r="H18" s="141"/>
      <c r="I18" s="49"/>
    </row>
    <row r="19" spans="1:9" ht="18.75">
      <c r="A19" s="16"/>
      <c r="B19" s="16" t="s">
        <v>42</v>
      </c>
      <c r="C19" s="18" t="s">
        <v>55</v>
      </c>
      <c r="D19" s="17" t="s">
        <v>33</v>
      </c>
      <c r="E19" s="35">
        <v>3</v>
      </c>
      <c r="F19" s="69" t="str">
        <f>VLOOKUP(D19,'Ratings Table'!A3:D7,4,FALSE)</f>
        <v>0.60-0.79</v>
      </c>
      <c r="G19" s="77">
        <v>0.75</v>
      </c>
      <c r="H19" s="84">
        <f>E19*G19</f>
        <v>2.25</v>
      </c>
      <c r="I19" s="88"/>
    </row>
    <row r="20" spans="1:9" ht="31.5">
      <c r="A20" s="16"/>
      <c r="B20" s="16" t="s">
        <v>44</v>
      </c>
      <c r="C20" s="18" t="s">
        <v>56</v>
      </c>
      <c r="D20" s="17" t="s">
        <v>33</v>
      </c>
      <c r="E20" s="35">
        <v>2</v>
      </c>
      <c r="F20" s="69" t="str">
        <f>VLOOKUP(D20,'Ratings Table'!A3:D7,4,FALSE)</f>
        <v>0.60-0.79</v>
      </c>
      <c r="G20" s="77">
        <v>0.65</v>
      </c>
      <c r="H20" s="84">
        <f t="shared" ref="H20:H22" si="1">E20*G20</f>
        <v>1.3</v>
      </c>
      <c r="I20" s="88"/>
    </row>
    <row r="21" spans="1:9" ht="47.25">
      <c r="A21" s="29"/>
      <c r="B21" s="29" t="s">
        <v>46</v>
      </c>
      <c r="C21" s="30" t="s">
        <v>91</v>
      </c>
      <c r="D21" s="17" t="s">
        <v>22</v>
      </c>
      <c r="E21" s="35">
        <v>2</v>
      </c>
      <c r="F21" s="69" t="str">
        <f>VLOOKUP(D21,'Ratings Table'!A3:D7,4,FALSE)</f>
        <v>0.20-0.39</v>
      </c>
      <c r="G21" s="77">
        <v>0.35</v>
      </c>
      <c r="H21" s="84">
        <f t="shared" si="1"/>
        <v>0.7</v>
      </c>
      <c r="I21" s="88"/>
    </row>
    <row r="22" spans="1:9" ht="31.5">
      <c r="A22" s="31"/>
      <c r="B22" s="16" t="s">
        <v>47</v>
      </c>
      <c r="C22" s="32" t="s">
        <v>57</v>
      </c>
      <c r="D22" s="17" t="s">
        <v>20</v>
      </c>
      <c r="E22" s="35">
        <v>1</v>
      </c>
      <c r="F22" s="69" t="str">
        <f>VLOOKUP(D22,'Ratings Table'!A3:D7,4,FALSE)</f>
        <v>0.80-1.0</v>
      </c>
      <c r="G22" s="77">
        <v>0.85</v>
      </c>
      <c r="H22" s="84">
        <f t="shared" si="1"/>
        <v>0.85</v>
      </c>
      <c r="I22" s="88"/>
    </row>
    <row r="23" spans="1:9" ht="15.75">
      <c r="A23" s="135" t="s">
        <v>58</v>
      </c>
      <c r="B23" s="136"/>
      <c r="C23" s="136"/>
      <c r="D23" s="137"/>
      <c r="E23" s="76">
        <f>SUM(E25:E27,E29:E34,E36:E40)</f>
        <v>22</v>
      </c>
      <c r="F23" s="24"/>
      <c r="G23" s="68"/>
      <c r="H23" s="93">
        <f>(SUM(H25:H40))</f>
        <v>13.5</v>
      </c>
      <c r="I23" s="49"/>
    </row>
    <row r="24" spans="1:9" ht="24.4" customHeight="1">
      <c r="A24" s="71" t="s">
        <v>59</v>
      </c>
      <c r="B24" s="109" t="s">
        <v>60</v>
      </c>
      <c r="C24" s="110"/>
      <c r="D24" s="28"/>
      <c r="E24" s="139"/>
      <c r="F24" s="140"/>
      <c r="G24" s="140"/>
      <c r="H24" s="141"/>
      <c r="I24" s="49"/>
    </row>
    <row r="25" spans="1:9" ht="18.75">
      <c r="A25" s="16"/>
      <c r="B25" s="16" t="s">
        <v>42</v>
      </c>
      <c r="C25" s="18" t="s">
        <v>61</v>
      </c>
      <c r="D25" s="17" t="s">
        <v>33</v>
      </c>
      <c r="E25" s="74">
        <v>0.5</v>
      </c>
      <c r="F25" s="72" t="str">
        <f>VLOOKUP(D25,'Ratings Table'!A3:D7,4,FALSE)</f>
        <v>0.60-0.79</v>
      </c>
      <c r="G25" s="79">
        <v>0.75</v>
      </c>
      <c r="H25" s="84">
        <f>E25*G25</f>
        <v>0.375</v>
      </c>
      <c r="I25" s="88"/>
    </row>
    <row r="26" spans="1:9" ht="18.75">
      <c r="A26" s="16"/>
      <c r="B26" s="16" t="s">
        <v>44</v>
      </c>
      <c r="C26" s="18" t="s">
        <v>92</v>
      </c>
      <c r="D26" s="17" t="s">
        <v>20</v>
      </c>
      <c r="E26" s="87">
        <v>1.5</v>
      </c>
      <c r="F26" s="72" t="str">
        <f>VLOOKUP(D26,'Ratings Table'!A3:D7,4,FALSE)</f>
        <v>0.80-1.0</v>
      </c>
      <c r="G26" s="79">
        <v>0.85</v>
      </c>
      <c r="H26" s="84">
        <f t="shared" ref="H26:H27" si="2">E26*G26</f>
        <v>1.2749999999999999</v>
      </c>
      <c r="I26" s="88"/>
    </row>
    <row r="27" spans="1:9" ht="31.5">
      <c r="A27" s="16"/>
      <c r="B27" s="29" t="s">
        <v>46</v>
      </c>
      <c r="C27" s="30" t="s">
        <v>93</v>
      </c>
      <c r="D27" s="17" t="s">
        <v>33</v>
      </c>
      <c r="E27" s="92">
        <v>1</v>
      </c>
      <c r="F27" s="72" t="str">
        <f>VLOOKUP(D27,'Ratings Table'!A3:D7,4,FALSE)</f>
        <v>0.60-0.79</v>
      </c>
      <c r="G27" s="79">
        <v>0.75</v>
      </c>
      <c r="H27" s="84">
        <f t="shared" si="2"/>
        <v>0.75</v>
      </c>
      <c r="I27" s="88"/>
    </row>
    <row r="28" spans="1:9" ht="30.95" customHeight="1">
      <c r="A28" s="71" t="s">
        <v>62</v>
      </c>
      <c r="B28" s="120" t="s">
        <v>94</v>
      </c>
      <c r="C28" s="121"/>
      <c r="D28" s="122"/>
      <c r="E28" s="150"/>
      <c r="F28" s="151"/>
      <c r="G28" s="151"/>
      <c r="H28" s="152"/>
      <c r="I28" s="49"/>
    </row>
    <row r="29" spans="1:9" ht="18.75">
      <c r="A29" s="16"/>
      <c r="B29" s="16" t="s">
        <v>42</v>
      </c>
      <c r="C29" s="18" t="s">
        <v>63</v>
      </c>
      <c r="D29" s="17" t="s">
        <v>33</v>
      </c>
      <c r="E29" s="74">
        <v>0.5</v>
      </c>
      <c r="F29" s="72" t="str">
        <f>VLOOKUP(D29,'Ratings Table'!A3:D7,4,FALSE)</f>
        <v>0.60-0.79</v>
      </c>
      <c r="G29" s="80">
        <v>0.7</v>
      </c>
      <c r="H29" s="86">
        <f>E29*G29</f>
        <v>0.35</v>
      </c>
      <c r="I29" s="91"/>
    </row>
    <row r="30" spans="1:9" ht="18.75">
      <c r="A30" s="16"/>
      <c r="B30" s="16" t="s">
        <v>44</v>
      </c>
      <c r="C30" s="18" t="s">
        <v>64</v>
      </c>
      <c r="D30" s="17" t="s">
        <v>21</v>
      </c>
      <c r="E30" s="74">
        <v>0.5</v>
      </c>
      <c r="F30" s="72" t="str">
        <f>VLOOKUP(D30,'Ratings Table'!A3:D7,4,FALSE)</f>
        <v>0.40-0.59</v>
      </c>
      <c r="G30" s="80">
        <v>0.5</v>
      </c>
      <c r="H30" s="86">
        <f t="shared" ref="H30:H34" si="3">E30*G30</f>
        <v>0.25</v>
      </c>
      <c r="I30" s="90"/>
    </row>
    <row r="31" spans="1:9" ht="47.25">
      <c r="A31" s="16"/>
      <c r="B31" s="16" t="s">
        <v>46</v>
      </c>
      <c r="C31" s="18" t="s">
        <v>95</v>
      </c>
      <c r="D31" s="17" t="s">
        <v>33</v>
      </c>
      <c r="E31" s="75">
        <v>2</v>
      </c>
      <c r="F31" s="69" t="str">
        <f>VLOOKUP(D31,'Ratings Table'!A3:D7,4,FALSE)</f>
        <v>0.60-0.79</v>
      </c>
      <c r="G31" s="81">
        <v>0.75</v>
      </c>
      <c r="H31" s="86">
        <f t="shared" si="3"/>
        <v>1.5</v>
      </c>
      <c r="I31" s="90"/>
    </row>
    <row r="32" spans="1:9" ht="47.25">
      <c r="A32" s="16"/>
      <c r="B32" s="16" t="s">
        <v>47</v>
      </c>
      <c r="C32" s="18" t="s">
        <v>65</v>
      </c>
      <c r="D32" s="17" t="s">
        <v>21</v>
      </c>
      <c r="E32" s="92">
        <v>2</v>
      </c>
      <c r="F32" s="69" t="str">
        <f>VLOOKUP(D32,'Ratings Table'!A3:D7,4,FALSE)</f>
        <v>0.40-0.59</v>
      </c>
      <c r="G32" s="81">
        <v>0.55000000000000004</v>
      </c>
      <c r="H32" s="86">
        <f t="shared" si="3"/>
        <v>1.1000000000000001</v>
      </c>
      <c r="I32" s="90"/>
    </row>
    <row r="33" spans="1:9" ht="18.75">
      <c r="A33" s="16"/>
      <c r="B33" s="16" t="s">
        <v>32</v>
      </c>
      <c r="C33" s="18" t="s">
        <v>96</v>
      </c>
      <c r="D33" s="17" t="s">
        <v>21</v>
      </c>
      <c r="E33" s="92">
        <v>3</v>
      </c>
      <c r="F33" s="69" t="str">
        <f>VLOOKUP(D33,'Ratings Table'!A3:D7,4,FALSE)</f>
        <v>0.40-0.59</v>
      </c>
      <c r="G33" s="81">
        <v>0.45</v>
      </c>
      <c r="H33" s="86">
        <f t="shared" si="3"/>
        <v>1.35</v>
      </c>
      <c r="I33" s="90"/>
    </row>
    <row r="34" spans="1:9" ht="31.5">
      <c r="A34" s="16"/>
      <c r="B34" s="16" t="s">
        <v>66</v>
      </c>
      <c r="C34" s="18" t="s">
        <v>97</v>
      </c>
      <c r="D34" s="17" t="s">
        <v>22</v>
      </c>
      <c r="E34" s="92">
        <v>3</v>
      </c>
      <c r="F34" s="69" t="str">
        <f>VLOOKUP(D34,'Ratings Table'!A3:D7,4,FALSE)</f>
        <v>0.20-0.39</v>
      </c>
      <c r="G34" s="81">
        <v>0.35</v>
      </c>
      <c r="H34" s="86">
        <f t="shared" si="3"/>
        <v>1.0499999999999998</v>
      </c>
      <c r="I34" s="90"/>
    </row>
    <row r="35" spans="1:9" ht="29.45" customHeight="1">
      <c r="A35" s="19" t="s">
        <v>62</v>
      </c>
      <c r="B35" s="120" t="s">
        <v>98</v>
      </c>
      <c r="C35" s="121"/>
      <c r="D35" s="122"/>
      <c r="E35" s="153"/>
      <c r="F35" s="154"/>
      <c r="G35" s="154"/>
      <c r="H35" s="155"/>
      <c r="I35" s="49"/>
    </row>
    <row r="36" spans="1:9" ht="18.75">
      <c r="A36" s="16"/>
      <c r="B36" s="16" t="s">
        <v>42</v>
      </c>
      <c r="C36" s="18" t="s">
        <v>63</v>
      </c>
      <c r="D36" s="17" t="s">
        <v>33</v>
      </c>
      <c r="E36" s="36">
        <v>0.5</v>
      </c>
      <c r="F36" s="69" t="str">
        <f>VLOOKUP(D36,'Ratings Table'!A3:D7,4,FALSE)</f>
        <v>0.60-0.79</v>
      </c>
      <c r="G36" s="81">
        <v>0.7</v>
      </c>
      <c r="H36" s="86">
        <f>E36*G36</f>
        <v>0.35</v>
      </c>
      <c r="I36" s="90"/>
    </row>
    <row r="37" spans="1:9" ht="18.75">
      <c r="A37" s="16"/>
      <c r="B37" s="16" t="s">
        <v>44</v>
      </c>
      <c r="C37" s="18" t="s">
        <v>64</v>
      </c>
      <c r="D37" s="17" t="s">
        <v>21</v>
      </c>
      <c r="E37" s="36">
        <v>0.5</v>
      </c>
      <c r="F37" s="69" t="str">
        <f>VLOOKUP(D37,'Ratings Table'!A3:D7,4,FALSE)</f>
        <v>0.40-0.59</v>
      </c>
      <c r="G37" s="81">
        <v>0.5</v>
      </c>
      <c r="H37" s="86">
        <f t="shared" ref="H37:H40" si="4">E37*G37</f>
        <v>0.25</v>
      </c>
      <c r="I37" s="90"/>
    </row>
    <row r="38" spans="1:9" ht="47.25">
      <c r="A38" s="16"/>
      <c r="B38" s="16" t="s">
        <v>46</v>
      </c>
      <c r="C38" s="18" t="s">
        <v>95</v>
      </c>
      <c r="D38" s="17" t="s">
        <v>33</v>
      </c>
      <c r="E38" s="36">
        <v>2</v>
      </c>
      <c r="F38" s="69" t="str">
        <f>VLOOKUP(D38,'Ratings Table'!A3:D7,4,FALSE)</f>
        <v>0.60-0.79</v>
      </c>
      <c r="G38" s="81">
        <v>0.75</v>
      </c>
      <c r="H38" s="86">
        <f t="shared" si="4"/>
        <v>1.5</v>
      </c>
      <c r="I38" s="90"/>
    </row>
    <row r="39" spans="1:9" ht="47.25">
      <c r="A39" s="16"/>
      <c r="B39" s="16" t="s">
        <v>47</v>
      </c>
      <c r="C39" s="18" t="s">
        <v>65</v>
      </c>
      <c r="D39" s="17" t="s">
        <v>33</v>
      </c>
      <c r="E39" s="36">
        <v>2</v>
      </c>
      <c r="F39" s="69" t="str">
        <f>VLOOKUP(D39,'Ratings Table'!A3:D7,4,FALSE)</f>
        <v>0.60-0.79</v>
      </c>
      <c r="G39" s="81">
        <v>0.65</v>
      </c>
      <c r="H39" s="86">
        <f t="shared" si="4"/>
        <v>1.3</v>
      </c>
      <c r="I39" s="90"/>
    </row>
    <row r="40" spans="1:9" ht="18.75">
      <c r="A40" s="16"/>
      <c r="B40" s="16" t="s">
        <v>32</v>
      </c>
      <c r="C40" s="18" t="s">
        <v>99</v>
      </c>
      <c r="D40" s="17" t="s">
        <v>33</v>
      </c>
      <c r="E40" s="36">
        <v>3</v>
      </c>
      <c r="F40" s="69" t="str">
        <f>VLOOKUP(D40,'Ratings Table'!A3:D7,4,FALSE)</f>
        <v>0.60-0.79</v>
      </c>
      <c r="G40" s="81">
        <v>0.7</v>
      </c>
      <c r="H40" s="86">
        <f t="shared" si="4"/>
        <v>2.0999999999999996</v>
      </c>
      <c r="I40" s="90"/>
    </row>
    <row r="41" spans="1:9" ht="25.5">
      <c r="A41" s="117"/>
      <c r="B41" s="118"/>
      <c r="C41" s="118"/>
      <c r="D41" s="119"/>
      <c r="E41" s="33" t="s">
        <v>11</v>
      </c>
      <c r="F41" s="25"/>
      <c r="G41" s="73"/>
      <c r="H41" s="41" t="s">
        <v>13</v>
      </c>
      <c r="I41" s="51"/>
    </row>
    <row r="42" spans="1:9" ht="15.75">
      <c r="A42" s="99" t="s">
        <v>14</v>
      </c>
      <c r="B42" s="100"/>
      <c r="C42" s="100"/>
      <c r="D42" s="101"/>
      <c r="E42" s="23">
        <f>E9+E17+E23</f>
        <v>40</v>
      </c>
      <c r="F42" s="24"/>
      <c r="G42" s="24"/>
      <c r="H42" s="23">
        <f>H9+H17+H23</f>
        <v>25.95</v>
      </c>
      <c r="I42" s="46"/>
    </row>
    <row r="43" spans="1:9">
      <c r="I43" s="4"/>
    </row>
    <row r="44" spans="1:9">
      <c r="I44" s="4"/>
    </row>
    <row r="45" spans="1:9" ht="15.75">
      <c r="A45" s="102" t="s">
        <v>15</v>
      </c>
      <c r="B45" s="102"/>
      <c r="C45" s="102"/>
      <c r="D45" s="103"/>
      <c r="E45" s="23">
        <f>SUM(E47:E49,E51,E53,E55,E57,E59)</f>
        <v>20</v>
      </c>
      <c r="F45" s="24"/>
      <c r="G45" s="24"/>
      <c r="H45" s="23">
        <f>SUM(H47:H49)+H51+H53+H55+H57+H59</f>
        <v>15.429999999999998</v>
      </c>
      <c r="I45" s="50"/>
    </row>
    <row r="46" spans="1:9" ht="50.65" customHeight="1">
      <c r="A46" s="60" t="s">
        <v>67</v>
      </c>
      <c r="B46" s="104" t="s">
        <v>68</v>
      </c>
      <c r="C46" s="105"/>
      <c r="D46" s="42"/>
      <c r="E46" s="143"/>
      <c r="F46" s="140"/>
      <c r="G46" s="140"/>
      <c r="H46" s="140"/>
      <c r="I46" s="142"/>
    </row>
    <row r="47" spans="1:9" ht="18.75">
      <c r="A47" s="56"/>
      <c r="B47" s="56" t="s">
        <v>42</v>
      </c>
      <c r="C47" s="57" t="s">
        <v>100</v>
      </c>
      <c r="D47" s="17" t="s">
        <v>20</v>
      </c>
      <c r="E47" s="35">
        <v>2</v>
      </c>
      <c r="F47" s="69" t="str">
        <f>VLOOKUP(D47,'Ratings Table'!A3:D7,4,FALSE)</f>
        <v>0.80-1.0</v>
      </c>
      <c r="G47" s="81">
        <v>0.9</v>
      </c>
      <c r="H47" s="86">
        <f>E47*G47</f>
        <v>1.8</v>
      </c>
      <c r="I47" s="52"/>
    </row>
    <row r="48" spans="1:9" ht="31.5">
      <c r="A48" s="56"/>
      <c r="B48" s="56" t="s">
        <v>44</v>
      </c>
      <c r="C48" s="57" t="s">
        <v>69</v>
      </c>
      <c r="D48" s="17" t="s">
        <v>20</v>
      </c>
      <c r="E48" s="35">
        <v>1</v>
      </c>
      <c r="F48" s="69" t="str">
        <f>VLOOKUP(D48,'Ratings Table'!A3:D7,4,FALSE)</f>
        <v>0.80-1.0</v>
      </c>
      <c r="G48" s="81">
        <v>0.83</v>
      </c>
      <c r="H48" s="86">
        <f t="shared" ref="H48:H49" si="5">E48*G48</f>
        <v>0.83</v>
      </c>
      <c r="I48" s="52"/>
    </row>
    <row r="49" spans="1:9" ht="63">
      <c r="A49" s="56"/>
      <c r="B49" s="58" t="s">
        <v>46</v>
      </c>
      <c r="C49" s="59" t="s">
        <v>70</v>
      </c>
      <c r="D49" s="17" t="s">
        <v>33</v>
      </c>
      <c r="E49" s="35">
        <v>2</v>
      </c>
      <c r="F49" s="69" t="str">
        <f>VLOOKUP(D49,'Ratings Table'!A3:D7,4,FALSE)</f>
        <v>0.60-0.79</v>
      </c>
      <c r="G49" s="81">
        <v>0.7</v>
      </c>
      <c r="H49" s="86">
        <f t="shared" si="5"/>
        <v>1.4</v>
      </c>
      <c r="I49" s="52"/>
    </row>
    <row r="50" spans="1:9" ht="48.4" customHeight="1">
      <c r="A50" s="45"/>
      <c r="B50" s="111" t="s">
        <v>107</v>
      </c>
      <c r="C50" s="112"/>
      <c r="D50" s="113"/>
      <c r="E50" s="143"/>
      <c r="F50" s="140"/>
      <c r="G50" s="140"/>
      <c r="H50" s="140"/>
      <c r="I50" s="142"/>
    </row>
    <row r="51" spans="1:9" ht="63">
      <c r="A51" s="16"/>
      <c r="B51" s="43"/>
      <c r="C51" s="44" t="s">
        <v>108</v>
      </c>
      <c r="D51" s="17" t="s">
        <v>21</v>
      </c>
      <c r="E51" s="35">
        <v>3</v>
      </c>
      <c r="F51" s="69" t="str">
        <f>VLOOKUP(D51,'Ratings Table'!A3:D7,4,FALSE)</f>
        <v>0.40-0.59</v>
      </c>
      <c r="G51" s="81">
        <v>0.5</v>
      </c>
      <c r="H51" s="86">
        <f>E51*G51</f>
        <v>1.5</v>
      </c>
      <c r="I51" s="52"/>
    </row>
    <row r="52" spans="1:9" ht="45.95" customHeight="1">
      <c r="A52" s="45"/>
      <c r="B52" s="114" t="s">
        <v>110</v>
      </c>
      <c r="C52" s="115"/>
      <c r="D52" s="116"/>
      <c r="E52" s="143"/>
      <c r="F52" s="140"/>
      <c r="G52" s="140"/>
      <c r="H52" s="140"/>
      <c r="I52" s="142"/>
    </row>
    <row r="53" spans="1:9" ht="63">
      <c r="A53" s="16"/>
      <c r="B53" s="16"/>
      <c r="C53" s="18" t="s">
        <v>108</v>
      </c>
      <c r="D53" s="17" t="s">
        <v>33</v>
      </c>
      <c r="E53" s="35">
        <v>3</v>
      </c>
      <c r="F53" s="69" t="str">
        <f>VLOOKUP(D53,'Ratings Table'!A3:D7,4,FALSE)</f>
        <v>0.60-0.79</v>
      </c>
      <c r="G53" s="81">
        <v>0.65</v>
      </c>
      <c r="H53" s="86">
        <f>E53*G53</f>
        <v>1.9500000000000002</v>
      </c>
      <c r="I53" s="52"/>
    </row>
    <row r="54" spans="1:9" ht="60.95" customHeight="1">
      <c r="A54" s="45"/>
      <c r="B54" s="114" t="s">
        <v>109</v>
      </c>
      <c r="C54" s="115"/>
      <c r="D54" s="116"/>
      <c r="E54" s="144"/>
      <c r="F54" s="145"/>
      <c r="G54" s="145"/>
      <c r="H54" s="145"/>
      <c r="I54" s="146"/>
    </row>
    <row r="55" spans="1:9" ht="63">
      <c r="A55" s="16"/>
      <c r="B55" s="16"/>
      <c r="C55" s="18" t="s">
        <v>108</v>
      </c>
      <c r="D55" s="17" t="s">
        <v>20</v>
      </c>
      <c r="E55" s="35">
        <v>3</v>
      </c>
      <c r="F55" s="69" t="str">
        <f>VLOOKUP(D55,'Ratings Table'!A3:D7,4,FALSE)</f>
        <v>0.80-1.0</v>
      </c>
      <c r="G55" s="81">
        <v>0.85</v>
      </c>
      <c r="H55" s="86">
        <f>E55*G55</f>
        <v>2.5499999999999998</v>
      </c>
      <c r="I55" s="52"/>
    </row>
    <row r="56" spans="1:9" ht="48.95" customHeight="1">
      <c r="A56" s="45"/>
      <c r="B56" s="114" t="s">
        <v>112</v>
      </c>
      <c r="C56" s="115"/>
      <c r="D56" s="116"/>
      <c r="E56" s="143"/>
      <c r="F56" s="140"/>
      <c r="G56" s="140"/>
      <c r="H56" s="140"/>
      <c r="I56" s="142"/>
    </row>
    <row r="57" spans="1:9" ht="63">
      <c r="A57" s="16"/>
      <c r="B57" s="16"/>
      <c r="C57" s="18" t="s">
        <v>108</v>
      </c>
      <c r="D57" s="17" t="s">
        <v>20</v>
      </c>
      <c r="E57" s="35">
        <v>3</v>
      </c>
      <c r="F57" s="69" t="str">
        <f>VLOOKUP(D57,'Ratings Table'!A3:D7,4,FALSE)</f>
        <v>0.80-1.0</v>
      </c>
      <c r="G57" s="81">
        <v>0.85</v>
      </c>
      <c r="H57" s="86">
        <f>E57*G57</f>
        <v>2.5499999999999998</v>
      </c>
      <c r="I57" s="52"/>
    </row>
    <row r="58" spans="1:9" ht="36.6" customHeight="1">
      <c r="A58" s="45"/>
      <c r="B58" s="114" t="s">
        <v>111</v>
      </c>
      <c r="C58" s="115"/>
      <c r="D58" s="116"/>
      <c r="E58" s="143"/>
      <c r="F58" s="140"/>
      <c r="G58" s="140"/>
      <c r="H58" s="140"/>
      <c r="I58" s="142"/>
    </row>
    <row r="59" spans="1:9" ht="63">
      <c r="A59" s="16"/>
      <c r="B59" s="16"/>
      <c r="C59" s="18" t="s">
        <v>108</v>
      </c>
      <c r="D59" s="17" t="s">
        <v>20</v>
      </c>
      <c r="E59" s="35">
        <v>3</v>
      </c>
      <c r="F59" s="69" t="str">
        <f>VLOOKUP(D59,'Ratings Table'!A3:D7,4,FALSE)</f>
        <v>0.80-1.0</v>
      </c>
      <c r="G59" s="81">
        <v>0.95</v>
      </c>
      <c r="H59" s="86">
        <f>E59*G59</f>
        <v>2.8499999999999996</v>
      </c>
      <c r="I59" s="52"/>
    </row>
    <row r="60" spans="1:9" ht="39" customHeight="1">
      <c r="A60" s="106"/>
      <c r="B60" s="107"/>
      <c r="C60" s="107"/>
      <c r="D60" s="108"/>
      <c r="E60" s="33" t="s">
        <v>11</v>
      </c>
      <c r="F60" s="25"/>
      <c r="G60" s="25"/>
      <c r="H60" s="33" t="s">
        <v>13</v>
      </c>
      <c r="I60" s="52"/>
    </row>
    <row r="61" spans="1:9" ht="15" customHeight="1">
      <c r="A61" s="99" t="s">
        <v>16</v>
      </c>
      <c r="B61" s="100"/>
      <c r="C61" s="100"/>
      <c r="D61" s="101"/>
      <c r="E61" s="23">
        <f>E45</f>
        <v>20</v>
      </c>
      <c r="F61" s="24"/>
      <c r="G61" s="24"/>
      <c r="H61" s="23">
        <f>H45</f>
        <v>15.429999999999998</v>
      </c>
      <c r="I61" s="52"/>
    </row>
  </sheetData>
  <mergeCells count="43">
    <mergeCell ref="A60:D60"/>
    <mergeCell ref="A61:D61"/>
    <mergeCell ref="B54:D54"/>
    <mergeCell ref="E54:I54"/>
    <mergeCell ref="B56:D56"/>
    <mergeCell ref="E56:I56"/>
    <mergeCell ref="B58:D58"/>
    <mergeCell ref="E58:I58"/>
    <mergeCell ref="B52:D52"/>
    <mergeCell ref="E52:I52"/>
    <mergeCell ref="B28:D28"/>
    <mergeCell ref="E28:H28"/>
    <mergeCell ref="B35:D35"/>
    <mergeCell ref="E35:H35"/>
    <mergeCell ref="A41:D41"/>
    <mergeCell ref="A42:D42"/>
    <mergeCell ref="A45:D45"/>
    <mergeCell ref="B46:C46"/>
    <mergeCell ref="E46:I46"/>
    <mergeCell ref="B50:D50"/>
    <mergeCell ref="E50:I50"/>
    <mergeCell ref="A17:D17"/>
    <mergeCell ref="B18:C18"/>
    <mergeCell ref="E18:H18"/>
    <mergeCell ref="A23:D23"/>
    <mergeCell ref="B24:C24"/>
    <mergeCell ref="E24:H24"/>
    <mergeCell ref="A9:D9"/>
    <mergeCell ref="B10:C10"/>
    <mergeCell ref="E10:H10"/>
    <mergeCell ref="B14:D14"/>
    <mergeCell ref="E14:H14"/>
    <mergeCell ref="A1:I1"/>
    <mergeCell ref="A2:I2"/>
    <mergeCell ref="A3:I3"/>
    <mergeCell ref="A5:H5"/>
    <mergeCell ref="A7:C8"/>
    <mergeCell ref="D7:D8"/>
    <mergeCell ref="E7:E8"/>
    <mergeCell ref="F7:F8"/>
    <mergeCell ref="G7:G8"/>
    <mergeCell ref="H7:H8"/>
    <mergeCell ref="I7:I8"/>
  </mergeCells>
  <conditionalFormatting sqref="E9">
    <cfRule type="cellIs" dxfId="17" priority="16" operator="lessThan">
      <formula>10</formula>
    </cfRule>
    <cfRule type="cellIs" dxfId="16" priority="17" operator="greaterThan">
      <formula>10</formula>
    </cfRule>
    <cfRule type="cellIs" dxfId="15" priority="18" operator="equal">
      <formula>10</formula>
    </cfRule>
  </conditionalFormatting>
  <conditionalFormatting sqref="E17">
    <cfRule type="cellIs" dxfId="14" priority="13" operator="lessThan">
      <formula>8</formula>
    </cfRule>
    <cfRule type="cellIs" dxfId="13" priority="14" operator="greaterThan">
      <formula>8</formula>
    </cfRule>
    <cfRule type="cellIs" dxfId="12" priority="15" operator="equal">
      <formula>8</formula>
    </cfRule>
  </conditionalFormatting>
  <conditionalFormatting sqref="E23">
    <cfRule type="cellIs" dxfId="11" priority="10" operator="lessThan">
      <formula>22</formula>
    </cfRule>
    <cfRule type="cellIs" dxfId="10" priority="11" operator="greaterThan">
      <formula>22</formula>
    </cfRule>
    <cfRule type="cellIs" dxfId="9" priority="12" operator="equal">
      <formula>22</formula>
    </cfRule>
  </conditionalFormatting>
  <conditionalFormatting sqref="E42">
    <cfRule type="cellIs" dxfId="8" priority="7" operator="lessThan">
      <formula>40</formula>
    </cfRule>
    <cfRule type="cellIs" dxfId="7" priority="8" operator="greaterThan">
      <formula>40</formula>
    </cfRule>
    <cfRule type="cellIs" dxfId="6" priority="9" operator="equal">
      <formula>40</formula>
    </cfRule>
  </conditionalFormatting>
  <conditionalFormatting sqref="E45">
    <cfRule type="cellIs" dxfId="5" priority="4" operator="lessThan">
      <formula>20</formula>
    </cfRule>
    <cfRule type="cellIs" dxfId="4" priority="5" operator="greaterThan">
      <formula>20</formula>
    </cfRule>
    <cfRule type="cellIs" dxfId="3" priority="6" operator="equal">
      <formula>20</formula>
    </cfRule>
  </conditionalFormatting>
  <conditionalFormatting sqref="E61">
    <cfRule type="cellIs" dxfId="2" priority="1" operator="lessThan">
      <formula>20</formula>
    </cfRule>
    <cfRule type="cellIs" dxfId="1" priority="2" operator="greaterThan">
      <formula>20</formula>
    </cfRule>
    <cfRule type="cellIs" dxfId="0" priority="3" operator="equal">
      <formula>20</formula>
    </cfRule>
  </conditionalFormatting>
  <dataValidations count="1">
    <dataValidation type="list" allowBlank="1" showInputMessage="1" showErrorMessage="1" sqref="D35" xr:uid="{835C35ED-1CE2-4943-93F8-D5C4AE548088}">
      <formula1>"10,9,8,7,6,5,4,3,2,1,0"</formula1>
    </dataValidation>
  </dataValidations>
  <pageMargins left="0.7" right="0.7" top="0.75" bottom="1" header="0.3" footer="0.3"/>
  <pageSetup paperSize="3" scale="68" fitToHeight="0" orientation="portrait" r:id="rId1"/>
  <headerFooter>
    <oddFooter>&amp;C&amp;P of &amp;N&amp;RRev (03/11/2020)</oddFooter>
  </headerFooter>
  <rowBreaks count="1" manualBreakCount="1">
    <brk id="44"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CFD38B99-ADFF-4DEB-B7C2-873D7EBBC9F4}">
          <x14:formula1>
            <xm:f>'Ratings Table'!$A$3:$A$8</xm:f>
          </x14:formula1>
          <xm:sqref>D11:D13 D15:D16 D19:D22 D25:D27 D29:D34 D47:D49 D51 D53 D55 D57 D59 D36:D40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E2D43-6646-4F70-B459-F5477B778A85}">
  <sheetPr>
    <pageSetUpPr fitToPage="1"/>
  </sheetPr>
  <dimension ref="A1:D7"/>
  <sheetViews>
    <sheetView topLeftCell="A2" zoomScale="110" zoomScaleNormal="110" zoomScaleSheetLayoutView="100" workbookViewId="0">
      <selection activeCell="C6" sqref="C6"/>
    </sheetView>
  </sheetViews>
  <sheetFormatPr defaultColWidth="7.5703125" defaultRowHeight="12.75"/>
  <cols>
    <col min="1" max="1" width="16.140625" style="3" customWidth="1"/>
    <col min="2" max="2" width="5.7109375" style="3" hidden="1" customWidth="1"/>
    <col min="3" max="3" width="79.28515625" style="3" customWidth="1"/>
    <col min="4" max="4" width="22.42578125" style="3" customWidth="1"/>
    <col min="5" max="16384" width="7.5703125" style="3"/>
  </cols>
  <sheetData>
    <row r="1" spans="1:4" ht="30.75">
      <c r="A1" s="39" t="s">
        <v>79</v>
      </c>
      <c r="B1" s="39"/>
      <c r="C1" s="39"/>
      <c r="D1" s="2"/>
    </row>
    <row r="2" spans="1:4" ht="47.25">
      <c r="A2" s="38" t="s">
        <v>17</v>
      </c>
      <c r="B2" s="38"/>
      <c r="C2" s="5" t="s">
        <v>18</v>
      </c>
      <c r="D2" s="5" t="s">
        <v>19</v>
      </c>
    </row>
    <row r="3" spans="1:4" ht="57.95" customHeight="1">
      <c r="A3" s="55" t="s">
        <v>20</v>
      </c>
      <c r="B3" s="40">
        <v>10</v>
      </c>
      <c r="C3" s="54" t="s">
        <v>34</v>
      </c>
      <c r="D3" s="82" t="s">
        <v>83</v>
      </c>
    </row>
    <row r="4" spans="1:4" ht="69.599999999999994" customHeight="1">
      <c r="A4" s="40" t="s">
        <v>33</v>
      </c>
      <c r="B4" s="40">
        <v>8</v>
      </c>
      <c r="C4" s="53" t="s">
        <v>35</v>
      </c>
      <c r="D4" s="82" t="s">
        <v>84</v>
      </c>
    </row>
    <row r="5" spans="1:4" ht="64.900000000000006" customHeight="1">
      <c r="A5" s="40" t="s">
        <v>21</v>
      </c>
      <c r="B5" s="40">
        <v>5</v>
      </c>
      <c r="C5" s="53" t="s">
        <v>36</v>
      </c>
      <c r="D5" s="82" t="s">
        <v>85</v>
      </c>
    </row>
    <row r="6" spans="1:4" ht="66.400000000000006" customHeight="1">
      <c r="A6" s="40" t="s">
        <v>22</v>
      </c>
      <c r="B6" s="40">
        <v>2</v>
      </c>
      <c r="C6" s="53" t="s">
        <v>37</v>
      </c>
      <c r="D6" s="82" t="s">
        <v>86</v>
      </c>
    </row>
    <row r="7" spans="1:4" ht="63">
      <c r="A7" s="6" t="s">
        <v>23</v>
      </c>
      <c r="B7" s="40">
        <v>0</v>
      </c>
      <c r="C7" s="37" t="s">
        <v>38</v>
      </c>
      <c r="D7" s="82" t="s">
        <v>87</v>
      </c>
    </row>
  </sheetData>
  <pageMargins left="0.7" right="0.7" top="0.75" bottom="0.75" header="0.3" footer="0.3"/>
  <pageSetup scale="9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2DD97-0A48-4255-B453-7E4D79C91634}">
  <dimension ref="A1:C7"/>
  <sheetViews>
    <sheetView zoomScale="130" zoomScaleNormal="130" workbookViewId="0">
      <selection activeCell="C10" sqref="C10"/>
    </sheetView>
  </sheetViews>
  <sheetFormatPr defaultRowHeight="15"/>
  <cols>
    <col min="1" max="1" width="19.5703125" customWidth="1"/>
    <col min="2" max="2" width="7.28515625" bestFit="1" customWidth="1"/>
    <col min="3" max="3" width="10" bestFit="1" customWidth="1"/>
  </cols>
  <sheetData>
    <row r="1" spans="1:3" ht="25.5">
      <c r="A1" s="61" t="s">
        <v>73</v>
      </c>
      <c r="B1" s="61"/>
      <c r="C1" s="61"/>
    </row>
    <row r="3" spans="1:3" ht="15" customHeight="1">
      <c r="A3" s="62" t="s">
        <v>80</v>
      </c>
      <c r="B3" s="65">
        <v>40</v>
      </c>
      <c r="C3" s="61"/>
    </row>
    <row r="4" spans="1:3">
      <c r="A4" s="66" t="s">
        <v>74</v>
      </c>
      <c r="B4" s="66" t="s">
        <v>75</v>
      </c>
      <c r="C4" s="66" t="s">
        <v>1</v>
      </c>
    </row>
    <row r="5" spans="1:3">
      <c r="A5" s="34" t="s">
        <v>101</v>
      </c>
      <c r="B5" s="63">
        <v>0</v>
      </c>
      <c r="C5" s="63" t="e">
        <f t="shared" ref="C5:C6" si="0">ROUND($B$3*(MIN(B$5:B$7)/B5),2)</f>
        <v>#DIV/0!</v>
      </c>
    </row>
    <row r="6" spans="1:3">
      <c r="A6" s="34" t="s">
        <v>105</v>
      </c>
      <c r="B6" s="64">
        <v>0</v>
      </c>
      <c r="C6" s="63" t="e">
        <f t="shared" si="0"/>
        <v>#DIV/0!</v>
      </c>
    </row>
    <row r="7" spans="1:3">
      <c r="A7" s="34" t="s">
        <v>106</v>
      </c>
      <c r="B7" s="63">
        <v>0</v>
      </c>
      <c r="C7" s="63" t="e">
        <f>ROUND($B$3*(MIN(B$5:B$7)/B7),2)</f>
        <v>#DIV/0!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AE710-E784-46B8-A3BE-23D13F633BB3}">
  <sheetPr>
    <pageSetUpPr fitToPage="1"/>
  </sheetPr>
  <dimension ref="A1:B7"/>
  <sheetViews>
    <sheetView zoomScaleNormal="100" zoomScaleSheetLayoutView="85" workbookViewId="0">
      <selection activeCell="F5" sqref="F5"/>
    </sheetView>
  </sheetViews>
  <sheetFormatPr defaultColWidth="7.5703125" defaultRowHeight="12.75"/>
  <cols>
    <col min="1" max="1" width="16.140625" style="3" customWidth="1"/>
    <col min="2" max="2" width="76.7109375" style="3" customWidth="1"/>
    <col min="3" max="16384" width="7.5703125" style="3"/>
  </cols>
  <sheetData>
    <row r="1" spans="1:2" ht="30.75">
      <c r="A1" s="156" t="s">
        <v>24</v>
      </c>
      <c r="B1" s="157"/>
    </row>
    <row r="2" spans="1:2" ht="45" customHeight="1">
      <c r="A2" s="5" t="s">
        <v>17</v>
      </c>
      <c r="B2" s="5" t="s">
        <v>18</v>
      </c>
    </row>
    <row r="3" spans="1:2" ht="72.75" customHeight="1">
      <c r="A3" s="6" t="s">
        <v>20</v>
      </c>
      <c r="B3" s="7" t="s">
        <v>25</v>
      </c>
    </row>
    <row r="4" spans="1:2" ht="101.1" customHeight="1">
      <c r="A4" s="6" t="s">
        <v>21</v>
      </c>
      <c r="B4" s="8" t="s">
        <v>26</v>
      </c>
    </row>
    <row r="5" spans="1:2" ht="72.599999999999994" customHeight="1">
      <c r="A5" s="6" t="s">
        <v>22</v>
      </c>
      <c r="B5" s="8" t="s">
        <v>27</v>
      </c>
    </row>
    <row r="6" spans="1:2" ht="72.599999999999994" customHeight="1">
      <c r="A6" s="6" t="s">
        <v>23</v>
      </c>
      <c r="B6" s="8" t="s">
        <v>28</v>
      </c>
    </row>
    <row r="7" spans="1:2" ht="70.349999999999994" customHeight="1">
      <c r="A7" s="6" t="s">
        <v>29</v>
      </c>
      <c r="B7" s="8" t="s">
        <v>30</v>
      </c>
    </row>
  </sheetData>
  <mergeCells count="1">
    <mergeCell ref="A1:B1"/>
  </mergeCells>
  <pageMargins left="0.7" right="0.7" top="0.75" bottom="0.75" header="0.3" footer="0.3"/>
  <pageSetup orientation="landscape" r:id="rId1"/>
  <headerFooter>
    <oddHeader>&amp;L&amp;F</oddHeader>
    <oddFooter>&amp;C&amp;P of &amp;N&amp;R&amp;D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CF42DBA04957D4A9D38F6A05666A784" ma:contentTypeVersion="1" ma:contentTypeDescription="Create a new document." ma:contentTypeScope="" ma:versionID="565f03306cb1527a23ceea1df3bf476a">
  <xsd:schema xmlns:xsd="http://www.w3.org/2001/XMLSchema" xmlns:xs="http://www.w3.org/2001/XMLSchema" xmlns:p="http://schemas.microsoft.com/office/2006/metadata/properties" xmlns:ns2="ec093245-1d53-4fbd-b48b-e79f25e70b61" targetNamespace="http://schemas.microsoft.com/office/2006/metadata/properties" ma:root="true" ma:fieldsID="8d67879ea17dc8110ac846b6f28226c2" ns2:_="">
    <xsd:import namespace="ec093245-1d53-4fbd-b48b-e79f25e70b6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093245-1d53-4fbd-b48b-e79f25e70b6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B73520E-4F51-4D7A-B427-817BC497D979}">
  <ds:schemaRefs>
    <ds:schemaRef ds:uri="http://schemas.microsoft.com/sharepoint/v3/contenttype/forms"/>
  </ds:schemaRefs>
</ds:datastoreItem>
</file>

<file path=customXml/itemProps2.xml><?xml version="1.0" encoding="utf-8"?>
<ds:datastoreItem xmlns:ds="http://schemas.openxmlformats.org/officeDocument/2006/customXml" ds:itemID="{7AE93CB4-6A51-47DB-B15D-F5B953BDA5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093245-1d53-4fbd-b48b-e79f25e70b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0A448B-9E36-42C2-A720-931F19A18251}">
  <ds:schemaRefs>
    <ds:schemaRef ds:uri="http://purl.org/dc/dcmitype/"/>
    <ds:schemaRef ds:uri="http://schemas.microsoft.com/office/2006/documentManagement/types"/>
    <ds:schemaRef ds:uri="http://www.w3.org/XML/1998/namespace"/>
    <ds:schemaRef ds:uri="http://schemas.microsoft.com/office/infopath/2007/PartnerControls"/>
    <ds:schemaRef ds:uri="http://purl.org/dc/elements/1.1/"/>
    <ds:schemaRef ds:uri="ec093245-1d53-4fbd-b48b-e79f25e70b61"/>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Offeror Final Scores</vt:lpstr>
      <vt:lpstr>BeaverMBI Proposal Score</vt:lpstr>
      <vt:lpstr>CJMahan Proposal Score</vt:lpstr>
      <vt:lpstr>Howard Proposal Score</vt:lpstr>
      <vt:lpstr>Ratings Table</vt:lpstr>
      <vt:lpstr>Competitive Bidding Element</vt:lpstr>
      <vt:lpstr>notused_Ratings Table</vt:lpstr>
      <vt:lpstr>Interview</vt:lpstr>
      <vt:lpstr>'BeaverMBI Proposal Score'!Print_Area</vt:lpstr>
      <vt:lpstr>'CJMahan Proposal Score'!Print_Area</vt:lpstr>
      <vt:lpstr>'Howard Proposal Score'!Print_Area</vt:lpstr>
      <vt:lpstr>'notused_Ratings Table'!Print_Area</vt:lpstr>
      <vt:lpstr>'Offeror Final Scores'!Print_Area</vt:lpstr>
      <vt:lpstr>'Ratings Table'!Print_Area</vt:lpstr>
      <vt:lpstr>'BeaverMBI Proposal Score'!Print_Titles</vt:lpstr>
      <vt:lpstr>'CJMahan Proposal Score'!Print_Titles</vt:lpstr>
      <vt:lpstr>'Howard Proposal Score'!Print_Titles</vt:lpstr>
      <vt:lpstr>Proposal</vt:lpstr>
      <vt:lpstr>Total</vt:lpstr>
      <vt:lpstr>weight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Stringer, William</dc:creator>
  <cp:keywords/>
  <dc:description/>
  <cp:lastModifiedBy>Wells, Chase</cp:lastModifiedBy>
  <cp:revision/>
  <cp:lastPrinted>2023-08-04T16:03:55Z</cp:lastPrinted>
  <dcterms:created xsi:type="dcterms:W3CDTF">2022-11-28T14:30:20Z</dcterms:created>
  <dcterms:modified xsi:type="dcterms:W3CDTF">2024-10-22T11:14:00Z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0x0101001CF42DBA04957D4A9D38F6A05666A784</vt:lpwstr>
  </property>
  <property fmtid="{D5CDD505-2E9C-101B-9397-08002B2CF9AE}" pid="3" name="MediaServiceImageTags">
    <vt:lpwstr/>
  </property>
</Properties>
</file>