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10008-ADA-770\113014\400-Engineering\Roadway\EngData\"/>
    </mc:Choice>
  </mc:AlternateContent>
  <xr:revisionPtr revIDLastSave="0" documentId="13_ncr:1_{95543982-1065-4D4E-9A22-D73F4CD570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VEMENT" sheetId="9" r:id="rId1"/>
  </sheets>
  <definedNames>
    <definedName name="_xlnm.Print_Area" localSheetId="0">PAVEMENT!$A$1:$W$76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9" l="1"/>
  <c r="R41" i="9"/>
  <c r="S37" i="9"/>
  <c r="R37" i="9"/>
  <c r="S33" i="9"/>
  <c r="R33" i="9"/>
  <c r="R32" i="9"/>
  <c r="S43" i="9"/>
  <c r="R43" i="9"/>
  <c r="S40" i="9"/>
  <c r="R40" i="9"/>
  <c r="S39" i="9"/>
  <c r="R39" i="9"/>
  <c r="S36" i="9"/>
  <c r="R36" i="9"/>
  <c r="S35" i="9"/>
  <c r="R35" i="9"/>
  <c r="S32" i="9"/>
  <c r="S31" i="9"/>
  <c r="R31" i="9"/>
  <c r="S29" i="9"/>
  <c r="R29" i="9"/>
  <c r="S27" i="9"/>
  <c r="R27" i="9"/>
  <c r="S24" i="9"/>
  <c r="R24" i="9"/>
  <c r="S23" i="9"/>
  <c r="R23" i="9"/>
  <c r="S21" i="9"/>
  <c r="R21" i="9"/>
  <c r="S19" i="9"/>
  <c r="R19" i="9"/>
  <c r="S16" i="9"/>
  <c r="R16" i="9"/>
  <c r="S15" i="9"/>
  <c r="R15" i="9"/>
  <c r="E26" i="9"/>
  <c r="G26" i="9" s="1"/>
  <c r="K26" i="9" s="1"/>
  <c r="L26" i="9" s="1"/>
  <c r="G25" i="9"/>
  <c r="I25" i="9" s="1"/>
  <c r="E18" i="9"/>
  <c r="G18" i="9" s="1"/>
  <c r="K18" i="9" s="1"/>
  <c r="L18" i="9" s="1"/>
  <c r="G17" i="9"/>
  <c r="K17" i="9" s="1"/>
  <c r="L17" i="9" s="1"/>
  <c r="G16" i="9"/>
  <c r="J62" i="9"/>
  <c r="Q62" i="9" s="1"/>
  <c r="J59" i="9"/>
  <c r="Q59" i="9" s="1"/>
  <c r="G52" i="9"/>
  <c r="I52" i="9" s="1"/>
  <c r="Q52" i="9" s="1"/>
  <c r="J52" i="9"/>
  <c r="H36" i="9"/>
  <c r="H32" i="9"/>
  <c r="N41" i="9"/>
  <c r="N37" i="9"/>
  <c r="N33" i="9"/>
  <c r="M41" i="9"/>
  <c r="M37" i="9"/>
  <c r="M33" i="9"/>
  <c r="H63" i="9"/>
  <c r="H60" i="9"/>
  <c r="H54" i="9"/>
  <c r="G54" i="9"/>
  <c r="H47" i="9"/>
  <c r="G47" i="9"/>
  <c r="G69" i="9"/>
  <c r="I69" i="9" s="1"/>
  <c r="Q69" i="9" s="1"/>
  <c r="G66" i="9"/>
  <c r="I66" i="9" s="1"/>
  <c r="Q66" i="9" s="1"/>
  <c r="G65" i="9"/>
  <c r="G63" i="9"/>
  <c r="G60" i="9"/>
  <c r="H56" i="9"/>
  <c r="H53" i="9"/>
  <c r="H49" i="9"/>
  <c r="H45" i="9"/>
  <c r="G56" i="9"/>
  <c r="G55" i="9"/>
  <c r="G53" i="9"/>
  <c r="G49" i="9"/>
  <c r="G48" i="9"/>
  <c r="I48" i="9" s="1"/>
  <c r="Q48" i="9" s="1"/>
  <c r="G46" i="9"/>
  <c r="I46" i="9" s="1"/>
  <c r="Q46" i="9" s="1"/>
  <c r="G45" i="9"/>
  <c r="G36" i="9"/>
  <c r="G31" i="9"/>
  <c r="K31" i="9" s="1"/>
  <c r="L31" i="9" s="1"/>
  <c r="R73" i="9" l="1"/>
  <c r="K25" i="9"/>
  <c r="L25" i="9" s="1"/>
  <c r="M25" i="9"/>
  <c r="N25" i="9"/>
  <c r="I17" i="9"/>
  <c r="N17" i="9" s="1"/>
  <c r="I26" i="9"/>
  <c r="I18" i="9"/>
  <c r="I54" i="9"/>
  <c r="Q54" i="9" s="1"/>
  <c r="I53" i="9"/>
  <c r="Q53" i="9" s="1"/>
  <c r="I47" i="9"/>
  <c r="Q47" i="9" s="1"/>
  <c r="I65" i="9"/>
  <c r="Q65" i="9" s="1"/>
  <c r="I63" i="9"/>
  <c r="Q63" i="9" s="1"/>
  <c r="I60" i="9"/>
  <c r="Q60" i="9" s="1"/>
  <c r="I56" i="9"/>
  <c r="Q56" i="9" s="1"/>
  <c r="I55" i="9"/>
  <c r="Q55" i="9" s="1"/>
  <c r="I49" i="9"/>
  <c r="Q49" i="9" s="1"/>
  <c r="I45" i="9"/>
  <c r="Q45" i="9" s="1"/>
  <c r="K36" i="9"/>
  <c r="L36" i="9" s="1"/>
  <c r="I36" i="9"/>
  <c r="I31" i="9"/>
  <c r="M17" i="9" l="1"/>
  <c r="M26" i="9"/>
  <c r="N26" i="9"/>
  <c r="N18" i="9"/>
  <c r="M18" i="9"/>
  <c r="N36" i="9"/>
  <c r="M36" i="9"/>
  <c r="N31" i="9"/>
  <c r="M31" i="9"/>
  <c r="P36" i="9"/>
  <c r="O36" i="9"/>
  <c r="P31" i="9"/>
  <c r="O31" i="9"/>
  <c r="G43" i="9"/>
  <c r="K43" i="9" s="1"/>
  <c r="L43" i="9" s="1"/>
  <c r="P41" i="9"/>
  <c r="O41" i="9"/>
  <c r="K41" i="9"/>
  <c r="L41" i="9" s="1"/>
  <c r="H40" i="9"/>
  <c r="G40" i="9"/>
  <c r="G39" i="9"/>
  <c r="K39" i="9" s="1"/>
  <c r="L39" i="9" s="1"/>
  <c r="P37" i="9"/>
  <c r="O37" i="9"/>
  <c r="K37" i="9"/>
  <c r="L37" i="9" s="1"/>
  <c r="G35" i="9"/>
  <c r="P33" i="9"/>
  <c r="O33" i="9"/>
  <c r="K33" i="9"/>
  <c r="L33" i="9" s="1"/>
  <c r="G32" i="9"/>
  <c r="H29" i="9"/>
  <c r="G29" i="9"/>
  <c r="G27" i="9"/>
  <c r="I27" i="9" s="1"/>
  <c r="G24" i="9"/>
  <c r="I24" i="9" s="1"/>
  <c r="H23" i="9"/>
  <c r="G23" i="9"/>
  <c r="H21" i="9"/>
  <c r="G21" i="9"/>
  <c r="G19" i="9"/>
  <c r="I19" i="9" s="1"/>
  <c r="I16" i="9"/>
  <c r="H15" i="9"/>
  <c r="G15" i="9"/>
  <c r="P75" i="9" l="1"/>
  <c r="N24" i="9"/>
  <c r="M24" i="9"/>
  <c r="N27" i="9"/>
  <c r="M27" i="9"/>
  <c r="N19" i="9"/>
  <c r="M19" i="9"/>
  <c r="N16" i="9"/>
  <c r="M16" i="9"/>
  <c r="Q75" i="9"/>
  <c r="I32" i="9"/>
  <c r="I23" i="9"/>
  <c r="K21" i="9"/>
  <c r="L21" i="9" s="1"/>
  <c r="I29" i="9"/>
  <c r="P19" i="9"/>
  <c r="K15" i="9"/>
  <c r="L15" i="9" s="1"/>
  <c r="P16" i="9"/>
  <c r="P27" i="9"/>
  <c r="O19" i="9"/>
  <c r="K23" i="9"/>
  <c r="L23" i="9" s="1"/>
  <c r="I21" i="9"/>
  <c r="K24" i="9"/>
  <c r="L24" i="9" s="1"/>
  <c r="K35" i="9"/>
  <c r="L35" i="9" s="1"/>
  <c r="K27" i="9"/>
  <c r="L27" i="9" s="1"/>
  <c r="K19" i="9"/>
  <c r="L19" i="9" s="1"/>
  <c r="O16" i="9"/>
  <c r="O24" i="9"/>
  <c r="K16" i="9"/>
  <c r="L16" i="9" s="1"/>
  <c r="K29" i="9"/>
  <c r="L29" i="9" s="1"/>
  <c r="P24" i="9"/>
  <c r="K40" i="9"/>
  <c r="L40" i="9" s="1"/>
  <c r="O27" i="9"/>
  <c r="I43" i="9"/>
  <c r="I39" i="9"/>
  <c r="I40" i="9"/>
  <c r="I35" i="9"/>
  <c r="K32" i="9"/>
  <c r="L32" i="9" s="1"/>
  <c r="I15" i="9"/>
  <c r="N43" i="9" l="1"/>
  <c r="M43" i="9"/>
  <c r="N40" i="9"/>
  <c r="M40" i="9"/>
  <c r="N39" i="9"/>
  <c r="M39" i="9"/>
  <c r="N35" i="9"/>
  <c r="M35" i="9"/>
  <c r="N32" i="9"/>
  <c r="M32" i="9"/>
  <c r="M29" i="9"/>
  <c r="N29" i="9"/>
  <c r="N23" i="9"/>
  <c r="M23" i="9"/>
  <c r="N21" i="9"/>
  <c r="M21" i="9"/>
  <c r="M15" i="9"/>
  <c r="N15" i="9"/>
  <c r="P23" i="9"/>
  <c r="O32" i="9"/>
  <c r="O29" i="9"/>
  <c r="P32" i="9"/>
  <c r="O23" i="9"/>
  <c r="P29" i="9"/>
  <c r="O21" i="9"/>
  <c r="P21" i="9"/>
  <c r="P15" i="9"/>
  <c r="O15" i="9"/>
  <c r="P39" i="9"/>
  <c r="O39" i="9"/>
  <c r="K75" i="9"/>
  <c r="L75" i="9"/>
  <c r="O43" i="9"/>
  <c r="P43" i="9"/>
  <c r="O40" i="9"/>
  <c r="P40" i="9"/>
  <c r="O35" i="9"/>
  <c r="P35" i="9"/>
  <c r="S73" i="9" l="1"/>
  <c r="O75" i="9"/>
  <c r="N75" i="9"/>
  <c r="M75" i="9"/>
  <c r="R75" i="9" l="1"/>
</calcChain>
</file>

<file path=xl/sharedStrings.xml><?xml version="1.0" encoding="utf-8"?>
<sst xmlns="http://schemas.openxmlformats.org/spreadsheetml/2006/main" count="108" uniqueCount="30">
  <si>
    <t>SIDE</t>
  </si>
  <si>
    <t>TOTALS CARRIED TO GENERAL SUMMARY</t>
  </si>
  <si>
    <t>STATION</t>
  </si>
  <si>
    <t>FROM</t>
  </si>
  <si>
    <t>TO</t>
  </si>
  <si>
    <t>SHEET NO.</t>
  </si>
  <si>
    <t>SY</t>
  </si>
  <si>
    <t>CY</t>
  </si>
  <si>
    <t>REFERENCE NO.</t>
  </si>
  <si>
    <t>LOCATION</t>
  </si>
  <si>
    <t>LENGTH
L (FT)</t>
  </si>
  <si>
    <t>AVERAGE WIDTH
W (FT)</t>
  </si>
  <si>
    <t>SURFACE AREA
A=LxW (SF)</t>
  </si>
  <si>
    <t>CADD MEASURED AREAS
(SF)</t>
  </si>
  <si>
    <t>SUBGRADE COMPACTION</t>
  </si>
  <si>
    <t>PROOF ROLLING</t>
  </si>
  <si>
    <t>AGGREGATE BASE</t>
  </si>
  <si>
    <t>TACK COAT</t>
  </si>
  <si>
    <t>HOUR</t>
  </si>
  <si>
    <t>GAL</t>
  </si>
  <si>
    <t>SR 770</t>
  </si>
  <si>
    <t>SR 770 NB</t>
  </si>
  <si>
    <t>RAY RD</t>
  </si>
  <si>
    <t>LT</t>
  </si>
  <si>
    <t>RT</t>
  </si>
  <si>
    <t>STABILIZED CRUSHED AGGREGATE</t>
  </si>
  <si>
    <t>ASPHALT CONCRETE BASE, PG64-22</t>
  </si>
  <si>
    <t>3" ASPHALT CONCRETE SURFACE COURSE, TYPE 1 (449), 
(PG 64-22) (1 OF 2 LIFTS)</t>
  </si>
  <si>
    <t>3" ASPHALT CONCRETE SURFACE COURSE, TYPE 1 (449), 
(PG 64-22) (2 OF 2 LIFTS)</t>
  </si>
  <si>
    <t>CR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</si>
</sst>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+00.00"/>
    <numFmt numFmtId="165" formatCode="##\ &quot;inch&quot;"/>
    <numFmt numFmtId="166" formatCode="##.00\ &quot;inch&quot;"/>
    <numFmt numFmtId="167" formatCode="0.0"/>
  </numFmts>
  <fonts count="4" x14ac:knownFonts="1">
    <font>
      <sz val="10"/>
      <name val="Arial"/>
    </font>
    <font>
      <sz val="14"/>
      <name val="Verdana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15" xfId="1" applyFont="1" applyBorder="1" applyAlignment="1">
      <alignment horizontal="center" vertical="center"/>
    </xf>
    <xf numFmtId="0" fontId="2" fillId="0" borderId="0" xfId="1"/>
    <xf numFmtId="0" fontId="1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vertical="center" textRotation="90"/>
    </xf>
    <xf numFmtId="164" fontId="3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6" fontId="3" fillId="0" borderId="15" xfId="1" applyNumberFormat="1" applyFont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2" fontId="3" fillId="2" borderId="15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textRotation="90"/>
    </xf>
    <xf numFmtId="0" fontId="2" fillId="0" borderId="22" xfId="1" applyBorder="1" applyAlignment="1">
      <alignment horizontal="center" vertical="center" textRotation="90"/>
    </xf>
    <xf numFmtId="0" fontId="1" fillId="0" borderId="16" xfId="1" applyFont="1" applyBorder="1" applyAlignment="1">
      <alignment horizontal="center" vertical="center" textRotation="90"/>
    </xf>
    <xf numFmtId="0" fontId="2" fillId="0" borderId="23" xfId="1" applyBorder="1" applyAlignment="1">
      <alignment horizontal="center" vertical="center" textRotation="90"/>
    </xf>
    <xf numFmtId="0" fontId="1" fillId="0" borderId="16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21" xfId="1" applyFont="1" applyBorder="1" applyAlignment="1">
      <alignment horizontal="center" vertical="center" textRotation="90" wrapText="1"/>
    </xf>
    <xf numFmtId="0" fontId="3" fillId="0" borderId="15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/>
    </xf>
    <xf numFmtId="0" fontId="3" fillId="0" borderId="21" xfId="1" applyFont="1" applyBorder="1" applyAlignment="1">
      <alignment horizontal="center" vertical="center" textRotation="90"/>
    </xf>
    <xf numFmtId="1" fontId="3" fillId="0" borderId="20" xfId="1" applyNumberFormat="1" applyFont="1" applyBorder="1" applyAlignment="1">
      <alignment horizontal="center" vertical="center"/>
    </xf>
    <xf numFmtId="1" fontId="3" fillId="0" borderId="21" xfId="1" applyNumberFormat="1" applyFont="1" applyBorder="1" applyAlignment="1">
      <alignment horizontal="center" vertical="center"/>
    </xf>
    <xf numFmtId="1" fontId="3" fillId="0" borderId="26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25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textRotation="90"/>
    </xf>
    <xf numFmtId="0" fontId="3" fillId="2" borderId="13" xfId="1" applyFont="1" applyFill="1" applyBorder="1" applyAlignment="1">
      <alignment horizontal="center" vertical="center" textRotation="90"/>
    </xf>
    <xf numFmtId="0" fontId="3" fillId="2" borderId="25" xfId="1" applyFont="1" applyFill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/>
    </xf>
    <xf numFmtId="0" fontId="3" fillId="0" borderId="25" xfId="1" applyFont="1" applyBorder="1" applyAlignment="1">
      <alignment horizontal="center" vertical="center" textRotation="90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textRotation="90"/>
    </xf>
    <xf numFmtId="167" fontId="3" fillId="0" borderId="15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6"/>
  <sheetViews>
    <sheetView tabSelected="1" topLeftCell="B1" zoomScaleNormal="100" workbookViewId="0">
      <pane ySplit="13" topLeftCell="A14" activePane="bottomLeft" state="frozen"/>
      <selection activeCell="B1" sqref="B1"/>
      <selection pane="bottomLeft" activeCell="P12" sqref="P12"/>
    </sheetView>
  </sheetViews>
  <sheetFormatPr defaultColWidth="9.140625" defaultRowHeight="12.75" customHeight="1" x14ac:dyDescent="0.2"/>
  <cols>
    <col min="1" max="1" width="6.42578125" style="2" customWidth="1"/>
    <col min="2" max="2" width="8.7109375" style="2" customWidth="1"/>
    <col min="3" max="3" width="26" style="2" customWidth="1"/>
    <col min="4" max="4" width="15.140625" style="2" customWidth="1"/>
    <col min="5" max="5" width="15.28515625" style="2" customWidth="1"/>
    <col min="6" max="6" width="8.7109375" style="2" customWidth="1"/>
    <col min="7" max="14" width="10.7109375" style="2" customWidth="1"/>
    <col min="15" max="15" width="10.7109375" style="2" hidden="1" customWidth="1"/>
    <col min="16" max="24" width="10.7109375" style="2" customWidth="1"/>
    <col min="25" max="16384" width="9.140625" style="2"/>
  </cols>
  <sheetData>
    <row r="1" spans="1:23" ht="12.75" customHeight="1" thickBot="1" x14ac:dyDescent="0.25">
      <c r="A1" s="19" t="s">
        <v>5</v>
      </c>
      <c r="B1" s="21" t="s">
        <v>8</v>
      </c>
      <c r="C1" s="23" t="s">
        <v>9</v>
      </c>
      <c r="D1" s="25" t="s">
        <v>2</v>
      </c>
      <c r="E1" s="26"/>
      <c r="F1" s="23" t="s">
        <v>0</v>
      </c>
      <c r="G1" s="31" t="s">
        <v>10</v>
      </c>
      <c r="H1" s="31" t="s">
        <v>11</v>
      </c>
      <c r="I1" s="31" t="s">
        <v>12</v>
      </c>
      <c r="J1" s="31" t="s">
        <v>13</v>
      </c>
      <c r="K1" s="1">
        <v>204</v>
      </c>
      <c r="L1" s="1">
        <v>204</v>
      </c>
      <c r="M1" s="1">
        <v>304</v>
      </c>
      <c r="N1" s="1">
        <v>301</v>
      </c>
      <c r="O1" s="12">
        <v>407</v>
      </c>
      <c r="P1" s="12">
        <v>407</v>
      </c>
      <c r="Q1" s="1">
        <v>411</v>
      </c>
      <c r="R1" s="1">
        <v>441</v>
      </c>
      <c r="S1" s="1">
        <v>441</v>
      </c>
      <c r="T1" s="1"/>
      <c r="U1" s="1"/>
      <c r="V1" s="1"/>
      <c r="W1" s="1"/>
    </row>
    <row r="2" spans="1:23" ht="12.75" customHeight="1" thickBot="1" x14ac:dyDescent="0.25">
      <c r="A2" s="20"/>
      <c r="B2" s="22"/>
      <c r="C2" s="24"/>
      <c r="D2" s="27"/>
      <c r="E2" s="28"/>
      <c r="F2" s="24"/>
      <c r="G2" s="32"/>
      <c r="H2" s="32"/>
      <c r="I2" s="32"/>
      <c r="J2" s="32"/>
      <c r="K2" s="34" t="s">
        <v>14</v>
      </c>
      <c r="L2" s="34" t="s">
        <v>15</v>
      </c>
      <c r="M2" s="58" t="s">
        <v>16</v>
      </c>
      <c r="N2" s="31" t="s">
        <v>26</v>
      </c>
      <c r="O2" s="51" t="s">
        <v>17</v>
      </c>
      <c r="P2" s="54" t="s">
        <v>17</v>
      </c>
      <c r="Q2" s="31" t="s">
        <v>25</v>
      </c>
      <c r="R2" s="31" t="s">
        <v>27</v>
      </c>
      <c r="S2" s="31" t="s">
        <v>28</v>
      </c>
      <c r="T2" s="31"/>
      <c r="U2" s="31"/>
      <c r="V2" s="31"/>
      <c r="W2" s="31"/>
    </row>
    <row r="3" spans="1:23" ht="12.75" customHeight="1" thickBot="1" x14ac:dyDescent="0.25">
      <c r="A3" s="20"/>
      <c r="B3" s="22"/>
      <c r="C3" s="24"/>
      <c r="D3" s="27"/>
      <c r="E3" s="28"/>
      <c r="F3" s="24"/>
      <c r="G3" s="32"/>
      <c r="H3" s="32"/>
      <c r="I3" s="32"/>
      <c r="J3" s="32"/>
      <c r="K3" s="34"/>
      <c r="L3" s="34"/>
      <c r="M3" s="35"/>
      <c r="N3" s="32"/>
      <c r="O3" s="52"/>
      <c r="P3" s="55"/>
      <c r="Q3" s="35"/>
      <c r="R3" s="35"/>
      <c r="S3" s="35"/>
      <c r="T3" s="32"/>
      <c r="U3" s="32"/>
      <c r="V3" s="32"/>
      <c r="W3" s="32"/>
    </row>
    <row r="4" spans="1:23" ht="12.75" customHeight="1" thickBot="1" x14ac:dyDescent="0.25">
      <c r="A4" s="20"/>
      <c r="B4" s="22"/>
      <c r="C4" s="24"/>
      <c r="D4" s="27"/>
      <c r="E4" s="28"/>
      <c r="F4" s="24"/>
      <c r="G4" s="32"/>
      <c r="H4" s="32"/>
      <c r="I4" s="32"/>
      <c r="J4" s="32"/>
      <c r="K4" s="34"/>
      <c r="L4" s="34"/>
      <c r="M4" s="35"/>
      <c r="N4" s="32"/>
      <c r="O4" s="52"/>
      <c r="P4" s="55"/>
      <c r="Q4" s="35"/>
      <c r="R4" s="35"/>
      <c r="S4" s="35"/>
      <c r="T4" s="32"/>
      <c r="U4" s="32"/>
      <c r="V4" s="32"/>
      <c r="W4" s="32"/>
    </row>
    <row r="5" spans="1:23" ht="12.75" customHeight="1" thickBot="1" x14ac:dyDescent="0.25">
      <c r="A5" s="20"/>
      <c r="B5" s="22"/>
      <c r="C5" s="24"/>
      <c r="D5" s="27"/>
      <c r="E5" s="28"/>
      <c r="F5" s="24"/>
      <c r="G5" s="32"/>
      <c r="H5" s="32"/>
      <c r="I5" s="32"/>
      <c r="J5" s="32"/>
      <c r="K5" s="34"/>
      <c r="L5" s="34"/>
      <c r="M5" s="35"/>
      <c r="N5" s="32"/>
      <c r="O5" s="52"/>
      <c r="P5" s="55"/>
      <c r="Q5" s="35"/>
      <c r="R5" s="35"/>
      <c r="S5" s="35"/>
      <c r="T5" s="32"/>
      <c r="U5" s="32"/>
      <c r="V5" s="32"/>
      <c r="W5" s="32"/>
    </row>
    <row r="6" spans="1:23" ht="12.75" customHeight="1" thickBot="1" x14ac:dyDescent="0.25">
      <c r="A6" s="20"/>
      <c r="B6" s="22"/>
      <c r="C6" s="24"/>
      <c r="D6" s="27"/>
      <c r="E6" s="28"/>
      <c r="F6" s="24"/>
      <c r="G6" s="32"/>
      <c r="H6" s="32"/>
      <c r="I6" s="32"/>
      <c r="J6" s="32"/>
      <c r="K6" s="34"/>
      <c r="L6" s="34"/>
      <c r="M6" s="35"/>
      <c r="N6" s="32"/>
      <c r="O6" s="52"/>
      <c r="P6" s="55"/>
      <c r="Q6" s="35"/>
      <c r="R6" s="35"/>
      <c r="S6" s="35"/>
      <c r="T6" s="32"/>
      <c r="U6" s="32"/>
      <c r="V6" s="32"/>
      <c r="W6" s="32"/>
    </row>
    <row r="7" spans="1:23" ht="12.75" customHeight="1" thickBot="1" x14ac:dyDescent="0.25">
      <c r="A7" s="20"/>
      <c r="B7" s="22"/>
      <c r="C7" s="24"/>
      <c r="D7" s="27"/>
      <c r="E7" s="28"/>
      <c r="F7" s="24"/>
      <c r="G7" s="32"/>
      <c r="H7" s="32"/>
      <c r="I7" s="32"/>
      <c r="J7" s="32"/>
      <c r="K7" s="34"/>
      <c r="L7" s="34"/>
      <c r="M7" s="35"/>
      <c r="N7" s="32"/>
      <c r="O7" s="52"/>
      <c r="P7" s="55"/>
      <c r="Q7" s="35"/>
      <c r="R7" s="35"/>
      <c r="S7" s="35"/>
      <c r="T7" s="32"/>
      <c r="U7" s="32"/>
      <c r="V7" s="32"/>
      <c r="W7" s="32"/>
    </row>
    <row r="8" spans="1:23" ht="12.75" customHeight="1" thickBot="1" x14ac:dyDescent="0.25">
      <c r="A8" s="20"/>
      <c r="B8" s="22"/>
      <c r="C8" s="24"/>
      <c r="D8" s="27"/>
      <c r="E8" s="28"/>
      <c r="F8" s="24"/>
      <c r="G8" s="32"/>
      <c r="H8" s="32"/>
      <c r="I8" s="32"/>
      <c r="J8" s="32"/>
      <c r="K8" s="34"/>
      <c r="L8" s="34"/>
      <c r="M8" s="35"/>
      <c r="N8" s="32"/>
      <c r="O8" s="52"/>
      <c r="P8" s="55"/>
      <c r="Q8" s="35"/>
      <c r="R8" s="35"/>
      <c r="S8" s="35"/>
      <c r="T8" s="32"/>
      <c r="U8" s="32"/>
      <c r="V8" s="32"/>
      <c r="W8" s="32"/>
    </row>
    <row r="9" spans="1:23" ht="12.75" customHeight="1" thickBot="1" x14ac:dyDescent="0.25">
      <c r="A9" s="20"/>
      <c r="B9" s="22"/>
      <c r="C9" s="24"/>
      <c r="D9" s="27"/>
      <c r="E9" s="28"/>
      <c r="F9" s="24"/>
      <c r="G9" s="32"/>
      <c r="H9" s="32"/>
      <c r="I9" s="32"/>
      <c r="J9" s="32"/>
      <c r="K9" s="34"/>
      <c r="L9" s="34"/>
      <c r="M9" s="35"/>
      <c r="N9" s="32"/>
      <c r="O9" s="52"/>
      <c r="P9" s="55"/>
      <c r="Q9" s="35"/>
      <c r="R9" s="35"/>
      <c r="S9" s="35"/>
      <c r="T9" s="32"/>
      <c r="U9" s="32"/>
      <c r="V9" s="32"/>
      <c r="W9" s="32"/>
    </row>
    <row r="10" spans="1:23" ht="12.75" customHeight="1" thickBot="1" x14ac:dyDescent="0.25">
      <c r="A10" s="20"/>
      <c r="B10" s="22"/>
      <c r="C10" s="24"/>
      <c r="D10" s="27"/>
      <c r="E10" s="28"/>
      <c r="F10" s="24"/>
      <c r="G10" s="32"/>
      <c r="H10" s="32"/>
      <c r="I10" s="32"/>
      <c r="J10" s="32"/>
      <c r="K10" s="34"/>
      <c r="L10" s="34"/>
      <c r="M10" s="35"/>
      <c r="N10" s="32"/>
      <c r="O10" s="52"/>
      <c r="P10" s="55"/>
      <c r="Q10" s="35"/>
      <c r="R10" s="35"/>
      <c r="S10" s="35"/>
      <c r="T10" s="32"/>
      <c r="U10" s="32"/>
      <c r="V10" s="32"/>
      <c r="W10" s="32"/>
    </row>
    <row r="11" spans="1:23" ht="12.75" customHeight="1" thickBot="1" x14ac:dyDescent="0.25">
      <c r="A11" s="20"/>
      <c r="B11" s="22"/>
      <c r="C11" s="24"/>
      <c r="D11" s="27"/>
      <c r="E11" s="28"/>
      <c r="F11" s="24"/>
      <c r="G11" s="32"/>
      <c r="H11" s="32"/>
      <c r="I11" s="32"/>
      <c r="J11" s="32"/>
      <c r="K11" s="34"/>
      <c r="L11" s="34"/>
      <c r="M11" s="36"/>
      <c r="N11" s="33"/>
      <c r="O11" s="53"/>
      <c r="P11" s="56"/>
      <c r="Q11" s="36"/>
      <c r="R11" s="36"/>
      <c r="S11" s="36"/>
      <c r="T11" s="33"/>
      <c r="U11" s="33"/>
      <c r="V11" s="33"/>
      <c r="W11" s="33"/>
    </row>
    <row r="12" spans="1:23" ht="12.75" customHeight="1" thickBot="1" x14ac:dyDescent="0.25">
      <c r="A12" s="20"/>
      <c r="B12" s="22"/>
      <c r="C12" s="24"/>
      <c r="D12" s="29"/>
      <c r="E12" s="30"/>
      <c r="F12" s="24"/>
      <c r="G12" s="32"/>
      <c r="H12" s="32"/>
      <c r="I12" s="32"/>
      <c r="J12" s="32"/>
      <c r="K12" s="34"/>
      <c r="L12" s="34"/>
      <c r="M12" s="13">
        <v>6</v>
      </c>
      <c r="N12" s="13">
        <v>5</v>
      </c>
      <c r="O12" s="15">
        <v>0.04</v>
      </c>
      <c r="P12" s="1">
        <v>0.08</v>
      </c>
      <c r="Q12" s="13">
        <v>6</v>
      </c>
      <c r="R12" s="14">
        <v>1.5</v>
      </c>
      <c r="S12" s="14">
        <v>1.5</v>
      </c>
      <c r="T12" s="1"/>
      <c r="U12" s="1"/>
      <c r="V12" s="9"/>
      <c r="W12" s="9"/>
    </row>
    <row r="13" spans="1:23" ht="12.75" customHeight="1" thickBot="1" x14ac:dyDescent="0.25">
      <c r="A13" s="20"/>
      <c r="B13" s="22"/>
      <c r="C13" s="24"/>
      <c r="D13" s="3" t="s">
        <v>3</v>
      </c>
      <c r="E13" s="3" t="s">
        <v>4</v>
      </c>
      <c r="F13" s="24"/>
      <c r="G13" s="57"/>
      <c r="H13" s="57"/>
      <c r="I13" s="57"/>
      <c r="J13" s="57"/>
      <c r="K13" s="4" t="s">
        <v>6</v>
      </c>
      <c r="L13" s="4" t="s">
        <v>18</v>
      </c>
      <c r="M13" s="4" t="s">
        <v>7</v>
      </c>
      <c r="N13" s="4" t="s">
        <v>7</v>
      </c>
      <c r="O13" s="16" t="s">
        <v>19</v>
      </c>
      <c r="P13" s="4" t="s">
        <v>19</v>
      </c>
      <c r="Q13" s="4" t="s">
        <v>7</v>
      </c>
      <c r="R13" s="4" t="s">
        <v>7</v>
      </c>
      <c r="S13" s="4" t="s">
        <v>7</v>
      </c>
      <c r="T13" s="4"/>
      <c r="U13" s="4"/>
      <c r="V13" s="4"/>
      <c r="W13" s="4"/>
    </row>
    <row r="14" spans="1:23" ht="12.7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7"/>
      <c r="P14" s="6"/>
      <c r="Q14" s="6"/>
      <c r="R14" s="6"/>
      <c r="S14" s="6"/>
      <c r="T14" s="6"/>
      <c r="U14" s="6"/>
      <c r="V14" s="6"/>
      <c r="W14" s="6"/>
    </row>
    <row r="15" spans="1:23" ht="12.75" customHeight="1" x14ac:dyDescent="0.2">
      <c r="A15" s="7"/>
      <c r="B15" s="1"/>
      <c r="C15" s="1" t="s">
        <v>20</v>
      </c>
      <c r="D15" s="10">
        <v>17871.11</v>
      </c>
      <c r="E15" s="10">
        <v>17938.61</v>
      </c>
      <c r="F15" s="1" t="s">
        <v>23</v>
      </c>
      <c r="G15" s="11">
        <f>E15-D15</f>
        <v>67.5</v>
      </c>
      <c r="H15" s="11">
        <f>(10.19+11)/2</f>
        <v>10.594999999999999</v>
      </c>
      <c r="I15" s="11">
        <f>G15*H15</f>
        <v>715.16249999999991</v>
      </c>
      <c r="J15" s="11"/>
      <c r="K15" s="11">
        <f>(G15*(H15+3.5))/9</f>
        <v>105.71249999999999</v>
      </c>
      <c r="L15" s="11">
        <f>K15/2000</f>
        <v>5.2856249999999994E-2</v>
      </c>
      <c r="M15" s="11">
        <f>(I15*($M$12/12))/27</f>
        <v>13.243749999999999</v>
      </c>
      <c r="N15" s="11">
        <f>(I15*($N$12/12))/27</f>
        <v>11.036458333333334</v>
      </c>
      <c r="O15" s="18">
        <f>(I15/9)*$O$12</f>
        <v>3.1784999999999997</v>
      </c>
      <c r="P15" s="11">
        <f>(I15/9)*$P$12</f>
        <v>6.3569999999999993</v>
      </c>
      <c r="Q15" s="11"/>
      <c r="R15" s="11">
        <f>($I15*0.13*0.038)</f>
        <v>3.5329027499999994</v>
      </c>
      <c r="S15" s="11">
        <f t="shared" ref="S15:S16" si="0">($I15*0.13*0.038)</f>
        <v>3.5329027499999994</v>
      </c>
      <c r="T15" s="1"/>
      <c r="U15" s="1"/>
      <c r="V15" s="1"/>
      <c r="W15" s="1"/>
    </row>
    <row r="16" spans="1:23" ht="12.75" customHeight="1" x14ac:dyDescent="0.2">
      <c r="A16" s="7"/>
      <c r="B16" s="1"/>
      <c r="C16" s="1" t="s">
        <v>20</v>
      </c>
      <c r="D16" s="10">
        <v>17938.61</v>
      </c>
      <c r="E16" s="10">
        <v>18070.259999999998</v>
      </c>
      <c r="F16" s="1" t="s">
        <v>23</v>
      </c>
      <c r="G16" s="11">
        <f>E16-D16</f>
        <v>131.64999999999782</v>
      </c>
      <c r="H16" s="11">
        <v>11</v>
      </c>
      <c r="I16" s="11">
        <f>G16*H16</f>
        <v>1448.149999999976</v>
      </c>
      <c r="J16" s="11"/>
      <c r="K16" s="11">
        <f t="shared" ref="K16:K21" si="1">(G16*(H16+3.5))/9</f>
        <v>212.10277777777426</v>
      </c>
      <c r="L16" s="11">
        <f t="shared" ref="L16:L29" si="2">K16/2000</f>
        <v>0.10605138888888713</v>
      </c>
      <c r="M16" s="11">
        <f t="shared" ref="M16:M21" si="3">(I16*($M$12/12))/27</f>
        <v>26.817592592592149</v>
      </c>
      <c r="N16" s="11">
        <f t="shared" ref="N16:N21" si="4">(I16*($N$12/12))/27</f>
        <v>22.347993827160124</v>
      </c>
      <c r="O16" s="18">
        <f t="shared" ref="O16:O21" si="5">(I16/9)*$O$12</f>
        <v>6.4362222222221162</v>
      </c>
      <c r="P16" s="11">
        <f t="shared" ref="P16:P21" si="6">(I16/9)*$P$12</f>
        <v>12.872444444444232</v>
      </c>
      <c r="Q16" s="11"/>
      <c r="R16" s="11">
        <f t="shared" ref="R16:S16" si="7">($I16*0.13*0.038)</f>
        <v>7.153860999999881</v>
      </c>
      <c r="S16" s="11">
        <f t="shared" si="0"/>
        <v>7.153860999999881</v>
      </c>
      <c r="T16" s="1"/>
      <c r="U16" s="1"/>
      <c r="V16" s="1"/>
      <c r="W16" s="1"/>
    </row>
    <row r="17" spans="1:23" ht="12.75" customHeight="1" x14ac:dyDescent="0.2">
      <c r="A17" s="7"/>
      <c r="B17" s="1"/>
      <c r="C17" s="1" t="s">
        <v>20</v>
      </c>
      <c r="D17" s="10">
        <v>18070.259999999998</v>
      </c>
      <c r="E17" s="10">
        <v>18095.259999999998</v>
      </c>
      <c r="F17" s="1" t="s">
        <v>23</v>
      </c>
      <c r="G17" s="11">
        <f>E17-D17</f>
        <v>25</v>
      </c>
      <c r="H17" s="11">
        <v>11</v>
      </c>
      <c r="I17" s="11">
        <f>G17*H17</f>
        <v>275</v>
      </c>
      <c r="J17" s="11"/>
      <c r="K17" s="11">
        <f t="shared" ref="K17" si="8">(G17*(H17+3.5))/9</f>
        <v>40.277777777777779</v>
      </c>
      <c r="L17" s="11">
        <f t="shared" ref="L17" si="9">K17/2000</f>
        <v>2.013888888888889E-2</v>
      </c>
      <c r="M17" s="11">
        <f t="shared" ref="M17" si="10">(I17*($M$12/12))/27</f>
        <v>5.0925925925925926</v>
      </c>
      <c r="N17" s="11">
        <f>(I17*((15+$N$12)/2)/12)/27</f>
        <v>8.4876543209876534</v>
      </c>
      <c r="O17" s="18"/>
      <c r="P17" s="11"/>
      <c r="Q17" s="11"/>
      <c r="R17" s="59"/>
      <c r="S17" s="59"/>
      <c r="T17" s="1"/>
      <c r="U17" s="1"/>
      <c r="V17" s="1"/>
      <c r="W17" s="1"/>
    </row>
    <row r="18" spans="1:23" ht="12.75" customHeight="1" x14ac:dyDescent="0.2">
      <c r="A18" s="7"/>
      <c r="B18" s="1"/>
      <c r="C18" s="1" t="s">
        <v>20</v>
      </c>
      <c r="D18" s="10">
        <v>18220.72</v>
      </c>
      <c r="E18" s="10">
        <f>D18+25</f>
        <v>18245.72</v>
      </c>
      <c r="F18" s="1" t="s">
        <v>23</v>
      </c>
      <c r="G18" s="11">
        <f>E18-D18</f>
        <v>25</v>
      </c>
      <c r="H18" s="11">
        <v>11</v>
      </c>
      <c r="I18" s="11">
        <f>G18*H18</f>
        <v>275</v>
      </c>
      <c r="J18" s="11"/>
      <c r="K18" s="11">
        <f t="shared" ref="K18" si="11">(G18*(H18+3.5))/9</f>
        <v>40.277777777777779</v>
      </c>
      <c r="L18" s="11">
        <f t="shared" ref="L18" si="12">K18/2000</f>
        <v>2.013888888888889E-2</v>
      </c>
      <c r="M18" s="11">
        <f t="shared" ref="M18" si="13">(I18*($M$12/12))/27</f>
        <v>5.0925925925925926</v>
      </c>
      <c r="N18" s="11">
        <f>(I18*((15+$N$12)/2)/12)/27</f>
        <v>8.4876543209876534</v>
      </c>
      <c r="O18" s="18"/>
      <c r="P18" s="11"/>
      <c r="Q18" s="11"/>
      <c r="R18" s="59"/>
      <c r="S18" s="59"/>
      <c r="T18" s="1"/>
      <c r="U18" s="1"/>
      <c r="V18" s="1"/>
      <c r="W18" s="1"/>
    </row>
    <row r="19" spans="1:23" ht="12.75" customHeight="1" x14ac:dyDescent="0.2">
      <c r="A19" s="7"/>
      <c r="B19" s="1"/>
      <c r="C19" s="1" t="s">
        <v>20</v>
      </c>
      <c r="D19" s="10">
        <v>18245.72</v>
      </c>
      <c r="E19" s="10">
        <v>18293.03</v>
      </c>
      <c r="F19" s="1" t="s">
        <v>23</v>
      </c>
      <c r="G19" s="11">
        <f t="shared" ref="G19:G29" si="14">E19-D19</f>
        <v>47.309999999997672</v>
      </c>
      <c r="H19" s="11">
        <v>11</v>
      </c>
      <c r="I19" s="11">
        <f t="shared" ref="I19:I29" si="15">G19*H19</f>
        <v>520.40999999997439</v>
      </c>
      <c r="J19" s="11"/>
      <c r="K19" s="11">
        <f t="shared" si="1"/>
        <v>76.221666666662912</v>
      </c>
      <c r="L19" s="11">
        <f t="shared" si="2"/>
        <v>3.8110833333331456E-2</v>
      </c>
      <c r="M19" s="11">
        <f t="shared" si="3"/>
        <v>9.6372222222217481</v>
      </c>
      <c r="N19" s="11">
        <f t="shared" si="4"/>
        <v>8.031018518518124</v>
      </c>
      <c r="O19" s="18">
        <f t="shared" si="5"/>
        <v>2.3129333333332194</v>
      </c>
      <c r="P19" s="11">
        <f t="shared" si="6"/>
        <v>4.6258666666664388</v>
      </c>
      <c r="Q19" s="11"/>
      <c r="R19" s="11">
        <f t="shared" ref="R19:S19" si="16">($I19*0.13*0.038)</f>
        <v>2.5708253999998738</v>
      </c>
      <c r="S19" s="11">
        <f t="shared" si="16"/>
        <v>2.5708253999998738</v>
      </c>
      <c r="T19" s="1"/>
      <c r="U19" s="1"/>
      <c r="V19" s="1"/>
      <c r="W19" s="1"/>
    </row>
    <row r="20" spans="1:23" ht="12.75" customHeight="1" x14ac:dyDescent="0.2">
      <c r="A20" s="7"/>
      <c r="B20" s="1"/>
      <c r="C20" s="1"/>
      <c r="D20" s="10"/>
      <c r="E20" s="10"/>
      <c r="F20" s="1"/>
      <c r="G20" s="11"/>
      <c r="H20" s="11"/>
      <c r="I20" s="11"/>
      <c r="J20" s="11"/>
      <c r="K20" s="11"/>
      <c r="L20" s="11"/>
      <c r="M20" s="11"/>
      <c r="N20" s="11"/>
      <c r="O20" s="18"/>
      <c r="P20" s="11"/>
      <c r="Q20" s="11"/>
      <c r="R20" s="59"/>
      <c r="S20" s="59"/>
      <c r="T20" s="1"/>
      <c r="U20" s="1"/>
      <c r="V20" s="1"/>
      <c r="W20" s="1"/>
    </row>
    <row r="21" spans="1:23" ht="12.75" customHeight="1" x14ac:dyDescent="0.2">
      <c r="A21" s="7"/>
      <c r="B21" s="1"/>
      <c r="C21" s="1" t="s">
        <v>29</v>
      </c>
      <c r="D21" s="10">
        <v>18293.03</v>
      </c>
      <c r="E21" s="10">
        <v>18550</v>
      </c>
      <c r="F21" s="1" t="s">
        <v>23</v>
      </c>
      <c r="G21" s="11">
        <f t="shared" si="14"/>
        <v>256.97000000000116</v>
      </c>
      <c r="H21" s="11">
        <f>(11+11.3)/2</f>
        <v>11.15</v>
      </c>
      <c r="I21" s="11">
        <f t="shared" si="15"/>
        <v>2865.215500000013</v>
      </c>
      <c r="J21" s="11"/>
      <c r="K21" s="11">
        <f t="shared" si="1"/>
        <v>418.29005555555744</v>
      </c>
      <c r="L21" s="11">
        <f t="shared" si="2"/>
        <v>0.20914502777777871</v>
      </c>
      <c r="M21" s="11">
        <f t="shared" si="3"/>
        <v>53.059546296296539</v>
      </c>
      <c r="N21" s="11">
        <f t="shared" si="4"/>
        <v>44.216288580247117</v>
      </c>
      <c r="O21" s="18">
        <f t="shared" si="5"/>
        <v>12.734291111111171</v>
      </c>
      <c r="P21" s="11">
        <f t="shared" si="6"/>
        <v>25.468582222222341</v>
      </c>
      <c r="Q21" s="11"/>
      <c r="R21" s="11">
        <f t="shared" ref="R21:S21" si="17">($I21*0.13*0.038)</f>
        <v>14.154164570000063</v>
      </c>
      <c r="S21" s="11">
        <f t="shared" si="17"/>
        <v>14.154164570000063</v>
      </c>
      <c r="T21" s="1"/>
      <c r="U21" s="1"/>
      <c r="V21" s="1"/>
      <c r="W21" s="1"/>
    </row>
    <row r="22" spans="1:23" ht="12.75" customHeight="1" x14ac:dyDescent="0.2">
      <c r="A22" s="7"/>
      <c r="B22" s="1"/>
      <c r="C22" s="1"/>
      <c r="D22" s="10"/>
      <c r="E22" s="10"/>
      <c r="F22" s="1"/>
      <c r="G22" s="11"/>
      <c r="H22" s="11"/>
      <c r="I22" s="11"/>
      <c r="J22" s="11"/>
      <c r="K22" s="11"/>
      <c r="L22" s="11"/>
      <c r="M22" s="11"/>
      <c r="N22" s="11"/>
      <c r="O22" s="18"/>
      <c r="P22" s="11"/>
      <c r="Q22" s="11"/>
      <c r="R22" s="59"/>
      <c r="S22" s="59"/>
      <c r="T22" s="1"/>
      <c r="U22" s="1"/>
      <c r="V22" s="1"/>
      <c r="W22" s="1"/>
    </row>
    <row r="23" spans="1:23" ht="12.75" customHeight="1" x14ac:dyDescent="0.2">
      <c r="A23" s="7"/>
      <c r="B23" s="1"/>
      <c r="C23" s="1" t="s">
        <v>20</v>
      </c>
      <c r="D23" s="10">
        <v>17871.11</v>
      </c>
      <c r="E23" s="10">
        <v>17938.61</v>
      </c>
      <c r="F23" s="1" t="s">
        <v>24</v>
      </c>
      <c r="G23" s="11">
        <f t="shared" ref="G23" si="18">E23-D23</f>
        <v>67.5</v>
      </c>
      <c r="H23" s="11">
        <f>(10.95+11)/2</f>
        <v>10.975</v>
      </c>
      <c r="I23" s="11">
        <f t="shared" ref="I23" si="19">G23*H23</f>
        <v>740.8125</v>
      </c>
      <c r="J23" s="11"/>
      <c r="K23" s="11">
        <f t="shared" ref="K23" si="20">(G23*(H23+3.5))/9</f>
        <v>108.5625</v>
      </c>
      <c r="L23" s="11">
        <f t="shared" si="2"/>
        <v>5.4281250000000003E-2</v>
      </c>
      <c r="M23" s="11">
        <f t="shared" ref="M23:M29" si="21">(I23*($M$12/12))/27</f>
        <v>13.71875</v>
      </c>
      <c r="N23" s="11">
        <f t="shared" ref="N23:N29" si="22">(I23*($N$12/12))/27</f>
        <v>11.432291666666666</v>
      </c>
      <c r="O23" s="18">
        <f t="shared" ref="O23:O29" si="23">(I23/9)*$O$12</f>
        <v>3.2925</v>
      </c>
      <c r="P23" s="11">
        <f t="shared" ref="P23:P29" si="24">(I23/9)*$P$12</f>
        <v>6.585</v>
      </c>
      <c r="Q23" s="11"/>
      <c r="R23" s="11">
        <f t="shared" ref="R23:S24" si="25">($I23*0.13*0.038)</f>
        <v>3.6596137500000001</v>
      </c>
      <c r="S23" s="11">
        <f t="shared" si="25"/>
        <v>3.6596137500000001</v>
      </c>
      <c r="T23" s="1"/>
      <c r="U23" s="1"/>
      <c r="V23" s="1"/>
      <c r="W23" s="1"/>
    </row>
    <row r="24" spans="1:23" ht="12.75" customHeight="1" x14ac:dyDescent="0.2">
      <c r="A24" s="7"/>
      <c r="B24" s="1"/>
      <c r="C24" s="1" t="s">
        <v>20</v>
      </c>
      <c r="D24" s="10">
        <v>17938.61</v>
      </c>
      <c r="E24" s="10">
        <v>18070.259999999998</v>
      </c>
      <c r="F24" s="1" t="s">
        <v>24</v>
      </c>
      <c r="G24" s="11">
        <f t="shared" si="14"/>
        <v>131.64999999999782</v>
      </c>
      <c r="H24" s="11">
        <v>11</v>
      </c>
      <c r="I24" s="11">
        <f t="shared" si="15"/>
        <v>1448.149999999976</v>
      </c>
      <c r="J24" s="11"/>
      <c r="K24" s="11">
        <f>(G24*(H24+3.5+3.5))/9</f>
        <v>263.29999999999563</v>
      </c>
      <c r="L24" s="11">
        <f t="shared" si="2"/>
        <v>0.13164999999999782</v>
      </c>
      <c r="M24" s="11">
        <f t="shared" si="21"/>
        <v>26.817592592592149</v>
      </c>
      <c r="N24" s="11">
        <f t="shared" si="22"/>
        <v>22.347993827160124</v>
      </c>
      <c r="O24" s="18">
        <f t="shared" si="23"/>
        <v>6.4362222222221162</v>
      </c>
      <c r="P24" s="11">
        <f t="shared" si="24"/>
        <v>12.872444444444232</v>
      </c>
      <c r="Q24" s="11"/>
      <c r="R24" s="11">
        <f t="shared" si="25"/>
        <v>7.153860999999881</v>
      </c>
      <c r="S24" s="11">
        <f t="shared" si="25"/>
        <v>7.153860999999881</v>
      </c>
      <c r="T24" s="1"/>
      <c r="U24" s="1"/>
      <c r="V24" s="1"/>
      <c r="W24" s="1"/>
    </row>
    <row r="25" spans="1:23" ht="12.75" customHeight="1" x14ac:dyDescent="0.2">
      <c r="A25" s="7"/>
      <c r="B25" s="1"/>
      <c r="C25" s="1" t="s">
        <v>20</v>
      </c>
      <c r="D25" s="10">
        <v>18070.259999999998</v>
      </c>
      <c r="E25" s="10">
        <v>18095.259999999998</v>
      </c>
      <c r="F25" s="1" t="s">
        <v>24</v>
      </c>
      <c r="G25" s="11">
        <f>E25-D25</f>
        <v>25</v>
      </c>
      <c r="H25" s="11">
        <v>11</v>
      </c>
      <c r="I25" s="11">
        <f>G25*H25</f>
        <v>275</v>
      </c>
      <c r="J25" s="11"/>
      <c r="K25" s="11">
        <f t="shared" ref="K25:K26" si="26">(G25*(H25+3.5))/9</f>
        <v>40.277777777777779</v>
      </c>
      <c r="L25" s="11">
        <f t="shared" si="2"/>
        <v>2.013888888888889E-2</v>
      </c>
      <c r="M25" s="11">
        <f t="shared" si="21"/>
        <v>5.0925925925925926</v>
      </c>
      <c r="N25" s="11">
        <f>(I25*((15+$N$12)/2)/12)/27</f>
        <v>8.4876543209876534</v>
      </c>
      <c r="O25" s="18"/>
      <c r="P25" s="11"/>
      <c r="Q25" s="11"/>
      <c r="R25" s="59"/>
      <c r="S25" s="59"/>
      <c r="T25" s="1"/>
      <c r="U25" s="1"/>
      <c r="V25" s="1"/>
      <c r="W25" s="1"/>
    </row>
    <row r="26" spans="1:23" ht="12.75" customHeight="1" x14ac:dyDescent="0.2">
      <c r="A26" s="7"/>
      <c r="B26" s="1"/>
      <c r="C26" s="1" t="s">
        <v>20</v>
      </c>
      <c r="D26" s="10">
        <v>18220.72</v>
      </c>
      <c r="E26" s="10">
        <f>D26+25</f>
        <v>18245.72</v>
      </c>
      <c r="F26" s="1" t="s">
        <v>24</v>
      </c>
      <c r="G26" s="11">
        <f>E26-D26</f>
        <v>25</v>
      </c>
      <c r="H26" s="11">
        <v>11</v>
      </c>
      <c r="I26" s="11">
        <f>G26*H26</f>
        <v>275</v>
      </c>
      <c r="J26" s="11"/>
      <c r="K26" s="11">
        <f t="shared" si="26"/>
        <v>40.277777777777779</v>
      </c>
      <c r="L26" s="11">
        <f t="shared" si="2"/>
        <v>2.013888888888889E-2</v>
      </c>
      <c r="M26" s="11">
        <f t="shared" si="21"/>
        <v>5.0925925925925926</v>
      </c>
      <c r="N26" s="11">
        <f>(I26*((15+$N$12)/2)/12)/27</f>
        <v>8.4876543209876534</v>
      </c>
      <c r="O26" s="18"/>
      <c r="P26" s="11"/>
      <c r="Q26" s="11"/>
      <c r="R26" s="59"/>
      <c r="S26" s="59"/>
      <c r="T26" s="1"/>
      <c r="U26" s="1"/>
      <c r="V26" s="1"/>
      <c r="W26" s="1"/>
    </row>
    <row r="27" spans="1:23" ht="12.75" customHeight="1" x14ac:dyDescent="0.2">
      <c r="A27" s="7"/>
      <c r="B27" s="1"/>
      <c r="C27" s="1" t="s">
        <v>20</v>
      </c>
      <c r="D27" s="10">
        <v>18245.72</v>
      </c>
      <c r="E27" s="10">
        <v>18293.03</v>
      </c>
      <c r="F27" s="1" t="s">
        <v>24</v>
      </c>
      <c r="G27" s="11">
        <f t="shared" si="14"/>
        <v>47.309999999997672</v>
      </c>
      <c r="H27" s="11">
        <v>11</v>
      </c>
      <c r="I27" s="11">
        <f t="shared" si="15"/>
        <v>520.40999999997439</v>
      </c>
      <c r="J27" s="11"/>
      <c r="K27" s="11">
        <f>(G27*(H27+3.5+3.5))/9</f>
        <v>94.619999999995343</v>
      </c>
      <c r="L27" s="11">
        <f t="shared" si="2"/>
        <v>4.7309999999997673E-2</v>
      </c>
      <c r="M27" s="11">
        <f t="shared" si="21"/>
        <v>9.6372222222217481</v>
      </c>
      <c r="N27" s="11">
        <f t="shared" si="22"/>
        <v>8.031018518518124</v>
      </c>
      <c r="O27" s="18">
        <f t="shared" si="23"/>
        <v>2.3129333333332194</v>
      </c>
      <c r="P27" s="11">
        <f t="shared" si="24"/>
        <v>4.6258666666664388</v>
      </c>
      <c r="Q27" s="11"/>
      <c r="R27" s="11">
        <f t="shared" ref="R27:S27" si="27">($I27*0.13*0.038)</f>
        <v>2.5708253999998738</v>
      </c>
      <c r="S27" s="11">
        <f t="shared" si="27"/>
        <v>2.5708253999998738</v>
      </c>
      <c r="T27" s="1"/>
      <c r="U27" s="1"/>
      <c r="V27" s="1"/>
      <c r="W27" s="1"/>
    </row>
    <row r="28" spans="1:23" ht="12.75" customHeight="1" x14ac:dyDescent="0.2">
      <c r="A28" s="7"/>
      <c r="B28" s="1"/>
      <c r="C28" s="1"/>
      <c r="D28" s="10"/>
      <c r="E28" s="10"/>
      <c r="F28" s="1"/>
      <c r="G28" s="11"/>
      <c r="H28" s="11"/>
      <c r="I28" s="11"/>
      <c r="J28" s="11"/>
      <c r="K28" s="11"/>
      <c r="L28" s="11"/>
      <c r="M28" s="11"/>
      <c r="N28" s="11"/>
      <c r="O28" s="18"/>
      <c r="P28" s="11"/>
      <c r="Q28" s="11"/>
      <c r="R28" s="59"/>
      <c r="S28" s="59"/>
      <c r="T28" s="1"/>
      <c r="U28" s="1"/>
      <c r="V28" s="1"/>
      <c r="W28" s="1"/>
    </row>
    <row r="29" spans="1:23" ht="12.75" customHeight="1" x14ac:dyDescent="0.2">
      <c r="A29" s="7"/>
      <c r="B29" s="1"/>
      <c r="C29" s="1" t="s">
        <v>29</v>
      </c>
      <c r="D29" s="10">
        <v>18293.03</v>
      </c>
      <c r="E29" s="10">
        <v>18550</v>
      </c>
      <c r="F29" s="1" t="s">
        <v>24</v>
      </c>
      <c r="G29" s="11">
        <f t="shared" si="14"/>
        <v>256.97000000000116</v>
      </c>
      <c r="H29" s="11">
        <f>(11+11.7)/2</f>
        <v>11.35</v>
      </c>
      <c r="I29" s="11">
        <f t="shared" si="15"/>
        <v>2916.6095000000132</v>
      </c>
      <c r="J29" s="11"/>
      <c r="K29" s="11">
        <f>(G29*(H29+3.5+3.5))/9</f>
        <v>523.93327777778018</v>
      </c>
      <c r="L29" s="11">
        <f t="shared" si="2"/>
        <v>0.2619666388888901</v>
      </c>
      <c r="M29" s="11">
        <f t="shared" si="21"/>
        <v>54.011287037037285</v>
      </c>
      <c r="N29" s="11">
        <f t="shared" si="22"/>
        <v>45.009405864197738</v>
      </c>
      <c r="O29" s="18">
        <f t="shared" si="23"/>
        <v>12.962708888888947</v>
      </c>
      <c r="P29" s="11">
        <f t="shared" si="24"/>
        <v>25.925417777777895</v>
      </c>
      <c r="Q29" s="11"/>
      <c r="R29" s="11">
        <f t="shared" ref="R29:S29" si="28">($I29*0.13*0.038)</f>
        <v>14.408050930000066</v>
      </c>
      <c r="S29" s="11">
        <f t="shared" si="28"/>
        <v>14.408050930000066</v>
      </c>
      <c r="T29" s="1"/>
      <c r="U29" s="1"/>
      <c r="V29" s="1"/>
      <c r="W29" s="1"/>
    </row>
    <row r="30" spans="1:23" ht="12.75" customHeight="1" x14ac:dyDescent="0.2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"/>
      <c r="P30" s="1"/>
      <c r="Q30" s="1"/>
      <c r="R30" s="59"/>
      <c r="S30" s="59"/>
      <c r="T30" s="1"/>
      <c r="U30" s="1"/>
      <c r="V30" s="1"/>
      <c r="W30" s="1"/>
    </row>
    <row r="31" spans="1:23" ht="12.75" customHeight="1" x14ac:dyDescent="0.2">
      <c r="A31" s="7"/>
      <c r="B31" s="1"/>
      <c r="C31" s="1" t="s">
        <v>21</v>
      </c>
      <c r="D31" s="10">
        <v>10011</v>
      </c>
      <c r="E31" s="10">
        <v>10100</v>
      </c>
      <c r="F31" s="1" t="s">
        <v>23</v>
      </c>
      <c r="G31" s="11">
        <f t="shared" ref="G31" si="29">E31-D31</f>
        <v>89</v>
      </c>
      <c r="H31" s="11">
        <v>11</v>
      </c>
      <c r="I31" s="11">
        <f t="shared" ref="I31" si="30">G31*H31</f>
        <v>979</v>
      </c>
      <c r="J31" s="11"/>
      <c r="K31" s="11">
        <f>(G31*(H31+3.5+3.5))/9</f>
        <v>178</v>
      </c>
      <c r="L31" s="11">
        <f t="shared" ref="L31" si="31">K31/2000</f>
        <v>8.8999999999999996E-2</v>
      </c>
      <c r="M31" s="11">
        <f t="shared" ref="M31:M32" si="32">(I31*($M$12/12))/27</f>
        <v>18.12962962962963</v>
      </c>
      <c r="N31" s="11">
        <f t="shared" ref="N31:N32" si="33">(I31*($N$12/12))/27</f>
        <v>15.108024691358025</v>
      </c>
      <c r="O31" s="18">
        <f t="shared" ref="O31" si="34">(I31/9)*$O$12</f>
        <v>4.3511111111111109</v>
      </c>
      <c r="P31" s="11">
        <f t="shared" ref="P31" si="35">(I31/9)*$P$12</f>
        <v>8.7022222222222219</v>
      </c>
      <c r="Q31" s="11"/>
      <c r="R31" s="11">
        <f t="shared" ref="R31:S32" si="36">($I31*0.13*0.038)</f>
        <v>4.8362600000000002</v>
      </c>
      <c r="S31" s="11">
        <f t="shared" si="36"/>
        <v>4.8362600000000002</v>
      </c>
      <c r="T31" s="1"/>
      <c r="U31" s="1"/>
      <c r="V31" s="1"/>
      <c r="W31" s="1"/>
    </row>
    <row r="32" spans="1:23" ht="12.75" customHeight="1" x14ac:dyDescent="0.2">
      <c r="A32" s="7"/>
      <c r="B32" s="1"/>
      <c r="C32" s="1" t="s">
        <v>21</v>
      </c>
      <c r="D32" s="10">
        <v>10100</v>
      </c>
      <c r="E32" s="10">
        <v>10148.4</v>
      </c>
      <c r="F32" s="1" t="s">
        <v>23</v>
      </c>
      <c r="G32" s="11">
        <f t="shared" ref="G32" si="37">E32-D32</f>
        <v>48.399999999999636</v>
      </c>
      <c r="H32" s="11">
        <f>(11+10.4)/2</f>
        <v>10.7</v>
      </c>
      <c r="I32" s="11">
        <f t="shared" ref="I32" si="38">G32*H32</f>
        <v>517.87999999999602</v>
      </c>
      <c r="J32" s="11"/>
      <c r="K32" s="11">
        <f>(G32*(H32+3.5+3.5))/9</f>
        <v>95.186666666665943</v>
      </c>
      <c r="L32" s="11">
        <f t="shared" ref="L32:L33" si="39">K32/2000</f>
        <v>4.7593333333332974E-2</v>
      </c>
      <c r="M32" s="11">
        <f t="shared" si="32"/>
        <v>9.5903703703702963</v>
      </c>
      <c r="N32" s="11">
        <f t="shared" si="33"/>
        <v>7.9919753086419139</v>
      </c>
      <c r="O32" s="18">
        <f t="shared" ref="O32" si="40">(I32/9)*$O$12</f>
        <v>2.3016888888888714</v>
      </c>
      <c r="P32" s="11">
        <f t="shared" ref="P32" si="41">(I32/9)*$P$12</f>
        <v>4.6033777777777427</v>
      </c>
      <c r="Q32" s="11"/>
      <c r="R32" s="11">
        <f>($I32*0.13*0.038)</f>
        <v>2.5583271999999804</v>
      </c>
      <c r="S32" s="11">
        <f t="shared" si="36"/>
        <v>2.5583271999999804</v>
      </c>
      <c r="T32" s="1"/>
      <c r="U32" s="1"/>
      <c r="V32" s="1"/>
      <c r="W32" s="1"/>
    </row>
    <row r="33" spans="1:23" ht="12.75" customHeight="1" x14ac:dyDescent="0.2">
      <c r="A33" s="7"/>
      <c r="B33" s="1"/>
      <c r="C33" s="1" t="s">
        <v>21</v>
      </c>
      <c r="D33" s="10">
        <v>10011</v>
      </c>
      <c r="E33" s="10">
        <v>10099.379999999999</v>
      </c>
      <c r="F33" s="1" t="s">
        <v>23</v>
      </c>
      <c r="G33" s="1"/>
      <c r="H33" s="1"/>
      <c r="I33" s="1"/>
      <c r="J33" s="11">
        <v>1633.46</v>
      </c>
      <c r="K33" s="11">
        <f>J33/9</f>
        <v>181.49555555555557</v>
      </c>
      <c r="L33" s="11">
        <f t="shared" si="39"/>
        <v>9.0747777777777788E-2</v>
      </c>
      <c r="M33" s="11">
        <f>(J33*($M$12/12))/27</f>
        <v>30.249259259259262</v>
      </c>
      <c r="N33" s="11">
        <f>(J33*($N$12/12))/27</f>
        <v>25.207716049382718</v>
      </c>
      <c r="O33" s="18">
        <f>(J33/9)*$O$12</f>
        <v>7.2598222222222226</v>
      </c>
      <c r="P33" s="11">
        <f>(J33/9)*$P$12</f>
        <v>14.519644444444445</v>
      </c>
      <c r="Q33" s="11"/>
      <c r="R33" s="59">
        <f>($J33*0.13*0.038)</f>
        <v>8.0692924000000001</v>
      </c>
      <c r="S33" s="59">
        <f>($J33*0.13*0.038)</f>
        <v>8.0692924000000001</v>
      </c>
      <c r="T33" s="1"/>
      <c r="U33" s="1"/>
      <c r="V33" s="1"/>
      <c r="W33" s="1"/>
    </row>
    <row r="34" spans="1:23" ht="12.75" customHeight="1" x14ac:dyDescent="0.2">
      <c r="A34" s="7"/>
      <c r="B34" s="1"/>
      <c r="C34" s="1"/>
      <c r="D34" s="10"/>
      <c r="E34" s="10"/>
      <c r="F34" s="1"/>
      <c r="G34" s="1"/>
      <c r="H34" s="1"/>
      <c r="I34" s="1"/>
      <c r="J34" s="1"/>
      <c r="K34" s="1"/>
      <c r="L34" s="1"/>
      <c r="M34" s="1"/>
      <c r="N34" s="1"/>
      <c r="O34" s="15"/>
      <c r="P34" s="1"/>
      <c r="Q34" s="1"/>
      <c r="R34" s="59"/>
      <c r="S34" s="59"/>
      <c r="T34" s="1"/>
      <c r="U34" s="1"/>
      <c r="V34" s="1"/>
      <c r="W34" s="1"/>
    </row>
    <row r="35" spans="1:23" ht="12.75" customHeight="1" x14ac:dyDescent="0.2">
      <c r="A35" s="7"/>
      <c r="B35" s="1"/>
      <c r="C35" s="1" t="s">
        <v>21</v>
      </c>
      <c r="D35" s="10">
        <v>10011</v>
      </c>
      <c r="E35" s="10">
        <v>10100</v>
      </c>
      <c r="F35" s="1" t="s">
        <v>24</v>
      </c>
      <c r="G35" s="11">
        <f t="shared" ref="G35:G36" si="42">E35-D35</f>
        <v>89</v>
      </c>
      <c r="H35" s="11">
        <v>11</v>
      </c>
      <c r="I35" s="11">
        <f t="shared" ref="I35:I36" si="43">G35*H35</f>
        <v>979</v>
      </c>
      <c r="J35" s="11"/>
      <c r="K35" s="11">
        <f t="shared" ref="K35" si="44">(G35*(H35+3.5))/9</f>
        <v>143.38888888888889</v>
      </c>
      <c r="L35" s="11">
        <f t="shared" ref="L35:L37" si="45">K35/2000</f>
        <v>7.169444444444445E-2</v>
      </c>
      <c r="M35" s="11">
        <f t="shared" ref="M35:M36" si="46">(I35*($M$12/12))/27</f>
        <v>18.12962962962963</v>
      </c>
      <c r="N35" s="11">
        <f t="shared" ref="N35:N36" si="47">(I35*($N$12/12))/27</f>
        <v>15.108024691358025</v>
      </c>
      <c r="O35" s="18">
        <f>(I35/9)*$O$12</f>
        <v>4.3511111111111109</v>
      </c>
      <c r="P35" s="11">
        <f>(I35/9)*$P$12</f>
        <v>8.7022222222222219</v>
      </c>
      <c r="Q35" s="11"/>
      <c r="R35" s="11">
        <f t="shared" ref="R35:S36" si="48">($I35*0.13*0.038)</f>
        <v>4.8362600000000002</v>
      </c>
      <c r="S35" s="11">
        <f t="shared" si="48"/>
        <v>4.8362600000000002</v>
      </c>
      <c r="T35" s="1"/>
      <c r="U35" s="1"/>
      <c r="V35" s="1"/>
      <c r="W35" s="1"/>
    </row>
    <row r="36" spans="1:23" ht="12.75" customHeight="1" x14ac:dyDescent="0.2">
      <c r="A36" s="7"/>
      <c r="B36" s="1"/>
      <c r="C36" s="1" t="s">
        <v>21</v>
      </c>
      <c r="D36" s="10">
        <v>10100</v>
      </c>
      <c r="E36" s="10">
        <v>10148.4</v>
      </c>
      <c r="F36" s="1" t="s">
        <v>24</v>
      </c>
      <c r="G36" s="11">
        <f t="shared" si="42"/>
        <v>48.399999999999636</v>
      </c>
      <c r="H36" s="11">
        <f>(11+10.5)/2</f>
        <v>10.75</v>
      </c>
      <c r="I36" s="11">
        <f t="shared" si="43"/>
        <v>520.29999999999609</v>
      </c>
      <c r="J36" s="11"/>
      <c r="K36" s="11">
        <f>(G36*(H36+3.5+3.5))/9</f>
        <v>95.455555555554838</v>
      </c>
      <c r="L36" s="11">
        <f t="shared" si="45"/>
        <v>4.7727777777777418E-2</v>
      </c>
      <c r="M36" s="11">
        <f t="shared" si="46"/>
        <v>9.6351851851851134</v>
      </c>
      <c r="N36" s="11">
        <f t="shared" si="47"/>
        <v>8.0293209876542608</v>
      </c>
      <c r="O36" s="18">
        <f t="shared" ref="O36" si="49">(I36/9)*$O$12</f>
        <v>2.3124444444444272</v>
      </c>
      <c r="P36" s="11">
        <f t="shared" ref="P36" si="50">(I36/9)*$P$12</f>
        <v>4.6248888888888544</v>
      </c>
      <c r="Q36" s="11"/>
      <c r="R36" s="11">
        <f t="shared" si="48"/>
        <v>2.5702819999999811</v>
      </c>
      <c r="S36" s="11">
        <f t="shared" si="48"/>
        <v>2.5702819999999811</v>
      </c>
      <c r="T36" s="1"/>
      <c r="U36" s="1"/>
      <c r="V36" s="1"/>
      <c r="W36" s="1"/>
    </row>
    <row r="37" spans="1:23" ht="12.75" customHeight="1" x14ac:dyDescent="0.2">
      <c r="A37" s="7"/>
      <c r="B37" s="1"/>
      <c r="C37" s="1" t="s">
        <v>21</v>
      </c>
      <c r="D37" s="10">
        <v>10011</v>
      </c>
      <c r="E37" s="10">
        <v>10093.969999999999</v>
      </c>
      <c r="F37" s="1" t="s">
        <v>24</v>
      </c>
      <c r="G37" s="11"/>
      <c r="H37" s="11"/>
      <c r="I37" s="11"/>
      <c r="J37" s="11">
        <v>1302.373</v>
      </c>
      <c r="K37" s="11">
        <f>J37/9</f>
        <v>144.70811111111112</v>
      </c>
      <c r="L37" s="11">
        <f t="shared" si="45"/>
        <v>7.235405555555556E-2</v>
      </c>
      <c r="M37" s="11">
        <f>(J37*($M$12/12))/27</f>
        <v>24.118018518518518</v>
      </c>
      <c r="N37" s="11">
        <f>(J37*($N$12/12))/27</f>
        <v>20.0983487654321</v>
      </c>
      <c r="O37" s="18">
        <f>(J37/9)*$O$12</f>
        <v>5.788324444444445</v>
      </c>
      <c r="P37" s="11">
        <f>(J37/9)*$P$12</f>
        <v>11.57664888888889</v>
      </c>
      <c r="Q37" s="11"/>
      <c r="R37" s="59">
        <f t="shared" ref="R37:S37" si="51">($J37*0.13*0.038)</f>
        <v>6.4337226200000002</v>
      </c>
      <c r="S37" s="59">
        <f t="shared" si="51"/>
        <v>6.4337226200000002</v>
      </c>
      <c r="T37" s="1"/>
      <c r="U37" s="1"/>
      <c r="V37" s="1"/>
      <c r="W37" s="1"/>
    </row>
    <row r="38" spans="1:23" ht="12.75" customHeight="1" x14ac:dyDescent="0.2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"/>
      <c r="P38" s="1"/>
      <c r="Q38" s="1"/>
      <c r="R38" s="59"/>
      <c r="S38" s="59"/>
      <c r="T38" s="1"/>
      <c r="U38" s="1"/>
      <c r="V38" s="1"/>
      <c r="W38" s="1"/>
    </row>
    <row r="39" spans="1:23" ht="12.75" customHeight="1" x14ac:dyDescent="0.2">
      <c r="A39" s="7"/>
      <c r="B39" s="1"/>
      <c r="C39" s="1" t="s">
        <v>22</v>
      </c>
      <c r="D39" s="10">
        <v>1001.84</v>
      </c>
      <c r="E39" s="10">
        <v>1035.914</v>
      </c>
      <c r="F39" s="1" t="s">
        <v>23</v>
      </c>
      <c r="G39" s="11">
        <f>E39-D39</f>
        <v>34.073999999999955</v>
      </c>
      <c r="H39" s="11">
        <v>10</v>
      </c>
      <c r="I39" s="11">
        <f>G39*H39</f>
        <v>340.73999999999955</v>
      </c>
      <c r="J39" s="11"/>
      <c r="K39" s="11">
        <f>(G39*(H39+3.5))/9</f>
        <v>51.110999999999933</v>
      </c>
      <c r="L39" s="11">
        <f>K39/2000</f>
        <v>2.5555499999999967E-2</v>
      </c>
      <c r="M39" s="11">
        <f t="shared" ref="M39:M40" si="52">(I39*($M$12/12))/27</f>
        <v>6.3099999999999916</v>
      </c>
      <c r="N39" s="11">
        <f t="shared" ref="N39:N40" si="53">(I39*($N$12/12))/27</f>
        <v>5.2583333333333266</v>
      </c>
      <c r="O39" s="18">
        <f t="shared" ref="O39:O40" si="54">(I39/9)*$O$12</f>
        <v>1.514399999999998</v>
      </c>
      <c r="P39" s="11">
        <f t="shared" ref="P39:P40" si="55">(I39/9)*$P$12</f>
        <v>3.0287999999999959</v>
      </c>
      <c r="Q39" s="11"/>
      <c r="R39" s="11">
        <f t="shared" ref="R39:S40" si="56">($I39*0.13*0.038)</f>
        <v>1.6832555999999979</v>
      </c>
      <c r="S39" s="11">
        <f t="shared" si="56"/>
        <v>1.6832555999999979</v>
      </c>
      <c r="T39" s="1"/>
      <c r="U39" s="1"/>
      <c r="V39" s="1"/>
      <c r="W39" s="1"/>
    </row>
    <row r="40" spans="1:23" ht="12.75" customHeight="1" x14ac:dyDescent="0.2">
      <c r="A40" s="7"/>
      <c r="B40" s="1"/>
      <c r="C40" s="1" t="s">
        <v>22</v>
      </c>
      <c r="D40" s="10">
        <v>1035.9100000000001</v>
      </c>
      <c r="E40" s="10">
        <v>1086.8399999999999</v>
      </c>
      <c r="F40" s="1" t="s">
        <v>23</v>
      </c>
      <c r="G40" s="11">
        <f>E40-D40</f>
        <v>50.929999999999836</v>
      </c>
      <c r="H40" s="11">
        <f>(10+5.5)/2</f>
        <v>7.75</v>
      </c>
      <c r="I40" s="11">
        <f>G40*H40</f>
        <v>394.70749999999873</v>
      </c>
      <c r="J40" s="11"/>
      <c r="K40" s="11">
        <f t="shared" ref="K40" si="57">(G40*(H40+3.5))/9</f>
        <v>63.662499999999795</v>
      </c>
      <c r="L40" s="11">
        <f t="shared" ref="L40" si="58">K40/2000</f>
        <v>3.1831249999999894E-2</v>
      </c>
      <c r="M40" s="11">
        <f t="shared" si="52"/>
        <v>7.3093981481481247</v>
      </c>
      <c r="N40" s="11">
        <f t="shared" si="53"/>
        <v>6.0911651234567712</v>
      </c>
      <c r="O40" s="18">
        <f t="shared" si="54"/>
        <v>1.7542555555555499</v>
      </c>
      <c r="P40" s="11">
        <f t="shared" si="55"/>
        <v>3.5085111111110998</v>
      </c>
      <c r="Q40" s="11"/>
      <c r="R40" s="11">
        <f t="shared" si="56"/>
        <v>1.9498550499999936</v>
      </c>
      <c r="S40" s="11">
        <f t="shared" si="56"/>
        <v>1.9498550499999936</v>
      </c>
      <c r="T40" s="1"/>
      <c r="U40" s="1"/>
      <c r="V40" s="1"/>
      <c r="W40" s="1"/>
    </row>
    <row r="41" spans="1:23" ht="12.75" customHeight="1" x14ac:dyDescent="0.2">
      <c r="A41" s="7"/>
      <c r="B41" s="1"/>
      <c r="C41" s="1" t="s">
        <v>22</v>
      </c>
      <c r="D41" s="10">
        <v>1001.84</v>
      </c>
      <c r="E41" s="10">
        <v>1035.9100000000001</v>
      </c>
      <c r="F41" s="1" t="s">
        <v>23</v>
      </c>
      <c r="G41" s="11"/>
      <c r="H41" s="11"/>
      <c r="I41" s="11"/>
      <c r="J41" s="11">
        <v>172.52</v>
      </c>
      <c r="K41" s="11">
        <f>J41/9</f>
        <v>19.16888888888889</v>
      </c>
      <c r="L41" s="11">
        <f>K41/2000</f>
        <v>9.5844444444444458E-3</v>
      </c>
      <c r="M41" s="11">
        <f>(J41*($M$12/12))/27</f>
        <v>3.1948148148148152</v>
      </c>
      <c r="N41" s="11">
        <f>(J41*($N$12/12))/27</f>
        <v>2.6623456790123461</v>
      </c>
      <c r="O41" s="18">
        <f>(J41/9)*$O$12</f>
        <v>0.76675555555555563</v>
      </c>
      <c r="P41" s="11">
        <f>(J41/9)*$P$12</f>
        <v>1.5335111111111113</v>
      </c>
      <c r="Q41" s="11"/>
      <c r="R41" s="59">
        <f t="shared" ref="R41:S41" si="59">($J41*0.13*0.038)</f>
        <v>0.85224880000000003</v>
      </c>
      <c r="S41" s="59">
        <f t="shared" si="59"/>
        <v>0.85224880000000003</v>
      </c>
      <c r="T41" s="1"/>
      <c r="U41" s="1"/>
      <c r="V41" s="1"/>
      <c r="W41" s="1"/>
    </row>
    <row r="42" spans="1:23" ht="12.75" customHeight="1" x14ac:dyDescent="0.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5"/>
      <c r="P42" s="1"/>
      <c r="Q42" s="1"/>
      <c r="R42" s="59"/>
      <c r="S42" s="59"/>
      <c r="T42" s="1"/>
      <c r="U42" s="1"/>
      <c r="V42" s="1"/>
      <c r="W42" s="1"/>
    </row>
    <row r="43" spans="1:23" ht="12.75" customHeight="1" x14ac:dyDescent="0.2">
      <c r="A43" s="7"/>
      <c r="B43" s="1"/>
      <c r="C43" s="1" t="s">
        <v>22</v>
      </c>
      <c r="D43" s="10">
        <v>1001.84</v>
      </c>
      <c r="E43" s="10">
        <v>1035.914</v>
      </c>
      <c r="F43" s="1" t="s">
        <v>24</v>
      </c>
      <c r="G43" s="11">
        <f t="shared" ref="G43" si="60">E43-D43</f>
        <v>34.073999999999955</v>
      </c>
      <c r="H43" s="11">
        <v>10</v>
      </c>
      <c r="I43" s="11">
        <f t="shared" ref="I43" si="61">G43*H43</f>
        <v>340.73999999999955</v>
      </c>
      <c r="J43" s="11"/>
      <c r="K43" s="11">
        <f t="shared" ref="K43" si="62">(G43*(H43+3.5))/9</f>
        <v>51.110999999999933</v>
      </c>
      <c r="L43" s="11">
        <f t="shared" ref="L43" si="63">K43/2000</f>
        <v>2.5555499999999967E-2</v>
      </c>
      <c r="M43" s="11">
        <f>(I43*($M$12/12))/27</f>
        <v>6.3099999999999916</v>
      </c>
      <c r="N43" s="11">
        <f>(I43*($N$12/12))/27</f>
        <v>5.2583333333333266</v>
      </c>
      <c r="O43" s="18">
        <f t="shared" ref="O43" si="64">(I43/9)*$O$12</f>
        <v>1.514399999999998</v>
      </c>
      <c r="P43" s="11">
        <f t="shared" ref="P43" si="65">(I43/9)*$P$12</f>
        <v>3.0287999999999959</v>
      </c>
      <c r="Q43" s="11"/>
      <c r="R43" s="11">
        <f t="shared" ref="R43:S43" si="66">($I43*0.13*0.038)</f>
        <v>1.6832555999999979</v>
      </c>
      <c r="S43" s="11">
        <f t="shared" si="66"/>
        <v>1.6832555999999979</v>
      </c>
      <c r="T43" s="1"/>
      <c r="U43" s="1"/>
      <c r="V43" s="1"/>
      <c r="W43" s="1"/>
    </row>
    <row r="44" spans="1:23" ht="12.75" customHeight="1" x14ac:dyDescent="0.2">
      <c r="A44" s="7"/>
      <c r="B44" s="1"/>
      <c r="C44" s="1"/>
      <c r="D44" s="10"/>
      <c r="E44" s="10"/>
      <c r="F44" s="1"/>
      <c r="G44" s="11"/>
      <c r="H44" s="11"/>
      <c r="I44" s="11"/>
      <c r="J44" s="11"/>
      <c r="K44" s="11"/>
      <c r="L44" s="11"/>
      <c r="M44" s="11"/>
      <c r="N44" s="11"/>
      <c r="O44" s="18"/>
      <c r="P44" s="11"/>
      <c r="Q44" s="11"/>
      <c r="R44" s="11"/>
      <c r="S44" s="11"/>
      <c r="T44" s="1"/>
      <c r="U44" s="1"/>
      <c r="V44" s="1"/>
      <c r="W44" s="1"/>
    </row>
    <row r="45" spans="1:23" ht="12.75" customHeight="1" x14ac:dyDescent="0.2">
      <c r="A45" s="7"/>
      <c r="B45" s="1"/>
      <c r="C45" s="1" t="s">
        <v>20</v>
      </c>
      <c r="D45" s="10">
        <v>17878.11</v>
      </c>
      <c r="E45" s="10">
        <v>17938.61</v>
      </c>
      <c r="F45" s="1" t="s">
        <v>23</v>
      </c>
      <c r="G45" s="11">
        <f>E45-D45</f>
        <v>60.5</v>
      </c>
      <c r="H45" s="11">
        <f>(2+4)/2</f>
        <v>3</v>
      </c>
      <c r="I45" s="11">
        <f>G45*H45</f>
        <v>181.5</v>
      </c>
      <c r="J45" s="11"/>
      <c r="K45" s="11"/>
      <c r="L45" s="11"/>
      <c r="M45" s="11"/>
      <c r="N45" s="11"/>
      <c r="O45" s="18"/>
      <c r="P45" s="11"/>
      <c r="Q45" s="11">
        <f>(I45*(6/12))/27</f>
        <v>3.3611111111111112</v>
      </c>
      <c r="R45" s="11"/>
      <c r="S45" s="11"/>
      <c r="T45" s="1"/>
      <c r="U45" s="1"/>
      <c r="V45" s="1"/>
      <c r="W45" s="1"/>
    </row>
    <row r="46" spans="1:23" ht="12.75" customHeight="1" x14ac:dyDescent="0.2">
      <c r="A46" s="7"/>
      <c r="B46" s="1"/>
      <c r="C46" s="1" t="s">
        <v>20</v>
      </c>
      <c r="D46" s="10">
        <v>17938.61</v>
      </c>
      <c r="E46" s="10">
        <v>18051.02</v>
      </c>
      <c r="F46" s="1" t="s">
        <v>23</v>
      </c>
      <c r="G46" s="11">
        <f>E46-D46</f>
        <v>112.40999999999985</v>
      </c>
      <c r="H46" s="11">
        <v>4</v>
      </c>
      <c r="I46" s="11">
        <f>G46*H46</f>
        <v>449.63999999999942</v>
      </c>
      <c r="J46" s="11"/>
      <c r="K46" s="11"/>
      <c r="L46" s="11"/>
      <c r="M46" s="11"/>
      <c r="N46" s="11"/>
      <c r="O46" s="18"/>
      <c r="P46" s="11"/>
      <c r="Q46" s="11">
        <f t="shared" ref="Q46:Q49" si="67">(I46*(6/12))/27</f>
        <v>8.3266666666666556</v>
      </c>
      <c r="R46" s="11"/>
      <c r="S46" s="11"/>
      <c r="T46" s="1"/>
      <c r="U46" s="1"/>
      <c r="V46" s="1"/>
      <c r="W46" s="1"/>
    </row>
    <row r="47" spans="1:23" ht="12.75" customHeight="1" x14ac:dyDescent="0.2">
      <c r="A47" s="7"/>
      <c r="B47" s="1"/>
      <c r="C47" s="1" t="s">
        <v>20</v>
      </c>
      <c r="D47" s="10">
        <v>18051.02</v>
      </c>
      <c r="E47" s="10">
        <v>18086.02</v>
      </c>
      <c r="F47" s="1" t="s">
        <v>23</v>
      </c>
      <c r="G47" s="11">
        <f t="shared" ref="G47" si="68">E47-D47</f>
        <v>35</v>
      </c>
      <c r="H47" s="11">
        <f>(4+5)/2</f>
        <v>4.5</v>
      </c>
      <c r="I47" s="11">
        <f t="shared" ref="I47" si="69">G47*H47</f>
        <v>157.5</v>
      </c>
      <c r="J47" s="11"/>
      <c r="K47" s="11"/>
      <c r="L47" s="11"/>
      <c r="M47" s="11"/>
      <c r="N47" s="11"/>
      <c r="O47" s="18"/>
      <c r="P47" s="11"/>
      <c r="Q47" s="11">
        <f t="shared" ref="Q47" si="70">(I47*(6/12))/27</f>
        <v>2.9166666666666665</v>
      </c>
      <c r="R47" s="11"/>
      <c r="S47" s="11"/>
      <c r="T47" s="1"/>
      <c r="U47" s="1"/>
      <c r="V47" s="1"/>
      <c r="W47" s="1"/>
    </row>
    <row r="48" spans="1:23" ht="12.75" customHeight="1" x14ac:dyDescent="0.2">
      <c r="A48" s="7"/>
      <c r="B48" s="1"/>
      <c r="C48" s="1" t="s">
        <v>20</v>
      </c>
      <c r="D48" s="10">
        <v>18220.72</v>
      </c>
      <c r="E48" s="10">
        <v>18482.5</v>
      </c>
      <c r="F48" s="1" t="s">
        <v>23</v>
      </c>
      <c r="G48" s="11">
        <f t="shared" ref="G48:G49" si="71">E48-D48</f>
        <v>261.77999999999884</v>
      </c>
      <c r="H48" s="11">
        <v>4</v>
      </c>
      <c r="I48" s="11">
        <f t="shared" ref="I48:I49" si="72">G48*H48</f>
        <v>1047.1199999999953</v>
      </c>
      <c r="J48" s="11"/>
      <c r="K48" s="11"/>
      <c r="L48" s="11"/>
      <c r="M48" s="11"/>
      <c r="N48" s="11"/>
      <c r="O48" s="18"/>
      <c r="P48" s="11"/>
      <c r="Q48" s="11">
        <f t="shared" si="67"/>
        <v>19.391111111111027</v>
      </c>
      <c r="R48" s="11"/>
      <c r="S48" s="11"/>
      <c r="T48" s="1"/>
      <c r="U48" s="1"/>
      <c r="V48" s="1"/>
      <c r="W48" s="1"/>
    </row>
    <row r="49" spans="1:23" ht="12.75" customHeight="1" x14ac:dyDescent="0.2">
      <c r="A49" s="7"/>
      <c r="B49" s="1"/>
      <c r="C49" s="1" t="s">
        <v>20</v>
      </c>
      <c r="D49" s="10">
        <v>18482.5</v>
      </c>
      <c r="E49" s="10">
        <v>18550</v>
      </c>
      <c r="F49" s="1" t="s">
        <v>23</v>
      </c>
      <c r="G49" s="11">
        <f t="shared" si="71"/>
        <v>67.5</v>
      </c>
      <c r="H49" s="11">
        <f t="shared" ref="H49" si="73">(2+4)/2</f>
        <v>3</v>
      </c>
      <c r="I49" s="11">
        <f t="shared" si="72"/>
        <v>202.5</v>
      </c>
      <c r="J49" s="11"/>
      <c r="K49" s="11"/>
      <c r="L49" s="11"/>
      <c r="M49" s="11"/>
      <c r="N49" s="11"/>
      <c r="O49" s="18"/>
      <c r="P49" s="11"/>
      <c r="Q49" s="11">
        <f t="shared" si="67"/>
        <v>3.75</v>
      </c>
      <c r="R49" s="11"/>
      <c r="S49" s="11"/>
      <c r="T49" s="1"/>
      <c r="U49" s="1"/>
      <c r="V49" s="1"/>
      <c r="W49" s="1"/>
    </row>
    <row r="50" spans="1:23" ht="12.75" customHeight="1" x14ac:dyDescent="0.2">
      <c r="A50" s="7"/>
      <c r="B50" s="1"/>
      <c r="C50" s="1"/>
      <c r="D50" s="10"/>
      <c r="E50" s="10"/>
      <c r="F50" s="1"/>
      <c r="G50" s="11"/>
      <c r="H50" s="11"/>
      <c r="I50" s="11"/>
      <c r="J50" s="11"/>
      <c r="K50" s="11"/>
      <c r="L50" s="11"/>
      <c r="M50" s="11"/>
      <c r="N50" s="11"/>
      <c r="O50" s="18"/>
      <c r="P50" s="11"/>
      <c r="Q50" s="11"/>
      <c r="R50" s="11"/>
      <c r="S50" s="11"/>
      <c r="T50" s="1"/>
      <c r="U50" s="1"/>
      <c r="V50" s="1"/>
      <c r="W50" s="1"/>
    </row>
    <row r="51" spans="1:23" ht="12.75" customHeight="1" x14ac:dyDescent="0.2">
      <c r="A51" s="7"/>
      <c r="B51" s="1"/>
      <c r="C51" s="1"/>
      <c r="D51" s="10"/>
      <c r="E51" s="10"/>
      <c r="F51" s="1"/>
      <c r="G51" s="11"/>
      <c r="H51" s="11"/>
      <c r="I51" s="11"/>
      <c r="J51" s="11"/>
      <c r="K51" s="11"/>
      <c r="L51" s="11"/>
      <c r="M51" s="11"/>
      <c r="N51" s="11"/>
      <c r="O51" s="18"/>
      <c r="P51" s="11"/>
      <c r="Q51" s="11"/>
      <c r="R51" s="11"/>
      <c r="S51" s="11"/>
      <c r="T51" s="1"/>
      <c r="U51" s="1"/>
      <c r="V51" s="1"/>
      <c r="W51" s="1"/>
    </row>
    <row r="52" spans="1:23" ht="12.75" customHeight="1" x14ac:dyDescent="0.2">
      <c r="A52" s="7"/>
      <c r="B52" s="1"/>
      <c r="C52" s="1" t="s">
        <v>20</v>
      </c>
      <c r="D52" s="10">
        <v>17878.11</v>
      </c>
      <c r="E52" s="10">
        <v>17938.61</v>
      </c>
      <c r="F52" s="1" t="s">
        <v>24</v>
      </c>
      <c r="G52" s="11">
        <f t="shared" ref="G52:G56" si="74">E52-D52</f>
        <v>60.5</v>
      </c>
      <c r="H52" s="11">
        <v>4</v>
      </c>
      <c r="I52" s="11">
        <f t="shared" ref="I52:I56" si="75">G52*H52</f>
        <v>242</v>
      </c>
      <c r="J52" s="11">
        <f>136.29*4</f>
        <v>545.16</v>
      </c>
      <c r="K52" s="11"/>
      <c r="L52" s="11"/>
      <c r="M52" s="11"/>
      <c r="N52" s="11"/>
      <c r="O52" s="18"/>
      <c r="P52" s="11"/>
      <c r="Q52" s="11">
        <f>(I52*(6/12))/27</f>
        <v>4.4814814814814818</v>
      </c>
      <c r="R52" s="11"/>
      <c r="S52" s="11"/>
      <c r="T52" s="1"/>
      <c r="U52" s="1"/>
      <c r="V52" s="1"/>
      <c r="W52" s="1"/>
    </row>
    <row r="53" spans="1:23" ht="12.75" customHeight="1" x14ac:dyDescent="0.2">
      <c r="A53" s="7"/>
      <c r="B53" s="1"/>
      <c r="C53" s="1" t="s">
        <v>20</v>
      </c>
      <c r="D53" s="10">
        <v>17938.61</v>
      </c>
      <c r="E53" s="10">
        <v>18095.259999999998</v>
      </c>
      <c r="F53" s="1" t="s">
        <v>24</v>
      </c>
      <c r="G53" s="11">
        <f t="shared" si="74"/>
        <v>156.64999999999782</v>
      </c>
      <c r="H53" s="11">
        <f t="shared" ref="H53:H60" si="76">(2+4)/2</f>
        <v>3</v>
      </c>
      <c r="I53" s="11">
        <f t="shared" si="75"/>
        <v>469.94999999999345</v>
      </c>
      <c r="J53" s="11"/>
      <c r="K53" s="11"/>
      <c r="L53" s="11"/>
      <c r="M53" s="11"/>
      <c r="N53" s="11"/>
      <c r="O53" s="18"/>
      <c r="P53" s="11"/>
      <c r="Q53" s="11">
        <f t="shared" ref="Q53:Q69" si="77">(I53*(6/12))/27</f>
        <v>8.7027777777776567</v>
      </c>
      <c r="R53" s="11"/>
      <c r="S53" s="11"/>
      <c r="T53" s="1"/>
      <c r="U53" s="1"/>
      <c r="V53" s="1"/>
      <c r="W53" s="1"/>
    </row>
    <row r="54" spans="1:23" ht="12.75" customHeight="1" x14ac:dyDescent="0.2">
      <c r="A54" s="7"/>
      <c r="B54" s="1"/>
      <c r="C54" s="1" t="s">
        <v>20</v>
      </c>
      <c r="D54" s="10">
        <v>18229.82</v>
      </c>
      <c r="E54" s="10">
        <v>18264.82</v>
      </c>
      <c r="F54" s="1" t="s">
        <v>23</v>
      </c>
      <c r="G54" s="11">
        <f t="shared" si="74"/>
        <v>35</v>
      </c>
      <c r="H54" s="11">
        <f>(4+5)/2</f>
        <v>4.5</v>
      </c>
      <c r="I54" s="11">
        <f t="shared" si="75"/>
        <v>157.5</v>
      </c>
      <c r="J54" s="11"/>
      <c r="K54" s="11"/>
      <c r="L54" s="11"/>
      <c r="M54" s="11"/>
      <c r="N54" s="11"/>
      <c r="O54" s="18"/>
      <c r="P54" s="11"/>
      <c r="Q54" s="11">
        <f t="shared" si="77"/>
        <v>2.9166666666666665</v>
      </c>
      <c r="R54" s="11"/>
      <c r="S54" s="11"/>
      <c r="T54" s="1"/>
      <c r="U54" s="1"/>
      <c r="V54" s="1"/>
      <c r="W54" s="1"/>
    </row>
    <row r="55" spans="1:23" ht="12.75" customHeight="1" x14ac:dyDescent="0.2">
      <c r="A55" s="7"/>
      <c r="B55" s="1"/>
      <c r="C55" s="1" t="s">
        <v>20</v>
      </c>
      <c r="D55" s="10">
        <v>18264.82</v>
      </c>
      <c r="E55" s="10">
        <v>18482.5</v>
      </c>
      <c r="F55" s="1" t="s">
        <v>24</v>
      </c>
      <c r="G55" s="11">
        <f t="shared" si="74"/>
        <v>217.68000000000029</v>
      </c>
      <c r="H55" s="11">
        <v>4</v>
      </c>
      <c r="I55" s="11">
        <f t="shared" si="75"/>
        <v>870.72000000000116</v>
      </c>
      <c r="J55" s="11"/>
      <c r="K55" s="11"/>
      <c r="L55" s="11"/>
      <c r="M55" s="11"/>
      <c r="N55" s="11"/>
      <c r="O55" s="18"/>
      <c r="P55" s="11"/>
      <c r="Q55" s="11">
        <f t="shared" si="77"/>
        <v>16.124444444444467</v>
      </c>
      <c r="R55" s="11"/>
      <c r="S55" s="11"/>
      <c r="T55" s="1"/>
      <c r="U55" s="1"/>
      <c r="V55" s="1"/>
      <c r="W55" s="1"/>
    </row>
    <row r="56" spans="1:23" ht="12.75" customHeight="1" x14ac:dyDescent="0.2">
      <c r="A56" s="7"/>
      <c r="B56" s="1"/>
      <c r="C56" s="1" t="s">
        <v>20</v>
      </c>
      <c r="D56" s="10">
        <v>18482.5</v>
      </c>
      <c r="E56" s="10">
        <v>18550</v>
      </c>
      <c r="F56" s="1" t="s">
        <v>24</v>
      </c>
      <c r="G56" s="11">
        <f t="shared" si="74"/>
        <v>67.5</v>
      </c>
      <c r="H56" s="11">
        <f t="shared" si="76"/>
        <v>3</v>
      </c>
      <c r="I56" s="11">
        <f t="shared" si="75"/>
        <v>202.5</v>
      </c>
      <c r="J56" s="11"/>
      <c r="K56" s="11"/>
      <c r="L56" s="11"/>
      <c r="M56" s="11"/>
      <c r="N56" s="11"/>
      <c r="O56" s="18"/>
      <c r="P56" s="11"/>
      <c r="Q56" s="11">
        <f t="shared" si="77"/>
        <v>3.75</v>
      </c>
      <c r="R56" s="11"/>
      <c r="S56" s="11"/>
      <c r="T56" s="1"/>
      <c r="U56" s="1"/>
      <c r="V56" s="1"/>
      <c r="W56" s="1"/>
    </row>
    <row r="57" spans="1:23" ht="12.75" customHeight="1" x14ac:dyDescent="0.2">
      <c r="A57" s="7"/>
      <c r="B57" s="1"/>
      <c r="C57" s="1"/>
      <c r="D57" s="10"/>
      <c r="E57" s="10"/>
      <c r="F57" s="1"/>
      <c r="G57" s="11"/>
      <c r="H57" s="11"/>
      <c r="I57" s="11"/>
      <c r="J57" s="11"/>
      <c r="K57" s="11"/>
      <c r="L57" s="11"/>
      <c r="M57" s="11"/>
      <c r="N57" s="11"/>
      <c r="O57" s="18"/>
      <c r="P57" s="11"/>
      <c r="Q57" s="11"/>
      <c r="R57" s="11"/>
      <c r="S57" s="11"/>
      <c r="T57" s="1"/>
      <c r="U57" s="1"/>
      <c r="V57" s="1"/>
      <c r="W57" s="1"/>
    </row>
    <row r="58" spans="1:23" ht="12.75" customHeight="1" x14ac:dyDescent="0.2">
      <c r="A58" s="7"/>
      <c r="B58" s="1"/>
      <c r="C58" s="1"/>
      <c r="D58" s="10"/>
      <c r="E58" s="10"/>
      <c r="F58" s="1"/>
      <c r="G58" s="11"/>
      <c r="H58" s="11"/>
      <c r="I58" s="11"/>
      <c r="J58" s="11"/>
      <c r="K58" s="11"/>
      <c r="L58" s="11"/>
      <c r="M58" s="11"/>
      <c r="N58" s="11"/>
      <c r="O58" s="18"/>
      <c r="P58" s="11"/>
      <c r="Q58" s="11"/>
      <c r="R58" s="11"/>
      <c r="S58" s="11"/>
      <c r="T58" s="1"/>
      <c r="U58" s="1"/>
      <c r="V58" s="1"/>
      <c r="W58" s="1"/>
    </row>
    <row r="59" spans="1:23" ht="12.75" customHeight="1" x14ac:dyDescent="0.2">
      <c r="A59" s="7"/>
      <c r="B59" s="1"/>
      <c r="C59" s="1" t="s">
        <v>21</v>
      </c>
      <c r="D59" s="10">
        <v>10011</v>
      </c>
      <c r="E59" s="10">
        <v>10099.379999999999</v>
      </c>
      <c r="F59" s="1" t="s">
        <v>23</v>
      </c>
      <c r="G59" s="11"/>
      <c r="H59" s="11"/>
      <c r="I59" s="11"/>
      <c r="J59" s="11">
        <f>136.29*4</f>
        <v>545.16</v>
      </c>
      <c r="K59" s="11"/>
      <c r="L59" s="11"/>
      <c r="M59" s="11"/>
      <c r="N59" s="11"/>
      <c r="O59" s="18"/>
      <c r="P59" s="11"/>
      <c r="Q59" s="11">
        <f>(J59*(6/12))/27</f>
        <v>10.095555555555555</v>
      </c>
      <c r="R59" s="11"/>
      <c r="S59" s="11"/>
      <c r="T59" s="1"/>
      <c r="U59" s="1"/>
      <c r="V59" s="1"/>
      <c r="W59" s="1"/>
    </row>
    <row r="60" spans="1:23" ht="12.75" customHeight="1" x14ac:dyDescent="0.2">
      <c r="A60" s="7"/>
      <c r="B60" s="1"/>
      <c r="C60" s="1" t="s">
        <v>21</v>
      </c>
      <c r="D60" s="10">
        <v>10099.379999999999</v>
      </c>
      <c r="E60" s="10">
        <v>10146.4</v>
      </c>
      <c r="F60" s="1" t="s">
        <v>23</v>
      </c>
      <c r="G60" s="11">
        <f t="shared" ref="G60" si="78">E60-D60</f>
        <v>47.020000000000437</v>
      </c>
      <c r="H60" s="11">
        <f t="shared" si="76"/>
        <v>3</v>
      </c>
      <c r="I60" s="11">
        <f t="shared" ref="I60" si="79">G60*H60</f>
        <v>141.06000000000131</v>
      </c>
      <c r="J60" s="11"/>
      <c r="K60" s="11"/>
      <c r="L60" s="11"/>
      <c r="M60" s="11"/>
      <c r="N60" s="11"/>
      <c r="O60" s="18"/>
      <c r="P60" s="11"/>
      <c r="Q60" s="11">
        <f t="shared" si="77"/>
        <v>2.6122222222222464</v>
      </c>
      <c r="R60" s="11"/>
      <c r="S60" s="11"/>
      <c r="T60" s="1"/>
      <c r="U60" s="1"/>
      <c r="V60" s="1"/>
      <c r="W60" s="1"/>
    </row>
    <row r="61" spans="1:23" ht="12.75" customHeight="1" x14ac:dyDescent="0.2">
      <c r="A61" s="7"/>
      <c r="B61" s="1"/>
      <c r="C61" s="1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5"/>
      <c r="P61" s="1"/>
      <c r="Q61" s="1"/>
      <c r="R61" s="11"/>
      <c r="S61" s="11"/>
      <c r="T61" s="1"/>
      <c r="U61" s="1"/>
      <c r="V61" s="1"/>
      <c r="W61" s="1"/>
    </row>
    <row r="62" spans="1:23" ht="12.75" customHeight="1" x14ac:dyDescent="0.2">
      <c r="A62" s="7"/>
      <c r="B62" s="1"/>
      <c r="C62" s="1" t="s">
        <v>21</v>
      </c>
      <c r="D62" s="10">
        <v>10011</v>
      </c>
      <c r="E62" s="10">
        <v>10093.969999999999</v>
      </c>
      <c r="F62" s="1" t="s">
        <v>24</v>
      </c>
      <c r="G62" s="11"/>
      <c r="H62" s="11"/>
      <c r="I62" s="11"/>
      <c r="J62" s="11">
        <f>131.68*4</f>
        <v>526.72</v>
      </c>
      <c r="K62" s="11"/>
      <c r="L62" s="11"/>
      <c r="M62" s="11"/>
      <c r="N62" s="11"/>
      <c r="O62" s="18"/>
      <c r="P62" s="11"/>
      <c r="Q62" s="11">
        <f>(J62*(6/12))/27</f>
        <v>9.7540740740740741</v>
      </c>
      <c r="R62" s="11"/>
      <c r="S62" s="11"/>
      <c r="T62" s="1"/>
      <c r="U62" s="1"/>
      <c r="V62" s="1"/>
      <c r="W62" s="1"/>
    </row>
    <row r="63" spans="1:23" ht="12.75" customHeight="1" x14ac:dyDescent="0.2">
      <c r="A63" s="7"/>
      <c r="B63" s="1"/>
      <c r="C63" s="1" t="s">
        <v>21</v>
      </c>
      <c r="D63" s="10">
        <v>10093.969999999999</v>
      </c>
      <c r="E63" s="10">
        <v>10146.4</v>
      </c>
      <c r="F63" s="1" t="s">
        <v>24</v>
      </c>
      <c r="G63" s="11">
        <f t="shared" ref="G63" si="80">E63-D63</f>
        <v>52.430000000000291</v>
      </c>
      <c r="H63" s="11">
        <f t="shared" ref="H63" si="81">(2+4)/2</f>
        <v>3</v>
      </c>
      <c r="I63" s="11">
        <f t="shared" ref="I63" si="82">G63*H63</f>
        <v>157.29000000000087</v>
      </c>
      <c r="J63" s="11"/>
      <c r="K63" s="11"/>
      <c r="L63" s="11"/>
      <c r="M63" s="11"/>
      <c r="N63" s="11"/>
      <c r="O63" s="18"/>
      <c r="P63" s="11"/>
      <c r="Q63" s="11">
        <f t="shared" si="77"/>
        <v>2.9127777777777939</v>
      </c>
      <c r="R63" s="11"/>
      <c r="S63" s="11"/>
      <c r="T63" s="1"/>
      <c r="U63" s="1"/>
      <c r="V63" s="1"/>
      <c r="W63" s="1"/>
    </row>
    <row r="64" spans="1:23" ht="12.75" customHeight="1" x14ac:dyDescent="0.2">
      <c r="A64" s="7"/>
      <c r="B64" s="1"/>
      <c r="C64" s="1"/>
      <c r="D64" s="10"/>
      <c r="E64" s="10"/>
      <c r="F64" s="1"/>
      <c r="G64" s="11"/>
      <c r="H64" s="11"/>
      <c r="I64" s="11"/>
      <c r="J64" s="11"/>
      <c r="K64" s="11"/>
      <c r="L64" s="11"/>
      <c r="M64" s="11"/>
      <c r="N64" s="11"/>
      <c r="O64" s="18"/>
      <c r="P64" s="11"/>
      <c r="Q64" s="11"/>
      <c r="R64" s="11"/>
      <c r="S64" s="11"/>
      <c r="T64" s="1"/>
      <c r="U64" s="1"/>
      <c r="V64" s="1"/>
      <c r="W64" s="1"/>
    </row>
    <row r="65" spans="1:23" ht="12.75" customHeight="1" x14ac:dyDescent="0.2">
      <c r="A65" s="7"/>
      <c r="B65" s="1"/>
      <c r="C65" s="1" t="s">
        <v>22</v>
      </c>
      <c r="D65" s="10">
        <v>1001.84</v>
      </c>
      <c r="E65" s="10">
        <v>1035.914</v>
      </c>
      <c r="F65" s="1" t="s">
        <v>23</v>
      </c>
      <c r="G65" s="11">
        <f>E65-D65</f>
        <v>34.073999999999955</v>
      </c>
      <c r="H65" s="11">
        <v>2</v>
      </c>
      <c r="I65" s="11">
        <f>G65*H65</f>
        <v>68.147999999999911</v>
      </c>
      <c r="J65" s="11"/>
      <c r="K65" s="11"/>
      <c r="L65" s="11"/>
      <c r="M65" s="11"/>
      <c r="N65" s="11"/>
      <c r="O65" s="18"/>
      <c r="P65" s="11"/>
      <c r="Q65" s="11">
        <f t="shared" si="77"/>
        <v>1.2619999999999985</v>
      </c>
      <c r="R65" s="11"/>
      <c r="S65" s="11"/>
      <c r="T65" s="1"/>
      <c r="U65" s="1"/>
      <c r="V65" s="1"/>
      <c r="W65" s="1"/>
    </row>
    <row r="66" spans="1:23" ht="12.75" customHeight="1" x14ac:dyDescent="0.2">
      <c r="A66" s="7"/>
      <c r="B66" s="1"/>
      <c r="C66" s="1" t="s">
        <v>22</v>
      </c>
      <c r="D66" s="10">
        <v>1035.9100000000001</v>
      </c>
      <c r="E66" s="10">
        <v>1086.8399999999999</v>
      </c>
      <c r="F66" s="1" t="s">
        <v>23</v>
      </c>
      <c r="G66" s="11">
        <f>E66-D66</f>
        <v>50.929999999999836</v>
      </c>
      <c r="H66" s="11">
        <v>2</v>
      </c>
      <c r="I66" s="11">
        <f>G66*H66</f>
        <v>101.85999999999967</v>
      </c>
      <c r="J66" s="11"/>
      <c r="K66" s="11"/>
      <c r="L66" s="11"/>
      <c r="M66" s="11"/>
      <c r="N66" s="11"/>
      <c r="O66" s="18"/>
      <c r="P66" s="11"/>
      <c r="Q66" s="11">
        <f t="shared" si="77"/>
        <v>1.8862962962962901</v>
      </c>
      <c r="R66" s="11"/>
      <c r="S66" s="11"/>
      <c r="T66" s="1"/>
      <c r="U66" s="1"/>
      <c r="V66" s="1"/>
      <c r="W66" s="1"/>
    </row>
    <row r="67" spans="1:23" ht="12.75" customHeight="1" x14ac:dyDescent="0.2">
      <c r="A67" s="7"/>
      <c r="B67" s="1"/>
      <c r="C67" s="1"/>
      <c r="D67" s="10"/>
      <c r="E67" s="10"/>
      <c r="F67" s="1"/>
      <c r="G67" s="11"/>
      <c r="H67" s="11"/>
      <c r="I67" s="11"/>
      <c r="J67" s="11"/>
      <c r="K67" s="11"/>
      <c r="L67" s="11"/>
      <c r="M67" s="11"/>
      <c r="N67" s="11"/>
      <c r="O67" s="18"/>
      <c r="P67" s="11"/>
      <c r="Q67" s="11"/>
      <c r="R67" s="11"/>
      <c r="S67" s="11"/>
      <c r="T67" s="1"/>
      <c r="U67" s="1"/>
      <c r="V67" s="1"/>
      <c r="W67" s="1"/>
    </row>
    <row r="68" spans="1:23" ht="12.75" customHeight="1" x14ac:dyDescent="0.2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5"/>
      <c r="P68" s="1"/>
      <c r="Q68" s="1"/>
      <c r="R68" s="11"/>
      <c r="S68" s="11"/>
      <c r="T68" s="1"/>
      <c r="U68" s="1"/>
      <c r="V68" s="1"/>
      <c r="W68" s="1"/>
    </row>
    <row r="69" spans="1:23" ht="12.75" customHeight="1" x14ac:dyDescent="0.2">
      <c r="A69" s="7"/>
      <c r="B69" s="1"/>
      <c r="C69" s="1" t="s">
        <v>22</v>
      </c>
      <c r="D69" s="10">
        <v>1001.84</v>
      </c>
      <c r="E69" s="10">
        <v>1035.914</v>
      </c>
      <c r="F69" s="1" t="s">
        <v>24</v>
      </c>
      <c r="G69" s="11">
        <f t="shared" ref="G69" si="83">E69-D69</f>
        <v>34.073999999999955</v>
      </c>
      <c r="H69" s="11">
        <v>2</v>
      </c>
      <c r="I69" s="11">
        <f t="shared" ref="I69" si="84">G69*H69</f>
        <v>68.147999999999911</v>
      </c>
      <c r="J69" s="11"/>
      <c r="K69" s="11"/>
      <c r="L69" s="11"/>
      <c r="M69" s="11"/>
      <c r="N69" s="11"/>
      <c r="O69" s="18"/>
      <c r="P69" s="11"/>
      <c r="Q69" s="11">
        <f t="shared" si="77"/>
        <v>1.2619999999999985</v>
      </c>
      <c r="R69" s="11"/>
      <c r="S69" s="11"/>
      <c r="T69" s="1"/>
      <c r="U69" s="1"/>
      <c r="V69" s="1"/>
      <c r="W69" s="1"/>
    </row>
    <row r="70" spans="1:23" ht="12.75" customHeight="1" x14ac:dyDescent="0.2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5"/>
      <c r="P70" s="1"/>
      <c r="Q70" s="1"/>
      <c r="R70" s="11"/>
      <c r="S70" s="11"/>
      <c r="T70" s="1"/>
      <c r="U70" s="1"/>
      <c r="V70" s="1"/>
      <c r="W70" s="1"/>
    </row>
    <row r="71" spans="1:23" ht="12.75" customHeight="1" x14ac:dyDescent="0.2">
      <c r="A71" s="7"/>
      <c r="B71" s="1"/>
      <c r="C71" s="1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5"/>
      <c r="P71" s="1"/>
      <c r="Q71" s="1"/>
      <c r="R71" s="59"/>
      <c r="S71" s="59"/>
      <c r="T71" s="1"/>
      <c r="U71" s="1"/>
      <c r="V71" s="1"/>
      <c r="W71" s="1"/>
    </row>
    <row r="72" spans="1:23" ht="12.75" customHeight="1" thickBot="1" x14ac:dyDescent="0.25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5"/>
      <c r="P72" s="1"/>
      <c r="Q72" s="1"/>
      <c r="R72" s="59"/>
      <c r="S72" s="59"/>
      <c r="T72" s="1"/>
      <c r="U72" s="1"/>
      <c r="V72" s="1"/>
      <c r="W72" s="1"/>
    </row>
    <row r="73" spans="1:23" ht="12.75" customHeight="1" x14ac:dyDescent="0.2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5"/>
      <c r="P73" s="1"/>
      <c r="Q73" s="1"/>
      <c r="R73" s="37">
        <f>ROUNDUP(SUM(R15:R72),0)</f>
        <v>91</v>
      </c>
      <c r="S73" s="37">
        <f>ROUNDUP(SUM(S15:S72),0)</f>
        <v>91</v>
      </c>
      <c r="T73" s="1"/>
      <c r="U73" s="1"/>
      <c r="V73" s="1"/>
      <c r="W73" s="1"/>
    </row>
    <row r="74" spans="1:23" ht="12.75" customHeight="1" thickBot="1" x14ac:dyDescent="0.25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6"/>
      <c r="P74" s="4"/>
      <c r="Q74" s="4"/>
      <c r="R74" s="38"/>
      <c r="S74" s="38"/>
      <c r="T74" s="4"/>
      <c r="U74" s="4"/>
      <c r="V74" s="4"/>
      <c r="W74" s="4"/>
    </row>
    <row r="75" spans="1:23" ht="12.75" customHeight="1" x14ac:dyDescent="0.2">
      <c r="A75" s="45" t="s">
        <v>1</v>
      </c>
      <c r="B75" s="46"/>
      <c r="C75" s="46"/>
      <c r="D75" s="46"/>
      <c r="E75" s="46"/>
      <c r="F75" s="46"/>
      <c r="G75" s="46"/>
      <c r="H75" s="46"/>
      <c r="I75" s="46"/>
      <c r="J75" s="47"/>
      <c r="K75" s="37">
        <f t="shared" ref="K75:Q75" si="85">ROUNDUP(SUM(K15:K74),0)</f>
        <v>2988</v>
      </c>
      <c r="L75" s="37">
        <f t="shared" si="85"/>
        <v>2</v>
      </c>
      <c r="M75" s="37">
        <f t="shared" si="85"/>
        <v>361</v>
      </c>
      <c r="N75" s="37">
        <f t="shared" si="85"/>
        <v>318</v>
      </c>
      <c r="O75" s="43">
        <f t="shared" si="85"/>
        <v>82</v>
      </c>
      <c r="P75" s="37">
        <f>(SUM(P15:P74))</f>
        <v>163.16124888888814</v>
      </c>
      <c r="Q75" s="37">
        <f t="shared" si="85"/>
        <v>104</v>
      </c>
      <c r="R75" s="39">
        <f>R73+S73</f>
        <v>182</v>
      </c>
      <c r="S75" s="40"/>
      <c r="T75" s="37"/>
      <c r="U75" s="37"/>
      <c r="V75" s="37"/>
      <c r="W75" s="37"/>
    </row>
    <row r="76" spans="1:23" ht="12.75" customHeight="1" x14ac:dyDescent="0.2">
      <c r="A76" s="48"/>
      <c r="B76" s="49"/>
      <c r="C76" s="49"/>
      <c r="D76" s="49"/>
      <c r="E76" s="49"/>
      <c r="F76" s="49"/>
      <c r="G76" s="49"/>
      <c r="H76" s="49"/>
      <c r="I76" s="49"/>
      <c r="J76" s="50"/>
      <c r="K76" s="38"/>
      <c r="L76" s="38"/>
      <c r="M76" s="38"/>
      <c r="N76" s="38"/>
      <c r="O76" s="44"/>
      <c r="P76" s="38"/>
      <c r="Q76" s="38"/>
      <c r="R76" s="41"/>
      <c r="S76" s="42"/>
      <c r="T76" s="38"/>
      <c r="U76" s="38"/>
      <c r="V76" s="38"/>
      <c r="W76" s="38"/>
    </row>
  </sheetData>
  <mergeCells count="37">
    <mergeCell ref="U2:U11"/>
    <mergeCell ref="V2:V11"/>
    <mergeCell ref="W2:W11"/>
    <mergeCell ref="A75:J76"/>
    <mergeCell ref="O2:O11"/>
    <mergeCell ref="P2:P11"/>
    <mergeCell ref="G1:G13"/>
    <mergeCell ref="H1:H13"/>
    <mergeCell ref="I1:I13"/>
    <mergeCell ref="J1:J13"/>
    <mergeCell ref="M2:M11"/>
    <mergeCell ref="N2:N11"/>
    <mergeCell ref="S73:S74"/>
    <mergeCell ref="T75:T76"/>
    <mergeCell ref="U75:U76"/>
    <mergeCell ref="V75:V76"/>
    <mergeCell ref="W75:W76"/>
    <mergeCell ref="L75:L76"/>
    <mergeCell ref="M75:M76"/>
    <mergeCell ref="N75:N76"/>
    <mergeCell ref="O75:O76"/>
    <mergeCell ref="P75:P76"/>
    <mergeCell ref="T2:T11"/>
    <mergeCell ref="K2:K12"/>
    <mergeCell ref="L2:L12"/>
    <mergeCell ref="Q2:Q11"/>
    <mergeCell ref="Q75:Q76"/>
    <mergeCell ref="R73:R74"/>
    <mergeCell ref="R75:S76"/>
    <mergeCell ref="K75:K76"/>
    <mergeCell ref="R2:R11"/>
    <mergeCell ref="S2:S11"/>
    <mergeCell ref="A1:A13"/>
    <mergeCell ref="B1:B13"/>
    <mergeCell ref="C1:C13"/>
    <mergeCell ref="D1:E12"/>
    <mergeCell ref="F1:F13"/>
  </mergeCells>
  <pageMargins left="0.75" right="0.75" top="1" bottom="1" header="0.5" footer="0.5"/>
  <pageSetup paperSize="17" scale="6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e9a5f3-c0b1-405b-bf26-942ca396b9b8" xsi:nil="true"/>
    <lcf76f155ced4ddcb4097134ff3c332f xmlns="7362986a-8710-405f-a920-dd04f460f98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80414096DB4792FB2650BE7D609B" ma:contentTypeVersion="16" ma:contentTypeDescription="Create a new document." ma:contentTypeScope="" ma:versionID="4fe1b6ac27a1ef2588bb8f9096bb5245">
  <xsd:schema xmlns:xsd="http://www.w3.org/2001/XMLSchema" xmlns:xs="http://www.w3.org/2001/XMLSchema" xmlns:p="http://schemas.microsoft.com/office/2006/metadata/properties" xmlns:ns2="7362986a-8710-405f-a920-dd04f460f98d" xmlns:ns3="b6e9a5f3-c0b1-405b-bf26-942ca396b9b8" targetNamespace="http://schemas.microsoft.com/office/2006/metadata/properties" ma:root="true" ma:fieldsID="2546a5bd1c0843dfd9854b3d0813fef7" ns2:_="" ns3:_="">
    <xsd:import namespace="7362986a-8710-405f-a920-dd04f460f98d"/>
    <xsd:import namespace="b6e9a5f3-c0b1-405b-bf26-942ca396b9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2986a-8710-405f-a920-dd04f460f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c61dfa-e80d-48ff-b718-63783f955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9a5f3-c0b1-405b-bf26-942ca396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927976-dcbc-4cd9-b458-801253e06ae0}" ma:internalName="TaxCatchAll" ma:showField="CatchAllData" ma:web="b6e9a5f3-c0b1-405b-bf26-942ca396b9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F0D7C-4862-4259-A1E1-B43CE03FB716}">
  <ds:schemaRefs>
    <ds:schemaRef ds:uri="http://schemas.microsoft.com/office/2006/documentManagement/types"/>
    <ds:schemaRef ds:uri="b6e9a5f3-c0b1-405b-bf26-942ca396b9b8"/>
    <ds:schemaRef ds:uri="7362986a-8710-405f-a920-dd04f460f98d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7B4F2C-55F8-4326-A560-A14C22D24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2986a-8710-405f-a920-dd04f460f98d"/>
    <ds:schemaRef ds:uri="b6e9a5f3-c0b1-405b-bf26-942ca396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F69BCB-61E4-4885-B1E0-46FC1DB7D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</vt:lpstr>
      <vt:lpstr>PAVEMENT!Print_Area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JamesHamilton</cp:lastModifiedBy>
  <cp:lastPrinted>2022-01-29T21:58:43Z</cp:lastPrinted>
  <dcterms:created xsi:type="dcterms:W3CDTF">2007-01-18T14:43:23Z</dcterms:created>
  <dcterms:modified xsi:type="dcterms:W3CDTF">2023-04-03T18:11:55Z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0x0101008B7E80414096DB4792FB2650BE7D609B</vt:lpwstr>
  </property>
</Properties>
</file>