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ITE 7" sheetId="1" r:id="rId1"/>
    <sheet name="SITE 8" sheetId="2" r:id="rId2"/>
    <sheet name="SITE 3" sheetId="3" r:id="rId3"/>
    <sheet name="7081" sheetId="4" r:id="rId4"/>
    <sheet name="SITE 1" sheetId="5" r:id="rId5"/>
    <sheet name="SITE 6" sheetId="6" r:id="rId6"/>
    <sheet name="SITE 9" sheetId="7" r:id="rId7"/>
  </sheets>
  <definedNames/>
  <calcPr fullCalcOnLoad="1"/>
</workbook>
</file>

<file path=xl/sharedStrings.xml><?xml version="1.0" encoding="utf-8"?>
<sst xmlns="http://schemas.openxmlformats.org/spreadsheetml/2006/main" count="466" uniqueCount="345">
  <si>
    <t>607+00</t>
  </si>
  <si>
    <t>607+25</t>
  </si>
  <si>
    <t>607+50</t>
  </si>
  <si>
    <t>607+75</t>
  </si>
  <si>
    <t>608+00</t>
  </si>
  <si>
    <t>608+25</t>
  </si>
  <si>
    <t>608+50</t>
  </si>
  <si>
    <t>608+75</t>
  </si>
  <si>
    <t>609+00</t>
  </si>
  <si>
    <t>609+25</t>
  </si>
  <si>
    <t>609+50</t>
  </si>
  <si>
    <t>609+75</t>
  </si>
  <si>
    <t>606+85.45</t>
  </si>
  <si>
    <t>609+80.55</t>
  </si>
  <si>
    <t>609+42.25</t>
  </si>
  <si>
    <t>PG</t>
  </si>
  <si>
    <t>612+03.17</t>
  </si>
  <si>
    <t>612+22.08</t>
  </si>
  <si>
    <t>612+50</t>
  </si>
  <si>
    <t>612+25</t>
  </si>
  <si>
    <t>612+75</t>
  </si>
  <si>
    <t>613+00</t>
  </si>
  <si>
    <t>613+25</t>
  </si>
  <si>
    <t>613+50</t>
  </si>
  <si>
    <t>613+75</t>
  </si>
  <si>
    <t>614+00</t>
  </si>
  <si>
    <t>614+25</t>
  </si>
  <si>
    <t>614+50</t>
  </si>
  <si>
    <t>614+75</t>
  </si>
  <si>
    <t>615+00</t>
  </si>
  <si>
    <t>615+25</t>
  </si>
  <si>
    <t>615+50</t>
  </si>
  <si>
    <t>615+75</t>
  </si>
  <si>
    <t>616+00</t>
  </si>
  <si>
    <t>616+25</t>
  </si>
  <si>
    <t>616+50</t>
  </si>
  <si>
    <t>616+75</t>
  </si>
  <si>
    <t>617+00</t>
  </si>
  <si>
    <t>617+25</t>
  </si>
  <si>
    <t>617+50</t>
  </si>
  <si>
    <t>617+75</t>
  </si>
  <si>
    <t>618+00</t>
  </si>
  <si>
    <t>618+25</t>
  </si>
  <si>
    <t>618+29.48</t>
  </si>
  <si>
    <t>618+50</t>
  </si>
  <si>
    <t>618+75</t>
  </si>
  <si>
    <t>618+85.83</t>
  </si>
  <si>
    <t>618+16.02</t>
  </si>
  <si>
    <t>619+00</t>
  </si>
  <si>
    <t>619+25</t>
  </si>
  <si>
    <t>619+50</t>
  </si>
  <si>
    <t>619+75</t>
  </si>
  <si>
    <t>620+00</t>
  </si>
  <si>
    <t>620+25</t>
  </si>
  <si>
    <t>620+50</t>
  </si>
  <si>
    <t>620+75</t>
  </si>
  <si>
    <t>621+00</t>
  </si>
  <si>
    <t>621+25</t>
  </si>
  <si>
    <t>620+69.66</t>
  </si>
  <si>
    <t>625+02.40</t>
  </si>
  <si>
    <t>625+25</t>
  </si>
  <si>
    <t>625+50</t>
  </si>
  <si>
    <t>625+61.58</t>
  </si>
  <si>
    <t>625+75</t>
  </si>
  <si>
    <t>626+00</t>
  </si>
  <si>
    <t>626+25</t>
  </si>
  <si>
    <t>628+13.77</t>
  </si>
  <si>
    <t>626+50</t>
  </si>
  <si>
    <t>626+75</t>
  </si>
  <si>
    <t>627+00</t>
  </si>
  <si>
    <t>627+25</t>
  </si>
  <si>
    <t>627+50</t>
  </si>
  <si>
    <t>627+75</t>
  </si>
  <si>
    <t>628+00</t>
  </si>
  <si>
    <t>623+63.62</t>
  </si>
  <si>
    <t>623+75</t>
  </si>
  <si>
    <t>624+00</t>
  </si>
  <si>
    <t>624+25</t>
  </si>
  <si>
    <t>624+50</t>
  </si>
  <si>
    <t>624+75</t>
  </si>
  <si>
    <t>625+00</t>
  </si>
  <si>
    <t>`</t>
  </si>
  <si>
    <t>642+93.24</t>
  </si>
  <si>
    <t>643+00</t>
  </si>
  <si>
    <t>643+25</t>
  </si>
  <si>
    <t>643+50</t>
  </si>
  <si>
    <t>643+75</t>
  </si>
  <si>
    <t>644+00</t>
  </si>
  <si>
    <t>644+25</t>
  </si>
  <si>
    <t>644+50</t>
  </si>
  <si>
    <t>644+75</t>
  </si>
  <si>
    <t>645+00</t>
  </si>
  <si>
    <t>645+25</t>
  </si>
  <si>
    <t>645+50</t>
  </si>
  <si>
    <t>645+57.52</t>
  </si>
  <si>
    <t>645+78.67</t>
  </si>
  <si>
    <t>645+75</t>
  </si>
  <si>
    <t>645+89.31</t>
  </si>
  <si>
    <t>644+99.16</t>
  </si>
  <si>
    <t>644+71.55</t>
  </si>
  <si>
    <t>642+75</t>
  </si>
  <si>
    <t>642+50</t>
  </si>
  <si>
    <t>642+25</t>
  </si>
  <si>
    <t>642+10.15</t>
  </si>
  <si>
    <t>644+56.18</t>
  </si>
  <si>
    <t>613+01.34</t>
  </si>
  <si>
    <t>617+01.34</t>
  </si>
  <si>
    <t>619+59.62</t>
  </si>
  <si>
    <t>626+57.05</t>
  </si>
  <si>
    <t>647+97.03</t>
  </si>
  <si>
    <t>648+00</t>
  </si>
  <si>
    <t>648+18.32</t>
  </si>
  <si>
    <t>648+25</t>
  </si>
  <si>
    <t>648+28.89</t>
  </si>
  <si>
    <t>648+50</t>
  </si>
  <si>
    <t>648+75</t>
  </si>
  <si>
    <t>649+00</t>
  </si>
  <si>
    <t>649+25</t>
  </si>
  <si>
    <t>649+50</t>
  </si>
  <si>
    <t>649+75</t>
  </si>
  <si>
    <t>650+00</t>
  </si>
  <si>
    <t>650+25</t>
  </si>
  <si>
    <t>650+50</t>
  </si>
  <si>
    <t>650+75</t>
  </si>
  <si>
    <t>650+83.14</t>
  </si>
  <si>
    <t>647+32.05</t>
  </si>
  <si>
    <t>647+45.41</t>
  </si>
  <si>
    <t>647+50</t>
  </si>
  <si>
    <t>647+72.10</t>
  </si>
  <si>
    <t>647+75</t>
  </si>
  <si>
    <t>650+34.04</t>
  </si>
  <si>
    <t>665+50</t>
  </si>
  <si>
    <t>665+75</t>
  </si>
  <si>
    <t>666+00</t>
  </si>
  <si>
    <t>666+25</t>
  </si>
  <si>
    <t>666+50</t>
  </si>
  <si>
    <t>666+75</t>
  </si>
  <si>
    <t>667+00</t>
  </si>
  <si>
    <t>667+25</t>
  </si>
  <si>
    <t>667+50</t>
  </si>
  <si>
    <t>667+75</t>
  </si>
  <si>
    <t>668+00</t>
  </si>
  <si>
    <t>668+25</t>
  </si>
  <si>
    <t>668+50</t>
  </si>
  <si>
    <t>668+66.41</t>
  </si>
  <si>
    <t>668+75</t>
  </si>
  <si>
    <t>669+00</t>
  </si>
  <si>
    <t>669+25</t>
  </si>
  <si>
    <t>669+50</t>
  </si>
  <si>
    <t>669+75</t>
  </si>
  <si>
    <t>670+00</t>
  </si>
  <si>
    <t>670+25</t>
  </si>
  <si>
    <t>670+50</t>
  </si>
  <si>
    <t>670+75</t>
  </si>
  <si>
    <t>671+00</t>
  </si>
  <si>
    <t>671+25</t>
  </si>
  <si>
    <t>671+50</t>
  </si>
  <si>
    <t>671+75</t>
  </si>
  <si>
    <t>672+00</t>
  </si>
  <si>
    <t>672+25</t>
  </si>
  <si>
    <t>672+50</t>
  </si>
  <si>
    <t>672+75</t>
  </si>
  <si>
    <t>673+00</t>
  </si>
  <si>
    <t>673+25</t>
  </si>
  <si>
    <t>673+50</t>
  </si>
  <si>
    <t>673+75</t>
  </si>
  <si>
    <t>674+00</t>
  </si>
  <si>
    <t>674+25</t>
  </si>
  <si>
    <t>674+50</t>
  </si>
  <si>
    <t>674+75</t>
  </si>
  <si>
    <t>675+00</t>
  </si>
  <si>
    <t>675+25</t>
  </si>
  <si>
    <t>675+50</t>
  </si>
  <si>
    <t>675+75</t>
  </si>
  <si>
    <t>676+00</t>
  </si>
  <si>
    <t>676+25</t>
  </si>
  <si>
    <t>676+50</t>
  </si>
  <si>
    <t>676+75</t>
  </si>
  <si>
    <t>677+00</t>
  </si>
  <si>
    <t>677+25</t>
  </si>
  <si>
    <t>677+50</t>
  </si>
  <si>
    <t>677+75</t>
  </si>
  <si>
    <t>677+84.54</t>
  </si>
  <si>
    <t>661+50</t>
  </si>
  <si>
    <t>661+75</t>
  </si>
  <si>
    <t>662+00</t>
  </si>
  <si>
    <t>662+25</t>
  </si>
  <si>
    <t>662+50</t>
  </si>
  <si>
    <t>662+75</t>
  </si>
  <si>
    <t>663+00</t>
  </si>
  <si>
    <t>663+25</t>
  </si>
  <si>
    <t>663+50</t>
  </si>
  <si>
    <t>663+75</t>
  </si>
  <si>
    <t>664+00</t>
  </si>
  <si>
    <t>664+25</t>
  </si>
  <si>
    <t>664+50</t>
  </si>
  <si>
    <t>664+75</t>
  </si>
  <si>
    <t>665+00</t>
  </si>
  <si>
    <t>665+25</t>
  </si>
  <si>
    <t xml:space="preserve">                                                                                                                        </t>
  </si>
  <si>
    <t>NONE</t>
  </si>
  <si>
    <t>879+31.33</t>
  </si>
  <si>
    <t>879+50</t>
  </si>
  <si>
    <t>879+75</t>
  </si>
  <si>
    <t>880+00</t>
  </si>
  <si>
    <t>880+25</t>
  </si>
  <si>
    <t>880+50</t>
  </si>
  <si>
    <t>880+75</t>
  </si>
  <si>
    <t>881+00</t>
  </si>
  <si>
    <t>881+25</t>
  </si>
  <si>
    <t>881+50</t>
  </si>
  <si>
    <t>881+75</t>
  </si>
  <si>
    <t>881+87.44</t>
  </si>
  <si>
    <t>882+00</t>
  </si>
  <si>
    <t>882+17.64</t>
  </si>
  <si>
    <t>886+44.90</t>
  </si>
  <si>
    <t>886+50</t>
  </si>
  <si>
    <t>886+75</t>
  </si>
  <si>
    <t>886+75.91</t>
  </si>
  <si>
    <t>887+00</t>
  </si>
  <si>
    <t>887+25</t>
  </si>
  <si>
    <t>887+50</t>
  </si>
  <si>
    <t>887+75</t>
  </si>
  <si>
    <t>888+00</t>
  </si>
  <si>
    <t>888+25</t>
  </si>
  <si>
    <t>888+50</t>
  </si>
  <si>
    <t>888+75</t>
  </si>
  <si>
    <t>889+00</t>
  </si>
  <si>
    <t>889+25</t>
  </si>
  <si>
    <t>889+30.49</t>
  </si>
  <si>
    <t>878+50</t>
  </si>
  <si>
    <t>878+75</t>
  </si>
  <si>
    <t>879+00</t>
  </si>
  <si>
    <t>879+25</t>
  </si>
  <si>
    <t>881+35.98</t>
  </si>
  <si>
    <t>885+61.28</t>
  </si>
  <si>
    <t>885+91.44</t>
  </si>
  <si>
    <t>885+75</t>
  </si>
  <si>
    <t>886+00</t>
  </si>
  <si>
    <t>886+25</t>
  </si>
  <si>
    <t>888+50.54</t>
  </si>
  <si>
    <t>881+05.88</t>
  </si>
  <si>
    <t>878+25.76</t>
  </si>
  <si>
    <t>729+93.84</t>
  </si>
  <si>
    <t>730+00</t>
  </si>
  <si>
    <t>730+25</t>
  </si>
  <si>
    <t>730+50</t>
  </si>
  <si>
    <t>730+75</t>
  </si>
  <si>
    <t>731+00</t>
  </si>
  <si>
    <t>731+25</t>
  </si>
  <si>
    <t>731+50</t>
  </si>
  <si>
    <t>731+75</t>
  </si>
  <si>
    <t>732+00</t>
  </si>
  <si>
    <t>732+25</t>
  </si>
  <si>
    <t>732+50</t>
  </si>
  <si>
    <t>732+71.06</t>
  </si>
  <si>
    <t>732+68.67</t>
  </si>
  <si>
    <t>733+96.63</t>
  </si>
  <si>
    <t>733+97.54</t>
  </si>
  <si>
    <t>734+00</t>
  </si>
  <si>
    <t>734+25</t>
  </si>
  <si>
    <t>734+50</t>
  </si>
  <si>
    <t>734+75</t>
  </si>
  <si>
    <t>735+00</t>
  </si>
  <si>
    <t>735+25</t>
  </si>
  <si>
    <t>735+50</t>
  </si>
  <si>
    <t>735+75</t>
  </si>
  <si>
    <t>736+00</t>
  </si>
  <si>
    <t>736+25</t>
  </si>
  <si>
    <t>736+50</t>
  </si>
  <si>
    <t>736+71.83</t>
  </si>
  <si>
    <t>730+01.40</t>
  </si>
  <si>
    <t>732+75</t>
  </si>
  <si>
    <t>732+75.42</t>
  </si>
  <si>
    <t>732+77.79</t>
  </si>
  <si>
    <t>733+98.90</t>
  </si>
  <si>
    <t>733+99.76</t>
  </si>
  <si>
    <t>736+75</t>
  </si>
  <si>
    <t>737+00</t>
  </si>
  <si>
    <t>737+25</t>
  </si>
  <si>
    <t>737+50</t>
  </si>
  <si>
    <t>737+75</t>
  </si>
  <si>
    <t>738+00</t>
  </si>
  <si>
    <t>738+25</t>
  </si>
  <si>
    <t>738+50</t>
  </si>
  <si>
    <t>738+75</t>
  </si>
  <si>
    <t>739+00</t>
  </si>
  <si>
    <t>739+25</t>
  </si>
  <si>
    <t>739+50</t>
  </si>
  <si>
    <t>739+75</t>
  </si>
  <si>
    <t>740+00</t>
  </si>
  <si>
    <t>740+25</t>
  </si>
  <si>
    <t>740+50</t>
  </si>
  <si>
    <t>740+75</t>
  </si>
  <si>
    <t>741+00</t>
  </si>
  <si>
    <t>741+25</t>
  </si>
  <si>
    <t>741+50</t>
  </si>
  <si>
    <t>741+75</t>
  </si>
  <si>
    <t>742+00</t>
  </si>
  <si>
    <t>742+25</t>
  </si>
  <si>
    <t>742+50</t>
  </si>
  <si>
    <t>742+75</t>
  </si>
  <si>
    <t>743+00</t>
  </si>
  <si>
    <t>743+25</t>
  </si>
  <si>
    <t>743+50</t>
  </si>
  <si>
    <t>743+75</t>
  </si>
  <si>
    <t>744+00</t>
  </si>
  <si>
    <t>744+25</t>
  </si>
  <si>
    <t>744+50</t>
  </si>
  <si>
    <t>744+75</t>
  </si>
  <si>
    <t>745+00</t>
  </si>
  <si>
    <t>745+25</t>
  </si>
  <si>
    <t>745+50</t>
  </si>
  <si>
    <t>745+75</t>
  </si>
  <si>
    <t>746+00</t>
  </si>
  <si>
    <t>746+25</t>
  </si>
  <si>
    <t>746+50</t>
  </si>
  <si>
    <t>746+75</t>
  </si>
  <si>
    <t>747+00</t>
  </si>
  <si>
    <t>747+25</t>
  </si>
  <si>
    <t>747+50</t>
  </si>
  <si>
    <t>747+75</t>
  </si>
  <si>
    <t>748+00</t>
  </si>
  <si>
    <t>748+25</t>
  </si>
  <si>
    <t>748+50</t>
  </si>
  <si>
    <t>748+75</t>
  </si>
  <si>
    <t>749+00</t>
  </si>
  <si>
    <t>749+25</t>
  </si>
  <si>
    <t>749+48.36</t>
  </si>
  <si>
    <t xml:space="preserve">Elev at 734+00.00          =      666.3928, grade = -2.4749, On tang betw 1 &amp; 2                                         </t>
  </si>
  <si>
    <t xml:space="preserve">Elev at 624+25.00          =      736.4965, grade = -0.1800, On tang betw 1 &amp; 2                                         </t>
  </si>
  <si>
    <t xml:space="preserve">Elev at 624+50.00          =      736.4515, grade = -0.1800, On tang betw 1 &amp; 2                                         </t>
  </si>
  <si>
    <t xml:space="preserve">Elev at 624+75.00          =      736.4065, grade = -0.1800, On tang betw 1 &amp; 2                                         </t>
  </si>
  <si>
    <t xml:space="preserve">Elev at 625+00.00          =      736.3615, grade = -0.1800, On tang betw 1 &amp; 2                                         </t>
  </si>
  <si>
    <t xml:space="preserve">Elev at 625+25.00          =      736.3165, grade = -0.1800, On tang betw 1 &amp; 2                                         </t>
  </si>
  <si>
    <t xml:space="preserve">Elev at 625+50.00          =      736.2715, grade = -0.1800, On tang betw 1 &amp; 2                                         </t>
  </si>
  <si>
    <t xml:space="preserve">Elev at 625+75.00          =      736.2265, grade = -0.1800, On tang betw 1 &amp; 2                                         </t>
  </si>
  <si>
    <t xml:space="preserve">Elev at 626+00.00          =      736.1815, grade = -0.1800, On tang betw 1 &amp; 2                                         </t>
  </si>
  <si>
    <t xml:space="preserve">Elev at 626+25.00          =      736.1102, grade = -0.3905, On curve vpi 2                                             </t>
  </si>
  <si>
    <t xml:space="preserve">Elev at 626+50.00          =      735.9863, grade = -0.6010, On curve vpi 2                                             </t>
  </si>
  <si>
    <t xml:space="preserve">Elev at 626+75.00          =      735.8097, grade = -0.8114, On curve vpi 2                                             </t>
  </si>
  <si>
    <t xml:space="preserve">Elev at 627+00.00          =      735.5805, grade = -1.0219, On curve vpi 2                                             </t>
  </si>
  <si>
    <t xml:space="preserve">Elev at 627+25.00          =      735.2987, grade = -1.2324, On curve vpi 2                                             </t>
  </si>
  <si>
    <t xml:space="preserve">Elev at 627+50.00          =      734.9643, grade = -1.4429, On curve vpi 2                                             </t>
  </si>
  <si>
    <t>624+23.05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</si>
</sst>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"/>
    <numFmt numFmtId="166" formatCode="0.0000"/>
    <numFmt numFmtId="167" formatCode="0.000000"/>
    <numFmt numFmtId="168" formatCode="0.0000000"/>
    <numFmt numFmtId="169" formatCode="0.000"/>
    <numFmt numFmtId="170" formatCode="0.000000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34" borderId="0" xfId="0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76">
      <selection activeCell="D91" sqref="D91:D108"/>
    </sheetView>
  </sheetViews>
  <sheetFormatPr defaultColWidth="9.140625" defaultRowHeight="12.75"/>
  <sheetData>
    <row r="1" spans="2:4" ht="12.75">
      <c r="B1" s="2">
        <v>24</v>
      </c>
      <c r="C1" s="2">
        <v>12</v>
      </c>
      <c r="D1" s="2" t="s">
        <v>15</v>
      </c>
    </row>
    <row r="2" spans="1:4" ht="12.75">
      <c r="A2" t="s">
        <v>12</v>
      </c>
      <c r="B2" s="2">
        <f>721.11+0.54</f>
        <v>721.65</v>
      </c>
      <c r="C2" s="2">
        <f>722.06+0.54</f>
        <v>722.5999999999999</v>
      </c>
      <c r="D2" s="2">
        <f>722.94+0.54</f>
        <v>723.48</v>
      </c>
    </row>
    <row r="3" spans="1:4" ht="12.75">
      <c r="A3" t="s">
        <v>0</v>
      </c>
      <c r="B3" s="3">
        <f>D3-(24*0.078)</f>
        <v>721.628</v>
      </c>
      <c r="C3" s="3">
        <f>D3-(12*0.078)</f>
        <v>722.564</v>
      </c>
      <c r="D3" s="3">
        <v>723.5</v>
      </c>
    </row>
    <row r="4" spans="1:4" ht="12.75">
      <c r="A4" t="s">
        <v>1</v>
      </c>
      <c r="B4" s="3">
        <f>D4-(24*0.079)</f>
        <v>721.644</v>
      </c>
      <c r="C4" s="3">
        <f>D4-(12*0.079)</f>
        <v>722.592</v>
      </c>
      <c r="D4" s="3">
        <v>723.54</v>
      </c>
    </row>
    <row r="5" spans="1:4" ht="12.75">
      <c r="A5" t="s">
        <v>2</v>
      </c>
      <c r="B5" s="3">
        <f>D5-(24*0.08)</f>
        <v>721.6500000000001</v>
      </c>
      <c r="C5" s="3">
        <f>D5-(12*0.08)</f>
        <v>722.61</v>
      </c>
      <c r="D5" s="3">
        <v>723.57</v>
      </c>
    </row>
    <row r="6" spans="1:4" ht="12.75">
      <c r="A6" t="s">
        <v>3</v>
      </c>
      <c r="B6" s="3">
        <f aca="true" t="shared" si="0" ref="B6:B11">D6-(24*0.08)</f>
        <v>721.69</v>
      </c>
      <c r="C6" s="3">
        <f aca="true" t="shared" si="1" ref="C6:C11">D6-(12*0.08)</f>
        <v>722.65</v>
      </c>
      <c r="D6" s="3">
        <v>723.61</v>
      </c>
    </row>
    <row r="7" spans="1:4" ht="12.75">
      <c r="A7" t="s">
        <v>4</v>
      </c>
      <c r="B7" s="3">
        <f t="shared" si="0"/>
        <v>721.72</v>
      </c>
      <c r="C7" s="3">
        <f t="shared" si="1"/>
        <v>722.68</v>
      </c>
      <c r="D7" s="3">
        <v>723.64</v>
      </c>
    </row>
    <row r="8" spans="1:4" ht="12.75">
      <c r="A8" t="s">
        <v>5</v>
      </c>
      <c r="B8" s="3">
        <f t="shared" si="0"/>
        <v>721.76</v>
      </c>
      <c r="C8" s="3">
        <f t="shared" si="1"/>
        <v>722.7199999999999</v>
      </c>
      <c r="D8" s="3">
        <v>723.68</v>
      </c>
    </row>
    <row r="9" spans="1:4" ht="12.75">
      <c r="A9" t="s">
        <v>6</v>
      </c>
      <c r="B9" s="3">
        <f t="shared" si="0"/>
        <v>721.7900000000001</v>
      </c>
      <c r="C9" s="3">
        <f t="shared" si="1"/>
        <v>722.75</v>
      </c>
      <c r="D9" s="3">
        <v>723.71</v>
      </c>
    </row>
    <row r="10" spans="1:4" ht="12.75">
      <c r="A10" t="s">
        <v>7</v>
      </c>
      <c r="B10" s="3">
        <f t="shared" si="0"/>
        <v>721.83</v>
      </c>
      <c r="C10" s="3">
        <f t="shared" si="1"/>
        <v>722.79</v>
      </c>
      <c r="D10" s="3">
        <v>723.75</v>
      </c>
    </row>
    <row r="11" spans="1:4" ht="12.75">
      <c r="A11" t="s">
        <v>8</v>
      </c>
      <c r="B11" s="3">
        <f t="shared" si="0"/>
        <v>721.86</v>
      </c>
      <c r="C11" s="3">
        <f t="shared" si="1"/>
        <v>722.8199999999999</v>
      </c>
      <c r="D11" s="3">
        <v>723.78</v>
      </c>
    </row>
    <row r="12" spans="1:4" ht="12.75">
      <c r="A12" t="s">
        <v>9</v>
      </c>
      <c r="B12" s="3">
        <f>D12-(24*0.08)</f>
        <v>721.9000000000001</v>
      </c>
      <c r="C12" s="3">
        <f>D12-(12*0.08)</f>
        <v>722.86</v>
      </c>
      <c r="D12" s="3">
        <v>723.82</v>
      </c>
    </row>
    <row r="13" spans="1:4" ht="12.75">
      <c r="A13" t="s">
        <v>14</v>
      </c>
      <c r="B13" s="3">
        <v>721.92</v>
      </c>
      <c r="C13" s="3">
        <f>B13+(0.08*C1)</f>
        <v>722.88</v>
      </c>
      <c r="D13" s="3">
        <f>B13+(0.08*B1)</f>
        <v>723.8399999999999</v>
      </c>
    </row>
    <row r="14" spans="1:4" ht="12.75">
      <c r="A14" t="s">
        <v>10</v>
      </c>
      <c r="B14" s="3"/>
      <c r="C14" s="3">
        <f>D14-(12*0.08)</f>
        <v>722.91</v>
      </c>
      <c r="D14" s="3">
        <v>723.87</v>
      </c>
    </row>
    <row r="15" spans="1:4" ht="12.75">
      <c r="A15" t="s">
        <v>11</v>
      </c>
      <c r="B15" s="3"/>
      <c r="C15" s="3"/>
      <c r="D15" s="3">
        <v>723.97</v>
      </c>
    </row>
    <row r="16" spans="1:4" ht="12.75">
      <c r="A16" t="s">
        <v>13</v>
      </c>
      <c r="B16" s="3"/>
      <c r="C16" s="3"/>
      <c r="D16" s="3">
        <v>723.99</v>
      </c>
    </row>
    <row r="18" spans="2:4" ht="12.75">
      <c r="B18" s="1"/>
      <c r="C18" s="1"/>
      <c r="D18" s="1"/>
    </row>
    <row r="19" spans="1:6" ht="12.75">
      <c r="A19" t="s">
        <v>16</v>
      </c>
      <c r="B19" s="1">
        <v>723.05</v>
      </c>
      <c r="C19" s="1"/>
      <c r="D19" s="1"/>
      <c r="F19">
        <v>0.08</v>
      </c>
    </row>
    <row r="20" spans="1:6" ht="12.75">
      <c r="A20" t="s">
        <v>17</v>
      </c>
      <c r="B20" s="1">
        <f>D20-(24*F20)</f>
        <v>723.13</v>
      </c>
      <c r="C20" s="1">
        <f>D20-(F20*12)</f>
        <v>724.0899999999999</v>
      </c>
      <c r="D20" s="1">
        <v>725.05</v>
      </c>
      <c r="F20">
        <v>0.08</v>
      </c>
    </row>
    <row r="21" spans="1:6" ht="12.75">
      <c r="A21" t="s">
        <v>19</v>
      </c>
      <c r="B21" s="1">
        <f aca="true" t="shared" si="2" ref="B21:B48">D21-(24*F21)</f>
        <v>723.14</v>
      </c>
      <c r="C21" s="1">
        <f aca="true" t="shared" si="3" ref="C21:C48">D21-(F21*12)</f>
        <v>724.0999999999999</v>
      </c>
      <c r="D21" s="1">
        <v>725.06</v>
      </c>
      <c r="F21">
        <v>0.08</v>
      </c>
    </row>
    <row r="22" spans="1:6" ht="12.75">
      <c r="A22" t="s">
        <v>18</v>
      </c>
      <c r="B22" s="1">
        <f t="shared" si="2"/>
        <v>723.24</v>
      </c>
      <c r="C22" s="1">
        <f t="shared" si="3"/>
        <v>724.1999999999999</v>
      </c>
      <c r="D22" s="1">
        <v>725.16</v>
      </c>
      <c r="F22">
        <v>0.08</v>
      </c>
    </row>
    <row r="23" spans="1:6" ht="12.75">
      <c r="A23" t="s">
        <v>20</v>
      </c>
      <c r="B23" s="1">
        <f t="shared" si="2"/>
        <v>723.35</v>
      </c>
      <c r="C23" s="1">
        <f t="shared" si="3"/>
        <v>724.31</v>
      </c>
      <c r="D23" s="1">
        <v>725.27</v>
      </c>
      <c r="F23">
        <v>0.08</v>
      </c>
    </row>
    <row r="24" spans="1:6" ht="12.75">
      <c r="A24" t="s">
        <v>21</v>
      </c>
      <c r="B24" s="1">
        <f t="shared" si="2"/>
        <v>723.49</v>
      </c>
      <c r="C24" s="1">
        <f t="shared" si="3"/>
        <v>724.4499999999999</v>
      </c>
      <c r="D24" s="1">
        <v>725.41</v>
      </c>
      <c r="F24">
        <v>0.08</v>
      </c>
    </row>
    <row r="25" spans="1:6" ht="12.75">
      <c r="A25" t="s">
        <v>105</v>
      </c>
      <c r="B25" s="1">
        <f t="shared" si="2"/>
        <v>723.5</v>
      </c>
      <c r="C25" s="1">
        <f t="shared" si="3"/>
        <v>724.4599999999999</v>
      </c>
      <c r="D25" s="1">
        <v>725.42</v>
      </c>
      <c r="F25">
        <v>0.08</v>
      </c>
    </row>
    <row r="26" spans="1:6" ht="12.75">
      <c r="A26" t="s">
        <v>22</v>
      </c>
      <c r="B26" s="1">
        <f t="shared" si="2"/>
        <v>723.6840000000001</v>
      </c>
      <c r="C26" s="1">
        <f t="shared" si="3"/>
        <v>724.6320000000001</v>
      </c>
      <c r="D26" s="1">
        <v>725.58</v>
      </c>
      <c r="F26">
        <v>0.079</v>
      </c>
    </row>
    <row r="27" spans="1:6" ht="12.75">
      <c r="A27" t="s">
        <v>23</v>
      </c>
      <c r="B27" s="1">
        <f t="shared" si="2"/>
        <v>723.96</v>
      </c>
      <c r="C27" s="1">
        <f t="shared" si="3"/>
        <v>724.86</v>
      </c>
      <c r="D27" s="1">
        <v>725.76</v>
      </c>
      <c r="F27">
        <v>0.075</v>
      </c>
    </row>
    <row r="28" spans="1:6" ht="12.75">
      <c r="A28" t="s">
        <v>24</v>
      </c>
      <c r="B28" s="1">
        <f t="shared" si="2"/>
        <v>724.3000000000001</v>
      </c>
      <c r="C28" s="1">
        <f t="shared" si="3"/>
        <v>725.14</v>
      </c>
      <c r="D28" s="1">
        <v>725.98</v>
      </c>
      <c r="F28">
        <v>0.07</v>
      </c>
    </row>
    <row r="29" spans="1:6" ht="12.75">
      <c r="A29" t="s">
        <v>25</v>
      </c>
      <c r="B29" s="1">
        <f t="shared" si="2"/>
        <v>724.6020000000001</v>
      </c>
      <c r="C29" s="1">
        <f t="shared" si="3"/>
        <v>725.4060000000001</v>
      </c>
      <c r="D29" s="1">
        <v>726.21</v>
      </c>
      <c r="F29">
        <v>0.067</v>
      </c>
    </row>
    <row r="30" spans="1:6" ht="12.75">
      <c r="A30" t="s">
        <v>26</v>
      </c>
      <c r="B30" s="1">
        <f t="shared" si="2"/>
        <v>724.992</v>
      </c>
      <c r="C30" s="1">
        <f t="shared" si="3"/>
        <v>725.736</v>
      </c>
      <c r="D30" s="1">
        <v>726.48</v>
      </c>
      <c r="F30">
        <v>0.062</v>
      </c>
    </row>
    <row r="31" spans="1:6" ht="12.75">
      <c r="A31" t="s">
        <v>27</v>
      </c>
      <c r="B31" s="1">
        <f t="shared" si="2"/>
        <v>725.3779999999999</v>
      </c>
      <c r="C31" s="1">
        <f t="shared" si="3"/>
        <v>726.074</v>
      </c>
      <c r="D31" s="1">
        <v>726.77</v>
      </c>
      <c r="F31">
        <v>0.058</v>
      </c>
    </row>
    <row r="32" spans="1:6" ht="12.75">
      <c r="A32" t="s">
        <v>28</v>
      </c>
      <c r="B32" s="1">
        <f t="shared" si="2"/>
        <v>725.784</v>
      </c>
      <c r="C32" s="1">
        <f t="shared" si="3"/>
        <v>726.432</v>
      </c>
      <c r="D32" s="1">
        <v>727.08</v>
      </c>
      <c r="F32">
        <v>0.054</v>
      </c>
    </row>
    <row r="33" spans="1:6" ht="12.75">
      <c r="A33" t="s">
        <v>29</v>
      </c>
      <c r="B33" s="1">
        <f t="shared" si="2"/>
        <v>726.2199999999999</v>
      </c>
      <c r="C33" s="1">
        <f t="shared" si="3"/>
        <v>726.8199999999999</v>
      </c>
      <c r="D33" s="1">
        <v>727.42</v>
      </c>
      <c r="F33">
        <v>0.05</v>
      </c>
    </row>
    <row r="34" spans="1:6" ht="12.75">
      <c r="A34" t="s">
        <v>30</v>
      </c>
      <c r="B34" s="1">
        <f t="shared" si="2"/>
        <v>726.6999999999999</v>
      </c>
      <c r="C34" s="1">
        <f t="shared" si="3"/>
        <v>727.24</v>
      </c>
      <c r="D34" s="1">
        <v>727.78</v>
      </c>
      <c r="F34">
        <v>0.045</v>
      </c>
    </row>
    <row r="35" spans="1:6" ht="12.75">
      <c r="A35" t="s">
        <v>31</v>
      </c>
      <c r="B35" s="1">
        <f t="shared" si="2"/>
        <v>727.1859999999999</v>
      </c>
      <c r="C35" s="1">
        <f t="shared" si="3"/>
        <v>727.678</v>
      </c>
      <c r="D35" s="1">
        <v>728.17</v>
      </c>
      <c r="F35">
        <v>0.041</v>
      </c>
    </row>
    <row r="36" spans="1:6" ht="12.75">
      <c r="A36" t="s">
        <v>32</v>
      </c>
      <c r="B36" s="1">
        <f t="shared" si="2"/>
        <v>727.692</v>
      </c>
      <c r="C36" s="1">
        <f t="shared" si="3"/>
        <v>728.1360000000001</v>
      </c>
      <c r="D36" s="1">
        <v>728.58</v>
      </c>
      <c r="F36">
        <v>0.037</v>
      </c>
    </row>
    <row r="37" spans="1:6" ht="12.75">
      <c r="A37" t="s">
        <v>33</v>
      </c>
      <c r="B37" s="1">
        <f t="shared" si="2"/>
        <v>728.188</v>
      </c>
      <c r="C37" s="1">
        <f t="shared" si="3"/>
        <v>728.5840000000001</v>
      </c>
      <c r="D37" s="1">
        <v>728.98</v>
      </c>
      <c r="F37">
        <v>0.033</v>
      </c>
    </row>
    <row r="38" spans="1:6" ht="12.75">
      <c r="A38" t="s">
        <v>34</v>
      </c>
      <c r="B38" s="1">
        <f t="shared" si="2"/>
        <v>728.708</v>
      </c>
      <c r="C38" s="1">
        <f t="shared" si="3"/>
        <v>729.044</v>
      </c>
      <c r="D38" s="1">
        <v>729.38</v>
      </c>
      <c r="F38">
        <v>0.028</v>
      </c>
    </row>
    <row r="39" spans="1:6" ht="12.75">
      <c r="A39" t="s">
        <v>35</v>
      </c>
      <c r="B39" s="1">
        <f t="shared" si="2"/>
        <v>729.204</v>
      </c>
      <c r="C39" s="1">
        <f t="shared" si="3"/>
        <v>729.492</v>
      </c>
      <c r="D39" s="1">
        <v>729.78</v>
      </c>
      <c r="F39">
        <v>0.024</v>
      </c>
    </row>
    <row r="40" spans="1:6" ht="12.75">
      <c r="A40" t="s">
        <v>36</v>
      </c>
      <c r="B40" s="1">
        <f t="shared" si="2"/>
        <v>729.71</v>
      </c>
      <c r="C40" s="1">
        <f t="shared" si="3"/>
        <v>729.95</v>
      </c>
      <c r="D40" s="1">
        <v>730.19</v>
      </c>
      <c r="F40">
        <v>0.02</v>
      </c>
    </row>
    <row r="41" spans="1:6" ht="12.75">
      <c r="A41" t="s">
        <v>37</v>
      </c>
      <c r="B41" s="1">
        <f t="shared" si="2"/>
        <v>730.182</v>
      </c>
      <c r="C41" s="1">
        <f t="shared" si="3"/>
        <v>730.3860000000001</v>
      </c>
      <c r="D41" s="1">
        <v>730.59</v>
      </c>
      <c r="F41">
        <v>0.017</v>
      </c>
    </row>
    <row r="42" spans="1:6" ht="12.75">
      <c r="A42" t="s">
        <v>106</v>
      </c>
      <c r="B42" s="1">
        <f t="shared" si="2"/>
        <v>730.2308</v>
      </c>
      <c r="C42" s="1">
        <f t="shared" si="3"/>
        <v>730.4204</v>
      </c>
      <c r="D42" s="1">
        <v>730.61</v>
      </c>
      <c r="F42">
        <v>0.0158</v>
      </c>
    </row>
    <row r="43" spans="1:6" ht="12.75">
      <c r="A43" t="s">
        <v>38</v>
      </c>
      <c r="B43" s="1">
        <f t="shared" si="2"/>
        <v>730.6108</v>
      </c>
      <c r="C43" s="1">
        <f t="shared" si="3"/>
        <v>730.8004</v>
      </c>
      <c r="D43" s="1">
        <v>730.99</v>
      </c>
      <c r="F43">
        <v>0.0158</v>
      </c>
    </row>
    <row r="44" spans="1:6" ht="12.75">
      <c r="A44" t="s">
        <v>39</v>
      </c>
      <c r="B44" s="1">
        <f t="shared" si="2"/>
        <v>731.0108</v>
      </c>
      <c r="C44" s="1">
        <f t="shared" si="3"/>
        <v>731.2004</v>
      </c>
      <c r="D44" s="1">
        <v>731.39</v>
      </c>
      <c r="F44">
        <v>0.0158</v>
      </c>
    </row>
    <row r="45" spans="1:6" ht="12.75">
      <c r="A45" t="s">
        <v>40</v>
      </c>
      <c r="B45" s="1">
        <f t="shared" si="2"/>
        <v>731.4108</v>
      </c>
      <c r="C45" s="1">
        <f t="shared" si="3"/>
        <v>731.6003999999999</v>
      </c>
      <c r="D45" s="1">
        <v>731.79</v>
      </c>
      <c r="F45">
        <v>0.0158</v>
      </c>
    </row>
    <row r="46" spans="1:6" ht="12.75">
      <c r="A46" t="s">
        <v>41</v>
      </c>
      <c r="B46" s="1">
        <f t="shared" si="2"/>
        <v>731.8208000000001</v>
      </c>
      <c r="C46" s="1">
        <f t="shared" si="3"/>
        <v>732.0104</v>
      </c>
      <c r="D46" s="1">
        <v>732.2</v>
      </c>
      <c r="F46">
        <v>0.0158</v>
      </c>
    </row>
    <row r="47" spans="1:6" ht="12.75">
      <c r="A47" t="s">
        <v>42</v>
      </c>
      <c r="B47" s="1">
        <f t="shared" si="2"/>
        <v>732.2208</v>
      </c>
      <c r="C47" s="1">
        <f t="shared" si="3"/>
        <v>732.4104</v>
      </c>
      <c r="D47" s="1">
        <v>732.6</v>
      </c>
      <c r="F47">
        <v>0.0158</v>
      </c>
    </row>
    <row r="48" spans="1:6" ht="12.75">
      <c r="A48" t="s">
        <v>43</v>
      </c>
      <c r="B48" s="1">
        <f t="shared" si="2"/>
        <v>732.2908</v>
      </c>
      <c r="C48" s="1">
        <f t="shared" si="3"/>
        <v>732.4803999999999</v>
      </c>
      <c r="D48" s="1">
        <v>732.67</v>
      </c>
      <c r="F48">
        <v>0.0158</v>
      </c>
    </row>
    <row r="49" spans="1:4" ht="12.75">
      <c r="A49" t="s">
        <v>44</v>
      </c>
      <c r="B49" s="1">
        <v>732.62</v>
      </c>
      <c r="C49" s="1">
        <f>B49+(0.0158*12)</f>
        <v>732.8096</v>
      </c>
      <c r="D49" s="1"/>
    </row>
    <row r="50" spans="1:4" ht="12.75">
      <c r="A50" t="s">
        <v>45</v>
      </c>
      <c r="B50" s="1">
        <v>733.03</v>
      </c>
      <c r="C50" s="1"/>
      <c r="D50" s="1"/>
    </row>
    <row r="51" spans="1:4" ht="12.75">
      <c r="A51" t="s">
        <v>46</v>
      </c>
      <c r="B51" s="1">
        <v>733.21</v>
      </c>
      <c r="C51" s="1"/>
      <c r="D51" s="1"/>
    </row>
    <row r="53" spans="2:4" ht="12.75">
      <c r="B53" s="2" t="s">
        <v>15</v>
      </c>
      <c r="C53" s="2">
        <v>12</v>
      </c>
      <c r="D53" s="2">
        <v>24</v>
      </c>
    </row>
    <row r="54" spans="1:8" ht="12.75">
      <c r="A54" t="s">
        <v>47</v>
      </c>
      <c r="B54" s="3">
        <v>732.77</v>
      </c>
      <c r="C54" s="3">
        <f aca="true" t="shared" si="4" ref="C54:C60">B54+(12*F54)</f>
        <v>733.0799999999999</v>
      </c>
      <c r="D54" s="3">
        <v>733.39</v>
      </c>
      <c r="F54">
        <f>(D54-B54)/24</f>
        <v>0.025833333333333524</v>
      </c>
      <c r="H54">
        <v>0.000192784</v>
      </c>
    </row>
    <row r="55" spans="1:6" ht="12.75">
      <c r="A55" t="s">
        <v>42</v>
      </c>
      <c r="B55" s="3">
        <v>732.91</v>
      </c>
      <c r="C55" s="3">
        <f t="shared" si="4"/>
        <v>733.19922559616</v>
      </c>
      <c r="D55" s="3">
        <f aca="true" t="shared" si="5" ref="D55:D60">B55+(24*F55)</f>
        <v>733.48845119232</v>
      </c>
      <c r="F55">
        <f>F54-(H54*(25-16.02))</f>
        <v>0.024102133013333523</v>
      </c>
    </row>
    <row r="56" spans="1:6" ht="12.75">
      <c r="A56" t="s">
        <v>44</v>
      </c>
      <c r="B56" s="3">
        <v>733.31</v>
      </c>
      <c r="C56" s="3">
        <f t="shared" si="4"/>
        <v>733.54139039616</v>
      </c>
      <c r="D56" s="3">
        <f t="shared" si="5"/>
        <v>733.77278079232</v>
      </c>
      <c r="F56">
        <f>F55-(H$54*25)</f>
        <v>0.019282533013333523</v>
      </c>
    </row>
    <row r="57" spans="1:6" ht="12.75">
      <c r="A57" t="s">
        <v>45</v>
      </c>
      <c r="B57" s="3">
        <v>733.7</v>
      </c>
      <c r="C57" s="3">
        <f t="shared" si="4"/>
        <v>733.87355519616</v>
      </c>
      <c r="D57" s="3">
        <f t="shared" si="5"/>
        <v>734.0471103923201</v>
      </c>
      <c r="F57">
        <f>F56-(H$54*25)</f>
        <v>0.014462933013333523</v>
      </c>
    </row>
    <row r="58" spans="1:6" ht="12.75">
      <c r="A58" t="s">
        <v>48</v>
      </c>
      <c r="B58" s="3">
        <v>734.06</v>
      </c>
      <c r="C58" s="3">
        <f t="shared" si="4"/>
        <v>734.17571999616</v>
      </c>
      <c r="D58" s="3">
        <f t="shared" si="5"/>
        <v>734.29143999232</v>
      </c>
      <c r="F58">
        <f>F57-(H$54*25)</f>
        <v>0.009643333013333522</v>
      </c>
    </row>
    <row r="59" spans="1:7" ht="12.75">
      <c r="A59" t="s">
        <v>49</v>
      </c>
      <c r="B59" s="3">
        <v>734.4</v>
      </c>
      <c r="C59" s="3">
        <f t="shared" si="4"/>
        <v>734.45788479616</v>
      </c>
      <c r="D59" s="3">
        <f t="shared" si="5"/>
        <v>734.51576959232</v>
      </c>
      <c r="F59">
        <f>F58-(H$54*25)</f>
        <v>0.004823733013333523</v>
      </c>
      <c r="G59" s="4"/>
    </row>
    <row r="60" spans="1:6" ht="12.75">
      <c r="A60" t="s">
        <v>50</v>
      </c>
      <c r="B60" s="3">
        <v>734.71</v>
      </c>
      <c r="C60" s="3">
        <f t="shared" si="4"/>
        <v>734.71</v>
      </c>
      <c r="D60" s="3">
        <f t="shared" si="5"/>
        <v>734.71</v>
      </c>
      <c r="F60">
        <v>0</v>
      </c>
    </row>
    <row r="61" spans="1:6" ht="12.75">
      <c r="A61" t="s">
        <v>107</v>
      </c>
      <c r="B61" s="3">
        <v>734.82</v>
      </c>
      <c r="C61" s="3">
        <f aca="true" t="shared" si="6" ref="C61:C67">B61-(12*F61)</f>
        <v>734.79598848</v>
      </c>
      <c r="D61" s="3">
        <f aca="true" t="shared" si="7" ref="D61:D66">B61-(24*F61)</f>
        <v>734.7719769600001</v>
      </c>
      <c r="F61">
        <f>9.62*(0.0052/25)</f>
        <v>0.0020009599999999995</v>
      </c>
    </row>
    <row r="62" spans="1:6" ht="12.75">
      <c r="A62" t="s">
        <v>51</v>
      </c>
      <c r="B62" s="3">
        <v>734.99</v>
      </c>
      <c r="C62" s="3">
        <f t="shared" si="6"/>
        <v>734.9276</v>
      </c>
      <c r="D62" s="3">
        <f t="shared" si="7"/>
        <v>734.8652</v>
      </c>
      <c r="F62">
        <v>0.0052</v>
      </c>
    </row>
    <row r="63" spans="1:6" ht="12.75">
      <c r="A63" t="s">
        <v>52</v>
      </c>
      <c r="B63" s="3">
        <v>735.25</v>
      </c>
      <c r="C63" s="3">
        <f t="shared" si="6"/>
        <v>735.1252</v>
      </c>
      <c r="D63" s="3">
        <f t="shared" si="7"/>
        <v>735.0004</v>
      </c>
      <c r="F63">
        <v>0.0104</v>
      </c>
    </row>
    <row r="64" spans="1:6" ht="12.75">
      <c r="A64" t="s">
        <v>53</v>
      </c>
      <c r="B64" s="3">
        <v>735.47</v>
      </c>
      <c r="C64" s="3">
        <f t="shared" si="6"/>
        <v>735.2828000000001</v>
      </c>
      <c r="D64" s="3">
        <f t="shared" si="7"/>
        <v>735.0956</v>
      </c>
      <c r="F64">
        <v>0.0156</v>
      </c>
    </row>
    <row r="65" spans="1:6" ht="12.75">
      <c r="A65" t="s">
        <v>54</v>
      </c>
      <c r="B65" s="3">
        <v>735.68</v>
      </c>
      <c r="C65" s="3">
        <f t="shared" si="6"/>
        <v>735.4928</v>
      </c>
      <c r="D65" s="3">
        <f t="shared" si="7"/>
        <v>735.3055999999999</v>
      </c>
      <c r="F65">
        <v>0.0156</v>
      </c>
    </row>
    <row r="66" spans="1:6" ht="12.75">
      <c r="A66" t="s">
        <v>58</v>
      </c>
      <c r="B66" s="3">
        <v>735.82</v>
      </c>
      <c r="C66" s="3">
        <f t="shared" si="6"/>
        <v>735.6328000000001</v>
      </c>
      <c r="D66" s="3">
        <f t="shared" si="7"/>
        <v>735.4456</v>
      </c>
      <c r="F66">
        <v>0.0156</v>
      </c>
    </row>
    <row r="67" spans="1:6" ht="12.75">
      <c r="A67" t="s">
        <v>55</v>
      </c>
      <c r="B67" s="3">
        <v>735.86</v>
      </c>
      <c r="C67" s="3">
        <f t="shared" si="6"/>
        <v>735.6728</v>
      </c>
      <c r="D67" s="3"/>
      <c r="F67">
        <v>0.0156</v>
      </c>
    </row>
    <row r="68" spans="1:6" ht="12.75">
      <c r="A68" t="s">
        <v>56</v>
      </c>
      <c r="B68" s="3">
        <v>736.04</v>
      </c>
      <c r="C68" s="3"/>
      <c r="D68" s="3"/>
      <c r="F68">
        <v>0.0156</v>
      </c>
    </row>
    <row r="69" spans="1:4" ht="12.75">
      <c r="A69" t="s">
        <v>57</v>
      </c>
      <c r="B69" s="2">
        <v>736.23</v>
      </c>
      <c r="C69" s="2"/>
      <c r="D69" s="2"/>
    </row>
    <row r="70" spans="2:4" ht="12.75">
      <c r="B70" s="2"/>
      <c r="C70" s="2"/>
      <c r="D70" s="2"/>
    </row>
    <row r="71" spans="2:4" ht="12.75">
      <c r="B71">
        <v>24</v>
      </c>
      <c r="C71">
        <v>12</v>
      </c>
      <c r="D71" t="s">
        <v>15</v>
      </c>
    </row>
    <row r="72" spans="1:6" ht="12.75">
      <c r="A72" t="s">
        <v>59</v>
      </c>
      <c r="B72" s="1"/>
      <c r="C72" s="1"/>
      <c r="D72" s="1">
        <v>736.32</v>
      </c>
      <c r="F72">
        <v>0.0158</v>
      </c>
    </row>
    <row r="73" spans="1:6" ht="12.75">
      <c r="A73" t="s">
        <v>60</v>
      </c>
      <c r="B73" s="1"/>
      <c r="C73" s="1"/>
      <c r="D73" s="1">
        <v>736.22</v>
      </c>
      <c r="F73">
        <v>0.0158</v>
      </c>
    </row>
    <row r="74" spans="1:6" ht="12.75">
      <c r="A74" t="s">
        <v>61</v>
      </c>
      <c r="B74" s="1"/>
      <c r="C74" s="1">
        <f>D74+(F74*12)</f>
        <v>736.3096</v>
      </c>
      <c r="D74" s="1">
        <v>736.12</v>
      </c>
      <c r="F74">
        <v>0.0158</v>
      </c>
    </row>
    <row r="75" spans="1:6" ht="12.75">
      <c r="A75" t="s">
        <v>62</v>
      </c>
      <c r="B75" s="1">
        <f>D75+(F75*24)</f>
        <v>736.4492</v>
      </c>
      <c r="C75" s="1">
        <f>D75+(F75*12)</f>
        <v>736.2596000000001</v>
      </c>
      <c r="D75" s="1">
        <v>736.07</v>
      </c>
      <c r="F75">
        <v>0.0158</v>
      </c>
    </row>
    <row r="76" spans="1:6" ht="12.75">
      <c r="A76" t="s">
        <v>63</v>
      </c>
      <c r="B76" s="1">
        <f>D76+(F76*24)</f>
        <v>736.3892</v>
      </c>
      <c r="C76" s="1">
        <f>D76+(F76*12)</f>
        <v>736.1996</v>
      </c>
      <c r="D76" s="1">
        <v>736.01</v>
      </c>
      <c r="F76">
        <v>0.0158</v>
      </c>
    </row>
    <row r="77" spans="1:6" ht="12.75">
      <c r="A77" t="s">
        <v>64</v>
      </c>
      <c r="B77" s="1">
        <f aca="true" t="shared" si="8" ref="B77:B86">D77+(F77*24)</f>
        <v>736.2792</v>
      </c>
      <c r="C77" s="1">
        <f aca="true" t="shared" si="9" ref="C77:C87">D77+(F77*12)</f>
        <v>736.0896</v>
      </c>
      <c r="D77" s="1">
        <v>735.9</v>
      </c>
      <c r="F77">
        <v>0.0158</v>
      </c>
    </row>
    <row r="78" spans="1:6" ht="12.75">
      <c r="A78" t="s">
        <v>65</v>
      </c>
      <c r="B78" s="1">
        <f t="shared" si="8"/>
        <v>736.1691999999999</v>
      </c>
      <c r="C78" s="1">
        <f t="shared" si="9"/>
        <v>735.9796</v>
      </c>
      <c r="D78" s="1">
        <v>735.79</v>
      </c>
      <c r="F78">
        <v>0.0158</v>
      </c>
    </row>
    <row r="79" spans="1:6" ht="12.75">
      <c r="A79" t="s">
        <v>67</v>
      </c>
      <c r="B79" s="1">
        <f t="shared" si="8"/>
        <v>736.0692</v>
      </c>
      <c r="C79" s="1">
        <f t="shared" si="9"/>
        <v>735.8796000000001</v>
      </c>
      <c r="D79" s="1">
        <v>735.69</v>
      </c>
      <c r="F79">
        <v>0.0158</v>
      </c>
    </row>
    <row r="80" spans="1:6" ht="12.75">
      <c r="A80" t="s">
        <v>108</v>
      </c>
      <c r="B80" s="1">
        <f>D80+(F80*24)</f>
        <v>736.0292</v>
      </c>
      <c r="C80" s="1">
        <f>D80+(F80*12)</f>
        <v>735.8396</v>
      </c>
      <c r="D80" s="1">
        <v>735.65</v>
      </c>
      <c r="F80">
        <v>0.0158</v>
      </c>
    </row>
    <row r="81" spans="1:6" ht="12.75">
      <c r="A81" t="s">
        <v>68</v>
      </c>
      <c r="B81" s="1">
        <f t="shared" si="8"/>
        <v>735.9492</v>
      </c>
      <c r="C81" s="1">
        <f t="shared" si="9"/>
        <v>735.7596000000001</v>
      </c>
      <c r="D81" s="1">
        <v>735.57</v>
      </c>
      <c r="F81">
        <v>0.0158</v>
      </c>
    </row>
    <row r="82" spans="1:7" ht="12.75">
      <c r="A82" t="s">
        <v>69</v>
      </c>
      <c r="B82" s="1">
        <f t="shared" si="8"/>
        <v>735.7891999999999</v>
      </c>
      <c r="C82" s="1">
        <f t="shared" si="9"/>
        <v>735.5996</v>
      </c>
      <c r="D82" s="1">
        <v>735.41</v>
      </c>
      <c r="F82">
        <v>0.0158</v>
      </c>
      <c r="G82">
        <f>(F87-F82)/5</f>
        <v>0.00309</v>
      </c>
    </row>
    <row r="83" spans="1:6" ht="12.75">
      <c r="A83" t="s">
        <v>70</v>
      </c>
      <c r="B83" s="1">
        <f t="shared" si="8"/>
        <v>735.66336</v>
      </c>
      <c r="C83" s="1">
        <f t="shared" si="9"/>
        <v>735.43668</v>
      </c>
      <c r="D83" s="1">
        <v>735.21</v>
      </c>
      <c r="F83">
        <f>F82+G$82</f>
        <v>0.01889</v>
      </c>
    </row>
    <row r="84" spans="1:6" ht="12.75">
      <c r="A84" t="s">
        <v>71</v>
      </c>
      <c r="B84" s="1">
        <f t="shared" si="8"/>
        <v>735.49752</v>
      </c>
      <c r="C84" s="1">
        <f t="shared" si="9"/>
        <v>735.2337600000001</v>
      </c>
      <c r="D84" s="1">
        <v>734.97</v>
      </c>
      <c r="F84">
        <f>F83+G$82</f>
        <v>0.02198</v>
      </c>
    </row>
    <row r="85" spans="1:6" ht="12.75">
      <c r="A85" t="s">
        <v>72</v>
      </c>
      <c r="B85" s="1">
        <f t="shared" si="8"/>
        <v>735.2816799999999</v>
      </c>
      <c r="C85" s="1">
        <f t="shared" si="9"/>
        <v>734.98084</v>
      </c>
      <c r="D85" s="1">
        <v>734.68</v>
      </c>
      <c r="F85">
        <f>F84+G$82</f>
        <v>0.02507</v>
      </c>
    </row>
    <row r="86" spans="1:6" ht="12.75">
      <c r="A86" t="s">
        <v>73</v>
      </c>
      <c r="B86" s="1">
        <f t="shared" si="8"/>
        <v>735.03584</v>
      </c>
      <c r="C86" s="1">
        <f t="shared" si="9"/>
        <v>734.6979200000001</v>
      </c>
      <c r="D86" s="1">
        <v>734.36</v>
      </c>
      <c r="F86">
        <f>F85+G$82</f>
        <v>0.028159999999999998</v>
      </c>
    </row>
    <row r="87" spans="1:7" ht="12.75">
      <c r="A87" t="s">
        <v>66</v>
      </c>
      <c r="B87" s="1">
        <v>734.93</v>
      </c>
      <c r="C87" s="1">
        <f t="shared" si="9"/>
        <v>734.545</v>
      </c>
      <c r="D87" s="1">
        <v>734.17</v>
      </c>
      <c r="F87">
        <v>0.03125</v>
      </c>
      <c r="G87">
        <f>(D87-B87)/24</f>
        <v>-0.03166666666666629</v>
      </c>
    </row>
    <row r="90" spans="2:4" ht="12.75">
      <c r="B90" t="s">
        <v>15</v>
      </c>
      <c r="C90">
        <v>12</v>
      </c>
      <c r="D90">
        <v>24</v>
      </c>
    </row>
    <row r="91" spans="1:14" ht="12.75">
      <c r="A91" t="s">
        <v>74</v>
      </c>
      <c r="B91" s="1">
        <v>-736.61</v>
      </c>
      <c r="C91" s="1">
        <v>-736.79</v>
      </c>
      <c r="D91" s="1">
        <v>736.92</v>
      </c>
      <c r="F91">
        <v>0.0158</v>
      </c>
      <c r="J91" t="s">
        <v>81</v>
      </c>
      <c r="N91" t="s">
        <v>330</v>
      </c>
    </row>
    <row r="92" spans="1:14" ht="12.75">
      <c r="A92" t="s">
        <v>75</v>
      </c>
      <c r="B92" s="1">
        <v>-736.63</v>
      </c>
      <c r="C92" s="1">
        <v>-736.79</v>
      </c>
      <c r="D92" s="1">
        <v>736.91</v>
      </c>
      <c r="F92">
        <v>0.0158</v>
      </c>
      <c r="N92" t="s">
        <v>331</v>
      </c>
    </row>
    <row r="93" spans="1:14" ht="12.75">
      <c r="A93" t="s">
        <v>76</v>
      </c>
      <c r="B93" s="1">
        <v>-736.61</v>
      </c>
      <c r="C93" s="1">
        <f>D93-12*F93</f>
        <v>736.7103999999999</v>
      </c>
      <c r="D93" s="1">
        <v>736.9</v>
      </c>
      <c r="F93">
        <v>0.0158</v>
      </c>
      <c r="N93" t="s">
        <v>332</v>
      </c>
    </row>
    <row r="94" spans="1:14" ht="12.75">
      <c r="A94" t="s">
        <v>344</v>
      </c>
      <c r="B94" s="1">
        <v>736.5</v>
      </c>
      <c r="C94" s="1">
        <f>B94+12*F94</f>
        <v>736.6896</v>
      </c>
      <c r="D94" s="1">
        <f>B94+24*F94</f>
        <v>736.8792</v>
      </c>
      <c r="F94">
        <v>0.0158</v>
      </c>
      <c r="N94" t="s">
        <v>333</v>
      </c>
    </row>
    <row r="95" spans="1:14" ht="12.75">
      <c r="A95" t="s">
        <v>77</v>
      </c>
      <c r="B95" s="1">
        <v>736.49</v>
      </c>
      <c r="C95" s="1">
        <f aca="true" t="shared" si="10" ref="C95:C108">B95+12*F95</f>
        <v>736.6796</v>
      </c>
      <c r="D95" s="1">
        <f aca="true" t="shared" si="11" ref="D95:D108">B95+24*F95</f>
        <v>736.8692</v>
      </c>
      <c r="F95">
        <v>0.0158</v>
      </c>
      <c r="N95" t="s">
        <v>334</v>
      </c>
    </row>
    <row r="96" spans="1:14" ht="12.75">
      <c r="A96" t="s">
        <v>78</v>
      </c>
      <c r="B96" s="1">
        <v>736.45</v>
      </c>
      <c r="C96" s="1">
        <f t="shared" si="10"/>
        <v>736.6396000000001</v>
      </c>
      <c r="D96" s="1">
        <f t="shared" si="11"/>
        <v>736.8292</v>
      </c>
      <c r="F96">
        <v>0.0158</v>
      </c>
      <c r="N96" t="s">
        <v>335</v>
      </c>
    </row>
    <row r="97" spans="1:14" ht="12.75">
      <c r="A97" t="s">
        <v>79</v>
      </c>
      <c r="B97" s="1">
        <v>736.4</v>
      </c>
      <c r="C97" s="1">
        <f t="shared" si="10"/>
        <v>736.5896</v>
      </c>
      <c r="D97" s="1">
        <f t="shared" si="11"/>
        <v>736.7792</v>
      </c>
      <c r="F97">
        <v>0.0158</v>
      </c>
      <c r="N97" t="s">
        <v>336</v>
      </c>
    </row>
    <row r="98" spans="1:14" ht="12.75">
      <c r="A98" t="s">
        <v>80</v>
      </c>
      <c r="B98" s="1">
        <v>736.36</v>
      </c>
      <c r="C98" s="1">
        <f t="shared" si="10"/>
        <v>736.5496</v>
      </c>
      <c r="D98" s="1">
        <f t="shared" si="11"/>
        <v>736.7392</v>
      </c>
      <c r="F98">
        <v>0.0158</v>
      </c>
      <c r="N98" t="s">
        <v>337</v>
      </c>
    </row>
    <row r="99" spans="1:14" ht="12.75">
      <c r="A99" t="s">
        <v>60</v>
      </c>
      <c r="B99" s="1">
        <v>736.31</v>
      </c>
      <c r="C99" s="1">
        <f t="shared" si="10"/>
        <v>736.45184</v>
      </c>
      <c r="D99" s="1">
        <f t="shared" si="11"/>
        <v>736.59368</v>
      </c>
      <c r="F99">
        <f>F98-0.00398</f>
        <v>0.01182</v>
      </c>
      <c r="N99" t="s">
        <v>338</v>
      </c>
    </row>
    <row r="100" spans="1:14" ht="12.75">
      <c r="A100" t="s">
        <v>61</v>
      </c>
      <c r="B100" s="1">
        <v>736.27</v>
      </c>
      <c r="C100" s="1">
        <f t="shared" si="10"/>
        <v>736.36408</v>
      </c>
      <c r="D100" s="1">
        <f t="shared" si="11"/>
        <v>736.45816</v>
      </c>
      <c r="F100">
        <f aca="true" t="shared" si="12" ref="F100:F108">F99-0.00398</f>
        <v>0.00784</v>
      </c>
      <c r="N100" t="s">
        <v>339</v>
      </c>
    </row>
    <row r="101" spans="1:14" ht="12.75">
      <c r="A101" t="s">
        <v>63</v>
      </c>
      <c r="B101" s="1">
        <v>736.22</v>
      </c>
      <c r="C101" s="1">
        <f t="shared" si="10"/>
        <v>736.2663200000001</v>
      </c>
      <c r="D101" s="1">
        <f t="shared" si="11"/>
        <v>736.31264</v>
      </c>
      <c r="F101">
        <f t="shared" si="12"/>
        <v>0.0038599999999999997</v>
      </c>
      <c r="N101" t="s">
        <v>340</v>
      </c>
    </row>
    <row r="102" spans="1:14" ht="12.75">
      <c r="A102" t="s">
        <v>64</v>
      </c>
      <c r="B102" s="1">
        <v>736.18</v>
      </c>
      <c r="C102" s="1">
        <f t="shared" si="10"/>
        <v>736.17856</v>
      </c>
      <c r="D102" s="1">
        <f t="shared" si="11"/>
        <v>736.17712</v>
      </c>
      <c r="F102">
        <f t="shared" si="12"/>
        <v>-0.00012000000000000031</v>
      </c>
      <c r="N102" t="s">
        <v>341</v>
      </c>
    </row>
    <row r="103" spans="1:14" ht="12.75">
      <c r="A103" t="s">
        <v>65</v>
      </c>
      <c r="B103" s="1">
        <v>736.11</v>
      </c>
      <c r="C103" s="1">
        <f t="shared" si="10"/>
        <v>736.0608</v>
      </c>
      <c r="D103" s="1">
        <f t="shared" si="11"/>
        <v>736.0116</v>
      </c>
      <c r="F103">
        <f t="shared" si="12"/>
        <v>-0.0041</v>
      </c>
      <c r="N103" t="s">
        <v>342</v>
      </c>
    </row>
    <row r="104" spans="1:14" ht="12.75">
      <c r="A104" t="s">
        <v>67</v>
      </c>
      <c r="B104" s="1">
        <v>735.98</v>
      </c>
      <c r="C104" s="1">
        <f t="shared" si="10"/>
        <v>735.88304</v>
      </c>
      <c r="D104" s="1">
        <f t="shared" si="11"/>
        <v>735.78608</v>
      </c>
      <c r="F104">
        <f t="shared" si="12"/>
        <v>-0.00808</v>
      </c>
      <c r="N104" t="s">
        <v>343</v>
      </c>
    </row>
    <row r="105" spans="1:6" ht="12.75">
      <c r="A105" t="s">
        <v>68</v>
      </c>
      <c r="B105" s="1">
        <v>735.8</v>
      </c>
      <c r="C105" s="1">
        <f t="shared" si="10"/>
        <v>735.65528</v>
      </c>
      <c r="D105" s="1">
        <f t="shared" si="11"/>
        <v>735.5105599999999</v>
      </c>
      <c r="F105">
        <f t="shared" si="12"/>
        <v>-0.012060000000000001</v>
      </c>
    </row>
    <row r="106" spans="1:6" ht="12.75">
      <c r="A106" t="s">
        <v>69</v>
      </c>
      <c r="B106" s="1">
        <v>735.58</v>
      </c>
      <c r="C106" s="1">
        <f t="shared" si="10"/>
        <v>735.38752</v>
      </c>
      <c r="D106" s="1">
        <f t="shared" si="11"/>
        <v>735.1950400000001</v>
      </c>
      <c r="F106">
        <f t="shared" si="12"/>
        <v>-0.016040000000000002</v>
      </c>
    </row>
    <row r="107" spans="1:6" ht="12.75">
      <c r="A107" t="s">
        <v>70</v>
      </c>
      <c r="B107" s="1">
        <v>735.29</v>
      </c>
      <c r="C107" s="1">
        <f t="shared" si="10"/>
        <v>735.04976</v>
      </c>
      <c r="D107" s="1">
        <f t="shared" si="11"/>
        <v>734.8095199999999</v>
      </c>
      <c r="F107">
        <f t="shared" si="12"/>
        <v>-0.020020000000000003</v>
      </c>
    </row>
    <row r="108" spans="1:6" ht="12.75">
      <c r="A108" t="s">
        <v>71</v>
      </c>
      <c r="B108" s="1">
        <v>734.96</v>
      </c>
      <c r="C108" s="1">
        <f t="shared" si="10"/>
        <v>734.672</v>
      </c>
      <c r="D108" s="1">
        <f t="shared" si="11"/>
        <v>734.384</v>
      </c>
      <c r="F108">
        <f t="shared" si="12"/>
        <v>-0.024000000000000004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9.57421875" style="0" customWidth="1"/>
  </cols>
  <sheetData>
    <row r="1" spans="2:19" ht="12.75">
      <c r="B1" s="5">
        <v>36</v>
      </c>
      <c r="C1" s="5">
        <v>24</v>
      </c>
      <c r="D1" s="5">
        <v>12</v>
      </c>
      <c r="E1" s="5" t="s">
        <v>15</v>
      </c>
      <c r="K1" s="5" t="s">
        <v>15</v>
      </c>
      <c r="L1" s="5">
        <v>12</v>
      </c>
      <c r="M1" s="5">
        <v>24</v>
      </c>
      <c r="N1" s="5">
        <v>36</v>
      </c>
      <c r="O1" s="2"/>
      <c r="P1" s="2"/>
      <c r="Q1" s="2"/>
      <c r="R1" s="2"/>
      <c r="S1">
        <v>0.0817</v>
      </c>
    </row>
    <row r="2" spans="1:20" ht="12.75">
      <c r="A2" t="s">
        <v>82</v>
      </c>
      <c r="B2" s="3">
        <v>688.05</v>
      </c>
      <c r="C2" s="3">
        <v>687.39</v>
      </c>
      <c r="D2" s="3">
        <v>686.62</v>
      </c>
      <c r="E2" s="3">
        <v>685.84</v>
      </c>
      <c r="G2" s="6">
        <f>(B2-C2)/12</f>
        <v>0.05499999999999735</v>
      </c>
      <c r="H2" s="6">
        <f>(C2-E2)/24</f>
        <v>0.06458333333333144</v>
      </c>
      <c r="J2" t="s">
        <v>103</v>
      </c>
      <c r="K2" s="3">
        <v>689.17</v>
      </c>
      <c r="L2" s="3">
        <f>K2+12*Q2</f>
        <v>688.246</v>
      </c>
      <c r="M2" s="3">
        <f>K2+24*Q2</f>
        <v>687.322</v>
      </c>
      <c r="N2" s="3">
        <f>M2-S2*(T2-24)</f>
        <v>685.816375</v>
      </c>
      <c r="O2" s="2"/>
      <c r="Q2" s="6">
        <v>-0.077</v>
      </c>
      <c r="R2" s="2">
        <v>-0.0739</v>
      </c>
      <c r="S2">
        <v>0.0803</v>
      </c>
      <c r="T2">
        <v>42.75</v>
      </c>
    </row>
    <row r="3" spans="1:20" ht="12.75">
      <c r="A3" t="s">
        <v>83</v>
      </c>
      <c r="B3" s="3">
        <f>C3+G3*12</f>
        <v>687.6536199999998</v>
      </c>
      <c r="C3" s="3">
        <f>E3+H3*24</f>
        <v>687.0244959999999</v>
      </c>
      <c r="D3" s="3">
        <f>E3+H3*12</f>
        <v>686.287248</v>
      </c>
      <c r="E3" s="3">
        <v>685.55</v>
      </c>
      <c r="G3" s="6">
        <f>G2-0.002573</f>
        <v>0.05242699999999735</v>
      </c>
      <c r="H3" s="6">
        <f>H2-0.003146</f>
        <v>0.061437333333331436</v>
      </c>
      <c r="J3" t="s">
        <v>102</v>
      </c>
      <c r="K3" s="3">
        <v>688.54</v>
      </c>
      <c r="L3" s="3">
        <f aca="true" t="shared" si="0" ref="L3:L12">K3+12*Q3</f>
        <v>687.6723999999999</v>
      </c>
      <c r="M3" s="3">
        <f aca="true" t="shared" si="1" ref="M3:M13">K3+24*Q3</f>
        <v>686.8048</v>
      </c>
      <c r="N3" s="3">
        <f aca="true" t="shared" si="2" ref="N3:N13">M3-S3*(T3-24)</f>
        <v>685.367995</v>
      </c>
      <c r="O3" s="2"/>
      <c r="P3" s="6"/>
      <c r="Q3" s="6">
        <f>Q2+0.0047</f>
        <v>-0.0723</v>
      </c>
      <c r="R3" s="2">
        <v>-0.07036</v>
      </c>
      <c r="S3">
        <v>0.0783</v>
      </c>
      <c r="T3">
        <v>42.35</v>
      </c>
    </row>
    <row r="4" spans="1:20" ht="12.75">
      <c r="A4" t="s">
        <v>84</v>
      </c>
      <c r="B4" s="3">
        <f aca="true" t="shared" si="3" ref="B4:B13">C4+G4*12</f>
        <v>686.4872399999999</v>
      </c>
      <c r="C4" s="3">
        <f aca="true" t="shared" si="4" ref="C4:C14">E4+H4*24</f>
        <v>685.8889919999999</v>
      </c>
      <c r="D4" s="3">
        <f>E4+H4*12</f>
        <v>685.189496</v>
      </c>
      <c r="E4" s="3">
        <v>684.49</v>
      </c>
      <c r="G4" s="6">
        <f aca="true" t="shared" si="5" ref="G4:G13">G3-0.002573</f>
        <v>0.04985399999999735</v>
      </c>
      <c r="H4" s="6">
        <f aca="true" t="shared" si="6" ref="H4:H13">H3-0.003146</f>
        <v>0.05829133333333143</v>
      </c>
      <c r="J4" t="s">
        <v>101</v>
      </c>
      <c r="K4" s="3">
        <v>687.47</v>
      </c>
      <c r="L4" s="3">
        <f t="shared" si="0"/>
        <v>686.6588</v>
      </c>
      <c r="M4" s="3">
        <f t="shared" si="1"/>
        <v>685.8476</v>
      </c>
      <c r="N4" s="3">
        <f t="shared" si="2"/>
        <v>684.54286</v>
      </c>
      <c r="O4" s="2"/>
      <c r="P4" s="6"/>
      <c r="Q4" s="6">
        <f aca="true" t="shared" si="7" ref="Q4:Q12">Q3+0.0047</f>
        <v>-0.06760000000000001</v>
      </c>
      <c r="R4" s="2">
        <v>-0.0667</v>
      </c>
      <c r="S4">
        <v>0.0733</v>
      </c>
      <c r="T4">
        <v>41.8</v>
      </c>
    </row>
    <row r="5" spans="1:20" ht="12.75">
      <c r="A5" t="s">
        <v>85</v>
      </c>
      <c r="B5" s="3">
        <f>C5+G5*12</f>
        <v>685.33086</v>
      </c>
      <c r="C5" s="3">
        <f t="shared" si="4"/>
        <v>684.763488</v>
      </c>
      <c r="D5" s="3">
        <f aca="true" t="shared" si="8" ref="D5:D14">E5+H5*12</f>
        <v>684.101744</v>
      </c>
      <c r="E5" s="3">
        <v>683.44</v>
      </c>
      <c r="G5" s="6">
        <f t="shared" si="5"/>
        <v>0.04728099999999735</v>
      </c>
      <c r="H5" s="6">
        <f t="shared" si="6"/>
        <v>0.05514533333333143</v>
      </c>
      <c r="J5" t="s">
        <v>100</v>
      </c>
      <c r="K5" s="3">
        <v>686.4</v>
      </c>
      <c r="L5" s="3">
        <f t="shared" si="0"/>
        <v>685.6451999999999</v>
      </c>
      <c r="M5" s="3">
        <f t="shared" si="1"/>
        <v>684.8904</v>
      </c>
      <c r="N5" s="3">
        <f t="shared" si="2"/>
        <v>683.6969</v>
      </c>
      <c r="O5" s="2"/>
      <c r="P5" s="6"/>
      <c r="Q5" s="6">
        <f t="shared" si="7"/>
        <v>-0.06290000000000001</v>
      </c>
      <c r="R5" s="2">
        <v>-0.06635</v>
      </c>
      <c r="S5">
        <v>0.07</v>
      </c>
      <c r="T5">
        <v>41.05</v>
      </c>
    </row>
    <row r="6" spans="1:20" ht="12.75">
      <c r="A6" t="s">
        <v>86</v>
      </c>
      <c r="B6" s="3">
        <f t="shared" si="3"/>
        <v>684.1644799999999</v>
      </c>
      <c r="C6" s="3">
        <f t="shared" si="4"/>
        <v>683.627984</v>
      </c>
      <c r="D6" s="3">
        <f t="shared" si="8"/>
        <v>683.0039919999999</v>
      </c>
      <c r="E6" s="3">
        <v>682.38</v>
      </c>
      <c r="G6" s="6">
        <f t="shared" si="5"/>
        <v>0.044707999999997354</v>
      </c>
      <c r="H6" s="6">
        <f t="shared" si="6"/>
        <v>0.05199933333333143</v>
      </c>
      <c r="J6" t="s">
        <v>83</v>
      </c>
      <c r="K6" s="3">
        <v>685.34</v>
      </c>
      <c r="L6" s="3">
        <f t="shared" si="0"/>
        <v>684.6416</v>
      </c>
      <c r="M6" s="3">
        <f t="shared" si="1"/>
        <v>683.9432</v>
      </c>
      <c r="N6" s="3">
        <f t="shared" si="2"/>
        <v>682.91141</v>
      </c>
      <c r="O6" s="2"/>
      <c r="P6" s="6"/>
      <c r="Q6" s="6">
        <f t="shared" si="7"/>
        <v>-0.05820000000000001</v>
      </c>
      <c r="R6" s="2">
        <v>-0.0652</v>
      </c>
      <c r="S6">
        <v>0.0633</v>
      </c>
      <c r="T6">
        <v>40.3</v>
      </c>
    </row>
    <row r="7" spans="1:20" ht="12.75">
      <c r="A7" t="s">
        <v>87</v>
      </c>
      <c r="B7" s="3">
        <f t="shared" si="3"/>
        <v>682.9981</v>
      </c>
      <c r="C7" s="3">
        <f t="shared" si="4"/>
        <v>682.49248</v>
      </c>
      <c r="D7" s="3">
        <f t="shared" si="8"/>
        <v>681.90624</v>
      </c>
      <c r="E7" s="3">
        <v>681.32</v>
      </c>
      <c r="G7" s="6">
        <f t="shared" si="5"/>
        <v>0.042134999999997355</v>
      </c>
      <c r="H7" s="6">
        <f t="shared" si="6"/>
        <v>0.048853333333331424</v>
      </c>
      <c r="J7" t="s">
        <v>84</v>
      </c>
      <c r="K7" s="3">
        <v>684.27</v>
      </c>
      <c r="L7" s="3">
        <f t="shared" si="0"/>
        <v>683.6279999999999</v>
      </c>
      <c r="M7" s="3">
        <f t="shared" si="1"/>
        <v>682.986</v>
      </c>
      <c r="N7" s="3">
        <f t="shared" si="2"/>
        <v>682.087305</v>
      </c>
      <c r="O7" s="2"/>
      <c r="P7" s="6"/>
      <c r="Q7" s="6">
        <f t="shared" si="7"/>
        <v>-0.053500000000000006</v>
      </c>
      <c r="R7" s="2">
        <v>-0.0575</v>
      </c>
      <c r="S7">
        <v>0.0567</v>
      </c>
      <c r="T7">
        <v>39.85</v>
      </c>
    </row>
    <row r="8" spans="1:20" ht="12.75">
      <c r="A8" t="s">
        <v>88</v>
      </c>
      <c r="B8" s="3">
        <f t="shared" si="3"/>
        <v>681.8317199999999</v>
      </c>
      <c r="C8" s="3">
        <f t="shared" si="4"/>
        <v>681.3569759999999</v>
      </c>
      <c r="D8" s="3">
        <f t="shared" si="8"/>
        <v>680.808488</v>
      </c>
      <c r="E8" s="3">
        <v>680.26</v>
      </c>
      <c r="G8" s="6">
        <f t="shared" si="5"/>
        <v>0.039561999999997356</v>
      </c>
      <c r="H8" s="6">
        <f t="shared" si="6"/>
        <v>0.04570733333333142</v>
      </c>
      <c r="J8" t="s">
        <v>85</v>
      </c>
      <c r="K8" s="3">
        <v>683.2</v>
      </c>
      <c r="L8" s="3">
        <f t="shared" si="0"/>
        <v>682.6144</v>
      </c>
      <c r="M8" s="3">
        <f t="shared" si="1"/>
        <v>682.0288</v>
      </c>
      <c r="N8" s="3">
        <f t="shared" si="2"/>
        <v>681.2403750000001</v>
      </c>
      <c r="O8" s="2"/>
      <c r="P8" s="6"/>
      <c r="Q8" s="6">
        <f t="shared" si="7"/>
        <v>-0.0488</v>
      </c>
      <c r="R8" s="2">
        <v>-0.0556</v>
      </c>
      <c r="S8">
        <v>0.0517</v>
      </c>
      <c r="T8">
        <v>39.25</v>
      </c>
    </row>
    <row r="9" spans="1:20" ht="12.75">
      <c r="A9" t="s">
        <v>89</v>
      </c>
      <c r="B9" s="3">
        <f t="shared" si="3"/>
        <v>680.6653399999999</v>
      </c>
      <c r="C9" s="3">
        <f t="shared" si="4"/>
        <v>680.221472</v>
      </c>
      <c r="D9" s="3">
        <f t="shared" si="8"/>
        <v>679.710736</v>
      </c>
      <c r="E9" s="3">
        <v>679.2</v>
      </c>
      <c r="G9" s="6">
        <f t="shared" si="5"/>
        <v>0.03698899999999736</v>
      </c>
      <c r="H9" s="6">
        <f t="shared" si="6"/>
        <v>0.04256133333333142</v>
      </c>
      <c r="J9" t="s">
        <v>86</v>
      </c>
      <c r="K9" s="3">
        <v>682.13</v>
      </c>
      <c r="L9" s="3">
        <f t="shared" si="0"/>
        <v>681.6008</v>
      </c>
      <c r="M9" s="3">
        <f t="shared" si="1"/>
        <v>681.0716</v>
      </c>
      <c r="N9" s="3">
        <f t="shared" si="2"/>
        <v>680.39357</v>
      </c>
      <c r="O9" s="2"/>
      <c r="P9" s="6"/>
      <c r="Q9" s="6">
        <f t="shared" si="7"/>
        <v>-0.0441</v>
      </c>
      <c r="R9" s="2">
        <v>-0.05158</v>
      </c>
      <c r="S9">
        <v>0.0466</v>
      </c>
      <c r="T9">
        <v>38.55</v>
      </c>
    </row>
    <row r="10" spans="1:20" ht="12.75">
      <c r="A10" t="s">
        <v>90</v>
      </c>
      <c r="B10" s="3">
        <f t="shared" si="3"/>
        <v>679.4989599999999</v>
      </c>
      <c r="C10" s="3">
        <f t="shared" si="4"/>
        <v>679.085968</v>
      </c>
      <c r="D10" s="3">
        <f t="shared" si="8"/>
        <v>678.612984</v>
      </c>
      <c r="E10" s="3">
        <v>678.14</v>
      </c>
      <c r="G10" s="6">
        <f t="shared" si="5"/>
        <v>0.03441599999999736</v>
      </c>
      <c r="H10" s="6">
        <f t="shared" si="6"/>
        <v>0.039415333333331415</v>
      </c>
      <c r="J10" t="s">
        <v>87</v>
      </c>
      <c r="K10" s="3">
        <v>681.07</v>
      </c>
      <c r="L10" s="3">
        <f t="shared" si="0"/>
        <v>680.5972</v>
      </c>
      <c r="M10" s="3">
        <f t="shared" si="1"/>
        <v>680.1244</v>
      </c>
      <c r="N10" s="3">
        <f t="shared" si="2"/>
        <v>679.54616</v>
      </c>
      <c r="O10" s="2"/>
      <c r="P10" s="6"/>
      <c r="Q10" s="6">
        <f t="shared" si="7"/>
        <v>-0.0394</v>
      </c>
      <c r="R10" s="2">
        <v>-0.04824</v>
      </c>
      <c r="S10">
        <v>0.0416</v>
      </c>
      <c r="T10">
        <v>37.9</v>
      </c>
    </row>
    <row r="11" spans="1:20" ht="12.75">
      <c r="A11" t="s">
        <v>91</v>
      </c>
      <c r="B11" s="3">
        <f t="shared" si="3"/>
        <v>678.33258</v>
      </c>
      <c r="C11" s="3">
        <f t="shared" si="4"/>
        <v>677.950464</v>
      </c>
      <c r="D11" s="3">
        <f t="shared" si="8"/>
        <v>677.515232</v>
      </c>
      <c r="E11" s="3">
        <v>677.08</v>
      </c>
      <c r="G11" s="6">
        <f t="shared" si="5"/>
        <v>0.03184299999999736</v>
      </c>
      <c r="H11" s="6">
        <f t="shared" si="6"/>
        <v>0.03626933333333141</v>
      </c>
      <c r="J11" t="s">
        <v>88</v>
      </c>
      <c r="K11" s="3">
        <v>680</v>
      </c>
      <c r="L11" s="3">
        <f>K11+12*Q11</f>
        <v>679.5836</v>
      </c>
      <c r="M11" s="3">
        <f t="shared" si="1"/>
        <v>679.1672</v>
      </c>
      <c r="N11" s="3">
        <f t="shared" si="2"/>
        <v>678.673585</v>
      </c>
      <c r="O11" s="2"/>
      <c r="P11" s="6"/>
      <c r="Q11" s="6">
        <f t="shared" si="7"/>
        <v>-0.034699999999999995</v>
      </c>
      <c r="R11" s="2">
        <v>-0.04904</v>
      </c>
      <c r="S11">
        <v>0.0367</v>
      </c>
      <c r="T11">
        <v>37.45</v>
      </c>
    </row>
    <row r="12" spans="1:20" ht="12.75">
      <c r="A12" t="s">
        <v>92</v>
      </c>
      <c r="B12" s="3">
        <f t="shared" si="3"/>
        <v>677.1761999999999</v>
      </c>
      <c r="C12" s="3">
        <f t="shared" si="4"/>
        <v>676.8249599999999</v>
      </c>
      <c r="D12" s="3">
        <f t="shared" si="8"/>
        <v>676.42748</v>
      </c>
      <c r="E12" s="3">
        <v>676.03</v>
      </c>
      <c r="G12" s="6">
        <f t="shared" si="5"/>
        <v>0.02926999999999736</v>
      </c>
      <c r="H12" s="6">
        <f t="shared" si="6"/>
        <v>0.03312333333333141</v>
      </c>
      <c r="J12" t="s">
        <v>89</v>
      </c>
      <c r="K12" s="3">
        <v>678.93</v>
      </c>
      <c r="L12" s="3">
        <f t="shared" si="0"/>
        <v>678.5699999999999</v>
      </c>
      <c r="M12" s="3">
        <f t="shared" si="1"/>
        <v>678.2099999999999</v>
      </c>
      <c r="N12" s="3">
        <f t="shared" si="2"/>
        <v>677.7915599999999</v>
      </c>
      <c r="O12" s="2"/>
      <c r="P12" s="6"/>
      <c r="Q12" s="6">
        <f t="shared" si="7"/>
        <v>-0.029999999999999995</v>
      </c>
      <c r="R12" s="2"/>
      <c r="S12">
        <v>0.0317</v>
      </c>
      <c r="T12">
        <v>37.2</v>
      </c>
    </row>
    <row r="13" spans="1:20" ht="12.75">
      <c r="A13" t="s">
        <v>93</v>
      </c>
      <c r="B13" s="3">
        <f t="shared" si="3"/>
        <v>676.0098199999999</v>
      </c>
      <c r="C13" s="3">
        <f t="shared" si="4"/>
        <v>675.689456</v>
      </c>
      <c r="D13" s="3">
        <f t="shared" si="8"/>
        <v>675.329728</v>
      </c>
      <c r="E13" s="3">
        <v>674.97</v>
      </c>
      <c r="G13" s="6">
        <f t="shared" si="5"/>
        <v>0.02669699999999736</v>
      </c>
      <c r="H13" s="6">
        <f t="shared" si="6"/>
        <v>0.02997733333333141</v>
      </c>
      <c r="J13" t="s">
        <v>104</v>
      </c>
      <c r="K13" s="3">
        <v>678.67</v>
      </c>
      <c r="L13" s="3">
        <f>K13+12*Q13</f>
        <v>678.32097568</v>
      </c>
      <c r="M13" s="3">
        <f t="shared" si="1"/>
        <v>677.9719513599999</v>
      </c>
      <c r="N13" s="3">
        <f t="shared" si="2"/>
        <v>677.5708763599999</v>
      </c>
      <c r="O13" s="2"/>
      <c r="P13" s="6"/>
      <c r="Q13" s="6">
        <f>Q12+0.00091464</f>
        <v>-0.029085359999999994</v>
      </c>
      <c r="R13" s="2"/>
      <c r="S13">
        <v>0.0305</v>
      </c>
      <c r="T13">
        <v>37.15</v>
      </c>
    </row>
    <row r="14" spans="1:19" ht="12.75">
      <c r="A14" t="s">
        <v>94</v>
      </c>
      <c r="B14" s="3">
        <f>C14+G14*12</f>
        <v>675.6537335999999</v>
      </c>
      <c r="C14" s="3">
        <f t="shared" si="4"/>
        <v>675.3456335999999</v>
      </c>
      <c r="D14" s="3">
        <f t="shared" si="8"/>
        <v>674.9978168</v>
      </c>
      <c r="E14" s="3">
        <v>674.65</v>
      </c>
      <c r="G14" s="6">
        <f>G13-0.001022</f>
        <v>0.025674999999997363</v>
      </c>
      <c r="H14" s="6">
        <f>H13-0.0009926</f>
        <v>0.02898473333333141</v>
      </c>
      <c r="J14" t="s">
        <v>99</v>
      </c>
      <c r="K14" s="3">
        <v>678.05</v>
      </c>
      <c r="L14" s="3">
        <f>K14+12*Q14</f>
        <v>677.71573568</v>
      </c>
      <c r="M14" s="3">
        <f>K14+24*Q14</f>
        <v>677.38147136</v>
      </c>
      <c r="N14" s="3"/>
      <c r="O14" s="2"/>
      <c r="P14" s="6"/>
      <c r="Q14" s="6">
        <f>Q13+0.00123</f>
        <v>-0.027855359999999996</v>
      </c>
      <c r="R14" s="2"/>
      <c r="S14">
        <v>0.0274</v>
      </c>
    </row>
    <row r="15" spans="1:19" ht="12.75">
      <c r="A15" t="s">
        <v>96</v>
      </c>
      <c r="B15" s="3">
        <v>674.8</v>
      </c>
      <c r="C15" s="3">
        <f>C14-0.8264</f>
        <v>674.5192335999999</v>
      </c>
      <c r="D15" s="3"/>
      <c r="E15" s="3"/>
      <c r="G15" s="6">
        <v>0.0233</v>
      </c>
      <c r="H15" s="6">
        <v>0.0267</v>
      </c>
      <c r="J15" t="s">
        <v>90</v>
      </c>
      <c r="K15" s="3">
        <v>677.91</v>
      </c>
      <c r="L15" s="3">
        <f>K15+12*Q15</f>
        <v>677.59049568</v>
      </c>
      <c r="M15" s="3"/>
      <c r="N15" s="3"/>
      <c r="O15" s="2"/>
      <c r="P15" s="6"/>
      <c r="Q15" s="6">
        <f>Q14+0.00123</f>
        <v>-0.026625359999999997</v>
      </c>
      <c r="R15" s="2"/>
      <c r="S15">
        <v>0.0267</v>
      </c>
    </row>
    <row r="16" spans="1:18" ht="12.75">
      <c r="A16" t="s">
        <v>95</v>
      </c>
      <c r="B16" s="3">
        <v>674.63</v>
      </c>
      <c r="C16" s="3">
        <v>674.35</v>
      </c>
      <c r="D16" s="3"/>
      <c r="E16" s="3"/>
      <c r="G16" s="6">
        <f>G15-0.000367</f>
        <v>0.022933000000000002</v>
      </c>
      <c r="H16" s="6">
        <f>H15-0.0005578</f>
        <v>0.0261422</v>
      </c>
      <c r="J16" t="s">
        <v>98</v>
      </c>
      <c r="K16" s="3">
        <v>676.95</v>
      </c>
      <c r="L16" s="3"/>
      <c r="M16" s="3"/>
      <c r="N16" s="3"/>
      <c r="O16" s="2"/>
      <c r="P16" s="6"/>
      <c r="Q16" s="6"/>
      <c r="R16" s="2"/>
    </row>
    <row r="17" spans="1:18" ht="12.75">
      <c r="A17" t="s">
        <v>97</v>
      </c>
      <c r="B17" s="3">
        <v>674.21</v>
      </c>
      <c r="C17" s="3"/>
      <c r="D17" s="3"/>
      <c r="E17" s="3"/>
      <c r="G17" s="6">
        <f>G15-0.001431</f>
        <v>0.021869</v>
      </c>
      <c r="H17" s="6">
        <f>H15-0.002175</f>
        <v>0.024525</v>
      </c>
      <c r="K17" s="2"/>
      <c r="L17" s="2"/>
      <c r="M17" s="2"/>
      <c r="N17" s="2"/>
      <c r="O17" s="2"/>
      <c r="P17" s="6"/>
      <c r="Q17" s="6"/>
      <c r="R17" s="2"/>
    </row>
    <row r="18" spans="1:18" ht="12.75">
      <c r="A18" s="2">
        <v>646</v>
      </c>
      <c r="G18" s="2">
        <v>0.0208</v>
      </c>
      <c r="H18" s="2">
        <v>0.0229</v>
      </c>
      <c r="K18" s="2"/>
      <c r="L18" s="2"/>
      <c r="M18" s="2"/>
      <c r="N18" s="2"/>
      <c r="O18" s="2"/>
      <c r="P18" s="2"/>
      <c r="Q18" s="2"/>
      <c r="R18" s="2"/>
    </row>
    <row r="19" spans="11:18" ht="12.75">
      <c r="K19" s="2"/>
      <c r="L19" s="2"/>
      <c r="M19" s="2"/>
      <c r="N19" s="2"/>
      <c r="O19" s="2"/>
      <c r="P19" s="2"/>
      <c r="Q19" s="2"/>
      <c r="R19" s="2"/>
    </row>
    <row r="20" spans="2:18" ht="12.75">
      <c r="B20" s="7">
        <v>36</v>
      </c>
      <c r="C20" s="2">
        <v>24</v>
      </c>
      <c r="D20" s="2">
        <v>12</v>
      </c>
      <c r="E20" s="2" t="s">
        <v>15</v>
      </c>
      <c r="G20" s="8">
        <v>0.0158</v>
      </c>
      <c r="H20" s="8">
        <v>0.0158</v>
      </c>
      <c r="K20" s="2" t="s">
        <v>15</v>
      </c>
      <c r="L20" s="2">
        <v>12</v>
      </c>
      <c r="M20" s="2">
        <v>24</v>
      </c>
      <c r="N20" s="2">
        <v>36</v>
      </c>
      <c r="O20" s="2"/>
      <c r="P20" s="6">
        <v>0.0158</v>
      </c>
      <c r="Q20" s="6">
        <v>0.0158</v>
      </c>
      <c r="R20" s="2"/>
    </row>
    <row r="21" spans="1:18" ht="12.75">
      <c r="A21" t="s">
        <v>109</v>
      </c>
      <c r="B21" s="9"/>
      <c r="C21" s="9"/>
      <c r="D21" s="9"/>
      <c r="E21" s="3">
        <v>667.46</v>
      </c>
      <c r="G21" s="8">
        <v>0.0158</v>
      </c>
      <c r="H21" s="8">
        <v>0.0158</v>
      </c>
      <c r="J21" t="s">
        <v>125</v>
      </c>
      <c r="K21" s="9"/>
      <c r="L21" s="9"/>
      <c r="M21" s="9"/>
      <c r="N21" s="3">
        <f>N24+0.91</f>
        <v>669.0995999999999</v>
      </c>
      <c r="O21" s="2"/>
      <c r="P21" s="6">
        <v>0.0158</v>
      </c>
      <c r="Q21" s="6">
        <v>0.0158</v>
      </c>
      <c r="R21" s="2"/>
    </row>
    <row r="22" spans="1:18" ht="12.75">
      <c r="A22" t="s">
        <v>110</v>
      </c>
      <c r="B22" s="9"/>
      <c r="C22" s="9"/>
      <c r="D22" s="9"/>
      <c r="E22" s="3">
        <v>667.42</v>
      </c>
      <c r="G22" s="8">
        <v>0.0158</v>
      </c>
      <c r="H22" s="8">
        <v>0.0158</v>
      </c>
      <c r="J22" t="s">
        <v>126</v>
      </c>
      <c r="K22" s="9"/>
      <c r="L22" s="9"/>
      <c r="M22" s="3">
        <f>M24+0.59</f>
        <v>668.9692</v>
      </c>
      <c r="N22" s="3">
        <f>N24+0.59</f>
        <v>668.7796</v>
      </c>
      <c r="O22" s="2"/>
      <c r="P22" s="6">
        <v>0.0158</v>
      </c>
      <c r="Q22" s="6">
        <v>0.0158</v>
      </c>
      <c r="R22" s="2"/>
    </row>
    <row r="23" spans="1:17" ht="12.75">
      <c r="A23" t="s">
        <v>111</v>
      </c>
      <c r="B23" s="9"/>
      <c r="C23" s="3">
        <f>E23+G23*24</f>
        <v>667.4992</v>
      </c>
      <c r="D23" s="3">
        <f>E23+H23*12</f>
        <v>667.3096</v>
      </c>
      <c r="E23" s="3">
        <v>667.12</v>
      </c>
      <c r="G23" s="8">
        <v>0.0158</v>
      </c>
      <c r="H23" s="8">
        <v>0.0158</v>
      </c>
      <c r="J23" t="s">
        <v>127</v>
      </c>
      <c r="K23" s="9"/>
      <c r="L23" s="9"/>
      <c r="M23" s="3">
        <f>M24+0.49</f>
        <v>668.8692</v>
      </c>
      <c r="N23" s="3">
        <f>N24+0.49</f>
        <v>668.6795999999999</v>
      </c>
      <c r="P23" s="6">
        <v>0.0158</v>
      </c>
      <c r="Q23" s="6">
        <v>0.0158</v>
      </c>
    </row>
    <row r="24" spans="1:17" ht="12.75">
      <c r="A24" t="s">
        <v>112</v>
      </c>
      <c r="B24" s="9"/>
      <c r="C24" s="3">
        <f>E24+G24*24</f>
        <v>667.3892</v>
      </c>
      <c r="D24" s="3">
        <f>E24+H24*12</f>
        <v>667.1996</v>
      </c>
      <c r="E24" s="3">
        <v>667.01</v>
      </c>
      <c r="G24" s="8">
        <v>0.0158</v>
      </c>
      <c r="H24" s="8">
        <v>0.0158</v>
      </c>
      <c r="J24" t="s">
        <v>128</v>
      </c>
      <c r="K24" s="3">
        <v>668</v>
      </c>
      <c r="L24" s="3">
        <f>K24+12*P24</f>
        <v>668.1896</v>
      </c>
      <c r="M24" s="3">
        <f>K24+24*P24</f>
        <v>668.3792</v>
      </c>
      <c r="N24" s="3">
        <f>M24-12*Q24</f>
        <v>668.1895999999999</v>
      </c>
      <c r="P24" s="6">
        <v>0.0158</v>
      </c>
      <c r="Q24" s="6">
        <v>0.0158</v>
      </c>
    </row>
    <row r="25" spans="1:17" ht="12.75">
      <c r="A25" t="s">
        <v>113</v>
      </c>
      <c r="B25" s="3">
        <f>C25-G25*12</f>
        <v>667.1396</v>
      </c>
      <c r="C25" s="3">
        <f>E25+G25*24</f>
        <v>667.3292</v>
      </c>
      <c r="D25" s="3">
        <f>E25+H25*12</f>
        <v>667.1396000000001</v>
      </c>
      <c r="E25" s="3">
        <v>666.95</v>
      </c>
      <c r="G25" s="8">
        <v>0.0158</v>
      </c>
      <c r="H25" s="8">
        <v>0.0158</v>
      </c>
      <c r="J25" t="s">
        <v>129</v>
      </c>
      <c r="K25" s="3">
        <v>667.95</v>
      </c>
      <c r="L25" s="3">
        <f aca="true" t="shared" si="9" ref="L25:L35">K25+12*P25</f>
        <v>668.1396000000001</v>
      </c>
      <c r="M25" s="3">
        <f aca="true" t="shared" si="10" ref="M25:M35">K25+24*P25</f>
        <v>668.3292</v>
      </c>
      <c r="N25" s="3">
        <f aca="true" t="shared" si="11" ref="N25:N35">M25-12*Q25</f>
        <v>668.1396</v>
      </c>
      <c r="P25" s="6">
        <v>0.0158</v>
      </c>
      <c r="Q25" s="6">
        <v>0.0158</v>
      </c>
    </row>
    <row r="26" spans="1:17" ht="12.75">
      <c r="A26" t="s">
        <v>114</v>
      </c>
      <c r="B26" s="3">
        <f aca="true" t="shared" si="12" ref="B26:B35">C26-G26*12</f>
        <v>666.8996</v>
      </c>
      <c r="C26" s="3">
        <f aca="true" t="shared" si="13" ref="C26:C35">E26+G26*24</f>
        <v>667.0892</v>
      </c>
      <c r="D26" s="3">
        <f aca="true" t="shared" si="14" ref="D26:D35">E26+H26*12</f>
        <v>666.8996000000001</v>
      </c>
      <c r="E26" s="3">
        <v>666.71</v>
      </c>
      <c r="G26" s="8">
        <v>0.0158</v>
      </c>
      <c r="H26" s="8">
        <v>0.0158</v>
      </c>
      <c r="J26" t="s">
        <v>110</v>
      </c>
      <c r="K26" s="3">
        <v>667.56</v>
      </c>
      <c r="L26" s="3">
        <f t="shared" si="9"/>
        <v>667.7496</v>
      </c>
      <c r="M26" s="3">
        <f t="shared" si="10"/>
        <v>667.9391999999999</v>
      </c>
      <c r="N26" s="3">
        <f t="shared" si="11"/>
        <v>667.7495999999999</v>
      </c>
      <c r="P26" s="6">
        <v>0.0158</v>
      </c>
      <c r="Q26" s="6">
        <v>0.0158</v>
      </c>
    </row>
    <row r="27" spans="1:17" ht="12.75">
      <c r="A27" t="s">
        <v>115</v>
      </c>
      <c r="B27" s="3">
        <f t="shared" si="12"/>
        <v>666.6596</v>
      </c>
      <c r="C27" s="3">
        <f t="shared" si="13"/>
        <v>666.8492</v>
      </c>
      <c r="D27" s="3">
        <f t="shared" si="14"/>
        <v>666.6596000000001</v>
      </c>
      <c r="E27" s="3">
        <v>666.47</v>
      </c>
      <c r="G27" s="8">
        <v>0.0158</v>
      </c>
      <c r="H27" s="8">
        <v>0.0158</v>
      </c>
      <c r="J27" t="s">
        <v>112</v>
      </c>
      <c r="K27" s="3">
        <v>667.22</v>
      </c>
      <c r="L27" s="3">
        <f t="shared" si="9"/>
        <v>667.4096000000001</v>
      </c>
      <c r="M27" s="3">
        <f t="shared" si="10"/>
        <v>667.5992</v>
      </c>
      <c r="N27" s="3">
        <f t="shared" si="11"/>
        <v>667.4096</v>
      </c>
      <c r="P27" s="6">
        <v>0.0158</v>
      </c>
      <c r="Q27" s="6">
        <v>0.0158</v>
      </c>
    </row>
    <row r="28" spans="1:17" ht="12.75">
      <c r="A28" t="s">
        <v>116</v>
      </c>
      <c r="B28" s="3">
        <f t="shared" si="12"/>
        <v>666.4795999999999</v>
      </c>
      <c r="C28" s="3">
        <f t="shared" si="13"/>
        <v>666.6691999999999</v>
      </c>
      <c r="D28" s="3">
        <f t="shared" si="14"/>
        <v>666.4796</v>
      </c>
      <c r="E28" s="3">
        <v>666.29</v>
      </c>
      <c r="G28" s="8">
        <v>0.0158</v>
      </c>
      <c r="H28" s="8">
        <v>0.0158</v>
      </c>
      <c r="J28" t="s">
        <v>114</v>
      </c>
      <c r="K28" s="3">
        <v>666.93</v>
      </c>
      <c r="L28" s="3">
        <f t="shared" si="9"/>
        <v>667.1196</v>
      </c>
      <c r="M28" s="3">
        <f t="shared" si="10"/>
        <v>667.3091999999999</v>
      </c>
      <c r="N28" s="3">
        <f t="shared" si="11"/>
        <v>667.1195999999999</v>
      </c>
      <c r="P28" s="6">
        <v>0.0158</v>
      </c>
      <c r="Q28" s="6">
        <v>0.0158</v>
      </c>
    </row>
    <row r="29" spans="1:17" ht="12.75">
      <c r="A29" t="s">
        <v>117</v>
      </c>
      <c r="B29" s="3">
        <f t="shared" si="12"/>
        <v>666.3495999999999</v>
      </c>
      <c r="C29" s="3">
        <f t="shared" si="13"/>
        <v>666.5391999999999</v>
      </c>
      <c r="D29" s="3">
        <f t="shared" si="14"/>
        <v>666.3496</v>
      </c>
      <c r="E29" s="3">
        <v>666.16</v>
      </c>
      <c r="G29" s="8">
        <v>0.0158</v>
      </c>
      <c r="H29" s="8">
        <v>0.0158</v>
      </c>
      <c r="J29" t="s">
        <v>115</v>
      </c>
      <c r="K29" s="3">
        <v>666.69</v>
      </c>
      <c r="L29" s="3">
        <f t="shared" si="9"/>
        <v>666.8796000000001</v>
      </c>
      <c r="M29" s="3">
        <f t="shared" si="10"/>
        <v>667.0692</v>
      </c>
      <c r="N29" s="3">
        <f t="shared" si="11"/>
        <v>666.8796</v>
      </c>
      <c r="P29" s="6">
        <v>0.0158</v>
      </c>
      <c r="Q29" s="6">
        <v>0.0158</v>
      </c>
    </row>
    <row r="30" spans="1:17" ht="12.75">
      <c r="A30" t="s">
        <v>118</v>
      </c>
      <c r="B30" s="3">
        <f t="shared" si="12"/>
        <v>666.2796</v>
      </c>
      <c r="C30" s="3">
        <f t="shared" si="13"/>
        <v>666.4692</v>
      </c>
      <c r="D30" s="3">
        <f t="shared" si="14"/>
        <v>666.2796000000001</v>
      </c>
      <c r="E30" s="3">
        <v>666.09</v>
      </c>
      <c r="G30" s="8">
        <v>0.0158</v>
      </c>
      <c r="H30" s="8">
        <v>0.0158</v>
      </c>
      <c r="J30" t="s">
        <v>116</v>
      </c>
      <c r="K30" s="3">
        <v>666.51</v>
      </c>
      <c r="L30" s="3">
        <f t="shared" si="9"/>
        <v>666.6996</v>
      </c>
      <c r="M30" s="3">
        <f t="shared" si="10"/>
        <v>666.8892</v>
      </c>
      <c r="N30" s="3">
        <f t="shared" si="11"/>
        <v>666.6995999999999</v>
      </c>
      <c r="P30" s="6">
        <v>0.0158</v>
      </c>
      <c r="Q30" s="6">
        <v>0.0158</v>
      </c>
    </row>
    <row r="31" spans="1:17" ht="12.75">
      <c r="A31" t="s">
        <v>119</v>
      </c>
      <c r="B31" s="3">
        <f t="shared" si="12"/>
        <v>666.2596</v>
      </c>
      <c r="C31" s="3">
        <f t="shared" si="13"/>
        <v>666.4492</v>
      </c>
      <c r="D31" s="3">
        <f t="shared" si="14"/>
        <v>666.2596000000001</v>
      </c>
      <c r="E31" s="3">
        <v>666.07</v>
      </c>
      <c r="G31" s="8">
        <v>0.0158</v>
      </c>
      <c r="H31" s="8">
        <v>0.0158</v>
      </c>
      <c r="J31" t="s">
        <v>117</v>
      </c>
      <c r="K31" s="3">
        <v>666.38</v>
      </c>
      <c r="L31" s="3">
        <f t="shared" si="9"/>
        <v>666.5696</v>
      </c>
      <c r="M31" s="3">
        <f t="shared" si="10"/>
        <v>666.7592</v>
      </c>
      <c r="N31" s="3">
        <f t="shared" si="11"/>
        <v>666.5695999999999</v>
      </c>
      <c r="P31" s="6">
        <v>0.0158</v>
      </c>
      <c r="Q31" s="6">
        <v>0.0158</v>
      </c>
    </row>
    <row r="32" spans="1:17" ht="12.75">
      <c r="A32" t="s">
        <v>120</v>
      </c>
      <c r="B32" s="3">
        <f t="shared" si="12"/>
        <v>666.2995999999999</v>
      </c>
      <c r="C32" s="3">
        <f t="shared" si="13"/>
        <v>666.4892</v>
      </c>
      <c r="D32" s="3">
        <f t="shared" si="14"/>
        <v>666.2996</v>
      </c>
      <c r="E32" s="3">
        <v>666.11</v>
      </c>
      <c r="G32" s="8">
        <v>0.0158</v>
      </c>
      <c r="H32" s="8">
        <v>0.0158</v>
      </c>
      <c r="J32" t="s">
        <v>118</v>
      </c>
      <c r="K32" s="3">
        <v>666.3</v>
      </c>
      <c r="L32" s="3">
        <f t="shared" si="9"/>
        <v>666.4896</v>
      </c>
      <c r="M32" s="3">
        <f t="shared" si="10"/>
        <v>666.6791999999999</v>
      </c>
      <c r="N32" s="3">
        <f t="shared" si="11"/>
        <v>666.4895999999999</v>
      </c>
      <c r="P32" s="6">
        <v>0.0158</v>
      </c>
      <c r="Q32" s="6">
        <v>0.0158</v>
      </c>
    </row>
    <row r="33" spans="1:17" ht="12.75">
      <c r="A33" t="s">
        <v>121</v>
      </c>
      <c r="B33" s="3">
        <f t="shared" si="12"/>
        <v>666.3896</v>
      </c>
      <c r="C33" s="3">
        <f t="shared" si="13"/>
        <v>666.5792</v>
      </c>
      <c r="D33" s="3">
        <f t="shared" si="14"/>
        <v>666.3896000000001</v>
      </c>
      <c r="E33" s="3">
        <v>666.2</v>
      </c>
      <c r="G33" s="8">
        <v>0.0158</v>
      </c>
      <c r="H33" s="8">
        <v>0.0158</v>
      </c>
      <c r="J33" t="s">
        <v>119</v>
      </c>
      <c r="K33" s="3">
        <v>666.27</v>
      </c>
      <c r="L33" s="3">
        <f t="shared" si="9"/>
        <v>666.4596</v>
      </c>
      <c r="M33" s="3">
        <f t="shared" si="10"/>
        <v>666.6492</v>
      </c>
      <c r="N33" s="3">
        <f t="shared" si="11"/>
        <v>666.4595999999999</v>
      </c>
      <c r="P33" s="6">
        <v>0.0158</v>
      </c>
      <c r="Q33" s="6">
        <v>0.0158</v>
      </c>
    </row>
    <row r="34" spans="1:17" ht="12.75">
      <c r="A34" t="s">
        <v>122</v>
      </c>
      <c r="B34" s="3">
        <f t="shared" si="12"/>
        <v>666.5396</v>
      </c>
      <c r="C34" s="3">
        <f t="shared" si="13"/>
        <v>666.7292</v>
      </c>
      <c r="D34" s="3">
        <f t="shared" si="14"/>
        <v>666.5396000000001</v>
      </c>
      <c r="E34" s="3">
        <v>666.35</v>
      </c>
      <c r="G34" s="8">
        <v>0.0158</v>
      </c>
      <c r="H34" s="8">
        <v>0.0158</v>
      </c>
      <c r="J34" t="s">
        <v>120</v>
      </c>
      <c r="K34" s="3">
        <v>666.3</v>
      </c>
      <c r="L34" s="3">
        <f t="shared" si="9"/>
        <v>666.4896</v>
      </c>
      <c r="M34" s="3">
        <f t="shared" si="10"/>
        <v>666.6791999999999</v>
      </c>
      <c r="N34" s="3">
        <f t="shared" si="11"/>
        <v>666.4895999999999</v>
      </c>
      <c r="P34" s="6">
        <v>0.0158</v>
      </c>
      <c r="Q34" s="6">
        <v>0.0158</v>
      </c>
    </row>
    <row r="35" spans="1:17" ht="12.75">
      <c r="A35" t="s">
        <v>123</v>
      </c>
      <c r="B35" s="3">
        <f t="shared" si="12"/>
        <v>666.7195999999999</v>
      </c>
      <c r="C35" s="3">
        <f t="shared" si="13"/>
        <v>666.9091999999999</v>
      </c>
      <c r="D35" s="3">
        <f t="shared" si="14"/>
        <v>666.7028</v>
      </c>
      <c r="E35" s="3">
        <v>666.53</v>
      </c>
      <c r="G35" s="8">
        <v>0.0158</v>
      </c>
      <c r="H35" s="8">
        <v>0.0144</v>
      </c>
      <c r="J35" t="s">
        <v>121</v>
      </c>
      <c r="K35" s="3">
        <v>666.38</v>
      </c>
      <c r="L35" s="3">
        <f t="shared" si="9"/>
        <v>666.5696</v>
      </c>
      <c r="M35" s="3">
        <f t="shared" si="10"/>
        <v>666.7592</v>
      </c>
      <c r="N35" s="3">
        <f t="shared" si="11"/>
        <v>666.6487999999999</v>
      </c>
      <c r="P35" s="6">
        <v>0.0158</v>
      </c>
      <c r="Q35" s="6">
        <v>0.0092</v>
      </c>
    </row>
    <row r="36" spans="1:17" ht="12.75">
      <c r="A36" t="s">
        <v>124</v>
      </c>
      <c r="B36" s="3">
        <f>666.2+0.542</f>
        <v>666.7420000000001</v>
      </c>
      <c r="C36" s="3">
        <f>666.36+0.542</f>
        <v>666.902</v>
      </c>
      <c r="D36" s="3">
        <f>666.22+0.542</f>
        <v>666.7620000000001</v>
      </c>
      <c r="E36" s="3">
        <f>666.59</f>
        <v>666.59</v>
      </c>
      <c r="G36" s="8">
        <f>(C36-B36)/12</f>
        <v>0.01333333333333068</v>
      </c>
      <c r="H36" s="8">
        <f>(C36-E36)/24</f>
        <v>0.013000000000000492</v>
      </c>
      <c r="J36" t="s">
        <v>130</v>
      </c>
      <c r="K36" s="3">
        <v>666.42</v>
      </c>
      <c r="L36" s="3">
        <f>666.09+0.542</f>
        <v>666.6320000000001</v>
      </c>
      <c r="M36" s="3">
        <f>666.25+0.542</f>
        <v>666.792</v>
      </c>
      <c r="N36" s="3">
        <f>666.22+0.542</f>
        <v>666.7620000000001</v>
      </c>
      <c r="P36" s="6">
        <f>(M36-K36)/24</f>
        <v>0.015500000000002956</v>
      </c>
      <c r="Q36" s="6">
        <f>(M36-N36)/12</f>
        <v>0.0024999999999977263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7">
      <selection activeCell="K3" sqref="K3"/>
    </sheetView>
  </sheetViews>
  <sheetFormatPr defaultColWidth="9.140625" defaultRowHeight="12.75"/>
  <sheetData>
    <row r="1" spans="2:15" ht="12.75">
      <c r="B1" s="5">
        <v>24</v>
      </c>
      <c r="C1" s="5">
        <v>12</v>
      </c>
      <c r="D1" s="5" t="s">
        <v>15</v>
      </c>
      <c r="E1" s="5"/>
      <c r="F1" s="10"/>
      <c r="G1" s="11"/>
      <c r="H1" s="11"/>
      <c r="I1" s="5" t="s">
        <v>15</v>
      </c>
      <c r="J1" s="5">
        <v>12</v>
      </c>
      <c r="K1" s="5">
        <v>24</v>
      </c>
      <c r="L1" s="2"/>
      <c r="M1" s="2"/>
      <c r="N1" s="2"/>
      <c r="O1" s="2"/>
    </row>
    <row r="2" spans="1:15" ht="12.75">
      <c r="A2" t="s">
        <v>131</v>
      </c>
      <c r="B2" s="3">
        <f>D2+24*F2</f>
        <v>682.7592</v>
      </c>
      <c r="C2" s="3">
        <f>D2+12*F2</f>
        <v>682.5696</v>
      </c>
      <c r="D2" s="3">
        <v>682.38</v>
      </c>
      <c r="E2" s="2"/>
      <c r="F2" s="6">
        <v>0.0158</v>
      </c>
      <c r="H2" t="s">
        <v>143</v>
      </c>
      <c r="I2" s="3">
        <v>689.66</v>
      </c>
      <c r="J2" s="3">
        <f>I2+12*O2</f>
        <v>689.8496</v>
      </c>
      <c r="K2" s="3">
        <f>I2+24*O2</f>
        <v>690.0391999999999</v>
      </c>
      <c r="L2" s="12"/>
      <c r="M2" s="12"/>
      <c r="N2" s="2"/>
      <c r="O2" s="6">
        <v>0.0158</v>
      </c>
    </row>
    <row r="3" spans="1:15" ht="12.75">
      <c r="A3" t="s">
        <v>132</v>
      </c>
      <c r="B3" s="3">
        <f aca="true" t="shared" si="0" ref="B3:B15">D3+24*F3</f>
        <v>683.3218</v>
      </c>
      <c r="C3" s="3">
        <f aca="true" t="shared" si="1" ref="C3:C15">D3+12*F3</f>
        <v>683.1559</v>
      </c>
      <c r="D3" s="3">
        <v>682.99</v>
      </c>
      <c r="E3" s="2"/>
      <c r="F3" s="6">
        <f>F2-0.001975</f>
        <v>0.013825</v>
      </c>
      <c r="H3" t="s">
        <v>145</v>
      </c>
      <c r="I3" s="3">
        <v>690.27</v>
      </c>
      <c r="J3" s="3">
        <f aca="true" t="shared" si="2" ref="J3:J40">I3+12*O3</f>
        <v>690.483942</v>
      </c>
      <c r="K3" s="3">
        <f aca="true" t="shared" si="3" ref="K3:K40">I3+24*O3</f>
        <v>690.6978839999999</v>
      </c>
      <c r="L3" s="12"/>
      <c r="M3" s="12"/>
      <c r="N3" s="2"/>
      <c r="O3" s="6">
        <f aca="true" t="shared" si="4" ref="O3:O8">O2+0.0020285</f>
        <v>0.0178285</v>
      </c>
    </row>
    <row r="4" spans="1:15" ht="12.75">
      <c r="A4" t="s">
        <v>133</v>
      </c>
      <c r="B4" s="3">
        <f t="shared" si="0"/>
        <v>683.8844</v>
      </c>
      <c r="C4" s="3">
        <f t="shared" si="1"/>
        <v>683.7422</v>
      </c>
      <c r="D4" s="3">
        <v>683.6</v>
      </c>
      <c r="E4" s="2"/>
      <c r="F4" s="6">
        <f aca="true" t="shared" si="5" ref="F4:F9">F3-0.001975</f>
        <v>0.01185</v>
      </c>
      <c r="H4" t="s">
        <v>146</v>
      </c>
      <c r="I4" s="3">
        <v>690.88</v>
      </c>
      <c r="J4" s="3">
        <f t="shared" si="2"/>
        <v>691.118284</v>
      </c>
      <c r="K4" s="3">
        <f t="shared" si="3"/>
        <v>691.356568</v>
      </c>
      <c r="L4" s="12"/>
      <c r="M4" s="12"/>
      <c r="N4" s="2"/>
      <c r="O4" s="6">
        <f t="shared" si="4"/>
        <v>0.019857</v>
      </c>
    </row>
    <row r="5" spans="1:15" ht="12.75">
      <c r="A5" t="s">
        <v>134</v>
      </c>
      <c r="B5" s="3">
        <f t="shared" si="0"/>
        <v>684.467</v>
      </c>
      <c r="C5" s="3">
        <f t="shared" si="1"/>
        <v>684.3485000000001</v>
      </c>
      <c r="D5" s="3">
        <v>684.23</v>
      </c>
      <c r="E5" s="2"/>
      <c r="F5" s="6">
        <f t="shared" si="5"/>
        <v>0.009874999999999998</v>
      </c>
      <c r="H5" t="s">
        <v>147</v>
      </c>
      <c r="I5" s="3">
        <v>691.49</v>
      </c>
      <c r="J5" s="3">
        <f t="shared" si="2"/>
        <v>691.752626</v>
      </c>
      <c r="K5" s="3">
        <f t="shared" si="3"/>
        <v>692.015252</v>
      </c>
      <c r="L5" s="12"/>
      <c r="M5" s="12"/>
      <c r="N5" s="2"/>
      <c r="O5" s="6">
        <f t="shared" si="4"/>
        <v>0.0218855</v>
      </c>
    </row>
    <row r="6" spans="1:15" ht="12.75">
      <c r="A6" t="s">
        <v>135</v>
      </c>
      <c r="B6" s="3">
        <f t="shared" si="0"/>
        <v>685.1196</v>
      </c>
      <c r="C6" s="3">
        <f t="shared" si="1"/>
        <v>685.0247999999999</v>
      </c>
      <c r="D6" s="3">
        <v>684.93</v>
      </c>
      <c r="E6" s="2"/>
      <c r="F6" s="6">
        <f t="shared" si="5"/>
        <v>0.007899999999999997</v>
      </c>
      <c r="H6" t="s">
        <v>148</v>
      </c>
      <c r="I6" s="3">
        <v>692.1</v>
      </c>
      <c r="J6" s="3">
        <f t="shared" si="2"/>
        <v>692.386968</v>
      </c>
      <c r="K6" s="3">
        <f t="shared" si="3"/>
        <v>692.673936</v>
      </c>
      <c r="L6" s="12"/>
      <c r="M6" s="12"/>
      <c r="N6" s="2"/>
      <c r="O6" s="6">
        <f t="shared" si="4"/>
        <v>0.023913999999999998</v>
      </c>
    </row>
    <row r="7" spans="1:15" ht="12.75">
      <c r="A7" t="s">
        <v>136</v>
      </c>
      <c r="B7" s="3">
        <f t="shared" si="0"/>
        <v>685.7622</v>
      </c>
      <c r="C7" s="3">
        <f t="shared" si="1"/>
        <v>685.6911</v>
      </c>
      <c r="D7" s="3">
        <v>685.62</v>
      </c>
      <c r="E7" s="2"/>
      <c r="F7" s="6">
        <f t="shared" si="5"/>
        <v>0.005924999999999997</v>
      </c>
      <c r="H7" t="s">
        <v>149</v>
      </c>
      <c r="I7" s="3">
        <v>692.71</v>
      </c>
      <c r="J7" s="3">
        <f t="shared" si="2"/>
        <v>693.0213100000001</v>
      </c>
      <c r="K7" s="3">
        <f t="shared" si="3"/>
        <v>693.33262</v>
      </c>
      <c r="L7" s="12"/>
      <c r="M7" s="12"/>
      <c r="N7" s="2"/>
      <c r="O7" s="6">
        <f t="shared" si="4"/>
        <v>0.025942499999999997</v>
      </c>
    </row>
    <row r="8" spans="1:15" ht="12.75">
      <c r="A8" t="s">
        <v>137</v>
      </c>
      <c r="B8" s="3">
        <f t="shared" si="0"/>
        <v>686.4047999999999</v>
      </c>
      <c r="C8" s="3">
        <f t="shared" si="1"/>
        <v>686.3574</v>
      </c>
      <c r="D8" s="3">
        <v>686.31</v>
      </c>
      <c r="E8" s="2"/>
      <c r="F8" s="6">
        <f t="shared" si="5"/>
        <v>0.003949999999999997</v>
      </c>
      <c r="H8" t="s">
        <v>150</v>
      </c>
      <c r="I8" s="3">
        <v>693.32</v>
      </c>
      <c r="J8" s="3">
        <f t="shared" si="2"/>
        <v>693.655652</v>
      </c>
      <c r="K8" s="3">
        <f t="shared" si="3"/>
        <v>693.991304</v>
      </c>
      <c r="L8" s="12"/>
      <c r="M8" s="12"/>
      <c r="N8" s="2"/>
      <c r="O8" s="6">
        <f t="shared" si="4"/>
        <v>0.027970999999999996</v>
      </c>
    </row>
    <row r="9" spans="1:15" ht="12.75">
      <c r="A9" t="s">
        <v>138</v>
      </c>
      <c r="B9" s="3">
        <f t="shared" si="0"/>
        <v>687.0474</v>
      </c>
      <c r="C9" s="3">
        <f t="shared" si="1"/>
        <v>687.0237</v>
      </c>
      <c r="D9" s="3">
        <v>687</v>
      </c>
      <c r="E9" s="2"/>
      <c r="F9" s="6">
        <f t="shared" si="5"/>
        <v>0.0019749999999999967</v>
      </c>
      <c r="H9" t="s">
        <v>151</v>
      </c>
      <c r="I9" s="3">
        <v>693.93</v>
      </c>
      <c r="J9" s="3">
        <f t="shared" si="2"/>
        <v>694.29</v>
      </c>
      <c r="K9" s="3">
        <f t="shared" si="3"/>
        <v>694.65</v>
      </c>
      <c r="L9" s="12"/>
      <c r="M9" s="12"/>
      <c r="N9" s="2"/>
      <c r="O9" s="6">
        <v>0.03</v>
      </c>
    </row>
    <row r="10" spans="1:15" ht="12.75">
      <c r="A10" t="s">
        <v>139</v>
      </c>
      <c r="B10" s="3">
        <f t="shared" si="0"/>
        <v>687.69</v>
      </c>
      <c r="C10" s="3">
        <f t="shared" si="1"/>
        <v>687.69</v>
      </c>
      <c r="D10" s="3">
        <v>687.69</v>
      </c>
      <c r="E10" s="2"/>
      <c r="F10" s="6">
        <v>0</v>
      </c>
      <c r="H10" t="s">
        <v>152</v>
      </c>
      <c r="I10" s="3">
        <v>694.51</v>
      </c>
      <c r="J10" s="3">
        <f t="shared" si="2"/>
        <v>694.87</v>
      </c>
      <c r="K10" s="3">
        <f t="shared" si="3"/>
        <v>695.23</v>
      </c>
      <c r="L10" s="12"/>
      <c r="M10" s="12"/>
      <c r="N10" s="2"/>
      <c r="O10" s="6">
        <v>0.03</v>
      </c>
    </row>
    <row r="11" spans="1:15" ht="12.75">
      <c r="A11" t="s">
        <v>140</v>
      </c>
      <c r="B11" s="3">
        <f t="shared" si="0"/>
        <v>688.3152</v>
      </c>
      <c r="C11" s="3">
        <f t="shared" si="1"/>
        <v>688.3475999999999</v>
      </c>
      <c r="D11" s="3">
        <v>688.38</v>
      </c>
      <c r="E11" s="2"/>
      <c r="F11" s="6">
        <f>F12+0.00271</f>
        <v>-0.002699999999999998</v>
      </c>
      <c r="H11" t="s">
        <v>153</v>
      </c>
      <c r="I11" s="3">
        <v>695.06</v>
      </c>
      <c r="J11" s="3">
        <f t="shared" si="2"/>
        <v>695.42</v>
      </c>
      <c r="K11" s="3">
        <f t="shared" si="3"/>
        <v>695.78</v>
      </c>
      <c r="L11" s="12"/>
      <c r="M11" s="12"/>
      <c r="N11" s="2"/>
      <c r="O11" s="6">
        <v>0.03</v>
      </c>
    </row>
    <row r="12" spans="1:15" ht="12.75">
      <c r="A12" t="s">
        <v>141</v>
      </c>
      <c r="B12" s="3">
        <f t="shared" si="0"/>
        <v>688.9401600000001</v>
      </c>
      <c r="C12" s="3">
        <f t="shared" si="1"/>
        <v>689.00508</v>
      </c>
      <c r="D12" s="3">
        <v>689.07</v>
      </c>
      <c r="E12" s="2"/>
      <c r="F12" s="6">
        <f>F13+0.00271</f>
        <v>-0.005409999999999998</v>
      </c>
      <c r="H12" t="s">
        <v>154</v>
      </c>
      <c r="I12" s="3">
        <v>695.6</v>
      </c>
      <c r="J12" s="3">
        <f t="shared" si="2"/>
        <v>695.96</v>
      </c>
      <c r="K12" s="3">
        <f t="shared" si="3"/>
        <v>696.32</v>
      </c>
      <c r="L12" s="12"/>
      <c r="M12" s="12"/>
      <c r="N12" s="2"/>
      <c r="O12" s="6">
        <v>0.03</v>
      </c>
    </row>
    <row r="13" spans="1:15" ht="12.75">
      <c r="A13" t="s">
        <v>142</v>
      </c>
      <c r="B13" s="3">
        <f t="shared" si="0"/>
        <v>689.56512</v>
      </c>
      <c r="C13" s="3">
        <f t="shared" si="1"/>
        <v>689.66256</v>
      </c>
      <c r="D13" s="3">
        <v>689.76</v>
      </c>
      <c r="E13" s="2"/>
      <c r="F13" s="6">
        <f>F14+0.00271</f>
        <v>-0.008119999999999999</v>
      </c>
      <c r="H13" t="s">
        <v>155</v>
      </c>
      <c r="I13" s="3">
        <v>696.1</v>
      </c>
      <c r="J13" s="3">
        <f t="shared" si="2"/>
        <v>696.46</v>
      </c>
      <c r="K13" s="3">
        <f t="shared" si="3"/>
        <v>696.82</v>
      </c>
      <c r="L13" s="12"/>
      <c r="M13" s="12"/>
      <c r="N13" s="2"/>
      <c r="O13" s="6">
        <v>0.03</v>
      </c>
    </row>
    <row r="14" spans="1:15" ht="12.75">
      <c r="A14" t="s">
        <v>143</v>
      </c>
      <c r="B14" s="3">
        <f t="shared" si="0"/>
        <v>690.1900800000001</v>
      </c>
      <c r="C14" s="3">
        <f t="shared" si="1"/>
        <v>690.3200400000001</v>
      </c>
      <c r="D14" s="3">
        <v>690.45</v>
      </c>
      <c r="E14" s="2"/>
      <c r="F14" s="6">
        <v>-0.01083</v>
      </c>
      <c r="H14" t="s">
        <v>156</v>
      </c>
      <c r="I14" s="3">
        <v>696.59</v>
      </c>
      <c r="J14" s="3">
        <f t="shared" si="2"/>
        <v>696.95</v>
      </c>
      <c r="K14" s="3">
        <f t="shared" si="3"/>
        <v>697.3100000000001</v>
      </c>
      <c r="L14" s="12"/>
      <c r="M14" s="12"/>
      <c r="N14" s="2"/>
      <c r="O14" s="6">
        <v>0.03</v>
      </c>
    </row>
    <row r="15" spans="1:15" ht="12.75">
      <c r="A15" t="s">
        <v>144</v>
      </c>
      <c r="B15" s="3">
        <f t="shared" si="0"/>
        <v>690.5850399999999</v>
      </c>
      <c r="C15" s="3">
        <f t="shared" si="1"/>
        <v>690.74752</v>
      </c>
      <c r="D15" s="3">
        <v>690.91</v>
      </c>
      <c r="E15" s="2"/>
      <c r="F15" s="6">
        <f>F14-0.00271</f>
        <v>-0.01354</v>
      </c>
      <c r="H15" t="s">
        <v>157</v>
      </c>
      <c r="I15" s="3">
        <v>697.05</v>
      </c>
      <c r="J15" s="3">
        <f t="shared" si="2"/>
        <v>697.41</v>
      </c>
      <c r="K15" s="3">
        <f t="shared" si="3"/>
        <v>697.77</v>
      </c>
      <c r="L15" s="12"/>
      <c r="M15" s="12"/>
      <c r="N15" s="2"/>
      <c r="O15" s="6">
        <v>0.03</v>
      </c>
    </row>
    <row r="16" spans="6:15" ht="12.75">
      <c r="F16" s="6"/>
      <c r="H16" t="s">
        <v>158</v>
      </c>
      <c r="I16" s="3">
        <v>697.48</v>
      </c>
      <c r="J16" s="3">
        <f t="shared" si="2"/>
        <v>697.84</v>
      </c>
      <c r="K16" s="3">
        <f t="shared" si="3"/>
        <v>698.2</v>
      </c>
      <c r="L16" s="12"/>
      <c r="M16" s="12"/>
      <c r="N16" s="2"/>
      <c r="O16" s="6">
        <v>0.03</v>
      </c>
    </row>
    <row r="17" spans="4:15" ht="12.75">
      <c r="D17" s="3"/>
      <c r="H17" t="s">
        <v>159</v>
      </c>
      <c r="I17" s="3">
        <v>697.89</v>
      </c>
      <c r="J17" s="3">
        <f t="shared" si="2"/>
        <v>698.25</v>
      </c>
      <c r="K17" s="3">
        <f t="shared" si="3"/>
        <v>698.61</v>
      </c>
      <c r="L17" s="12"/>
      <c r="M17" s="12"/>
      <c r="N17" s="2"/>
      <c r="O17" s="6">
        <v>0.03</v>
      </c>
    </row>
    <row r="18" spans="8:15" ht="12.75">
      <c r="H18" t="s">
        <v>160</v>
      </c>
      <c r="I18" s="3">
        <v>698.28</v>
      </c>
      <c r="J18" s="3">
        <f t="shared" si="2"/>
        <v>698.64</v>
      </c>
      <c r="K18" s="3">
        <f t="shared" si="3"/>
        <v>699</v>
      </c>
      <c r="L18" s="12"/>
      <c r="M18" s="12"/>
      <c r="N18" s="2"/>
      <c r="O18" s="6">
        <v>0.03</v>
      </c>
    </row>
    <row r="19" spans="8:15" ht="12.75">
      <c r="H19" t="s">
        <v>161</v>
      </c>
      <c r="I19" s="3">
        <v>698.64</v>
      </c>
      <c r="J19" s="3">
        <f t="shared" si="2"/>
        <v>699</v>
      </c>
      <c r="K19" s="3">
        <f t="shared" si="3"/>
        <v>699.36</v>
      </c>
      <c r="L19" s="12"/>
      <c r="M19" s="12"/>
      <c r="N19" s="2"/>
      <c r="O19" s="6">
        <v>0.03</v>
      </c>
    </row>
    <row r="20" spans="8:15" ht="12.75">
      <c r="H20" t="s">
        <v>162</v>
      </c>
      <c r="I20" s="3">
        <v>698.98</v>
      </c>
      <c r="J20" s="3">
        <f t="shared" si="2"/>
        <v>699.34</v>
      </c>
      <c r="K20" s="3">
        <f t="shared" si="3"/>
        <v>699.7</v>
      </c>
      <c r="L20" s="12"/>
      <c r="M20" s="12"/>
      <c r="N20" s="2"/>
      <c r="O20" s="6">
        <v>0.03</v>
      </c>
    </row>
    <row r="21" spans="8:15" ht="12.75">
      <c r="H21" t="s">
        <v>163</v>
      </c>
      <c r="I21" s="3">
        <v>699.29</v>
      </c>
      <c r="J21" s="3">
        <f t="shared" si="2"/>
        <v>699.65</v>
      </c>
      <c r="K21" s="3">
        <f t="shared" si="3"/>
        <v>700.01</v>
      </c>
      <c r="L21" s="2"/>
      <c r="M21" s="2"/>
      <c r="N21" s="2"/>
      <c r="O21" s="6">
        <v>0.03</v>
      </c>
    </row>
    <row r="22" spans="8:15" ht="12.75">
      <c r="H22" t="s">
        <v>164</v>
      </c>
      <c r="I22" s="3">
        <v>699.58</v>
      </c>
      <c r="J22" s="3">
        <f t="shared" si="2"/>
        <v>699.94</v>
      </c>
      <c r="K22" s="3">
        <f t="shared" si="3"/>
        <v>700.3000000000001</v>
      </c>
      <c r="L22" s="2"/>
      <c r="M22" s="2"/>
      <c r="N22" s="2"/>
      <c r="O22" s="6">
        <v>0.03</v>
      </c>
    </row>
    <row r="23" spans="8:15" ht="12.75">
      <c r="H23" t="s">
        <v>165</v>
      </c>
      <c r="I23" s="3">
        <v>699.84</v>
      </c>
      <c r="J23" s="3">
        <f t="shared" si="2"/>
        <v>700.2</v>
      </c>
      <c r="K23" s="3">
        <f t="shared" si="3"/>
        <v>700.5600000000001</v>
      </c>
      <c r="L23" s="2"/>
      <c r="M23" s="2"/>
      <c r="N23" s="2"/>
      <c r="O23" s="6">
        <v>0.03</v>
      </c>
    </row>
    <row r="24" spans="8:15" ht="12.75">
      <c r="H24" t="s">
        <v>166</v>
      </c>
      <c r="I24" s="3">
        <v>700.08</v>
      </c>
      <c r="J24" s="3">
        <f t="shared" si="2"/>
        <v>700.44</v>
      </c>
      <c r="K24" s="3">
        <f t="shared" si="3"/>
        <v>700.8000000000001</v>
      </c>
      <c r="L24" s="2"/>
      <c r="M24" s="2"/>
      <c r="N24" s="2"/>
      <c r="O24" s="6">
        <v>0.03</v>
      </c>
    </row>
    <row r="25" spans="8:15" ht="12.75">
      <c r="H25" t="s">
        <v>167</v>
      </c>
      <c r="I25" s="3">
        <v>700.3</v>
      </c>
      <c r="J25" s="3">
        <f t="shared" si="2"/>
        <v>700.66</v>
      </c>
      <c r="K25" s="3">
        <f t="shared" si="3"/>
        <v>701.02</v>
      </c>
      <c r="L25" s="2"/>
      <c r="M25" s="2"/>
      <c r="N25" s="2"/>
      <c r="O25" s="6">
        <v>0.03</v>
      </c>
    </row>
    <row r="26" spans="8:15" ht="12.75">
      <c r="H26" t="s">
        <v>168</v>
      </c>
      <c r="I26" s="3">
        <v>700.52</v>
      </c>
      <c r="J26" s="3">
        <f t="shared" si="2"/>
        <v>700.88</v>
      </c>
      <c r="K26" s="3">
        <f t="shared" si="3"/>
        <v>701.24</v>
      </c>
      <c r="L26" s="2"/>
      <c r="M26" s="2"/>
      <c r="N26" s="2"/>
      <c r="O26" s="6">
        <v>0.03</v>
      </c>
    </row>
    <row r="27" spans="8:15" ht="12.75">
      <c r="H27" t="s">
        <v>169</v>
      </c>
      <c r="I27" s="3">
        <v>700.74</v>
      </c>
      <c r="J27" s="3">
        <f t="shared" si="2"/>
        <v>701.1</v>
      </c>
      <c r="K27" s="3">
        <f t="shared" si="3"/>
        <v>701.46</v>
      </c>
      <c r="L27" s="2"/>
      <c r="M27" s="2"/>
      <c r="N27" s="2"/>
      <c r="O27" s="6">
        <v>0.03</v>
      </c>
    </row>
    <row r="28" spans="8:15" ht="12.75">
      <c r="H28" t="s">
        <v>170</v>
      </c>
      <c r="I28" s="3">
        <v>700.96</v>
      </c>
      <c r="J28" s="3">
        <f t="shared" si="2"/>
        <v>701.32</v>
      </c>
      <c r="K28" s="3">
        <f t="shared" si="3"/>
        <v>701.6800000000001</v>
      </c>
      <c r="L28" s="2"/>
      <c r="M28" s="2"/>
      <c r="N28" s="2"/>
      <c r="O28" s="6">
        <v>0.03</v>
      </c>
    </row>
    <row r="29" spans="8:15" ht="12.75">
      <c r="H29" t="s">
        <v>171</v>
      </c>
      <c r="I29" s="3">
        <v>701.18</v>
      </c>
      <c r="J29" s="3">
        <f t="shared" si="2"/>
        <v>701.54</v>
      </c>
      <c r="K29" s="3">
        <f t="shared" si="3"/>
        <v>701.9</v>
      </c>
      <c r="L29" s="2"/>
      <c r="M29" s="2"/>
      <c r="N29" s="2"/>
      <c r="O29" s="6">
        <v>0.03</v>
      </c>
    </row>
    <row r="30" spans="8:15" ht="12.75">
      <c r="H30" t="s">
        <v>172</v>
      </c>
      <c r="I30" s="3">
        <v>701.39</v>
      </c>
      <c r="J30" s="3">
        <f t="shared" si="2"/>
        <v>701.75</v>
      </c>
      <c r="K30" s="3">
        <f t="shared" si="3"/>
        <v>702.11</v>
      </c>
      <c r="L30" s="2"/>
      <c r="M30" s="2"/>
      <c r="N30" s="2"/>
      <c r="O30" s="6">
        <v>0.03</v>
      </c>
    </row>
    <row r="31" spans="8:15" ht="12.75">
      <c r="H31" t="s">
        <v>173</v>
      </c>
      <c r="I31" s="3">
        <v>701.58</v>
      </c>
      <c r="J31" s="3">
        <f t="shared" si="2"/>
        <v>701.94</v>
      </c>
      <c r="K31" s="3">
        <f t="shared" si="3"/>
        <v>702.3000000000001</v>
      </c>
      <c r="L31" s="2"/>
      <c r="M31" s="2"/>
      <c r="N31" s="2"/>
      <c r="O31" s="6">
        <v>0.03</v>
      </c>
    </row>
    <row r="32" spans="8:15" ht="12.75">
      <c r="H32" t="s">
        <v>174</v>
      </c>
      <c r="I32" s="3">
        <v>701.73</v>
      </c>
      <c r="J32" s="3">
        <f t="shared" si="2"/>
        <v>702.09</v>
      </c>
      <c r="K32" s="3">
        <f t="shared" si="3"/>
        <v>702.45</v>
      </c>
      <c r="L32" s="2"/>
      <c r="M32" s="2"/>
      <c r="N32" s="2"/>
      <c r="O32" s="6">
        <v>0.03</v>
      </c>
    </row>
    <row r="33" spans="8:15" ht="12.75">
      <c r="H33" t="s">
        <v>175</v>
      </c>
      <c r="I33" s="3">
        <v>701.85</v>
      </c>
      <c r="J33" s="3">
        <f t="shared" si="2"/>
        <v>702.21</v>
      </c>
      <c r="K33" s="3">
        <f t="shared" si="3"/>
        <v>702.57</v>
      </c>
      <c r="L33" s="2"/>
      <c r="M33" s="2"/>
      <c r="N33" s="2"/>
      <c r="O33" s="6">
        <v>0.03</v>
      </c>
    </row>
    <row r="34" spans="8:15" ht="12.75">
      <c r="H34" t="s">
        <v>176</v>
      </c>
      <c r="I34" s="3">
        <v>701.95</v>
      </c>
      <c r="J34" s="3">
        <f t="shared" si="2"/>
        <v>702.3100000000001</v>
      </c>
      <c r="K34" s="3">
        <f t="shared" si="3"/>
        <v>702.6700000000001</v>
      </c>
      <c r="L34" s="2"/>
      <c r="M34" s="2"/>
      <c r="N34" s="2"/>
      <c r="O34" s="6">
        <v>0.03</v>
      </c>
    </row>
    <row r="35" spans="8:15" ht="12.75">
      <c r="H35" t="s">
        <v>177</v>
      </c>
      <c r="I35" s="3">
        <v>702.02</v>
      </c>
      <c r="J35" s="3">
        <f t="shared" si="2"/>
        <v>702.38</v>
      </c>
      <c r="K35" s="3">
        <f t="shared" si="3"/>
        <v>702.74</v>
      </c>
      <c r="L35" s="2"/>
      <c r="M35" s="2"/>
      <c r="N35" s="2"/>
      <c r="O35" s="6">
        <v>0.03</v>
      </c>
    </row>
    <row r="36" spans="8:15" ht="12.75">
      <c r="H36" t="s">
        <v>178</v>
      </c>
      <c r="I36" s="3">
        <v>702.05</v>
      </c>
      <c r="J36" s="3">
        <f t="shared" si="2"/>
        <v>702.41</v>
      </c>
      <c r="K36" s="3">
        <f t="shared" si="3"/>
        <v>702.77</v>
      </c>
      <c r="L36" s="2"/>
      <c r="M36" s="2"/>
      <c r="N36" s="2"/>
      <c r="O36" s="6">
        <v>0.03</v>
      </c>
    </row>
    <row r="37" spans="8:15" ht="12.75">
      <c r="H37" t="s">
        <v>179</v>
      </c>
      <c r="I37" s="3">
        <v>702.06</v>
      </c>
      <c r="J37" s="3">
        <f t="shared" si="2"/>
        <v>702.42</v>
      </c>
      <c r="K37" s="3">
        <f t="shared" si="3"/>
        <v>702.78</v>
      </c>
      <c r="L37" s="2"/>
      <c r="M37" s="2"/>
      <c r="N37" s="2"/>
      <c r="O37" s="6">
        <v>0.03</v>
      </c>
    </row>
    <row r="38" spans="8:15" ht="12.75">
      <c r="H38" t="s">
        <v>180</v>
      </c>
      <c r="I38" s="3">
        <v>702.04</v>
      </c>
      <c r="J38" s="3">
        <f t="shared" si="2"/>
        <v>702.4</v>
      </c>
      <c r="K38" s="3">
        <f t="shared" si="3"/>
        <v>702.76</v>
      </c>
      <c r="L38" s="2"/>
      <c r="M38" s="2"/>
      <c r="N38" s="2"/>
      <c r="O38" s="6">
        <v>0.03</v>
      </c>
    </row>
    <row r="39" spans="8:15" ht="12.75">
      <c r="H39" t="s">
        <v>181</v>
      </c>
      <c r="I39" s="3">
        <v>701.99</v>
      </c>
      <c r="J39" s="3">
        <f t="shared" si="2"/>
        <v>702.35</v>
      </c>
      <c r="K39" s="3">
        <f t="shared" si="3"/>
        <v>702.71</v>
      </c>
      <c r="L39" s="2"/>
      <c r="M39" s="2"/>
      <c r="N39" s="2"/>
      <c r="O39" s="6">
        <v>0.03</v>
      </c>
    </row>
    <row r="40" spans="8:15" ht="12.75">
      <c r="H40" t="s">
        <v>182</v>
      </c>
      <c r="I40" s="3">
        <v>701.96</v>
      </c>
      <c r="J40" s="3">
        <f t="shared" si="2"/>
        <v>702.3296</v>
      </c>
      <c r="K40" s="3">
        <f t="shared" si="3"/>
        <v>702.6992</v>
      </c>
      <c r="L40" s="2"/>
      <c r="M40" s="2"/>
      <c r="N40" s="2"/>
      <c r="O40" s="6">
        <v>0.0308</v>
      </c>
    </row>
    <row r="42" ht="12.75">
      <c r="J42" t="s">
        <v>199</v>
      </c>
    </row>
    <row r="44" spans="9:15" ht="12.75">
      <c r="I44" s="13" t="s">
        <v>15</v>
      </c>
      <c r="J44" s="13">
        <v>12</v>
      </c>
      <c r="K44" s="13">
        <v>24</v>
      </c>
      <c r="L44" s="13"/>
      <c r="M44" s="13"/>
      <c r="N44" s="13"/>
      <c r="O44" s="13"/>
    </row>
    <row r="45" spans="8:15" ht="12.75">
      <c r="H45" t="s">
        <v>183</v>
      </c>
      <c r="I45" s="3">
        <v>673.69</v>
      </c>
      <c r="J45" s="3">
        <f aca="true" t="shared" si="6" ref="J45:J72">I45+12*O45</f>
        <v>673.8796000000001</v>
      </c>
      <c r="K45" s="3">
        <f aca="true" t="shared" si="7" ref="K45:K72">I45+24*O45</f>
        <v>674.0692</v>
      </c>
      <c r="L45" s="3"/>
      <c r="M45" s="3"/>
      <c r="N45" s="3"/>
      <c r="O45" s="6">
        <v>0.0158</v>
      </c>
    </row>
    <row r="46" spans="8:15" ht="12.75">
      <c r="H46" t="s">
        <v>184</v>
      </c>
      <c r="I46" s="3">
        <v>674.15</v>
      </c>
      <c r="J46" s="3">
        <f t="shared" si="6"/>
        <v>674.3396</v>
      </c>
      <c r="K46" s="3">
        <f t="shared" si="7"/>
        <v>674.5292</v>
      </c>
      <c r="L46" s="3"/>
      <c r="M46" s="3"/>
      <c r="N46" s="3"/>
      <c r="O46" s="6">
        <v>0.0158</v>
      </c>
    </row>
    <row r="47" spans="8:15" ht="12.75">
      <c r="H47" t="s">
        <v>185</v>
      </c>
      <c r="I47" s="3">
        <v>674.62</v>
      </c>
      <c r="J47" s="3">
        <f t="shared" si="6"/>
        <v>674.8096</v>
      </c>
      <c r="K47" s="3">
        <f t="shared" si="7"/>
        <v>674.9992</v>
      </c>
      <c r="L47" s="3"/>
      <c r="M47" s="3"/>
      <c r="N47" s="3"/>
      <c r="O47" s="6">
        <v>0.0158</v>
      </c>
    </row>
    <row r="48" spans="8:15" ht="12.75">
      <c r="H48" t="s">
        <v>186</v>
      </c>
      <c r="I48" s="3">
        <v>674.09</v>
      </c>
      <c r="J48" s="3">
        <f t="shared" si="6"/>
        <v>674.2796000000001</v>
      </c>
      <c r="K48" s="3">
        <f t="shared" si="7"/>
        <v>674.4692</v>
      </c>
      <c r="L48" s="3"/>
      <c r="M48" s="3"/>
      <c r="N48" s="3"/>
      <c r="O48" s="6">
        <v>0.0158</v>
      </c>
    </row>
    <row r="49" spans="8:15" ht="12.75">
      <c r="H49" t="s">
        <v>187</v>
      </c>
      <c r="I49" s="3">
        <v>675.56</v>
      </c>
      <c r="J49" s="3">
        <f t="shared" si="6"/>
        <v>675.7496</v>
      </c>
      <c r="K49" s="3">
        <f t="shared" si="7"/>
        <v>675.9391999999999</v>
      </c>
      <c r="L49" s="3"/>
      <c r="M49" s="3"/>
      <c r="N49" s="3"/>
      <c r="O49" s="6">
        <v>0.0158</v>
      </c>
    </row>
    <row r="50" spans="8:15" ht="12.75">
      <c r="H50" t="s">
        <v>188</v>
      </c>
      <c r="I50" s="3">
        <v>676.02</v>
      </c>
      <c r="J50" s="3">
        <f t="shared" si="6"/>
        <v>676.2096</v>
      </c>
      <c r="K50" s="3">
        <f t="shared" si="7"/>
        <v>676.3992</v>
      </c>
      <c r="L50" s="3"/>
      <c r="M50" s="3"/>
      <c r="N50" s="3"/>
      <c r="O50" s="6">
        <v>0.0158</v>
      </c>
    </row>
    <row r="51" spans="8:15" ht="12.75">
      <c r="H51" t="s">
        <v>189</v>
      </c>
      <c r="I51" s="3">
        <v>676.51</v>
      </c>
      <c r="J51" s="3">
        <f t="shared" si="6"/>
        <v>676.6996</v>
      </c>
      <c r="K51" s="3">
        <f t="shared" si="7"/>
        <v>676.8892</v>
      </c>
      <c r="L51" s="3"/>
      <c r="M51" s="3"/>
      <c r="N51" s="3"/>
      <c r="O51" s="6">
        <v>0.0158</v>
      </c>
    </row>
    <row r="52" spans="8:15" ht="12.75">
      <c r="H52" t="s">
        <v>190</v>
      </c>
      <c r="I52" s="3">
        <v>677.02</v>
      </c>
      <c r="J52" s="3">
        <f t="shared" si="6"/>
        <v>677.2096</v>
      </c>
      <c r="K52" s="3">
        <f t="shared" si="7"/>
        <v>677.3992</v>
      </c>
      <c r="L52" s="3"/>
      <c r="M52" s="3"/>
      <c r="N52" s="3"/>
      <c r="O52" s="6">
        <v>0.0158</v>
      </c>
    </row>
    <row r="53" spans="8:15" ht="12.75">
      <c r="H53" t="s">
        <v>191</v>
      </c>
      <c r="I53" s="3">
        <v>677.55</v>
      </c>
      <c r="J53" s="3">
        <f t="shared" si="6"/>
        <v>677.7396</v>
      </c>
      <c r="K53" s="3">
        <f t="shared" si="7"/>
        <v>677.9291999999999</v>
      </c>
      <c r="L53" s="3"/>
      <c r="M53" s="3"/>
      <c r="N53" s="3"/>
      <c r="O53" s="6">
        <v>0.0158</v>
      </c>
    </row>
    <row r="54" spans="8:15" ht="12.75">
      <c r="H54" t="s">
        <v>192</v>
      </c>
      <c r="I54" s="3">
        <v>678.11</v>
      </c>
      <c r="J54" s="3">
        <f t="shared" si="6"/>
        <v>678.2996</v>
      </c>
      <c r="K54" s="3">
        <f t="shared" si="7"/>
        <v>678.4892</v>
      </c>
      <c r="L54" s="3"/>
      <c r="M54" s="3"/>
      <c r="N54" s="3"/>
      <c r="O54" s="6">
        <v>0.0158</v>
      </c>
    </row>
    <row r="55" spans="8:15" ht="12.75">
      <c r="H55" t="s">
        <v>193</v>
      </c>
      <c r="I55" s="3">
        <v>678.69</v>
      </c>
      <c r="J55" s="3">
        <f t="shared" si="6"/>
        <v>678.8796000000001</v>
      </c>
      <c r="K55" s="3">
        <f t="shared" si="7"/>
        <v>679.0692</v>
      </c>
      <c r="L55" s="3"/>
      <c r="M55" s="3"/>
      <c r="N55" s="3"/>
      <c r="O55" s="6">
        <v>0.0158</v>
      </c>
    </row>
    <row r="56" spans="8:15" ht="12.75">
      <c r="H56" t="s">
        <v>194</v>
      </c>
      <c r="I56" s="3">
        <v>679.29</v>
      </c>
      <c r="J56" s="3">
        <f t="shared" si="6"/>
        <v>679.4796</v>
      </c>
      <c r="K56" s="3">
        <f t="shared" si="7"/>
        <v>679.6691999999999</v>
      </c>
      <c r="L56" s="3"/>
      <c r="M56" s="3"/>
      <c r="N56" s="3"/>
      <c r="O56" s="6">
        <v>0.0158</v>
      </c>
    </row>
    <row r="57" spans="8:15" ht="12.75">
      <c r="H57" t="s">
        <v>195</v>
      </c>
      <c r="I57" s="3">
        <v>679.9</v>
      </c>
      <c r="J57" s="3">
        <f t="shared" si="6"/>
        <v>680.0896</v>
      </c>
      <c r="K57" s="3">
        <f t="shared" si="7"/>
        <v>680.2792</v>
      </c>
      <c r="L57" s="3"/>
      <c r="M57" s="3"/>
      <c r="N57" s="3"/>
      <c r="O57" s="6">
        <v>0.0158</v>
      </c>
    </row>
    <row r="58" spans="8:15" ht="12.75">
      <c r="H58" t="s">
        <v>196</v>
      </c>
      <c r="I58" s="3">
        <v>680.51</v>
      </c>
      <c r="J58" s="3">
        <f t="shared" si="6"/>
        <v>680.6996</v>
      </c>
      <c r="K58" s="3">
        <f t="shared" si="7"/>
        <v>680.8892</v>
      </c>
      <c r="L58" s="3"/>
      <c r="M58" s="3"/>
      <c r="N58" s="3"/>
      <c r="O58" s="6">
        <v>0.0158</v>
      </c>
    </row>
    <row r="59" spans="8:15" ht="12.75">
      <c r="H59" t="s">
        <v>197</v>
      </c>
      <c r="I59" s="3">
        <v>681.12</v>
      </c>
      <c r="J59" s="3">
        <f t="shared" si="6"/>
        <v>681.3096</v>
      </c>
      <c r="K59" s="3">
        <f t="shared" si="7"/>
        <v>681.4992</v>
      </c>
      <c r="L59" s="3"/>
      <c r="M59" s="3"/>
      <c r="N59" s="3"/>
      <c r="O59" s="6">
        <v>0.0158</v>
      </c>
    </row>
    <row r="60" spans="8:15" ht="12.75">
      <c r="H60" t="s">
        <v>198</v>
      </c>
      <c r="I60" s="3">
        <v>681.73</v>
      </c>
      <c r="J60" s="3">
        <f t="shared" si="6"/>
        <v>681.9196000000001</v>
      </c>
      <c r="K60" s="3">
        <f t="shared" si="7"/>
        <v>682.1092</v>
      </c>
      <c r="L60" s="3"/>
      <c r="M60" s="3"/>
      <c r="N60" s="3"/>
      <c r="O60" s="6">
        <v>0.0158</v>
      </c>
    </row>
    <row r="61" spans="8:15" ht="12.75">
      <c r="H61" t="s">
        <v>131</v>
      </c>
      <c r="I61" s="3">
        <v>682.34</v>
      </c>
      <c r="J61" s="3">
        <f t="shared" si="6"/>
        <v>682.5296000000001</v>
      </c>
      <c r="K61" s="3">
        <f t="shared" si="7"/>
        <v>682.7192</v>
      </c>
      <c r="L61" s="3"/>
      <c r="M61" s="3"/>
      <c r="N61" s="3"/>
      <c r="O61" s="6">
        <v>0.0158</v>
      </c>
    </row>
    <row r="62" spans="8:15" ht="12.75">
      <c r="H62" t="s">
        <v>132</v>
      </c>
      <c r="I62" s="3">
        <v>682.95</v>
      </c>
      <c r="J62" s="3">
        <f t="shared" si="6"/>
        <v>683.1396000000001</v>
      </c>
      <c r="K62" s="3">
        <f t="shared" si="7"/>
        <v>683.3292</v>
      </c>
      <c r="L62" s="3"/>
      <c r="M62" s="3"/>
      <c r="N62" s="3"/>
      <c r="O62" s="6">
        <v>0.0158</v>
      </c>
    </row>
    <row r="63" spans="8:15" ht="12.75">
      <c r="H63" t="s">
        <v>133</v>
      </c>
      <c r="I63" s="3">
        <v>683.56</v>
      </c>
      <c r="J63" s="3">
        <f t="shared" si="6"/>
        <v>683.7496</v>
      </c>
      <c r="K63" s="3">
        <f t="shared" si="7"/>
        <v>683.9391999999999</v>
      </c>
      <c r="L63" s="3"/>
      <c r="M63" s="3"/>
      <c r="N63" s="3"/>
      <c r="O63" s="6">
        <v>0.0158</v>
      </c>
    </row>
    <row r="64" spans="8:15" ht="12.75">
      <c r="H64" t="s">
        <v>134</v>
      </c>
      <c r="I64" s="3">
        <v>684.17</v>
      </c>
      <c r="J64" s="3">
        <f t="shared" si="6"/>
        <v>684.3596</v>
      </c>
      <c r="K64" s="3">
        <f t="shared" si="7"/>
        <v>684.5491999999999</v>
      </c>
      <c r="L64" s="3"/>
      <c r="M64" s="3"/>
      <c r="N64" s="3"/>
      <c r="O64" s="6">
        <v>0.0158</v>
      </c>
    </row>
    <row r="65" spans="8:15" ht="12.75">
      <c r="H65" t="s">
        <v>135</v>
      </c>
      <c r="I65" s="3">
        <v>684.78</v>
      </c>
      <c r="J65" s="3">
        <f t="shared" si="6"/>
        <v>684.9696</v>
      </c>
      <c r="K65" s="3">
        <f t="shared" si="7"/>
        <v>685.1591999999999</v>
      </c>
      <c r="L65" s="3"/>
      <c r="M65" s="3"/>
      <c r="N65" s="3"/>
      <c r="O65" s="6">
        <v>0.0158</v>
      </c>
    </row>
    <row r="66" spans="8:15" ht="12.75">
      <c r="H66" t="s">
        <v>136</v>
      </c>
      <c r="I66" s="3">
        <v>685.39</v>
      </c>
      <c r="J66" s="3">
        <f t="shared" si="6"/>
        <v>685.5796</v>
      </c>
      <c r="K66" s="3">
        <f t="shared" si="7"/>
        <v>685.7692</v>
      </c>
      <c r="L66" s="3"/>
      <c r="M66" s="3"/>
      <c r="N66" s="3"/>
      <c r="O66" s="6">
        <v>0.0158</v>
      </c>
    </row>
    <row r="67" spans="8:15" ht="12.75">
      <c r="H67" t="s">
        <v>137</v>
      </c>
      <c r="I67" s="3">
        <v>686</v>
      </c>
      <c r="J67" s="3">
        <f t="shared" si="6"/>
        <v>686.1896</v>
      </c>
      <c r="K67" s="3">
        <f t="shared" si="7"/>
        <v>686.3792</v>
      </c>
      <c r="L67" s="3"/>
      <c r="M67" s="3"/>
      <c r="N67" s="3"/>
      <c r="O67" s="6">
        <v>0.0158</v>
      </c>
    </row>
    <row r="68" spans="8:15" ht="12.75">
      <c r="H68" t="s">
        <v>138</v>
      </c>
      <c r="I68" s="3">
        <v>686.61</v>
      </c>
      <c r="J68" s="3">
        <f t="shared" si="6"/>
        <v>686.7996</v>
      </c>
      <c r="K68" s="3">
        <f t="shared" si="7"/>
        <v>686.9892</v>
      </c>
      <c r="L68" s="3"/>
      <c r="M68" s="3"/>
      <c r="N68" s="3"/>
      <c r="O68" s="6">
        <v>0.0158</v>
      </c>
    </row>
    <row r="69" spans="8:15" ht="12.75">
      <c r="H69" t="s">
        <v>139</v>
      </c>
      <c r="I69" s="3">
        <v>687.22</v>
      </c>
      <c r="J69" s="3">
        <f t="shared" si="6"/>
        <v>687.4096000000001</v>
      </c>
      <c r="K69" s="3">
        <f t="shared" si="7"/>
        <v>687.5992</v>
      </c>
      <c r="L69" s="3"/>
      <c r="M69" s="3"/>
      <c r="N69" s="3"/>
      <c r="O69" s="6">
        <v>0.0158</v>
      </c>
    </row>
    <row r="70" spans="8:15" ht="12.75">
      <c r="H70" t="s">
        <v>140</v>
      </c>
      <c r="I70" s="3">
        <v>687.83</v>
      </c>
      <c r="J70" s="3">
        <f t="shared" si="6"/>
        <v>688.0196000000001</v>
      </c>
      <c r="K70" s="3">
        <f t="shared" si="7"/>
        <v>688.2092</v>
      </c>
      <c r="L70" s="3"/>
      <c r="M70" s="3"/>
      <c r="N70" s="3"/>
      <c r="O70" s="6">
        <v>0.0158</v>
      </c>
    </row>
    <row r="71" spans="8:15" ht="12.75">
      <c r="H71" t="s">
        <v>141</v>
      </c>
      <c r="I71" s="3">
        <v>688.44</v>
      </c>
      <c r="J71" s="3">
        <f t="shared" si="6"/>
        <v>688.6296000000001</v>
      </c>
      <c r="K71" s="3">
        <f t="shared" si="7"/>
        <v>688.8192</v>
      </c>
      <c r="L71" s="3"/>
      <c r="M71" s="3"/>
      <c r="N71" s="3"/>
      <c r="O71" s="6">
        <v>0.0158</v>
      </c>
    </row>
    <row r="72" spans="8:15" ht="12.75">
      <c r="H72" t="s">
        <v>142</v>
      </c>
      <c r="I72" s="3">
        <v>689.05</v>
      </c>
      <c r="J72" s="3">
        <f t="shared" si="6"/>
        <v>689.2396</v>
      </c>
      <c r="K72" s="3">
        <f t="shared" si="7"/>
        <v>689.4291999999999</v>
      </c>
      <c r="L72" s="3"/>
      <c r="M72" s="3"/>
      <c r="N72" s="3"/>
      <c r="O72" s="6">
        <v>0.0158</v>
      </c>
    </row>
    <row r="73" spans="8:15" ht="12.75">
      <c r="H73" t="s">
        <v>143</v>
      </c>
      <c r="I73" s="3">
        <v>689.66</v>
      </c>
      <c r="J73" s="3">
        <f>I73+12*O73</f>
        <v>689.8496</v>
      </c>
      <c r="K73" s="3">
        <f>I73+24*O73</f>
        <v>690.0391999999999</v>
      </c>
      <c r="L73" s="14"/>
      <c r="M73" s="14"/>
      <c r="N73" s="2"/>
      <c r="O73" s="6">
        <v>0.0158</v>
      </c>
    </row>
    <row r="74" spans="8:15" ht="12.75">
      <c r="H74" t="s">
        <v>145</v>
      </c>
      <c r="I74" s="3">
        <v>690.27</v>
      </c>
      <c r="J74" s="3">
        <f aca="true" t="shared" si="8" ref="J74:J95">I74+12*O74</f>
        <v>690.483942</v>
      </c>
      <c r="K74" s="3">
        <f aca="true" t="shared" si="9" ref="K74:K95">I74+24*O74</f>
        <v>690.6978839999999</v>
      </c>
      <c r="L74" s="14"/>
      <c r="M74" s="14"/>
      <c r="N74" s="2"/>
      <c r="O74" s="6">
        <f aca="true" t="shared" si="10" ref="O74:O79">O73+0.0020285</f>
        <v>0.0178285</v>
      </c>
    </row>
    <row r="75" spans="8:15" ht="12.75">
      <c r="H75" t="s">
        <v>146</v>
      </c>
      <c r="I75" s="3">
        <v>690.88</v>
      </c>
      <c r="J75" s="3">
        <f t="shared" si="8"/>
        <v>691.118284</v>
      </c>
      <c r="K75" s="3">
        <f t="shared" si="9"/>
        <v>691.356568</v>
      </c>
      <c r="L75" s="14"/>
      <c r="M75" s="14"/>
      <c r="N75" s="2"/>
      <c r="O75" s="6">
        <f t="shared" si="10"/>
        <v>0.019857</v>
      </c>
    </row>
    <row r="76" spans="8:15" ht="12.75">
      <c r="H76" t="s">
        <v>147</v>
      </c>
      <c r="I76" s="3">
        <v>691.49</v>
      </c>
      <c r="J76" s="3">
        <f t="shared" si="8"/>
        <v>691.752626</v>
      </c>
      <c r="K76" s="3">
        <f t="shared" si="9"/>
        <v>692.015252</v>
      </c>
      <c r="L76" s="14"/>
      <c r="M76" s="14"/>
      <c r="N76" s="2"/>
      <c r="O76" s="6">
        <f t="shared" si="10"/>
        <v>0.0218855</v>
      </c>
    </row>
    <row r="77" spans="8:15" ht="12.75">
      <c r="H77" t="s">
        <v>148</v>
      </c>
      <c r="I77" s="3">
        <v>692.1</v>
      </c>
      <c r="J77" s="3">
        <f t="shared" si="8"/>
        <v>692.386968</v>
      </c>
      <c r="K77" s="3">
        <f t="shared" si="9"/>
        <v>692.673936</v>
      </c>
      <c r="L77" s="14"/>
      <c r="M77" s="14"/>
      <c r="N77" s="2"/>
      <c r="O77" s="6">
        <f t="shared" si="10"/>
        <v>0.023913999999999998</v>
      </c>
    </row>
    <row r="78" spans="8:15" ht="12.75">
      <c r="H78" t="s">
        <v>149</v>
      </c>
      <c r="I78" s="3">
        <v>692.71</v>
      </c>
      <c r="J78" s="3">
        <f t="shared" si="8"/>
        <v>693.0213100000001</v>
      </c>
      <c r="K78" s="3">
        <f t="shared" si="9"/>
        <v>693.33262</v>
      </c>
      <c r="L78" s="14"/>
      <c r="M78" s="14"/>
      <c r="N78" s="2"/>
      <c r="O78" s="6">
        <f t="shared" si="10"/>
        <v>0.025942499999999997</v>
      </c>
    </row>
    <row r="79" spans="8:15" ht="12.75">
      <c r="H79" t="s">
        <v>150</v>
      </c>
      <c r="I79" s="3">
        <v>693.32</v>
      </c>
      <c r="J79" s="3">
        <f t="shared" si="8"/>
        <v>693.655652</v>
      </c>
      <c r="K79" s="3">
        <f t="shared" si="9"/>
        <v>693.991304</v>
      </c>
      <c r="L79" s="14"/>
      <c r="M79" s="14"/>
      <c r="N79" s="2"/>
      <c r="O79" s="6">
        <f t="shared" si="10"/>
        <v>0.027970999999999996</v>
      </c>
    </row>
    <row r="80" spans="8:15" ht="12.75">
      <c r="H80" t="s">
        <v>151</v>
      </c>
      <c r="I80" s="3">
        <v>693.93</v>
      </c>
      <c r="J80" s="3">
        <f t="shared" si="8"/>
        <v>694.29</v>
      </c>
      <c r="K80" s="3">
        <f t="shared" si="9"/>
        <v>694.65</v>
      </c>
      <c r="L80" s="14"/>
      <c r="M80" s="14"/>
      <c r="N80" s="2"/>
      <c r="O80" s="6">
        <v>0.03</v>
      </c>
    </row>
    <row r="81" spans="8:15" ht="12.75">
      <c r="H81" t="s">
        <v>152</v>
      </c>
      <c r="I81" s="3">
        <v>694.51</v>
      </c>
      <c r="J81" s="3">
        <f t="shared" si="8"/>
        <v>694.87</v>
      </c>
      <c r="K81" s="3">
        <f t="shared" si="9"/>
        <v>695.23</v>
      </c>
      <c r="L81" s="14"/>
      <c r="M81" s="14"/>
      <c r="N81" s="2"/>
      <c r="O81" s="6">
        <v>0.03</v>
      </c>
    </row>
    <row r="82" spans="8:15" ht="12.75">
      <c r="H82" t="s">
        <v>153</v>
      </c>
      <c r="I82" s="3">
        <v>695.06</v>
      </c>
      <c r="J82" s="3">
        <f t="shared" si="8"/>
        <v>695.42</v>
      </c>
      <c r="K82" s="3">
        <f t="shared" si="9"/>
        <v>695.78</v>
      </c>
      <c r="L82" s="14"/>
      <c r="M82" s="14"/>
      <c r="N82" s="2"/>
      <c r="O82" s="6">
        <v>0.03</v>
      </c>
    </row>
    <row r="83" spans="8:15" ht="12.75">
      <c r="H83" t="s">
        <v>154</v>
      </c>
      <c r="I83" s="3">
        <v>695.6</v>
      </c>
      <c r="J83" s="3">
        <f t="shared" si="8"/>
        <v>695.96</v>
      </c>
      <c r="K83" s="3">
        <f t="shared" si="9"/>
        <v>696.32</v>
      </c>
      <c r="L83" s="14"/>
      <c r="M83" s="14"/>
      <c r="N83" s="2"/>
      <c r="O83" s="6">
        <v>0.03</v>
      </c>
    </row>
    <row r="84" spans="8:15" ht="12.75">
      <c r="H84" t="s">
        <v>155</v>
      </c>
      <c r="I84" s="3">
        <v>696.1</v>
      </c>
      <c r="J84" s="3">
        <f t="shared" si="8"/>
        <v>696.46</v>
      </c>
      <c r="K84" s="3">
        <f t="shared" si="9"/>
        <v>696.82</v>
      </c>
      <c r="L84" s="14"/>
      <c r="M84" s="14"/>
      <c r="N84" s="2"/>
      <c r="O84" s="6">
        <v>0.03</v>
      </c>
    </row>
    <row r="85" spans="8:15" ht="12.75">
      <c r="H85" t="s">
        <v>156</v>
      </c>
      <c r="I85" s="3">
        <v>696.59</v>
      </c>
      <c r="J85" s="3">
        <f t="shared" si="8"/>
        <v>696.95</v>
      </c>
      <c r="K85" s="3">
        <f t="shared" si="9"/>
        <v>697.3100000000001</v>
      </c>
      <c r="L85" s="14"/>
      <c r="M85" s="14"/>
      <c r="N85" s="2"/>
      <c r="O85" s="6">
        <v>0.03</v>
      </c>
    </row>
    <row r="86" spans="8:15" ht="12.75">
      <c r="H86" t="s">
        <v>157</v>
      </c>
      <c r="I86" s="3">
        <v>697.05</v>
      </c>
      <c r="J86" s="3">
        <f t="shared" si="8"/>
        <v>697.41</v>
      </c>
      <c r="K86" s="3">
        <f t="shared" si="9"/>
        <v>697.77</v>
      </c>
      <c r="L86" s="14"/>
      <c r="M86" s="14"/>
      <c r="N86" s="2"/>
      <c r="O86" s="6">
        <v>0.03</v>
      </c>
    </row>
    <row r="87" spans="8:15" ht="12.75">
      <c r="H87" t="s">
        <v>158</v>
      </c>
      <c r="I87" s="3">
        <v>697.48</v>
      </c>
      <c r="J87" s="3">
        <f t="shared" si="8"/>
        <v>697.84</v>
      </c>
      <c r="K87" s="3">
        <f t="shared" si="9"/>
        <v>698.2</v>
      </c>
      <c r="L87" s="14"/>
      <c r="M87" s="14"/>
      <c r="N87" s="2"/>
      <c r="O87" s="6">
        <v>0.03</v>
      </c>
    </row>
    <row r="88" spans="8:15" ht="12.75">
      <c r="H88" t="s">
        <v>159</v>
      </c>
      <c r="I88" s="3">
        <v>697.89</v>
      </c>
      <c r="J88" s="3">
        <f t="shared" si="8"/>
        <v>698.25</v>
      </c>
      <c r="K88" s="3">
        <f t="shared" si="9"/>
        <v>698.61</v>
      </c>
      <c r="L88" s="14"/>
      <c r="M88" s="14"/>
      <c r="N88" s="2"/>
      <c r="O88" s="6">
        <v>0.03</v>
      </c>
    </row>
    <row r="89" spans="8:15" ht="12.75">
      <c r="H89" t="s">
        <v>160</v>
      </c>
      <c r="I89" s="3">
        <v>698.28</v>
      </c>
      <c r="J89" s="3">
        <f t="shared" si="8"/>
        <v>698.64</v>
      </c>
      <c r="K89" s="3">
        <f t="shared" si="9"/>
        <v>699</v>
      </c>
      <c r="L89" s="14"/>
      <c r="M89" s="14"/>
      <c r="N89" s="2"/>
      <c r="O89" s="6">
        <v>0.03</v>
      </c>
    </row>
    <row r="90" spans="8:15" ht="12.75">
      <c r="H90" t="s">
        <v>161</v>
      </c>
      <c r="I90" s="3">
        <v>698.64</v>
      </c>
      <c r="J90" s="3">
        <f t="shared" si="8"/>
        <v>699</v>
      </c>
      <c r="K90" s="3">
        <f t="shared" si="9"/>
        <v>699.36</v>
      </c>
      <c r="L90" s="14"/>
      <c r="M90" s="14"/>
      <c r="N90" s="2"/>
      <c r="O90" s="6">
        <v>0.03</v>
      </c>
    </row>
    <row r="91" spans="8:15" ht="12.75">
      <c r="H91" t="s">
        <v>162</v>
      </c>
      <c r="I91" s="3">
        <v>698.98</v>
      </c>
      <c r="J91" s="3">
        <f t="shared" si="8"/>
        <v>699.34</v>
      </c>
      <c r="K91" s="3">
        <f t="shared" si="9"/>
        <v>699.7</v>
      </c>
      <c r="L91" s="14"/>
      <c r="M91" s="14"/>
      <c r="N91" s="2"/>
      <c r="O91" s="6">
        <v>0.03</v>
      </c>
    </row>
    <row r="92" spans="8:15" ht="12.75">
      <c r="H92" t="s">
        <v>163</v>
      </c>
      <c r="I92" s="3">
        <v>699.29</v>
      </c>
      <c r="J92" s="3">
        <f t="shared" si="8"/>
        <v>699.65</v>
      </c>
      <c r="K92" s="3">
        <f t="shared" si="9"/>
        <v>700.01</v>
      </c>
      <c r="L92" s="2"/>
      <c r="M92" s="2"/>
      <c r="N92" s="2"/>
      <c r="O92" s="6">
        <v>0.03</v>
      </c>
    </row>
    <row r="93" spans="8:15" ht="12.75">
      <c r="H93" t="s">
        <v>164</v>
      </c>
      <c r="I93" s="3">
        <v>699.58</v>
      </c>
      <c r="J93" s="3">
        <f t="shared" si="8"/>
        <v>699.94</v>
      </c>
      <c r="K93" s="3">
        <f t="shared" si="9"/>
        <v>700.3000000000001</v>
      </c>
      <c r="L93" s="2"/>
      <c r="M93" s="2"/>
      <c r="N93" s="2"/>
      <c r="O93" s="6">
        <v>0.03</v>
      </c>
    </row>
    <row r="94" spans="8:15" ht="12.75">
      <c r="H94" t="s">
        <v>165</v>
      </c>
      <c r="I94" s="3">
        <v>699.84</v>
      </c>
      <c r="J94" s="3">
        <f t="shared" si="8"/>
        <v>700.2</v>
      </c>
      <c r="K94" s="3">
        <f t="shared" si="9"/>
        <v>700.5600000000001</v>
      </c>
      <c r="L94" s="2"/>
      <c r="M94" s="2"/>
      <c r="N94" s="2"/>
      <c r="O94" s="6">
        <v>0.03</v>
      </c>
    </row>
    <row r="95" spans="8:15" ht="12.75">
      <c r="H95" t="s">
        <v>166</v>
      </c>
      <c r="I95" s="3">
        <v>700.08</v>
      </c>
      <c r="J95" s="3">
        <f t="shared" si="8"/>
        <v>700.44</v>
      </c>
      <c r="K95" s="3">
        <f t="shared" si="9"/>
        <v>700.8000000000001</v>
      </c>
      <c r="L95" s="2"/>
      <c r="M95" s="2"/>
      <c r="N95" s="2"/>
      <c r="O95" s="6">
        <v>0.03</v>
      </c>
    </row>
    <row r="96" spans="9:15" ht="12.75">
      <c r="I96" s="3"/>
      <c r="J96" s="3"/>
      <c r="K96" s="3"/>
      <c r="L96" s="2"/>
      <c r="M96" s="2"/>
      <c r="N96" s="2"/>
      <c r="O96" s="6"/>
    </row>
    <row r="97" spans="9:15" ht="12.75">
      <c r="I97" s="3"/>
      <c r="J97" s="3"/>
      <c r="K97" s="3"/>
      <c r="L97" s="2"/>
      <c r="M97" s="2"/>
      <c r="N97" s="2"/>
      <c r="O97" s="6"/>
    </row>
    <row r="98" spans="9:15" ht="12.75">
      <c r="I98" s="3"/>
      <c r="J98" s="3"/>
      <c r="K98" s="3"/>
      <c r="L98" s="2"/>
      <c r="M98" s="2"/>
      <c r="N98" s="2"/>
      <c r="O98" s="6"/>
    </row>
    <row r="99" spans="9:15" ht="12.75">
      <c r="I99" s="3"/>
      <c r="J99" s="3"/>
      <c r="K99" s="3"/>
      <c r="L99" s="2"/>
      <c r="M99" s="2"/>
      <c r="N99" s="2"/>
      <c r="O99" s="6"/>
    </row>
    <row r="100" spans="9:15" ht="12.75">
      <c r="I100" s="3"/>
      <c r="J100" s="3"/>
      <c r="K100" s="3"/>
      <c r="L100" s="2"/>
      <c r="M100" s="2"/>
      <c r="N100" s="2"/>
      <c r="O100" s="6"/>
    </row>
    <row r="101" spans="9:15" ht="12.75">
      <c r="I101" s="3"/>
      <c r="J101" s="3"/>
      <c r="K101" s="3"/>
      <c r="L101" s="2"/>
      <c r="M101" s="2"/>
      <c r="N101" s="2"/>
      <c r="O101" s="6"/>
    </row>
    <row r="102" spans="9:15" ht="12.75">
      <c r="I102" s="3"/>
      <c r="J102" s="3"/>
      <c r="K102" s="3"/>
      <c r="L102" s="2"/>
      <c r="M102" s="2"/>
      <c r="N102" s="2"/>
      <c r="O102" s="6"/>
    </row>
    <row r="103" spans="9:15" ht="12.75">
      <c r="I103" s="3"/>
      <c r="J103" s="3"/>
      <c r="K103" s="3"/>
      <c r="L103" s="2"/>
      <c r="M103" s="2"/>
      <c r="N103" s="2"/>
      <c r="O103" s="6"/>
    </row>
    <row r="104" spans="9:15" ht="12.75">
      <c r="I104" s="3"/>
      <c r="J104" s="3"/>
      <c r="K104" s="3"/>
      <c r="L104" s="2"/>
      <c r="M104" s="2"/>
      <c r="N104" s="2"/>
      <c r="O104" s="6"/>
    </row>
    <row r="105" spans="9:15" ht="12.75">
      <c r="I105" s="3"/>
      <c r="J105" s="3"/>
      <c r="K105" s="3"/>
      <c r="L105" s="2"/>
      <c r="M105" s="2"/>
      <c r="N105" s="2"/>
      <c r="O105" s="6"/>
    </row>
    <row r="106" spans="9:15" ht="12.75">
      <c r="I106" s="3"/>
      <c r="J106" s="3"/>
      <c r="K106" s="3"/>
      <c r="L106" s="2"/>
      <c r="M106" s="2"/>
      <c r="N106" s="2"/>
      <c r="O106" s="6"/>
    </row>
    <row r="107" spans="9:15" ht="12.75">
      <c r="I107" s="3"/>
      <c r="J107" s="3"/>
      <c r="K107" s="3"/>
      <c r="L107" s="2"/>
      <c r="M107" s="2"/>
      <c r="N107" s="2"/>
      <c r="O107" s="6"/>
    </row>
    <row r="108" spans="9:15" ht="12.75">
      <c r="I108" s="3"/>
      <c r="J108" s="3"/>
      <c r="K108" s="3"/>
      <c r="L108" s="2"/>
      <c r="M108" s="2"/>
      <c r="N108" s="2"/>
      <c r="O108" s="6"/>
    </row>
    <row r="109" spans="9:15" ht="12.75">
      <c r="I109" s="3"/>
      <c r="J109" s="3"/>
      <c r="K109" s="3"/>
      <c r="L109" s="2"/>
      <c r="M109" s="2"/>
      <c r="N109" s="2"/>
      <c r="O109" s="6"/>
    </row>
    <row r="110" spans="9:15" ht="12.75">
      <c r="I110" s="3"/>
      <c r="J110" s="3"/>
      <c r="K110" s="3"/>
      <c r="L110" s="2"/>
      <c r="M110" s="2"/>
      <c r="N110" s="2"/>
      <c r="O110" s="6"/>
    </row>
    <row r="111" spans="9:15" ht="12.75">
      <c r="I111" s="3"/>
      <c r="J111" s="3"/>
      <c r="K111" s="3"/>
      <c r="L111" s="2"/>
      <c r="M111" s="2"/>
      <c r="N111" s="2"/>
      <c r="O11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5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25">
      <selection activeCell="O6" sqref="O6"/>
    </sheetView>
  </sheetViews>
  <sheetFormatPr defaultColWidth="9.140625" defaultRowHeight="12.75"/>
  <sheetData>
    <row r="1" spans="1:12" ht="12.75">
      <c r="A1" s="2"/>
      <c r="B1" s="2"/>
      <c r="C1" s="5">
        <v>24</v>
      </c>
      <c r="D1" s="5">
        <v>12</v>
      </c>
      <c r="E1" s="5" t="s">
        <v>15</v>
      </c>
      <c r="F1" s="2"/>
      <c r="J1" s="16" t="s">
        <v>15</v>
      </c>
      <c r="K1" s="16">
        <v>12</v>
      </c>
      <c r="L1" s="16">
        <v>24</v>
      </c>
    </row>
    <row r="2" spans="1:6" ht="12.75">
      <c r="A2" s="2"/>
      <c r="B2" s="2"/>
      <c r="C2" s="2"/>
      <c r="D2" s="2"/>
      <c r="E2" s="2"/>
      <c r="F2" s="2"/>
    </row>
    <row r="3" spans="1:13" ht="12.75">
      <c r="A3" s="2"/>
      <c r="B3" s="19">
        <f>(C3-E3)/24</f>
        <v>0.06999999999999791</v>
      </c>
      <c r="C3" s="18">
        <v>677.38</v>
      </c>
      <c r="D3" s="18">
        <f>E3+12*B3</f>
        <v>676.54</v>
      </c>
      <c r="E3" s="18">
        <v>675.7</v>
      </c>
      <c r="F3" s="12" t="s">
        <v>271</v>
      </c>
      <c r="G3" s="2"/>
      <c r="H3" s="2"/>
      <c r="I3" s="12" t="s">
        <v>243</v>
      </c>
      <c r="J3" s="18">
        <v>675.97</v>
      </c>
      <c r="K3" s="18">
        <f>J3-12*M3</f>
        <v>675.165</v>
      </c>
      <c r="L3" s="18">
        <v>674.36</v>
      </c>
      <c r="M3">
        <f>(J3-L3)/24</f>
        <v>0.0670833333333339</v>
      </c>
    </row>
    <row r="4" spans="1:13" ht="12.75">
      <c r="A4" s="2"/>
      <c r="B4" s="19">
        <v>0.07</v>
      </c>
      <c r="C4" s="18">
        <f>E4+24*B4</f>
        <v>676.92</v>
      </c>
      <c r="D4" s="18">
        <f aca="true" t="shared" si="0" ref="D4:D15">E4+12*B4</f>
        <v>676.08</v>
      </c>
      <c r="E4" s="18">
        <v>675.24</v>
      </c>
      <c r="F4" s="12" t="s">
        <v>245</v>
      </c>
      <c r="G4" s="2"/>
      <c r="H4" s="2"/>
      <c r="I4" s="12" t="s">
        <v>244</v>
      </c>
      <c r="J4" s="18">
        <v>675.84</v>
      </c>
      <c r="K4" s="18">
        <f>J4-12*M4</f>
        <v>675.035672</v>
      </c>
      <c r="L4" s="18">
        <f>J4-24*M4</f>
        <v>674.231344</v>
      </c>
      <c r="M4">
        <f>M3-0.000056</f>
        <v>0.0670273333333339</v>
      </c>
    </row>
    <row r="5" spans="1:13" ht="12.75">
      <c r="A5" s="2"/>
      <c r="B5" s="19">
        <v>0.07</v>
      </c>
      <c r="C5" s="18">
        <f aca="true" t="shared" si="1" ref="C5:C15">E5+24*B5</f>
        <v>676.42</v>
      </c>
      <c r="D5" s="18">
        <f t="shared" si="0"/>
        <v>675.58</v>
      </c>
      <c r="E5" s="18">
        <v>674.74</v>
      </c>
      <c r="F5" s="12" t="s">
        <v>246</v>
      </c>
      <c r="G5" s="2"/>
      <c r="H5" s="2"/>
      <c r="I5" s="12" t="s">
        <v>245</v>
      </c>
      <c r="J5" s="18">
        <v>675.33</v>
      </c>
      <c r="K5" s="18">
        <f aca="true" t="shared" si="2" ref="K5:K15">J5-12*M5</f>
        <v>674.5284008</v>
      </c>
      <c r="L5" s="18">
        <f aca="true" t="shared" si="3" ref="L5:L14">J5-24*M5</f>
        <v>673.7268016</v>
      </c>
      <c r="M5">
        <f>M4-0.0002274</f>
        <v>0.0667999333333339</v>
      </c>
    </row>
    <row r="6" spans="1:13" ht="12.75">
      <c r="A6" s="2"/>
      <c r="B6" s="19">
        <v>0.07</v>
      </c>
      <c r="C6" s="18">
        <f t="shared" si="1"/>
        <v>675.9</v>
      </c>
      <c r="D6" s="18">
        <f t="shared" si="0"/>
        <v>675.0600000000001</v>
      </c>
      <c r="E6" s="18">
        <v>674.22</v>
      </c>
      <c r="F6" s="12" t="s">
        <v>247</v>
      </c>
      <c r="G6" s="2"/>
      <c r="H6" s="2"/>
      <c r="I6" s="12" t="s">
        <v>246</v>
      </c>
      <c r="J6" s="18">
        <v>674.79</v>
      </c>
      <c r="K6" s="18">
        <f>J6-12*M6</f>
        <v>673.9911295999999</v>
      </c>
      <c r="L6" s="18">
        <f t="shared" si="3"/>
        <v>673.1922592</v>
      </c>
      <c r="M6">
        <f aca="true" t="shared" si="4" ref="M6:M14">M5-0.0002274</f>
        <v>0.06657253333333389</v>
      </c>
    </row>
    <row r="7" spans="1:13" ht="12.75">
      <c r="A7" s="2"/>
      <c r="B7" s="19">
        <v>0.07</v>
      </c>
      <c r="C7" s="18">
        <f t="shared" si="1"/>
        <v>675.3599999999999</v>
      </c>
      <c r="D7" s="18">
        <f t="shared" si="0"/>
        <v>674.52</v>
      </c>
      <c r="E7" s="18">
        <v>673.68</v>
      </c>
      <c r="F7" s="12" t="s">
        <v>248</v>
      </c>
      <c r="G7" s="2"/>
      <c r="H7" s="2"/>
      <c r="I7" s="12" t="s">
        <v>247</v>
      </c>
      <c r="J7" s="18">
        <v>674.23</v>
      </c>
      <c r="K7" s="18">
        <f t="shared" si="2"/>
        <v>673.4338584</v>
      </c>
      <c r="L7" s="18">
        <f t="shared" si="3"/>
        <v>672.6377168</v>
      </c>
      <c r="M7">
        <f t="shared" si="4"/>
        <v>0.06634513333333389</v>
      </c>
    </row>
    <row r="8" spans="1:13" ht="12.75">
      <c r="A8" s="2"/>
      <c r="B8" s="19">
        <v>0.07</v>
      </c>
      <c r="C8" s="18">
        <f t="shared" si="1"/>
        <v>674.8</v>
      </c>
      <c r="D8" s="18">
        <f t="shared" si="0"/>
        <v>673.96</v>
      </c>
      <c r="E8" s="18">
        <v>673.12</v>
      </c>
      <c r="F8" s="12" t="s">
        <v>249</v>
      </c>
      <c r="G8" s="2"/>
      <c r="H8" s="2"/>
      <c r="I8" s="12" t="s">
        <v>248</v>
      </c>
      <c r="J8" s="18">
        <v>673.65</v>
      </c>
      <c r="K8" s="18">
        <f t="shared" si="2"/>
        <v>672.8565871999999</v>
      </c>
      <c r="L8" s="18">
        <f t="shared" si="3"/>
        <v>672.0631744</v>
      </c>
      <c r="M8">
        <f t="shared" si="4"/>
        <v>0.06611773333333389</v>
      </c>
    </row>
    <row r="9" spans="1:13" ht="12.75">
      <c r="A9" s="2"/>
      <c r="B9" s="19">
        <v>0.07</v>
      </c>
      <c r="C9" s="18">
        <f t="shared" si="1"/>
        <v>674.2199999999999</v>
      </c>
      <c r="D9" s="18">
        <f t="shared" si="0"/>
        <v>673.38</v>
      </c>
      <c r="E9" s="18">
        <v>672.54</v>
      </c>
      <c r="F9" s="12" t="s">
        <v>250</v>
      </c>
      <c r="G9" s="2"/>
      <c r="H9" s="2"/>
      <c r="I9" s="12" t="s">
        <v>249</v>
      </c>
      <c r="J9" s="18">
        <v>673.05</v>
      </c>
      <c r="K9" s="18">
        <f t="shared" si="2"/>
        <v>672.2593159999999</v>
      </c>
      <c r="L9" s="18">
        <f t="shared" si="3"/>
        <v>671.468632</v>
      </c>
      <c r="M9">
        <f t="shared" si="4"/>
        <v>0.06589033333333388</v>
      </c>
    </row>
    <row r="10" spans="1:13" ht="12.75">
      <c r="A10" s="2"/>
      <c r="B10" s="19">
        <v>0.07</v>
      </c>
      <c r="C10" s="18">
        <f t="shared" si="1"/>
        <v>673.62</v>
      </c>
      <c r="D10" s="18">
        <f t="shared" si="0"/>
        <v>672.7800000000001</v>
      </c>
      <c r="E10" s="18">
        <v>671.94</v>
      </c>
      <c r="F10" s="12" t="s">
        <v>251</v>
      </c>
      <c r="G10" s="2"/>
      <c r="H10" s="2"/>
      <c r="I10" s="12" t="s">
        <v>250</v>
      </c>
      <c r="J10" s="18">
        <v>672.43</v>
      </c>
      <c r="K10" s="18">
        <f t="shared" si="2"/>
        <v>671.6420447999999</v>
      </c>
      <c r="L10" s="18">
        <f t="shared" si="3"/>
        <v>670.8540896</v>
      </c>
      <c r="M10">
        <f t="shared" si="4"/>
        <v>0.06566293333333388</v>
      </c>
    </row>
    <row r="11" spans="1:13" ht="12.75">
      <c r="A11" s="2"/>
      <c r="B11" s="19">
        <v>0.07</v>
      </c>
      <c r="C11" s="18">
        <f t="shared" si="1"/>
        <v>673.01</v>
      </c>
      <c r="D11" s="18">
        <f t="shared" si="0"/>
        <v>672.1700000000001</v>
      </c>
      <c r="E11" s="18">
        <v>671.33</v>
      </c>
      <c r="F11" s="12" t="s">
        <v>252</v>
      </c>
      <c r="G11" s="2"/>
      <c r="H11" s="2"/>
      <c r="I11" s="12" t="s">
        <v>251</v>
      </c>
      <c r="J11" s="18">
        <v>671.79</v>
      </c>
      <c r="K11" s="18">
        <f t="shared" si="2"/>
        <v>671.0047735999999</v>
      </c>
      <c r="L11" s="18">
        <f t="shared" si="3"/>
        <v>670.2195472</v>
      </c>
      <c r="M11">
        <f t="shared" si="4"/>
        <v>0.06543553333333388</v>
      </c>
    </row>
    <row r="12" spans="1:13" ht="12.75">
      <c r="A12" s="2"/>
      <c r="B12" s="19">
        <v>0.07</v>
      </c>
      <c r="C12" s="18">
        <f t="shared" si="1"/>
        <v>672.39</v>
      </c>
      <c r="D12" s="18">
        <f t="shared" si="0"/>
        <v>671.5500000000001</v>
      </c>
      <c r="E12" s="18">
        <v>670.71</v>
      </c>
      <c r="F12" s="20" t="s">
        <v>253</v>
      </c>
      <c r="G12" s="2"/>
      <c r="H12" s="2"/>
      <c r="I12" s="12" t="s">
        <v>252</v>
      </c>
      <c r="J12" s="18">
        <v>671.14</v>
      </c>
      <c r="K12" s="18">
        <f t="shared" si="2"/>
        <v>670.3575023999999</v>
      </c>
      <c r="L12" s="18">
        <f t="shared" si="3"/>
        <v>669.5750048</v>
      </c>
      <c r="M12">
        <f t="shared" si="4"/>
        <v>0.06520813333333388</v>
      </c>
    </row>
    <row r="13" spans="1:13" ht="12.75">
      <c r="A13" s="2"/>
      <c r="B13" s="19">
        <v>0.07</v>
      </c>
      <c r="C13" s="18">
        <f t="shared" si="1"/>
        <v>671.76</v>
      </c>
      <c r="D13" s="18">
        <f t="shared" si="0"/>
        <v>670.9200000000001</v>
      </c>
      <c r="E13" s="18">
        <v>670.08</v>
      </c>
      <c r="F13" s="12" t="s">
        <v>254</v>
      </c>
      <c r="G13" s="2"/>
      <c r="H13" s="2"/>
      <c r="I13" s="12" t="s">
        <v>253</v>
      </c>
      <c r="J13" s="18">
        <v>670.49</v>
      </c>
      <c r="K13" s="18">
        <f t="shared" si="2"/>
        <v>669.7102312</v>
      </c>
      <c r="L13" s="18">
        <f t="shared" si="3"/>
        <v>668.9304624</v>
      </c>
      <c r="M13">
        <f t="shared" si="4"/>
        <v>0.06498073333333387</v>
      </c>
    </row>
    <row r="14" spans="1:13" ht="12.75">
      <c r="A14" s="2"/>
      <c r="B14" s="19">
        <v>0.07</v>
      </c>
      <c r="C14" s="18">
        <f t="shared" si="1"/>
        <v>671.14</v>
      </c>
      <c r="D14" s="18">
        <f t="shared" si="0"/>
        <v>670.3000000000001</v>
      </c>
      <c r="E14" s="18">
        <v>669.46</v>
      </c>
      <c r="F14" s="12" t="s">
        <v>272</v>
      </c>
      <c r="G14" s="2"/>
      <c r="H14" s="2"/>
      <c r="I14" s="12" t="s">
        <v>254</v>
      </c>
      <c r="J14" s="18">
        <v>669.84</v>
      </c>
      <c r="K14" s="18">
        <f t="shared" si="2"/>
        <v>669.06296</v>
      </c>
      <c r="L14" s="18">
        <f t="shared" si="3"/>
        <v>668.28592</v>
      </c>
      <c r="M14">
        <f t="shared" si="4"/>
        <v>0.06475333333333387</v>
      </c>
    </row>
    <row r="15" spans="1:13" ht="12.75">
      <c r="A15" s="2"/>
      <c r="B15" s="19">
        <v>0.07</v>
      </c>
      <c r="C15" s="18">
        <f t="shared" si="1"/>
        <v>671.13</v>
      </c>
      <c r="D15" s="18">
        <f t="shared" si="0"/>
        <v>670.2900000000001</v>
      </c>
      <c r="E15" s="18">
        <v>669.45</v>
      </c>
      <c r="F15" s="12" t="s">
        <v>273</v>
      </c>
      <c r="G15" s="2"/>
      <c r="H15" s="2"/>
      <c r="I15" s="12" t="s">
        <v>256</v>
      </c>
      <c r="J15" s="18">
        <v>669.36</v>
      </c>
      <c r="K15" s="18">
        <f t="shared" si="2"/>
        <v>668.585</v>
      </c>
      <c r="L15" s="18">
        <v>667.81</v>
      </c>
      <c r="M15">
        <f>(J15-L15)/24</f>
        <v>0.06458333333333617</v>
      </c>
    </row>
    <row r="16" spans="1:12" ht="12.75">
      <c r="A16" s="2"/>
      <c r="B16" s="19"/>
      <c r="C16" s="18">
        <v>671.11</v>
      </c>
      <c r="D16" s="18"/>
      <c r="E16" s="18"/>
      <c r="F16" s="12" t="s">
        <v>274</v>
      </c>
      <c r="G16" s="2"/>
      <c r="H16" s="2"/>
      <c r="I16" s="12" t="s">
        <v>255</v>
      </c>
      <c r="J16" s="18">
        <v>669.3</v>
      </c>
      <c r="K16" s="18"/>
      <c r="L16" s="18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3"/>
      <c r="K17" s="3"/>
      <c r="L17" s="3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</row>
    <row r="19" spans="1:12" ht="12.75">
      <c r="A19" s="2"/>
      <c r="B19" s="13">
        <v>36</v>
      </c>
      <c r="C19" s="13">
        <v>24</v>
      </c>
      <c r="D19" s="13">
        <v>12</v>
      </c>
      <c r="E19" s="13" t="s">
        <v>15</v>
      </c>
      <c r="F19" s="2"/>
      <c r="G19" s="2"/>
      <c r="H19" s="2"/>
      <c r="I19" s="2"/>
      <c r="J19" s="3"/>
      <c r="K19" s="3"/>
      <c r="L19" s="3"/>
    </row>
    <row r="20" spans="1:12" ht="12.75">
      <c r="A20" s="21" t="s">
        <v>329</v>
      </c>
      <c r="B20" s="18"/>
      <c r="C20" s="18"/>
      <c r="D20" s="18"/>
      <c r="E20" s="18">
        <v>666.42</v>
      </c>
      <c r="F20" s="12" t="s">
        <v>275</v>
      </c>
      <c r="G20" s="2"/>
      <c r="H20" s="2"/>
      <c r="I20" s="12" t="s">
        <v>257</v>
      </c>
      <c r="J20" s="18"/>
      <c r="K20" s="18"/>
      <c r="L20" s="18">
        <v>664.69</v>
      </c>
    </row>
    <row r="21" spans="1:13" ht="12.75">
      <c r="A21" s="21">
        <f>(C21-E21)/24</f>
        <v>0.0670833333333339</v>
      </c>
      <c r="B21" s="18"/>
      <c r="C21" s="18">
        <v>668</v>
      </c>
      <c r="D21" s="18">
        <f aca="true" t="shared" si="5" ref="D21:D83">E21+12*A21</f>
        <v>667.1949999999999</v>
      </c>
      <c r="E21" s="18">
        <v>666.39</v>
      </c>
      <c r="F21" s="12" t="s">
        <v>276</v>
      </c>
      <c r="G21" s="2"/>
      <c r="H21" s="2"/>
      <c r="I21" s="12" t="s">
        <v>258</v>
      </c>
      <c r="J21" s="18">
        <v>666.3</v>
      </c>
      <c r="K21" s="18">
        <f>J21-12*M21</f>
        <v>665.4849999999999</v>
      </c>
      <c r="L21" s="18">
        <v>664.67</v>
      </c>
      <c r="M21">
        <f>(J21-L21)/24</f>
        <v>0.06791666666666647</v>
      </c>
    </row>
    <row r="22" spans="1:13" ht="12.75">
      <c r="A22" s="22">
        <f aca="true" t="shared" si="6" ref="A22:A75">(C22-E22)/24</f>
        <v>0.0670833333333339</v>
      </c>
      <c r="B22" s="18">
        <v>668.52</v>
      </c>
      <c r="C22" s="18">
        <v>668</v>
      </c>
      <c r="D22" s="18">
        <f t="shared" si="5"/>
        <v>667.1949999999999</v>
      </c>
      <c r="E22" s="18">
        <v>666.39</v>
      </c>
      <c r="F22" s="17" t="s">
        <v>259</v>
      </c>
      <c r="G22" s="2"/>
      <c r="H22" s="2"/>
      <c r="I22" s="12" t="s">
        <v>259</v>
      </c>
      <c r="J22" s="18">
        <v>666.24</v>
      </c>
      <c r="K22" s="18">
        <f aca="true" t="shared" si="7" ref="K22:K33">J22-12*M22</f>
        <v>665.4246880000001</v>
      </c>
      <c r="L22" s="18">
        <f>J22-24*M22</f>
        <v>664.609376</v>
      </c>
      <c r="M22">
        <f>M21+0.000026</f>
        <v>0.06794266666666647</v>
      </c>
    </row>
    <row r="23" spans="1:13" ht="12.75">
      <c r="A23" s="22">
        <f t="shared" si="6"/>
        <v>0.07083333333333523</v>
      </c>
      <c r="B23" s="18">
        <v>668.1</v>
      </c>
      <c r="C23" s="18">
        <f aca="true" t="shared" si="8" ref="C23:C75">E23+1.7</f>
        <v>667.47</v>
      </c>
      <c r="D23" s="18">
        <f t="shared" si="5"/>
        <v>666.62</v>
      </c>
      <c r="E23" s="18">
        <v>665.77</v>
      </c>
      <c r="F23" s="17" t="s">
        <v>260</v>
      </c>
      <c r="G23" s="2"/>
      <c r="H23" s="2"/>
      <c r="I23" s="12" t="s">
        <v>260</v>
      </c>
      <c r="J23" s="18">
        <v>665.68</v>
      </c>
      <c r="K23" s="18">
        <f t="shared" si="7"/>
        <v>664.861498676</v>
      </c>
      <c r="L23" s="18">
        <f aca="true" t="shared" si="9" ref="L23:L32">J23-24*M23</f>
        <v>664.0429973519999</v>
      </c>
      <c r="M23">
        <f>M22+0.000265777</f>
        <v>0.06820844366666647</v>
      </c>
    </row>
    <row r="24" spans="1:13" ht="12.75">
      <c r="A24" s="22">
        <f t="shared" si="6"/>
        <v>0.07083333333333523</v>
      </c>
      <c r="B24" s="18">
        <v>667.59</v>
      </c>
      <c r="C24" s="18">
        <f t="shared" si="8"/>
        <v>666.85</v>
      </c>
      <c r="D24" s="18">
        <f t="shared" si="5"/>
        <v>666</v>
      </c>
      <c r="E24" s="18">
        <v>665.15</v>
      </c>
      <c r="F24" s="17" t="s">
        <v>261</v>
      </c>
      <c r="G24" s="2"/>
      <c r="H24" s="2"/>
      <c r="I24" s="12" t="s">
        <v>261</v>
      </c>
      <c r="J24" s="18">
        <v>665.13</v>
      </c>
      <c r="K24" s="18">
        <f t="shared" si="7"/>
        <v>664.308309352</v>
      </c>
      <c r="L24" s="18">
        <f t="shared" si="9"/>
        <v>663.486618704</v>
      </c>
      <c r="M24">
        <f aca="true" t="shared" si="10" ref="M24:M32">M23+0.000265777</f>
        <v>0.06847422066666646</v>
      </c>
    </row>
    <row r="25" spans="1:13" ht="12.75">
      <c r="A25" s="22">
        <f t="shared" si="6"/>
        <v>0.07083333333333523</v>
      </c>
      <c r="B25" s="18">
        <v>667.08</v>
      </c>
      <c r="C25" s="18">
        <f t="shared" si="8"/>
        <v>666.23</v>
      </c>
      <c r="D25" s="18">
        <f t="shared" si="5"/>
        <v>665.38</v>
      </c>
      <c r="E25" s="18">
        <v>664.53</v>
      </c>
      <c r="F25" s="17" t="s">
        <v>262</v>
      </c>
      <c r="G25" s="2"/>
      <c r="H25" s="2"/>
      <c r="I25" s="12" t="s">
        <v>262</v>
      </c>
      <c r="J25" s="18">
        <v>664.57</v>
      </c>
      <c r="K25" s="18">
        <f t="shared" si="7"/>
        <v>663.7451200280001</v>
      </c>
      <c r="L25" s="18">
        <f t="shared" si="9"/>
        <v>662.920240056</v>
      </c>
      <c r="M25">
        <f t="shared" si="10"/>
        <v>0.06873999766666646</v>
      </c>
    </row>
    <row r="26" spans="1:13" ht="12.75">
      <c r="A26" s="22">
        <f t="shared" si="6"/>
        <v>0.07083333333333523</v>
      </c>
      <c r="B26" s="18">
        <v>666.46</v>
      </c>
      <c r="C26" s="18">
        <f t="shared" si="8"/>
        <v>665.61</v>
      </c>
      <c r="D26" s="18">
        <f t="shared" si="5"/>
        <v>664.76</v>
      </c>
      <c r="E26" s="18">
        <v>663.91</v>
      </c>
      <c r="F26" s="17" t="s">
        <v>263</v>
      </c>
      <c r="G26" s="2"/>
      <c r="H26" s="2"/>
      <c r="I26" s="12" t="s">
        <v>263</v>
      </c>
      <c r="J26" s="18">
        <v>664.01</v>
      </c>
      <c r="K26" s="18">
        <f t="shared" si="7"/>
        <v>663.181930704</v>
      </c>
      <c r="L26" s="18">
        <f t="shared" si="9"/>
        <v>662.353861408</v>
      </c>
      <c r="M26">
        <f t="shared" si="10"/>
        <v>0.06900577466666645</v>
      </c>
    </row>
    <row r="27" spans="1:13" ht="12.75">
      <c r="A27" s="22">
        <f t="shared" si="6"/>
        <v>0.07083333333333523</v>
      </c>
      <c r="B27" s="18">
        <v>665.85</v>
      </c>
      <c r="C27" s="18">
        <f t="shared" si="8"/>
        <v>665</v>
      </c>
      <c r="D27" s="18">
        <f t="shared" si="5"/>
        <v>664.15</v>
      </c>
      <c r="E27" s="18">
        <v>663.3</v>
      </c>
      <c r="F27" s="17" t="s">
        <v>264</v>
      </c>
      <c r="G27" s="2"/>
      <c r="H27" s="2"/>
      <c r="I27" s="12" t="s">
        <v>264</v>
      </c>
      <c r="J27" s="18">
        <v>663.46</v>
      </c>
      <c r="K27" s="18">
        <f t="shared" si="7"/>
        <v>662.6287413800001</v>
      </c>
      <c r="L27" s="18">
        <f t="shared" si="9"/>
        <v>661.7974827600001</v>
      </c>
      <c r="M27">
        <f t="shared" si="10"/>
        <v>0.06927155166666644</v>
      </c>
    </row>
    <row r="28" spans="1:13" ht="12.75">
      <c r="A28" s="22">
        <f t="shared" si="6"/>
        <v>0.07083333333333523</v>
      </c>
      <c r="B28" s="18">
        <v>665.23</v>
      </c>
      <c r="C28" s="18">
        <f t="shared" si="8"/>
        <v>664.38</v>
      </c>
      <c r="D28" s="18">
        <f t="shared" si="5"/>
        <v>663.53</v>
      </c>
      <c r="E28" s="18">
        <v>662.68</v>
      </c>
      <c r="F28" s="17" t="s">
        <v>265</v>
      </c>
      <c r="G28" s="2"/>
      <c r="H28" s="2"/>
      <c r="I28" s="12" t="s">
        <v>265</v>
      </c>
      <c r="J28" s="18">
        <v>662.9</v>
      </c>
      <c r="K28" s="18">
        <f t="shared" si="7"/>
        <v>662.065552056</v>
      </c>
      <c r="L28" s="18">
        <f t="shared" si="9"/>
        <v>661.231104112</v>
      </c>
      <c r="M28">
        <f t="shared" si="10"/>
        <v>0.06953732866666644</v>
      </c>
    </row>
    <row r="29" spans="1:13" ht="12.75">
      <c r="A29" s="22">
        <f t="shared" si="6"/>
        <v>0.07083333333333523</v>
      </c>
      <c r="B29" s="18">
        <v>664.61</v>
      </c>
      <c r="C29" s="18">
        <f t="shared" si="8"/>
        <v>663.76</v>
      </c>
      <c r="D29" s="18">
        <f t="shared" si="5"/>
        <v>662.91</v>
      </c>
      <c r="E29" s="18">
        <v>662.06</v>
      </c>
      <c r="F29" s="17" t="s">
        <v>266</v>
      </c>
      <c r="G29" s="2"/>
      <c r="H29" s="2"/>
      <c r="I29" s="12" t="s">
        <v>266</v>
      </c>
      <c r="J29" s="18">
        <v>662.34</v>
      </c>
      <c r="K29" s="18">
        <f t="shared" si="7"/>
        <v>661.502362732</v>
      </c>
      <c r="L29" s="18">
        <f t="shared" si="9"/>
        <v>660.6647254640001</v>
      </c>
      <c r="M29">
        <f t="shared" si="10"/>
        <v>0.06980310566666643</v>
      </c>
    </row>
    <row r="30" spans="1:13" ht="12.75">
      <c r="A30" s="22">
        <f t="shared" si="6"/>
        <v>0.07083333333333523</v>
      </c>
      <c r="B30" s="18">
        <v>663.99</v>
      </c>
      <c r="C30" s="18">
        <f t="shared" si="8"/>
        <v>663.1400000000001</v>
      </c>
      <c r="D30" s="18">
        <f t="shared" si="5"/>
        <v>662.2900000000001</v>
      </c>
      <c r="E30" s="18">
        <v>661.44</v>
      </c>
      <c r="F30" s="17" t="s">
        <v>267</v>
      </c>
      <c r="G30" s="2"/>
      <c r="H30" s="2"/>
      <c r="I30" s="12" t="s">
        <v>267</v>
      </c>
      <c r="J30" s="18">
        <v>661.79</v>
      </c>
      <c r="K30" s="18">
        <f t="shared" si="7"/>
        <v>660.949173408</v>
      </c>
      <c r="L30" s="18">
        <f t="shared" si="9"/>
        <v>660.108346816</v>
      </c>
      <c r="M30">
        <f t="shared" si="10"/>
        <v>0.07006888266666643</v>
      </c>
    </row>
    <row r="31" spans="1:13" ht="12.75">
      <c r="A31" s="22">
        <f t="shared" si="6"/>
        <v>0.07083333333333523</v>
      </c>
      <c r="B31" s="18">
        <v>663.37</v>
      </c>
      <c r="C31" s="18">
        <f t="shared" si="8"/>
        <v>662.5200000000001</v>
      </c>
      <c r="D31" s="18">
        <f t="shared" si="5"/>
        <v>661.6700000000001</v>
      </c>
      <c r="E31" s="18">
        <v>660.82</v>
      </c>
      <c r="F31" s="17" t="s">
        <v>268</v>
      </c>
      <c r="G31" s="2"/>
      <c r="H31" s="2"/>
      <c r="I31" s="12" t="s">
        <v>268</v>
      </c>
      <c r="J31" s="18">
        <v>661.23</v>
      </c>
      <c r="K31" s="18">
        <f t="shared" si="7"/>
        <v>660.385984084</v>
      </c>
      <c r="L31" s="18">
        <f t="shared" si="9"/>
        <v>659.541968168</v>
      </c>
      <c r="M31">
        <f t="shared" si="10"/>
        <v>0.07033465966666642</v>
      </c>
    </row>
    <row r="32" spans="1:13" ht="12.75">
      <c r="A32" s="22">
        <f t="shared" si="6"/>
        <v>0.07083333333333523</v>
      </c>
      <c r="B32" s="18">
        <v>662.75</v>
      </c>
      <c r="C32" s="18">
        <f t="shared" si="8"/>
        <v>661.9000000000001</v>
      </c>
      <c r="D32" s="18">
        <f t="shared" si="5"/>
        <v>661.0500000000001</v>
      </c>
      <c r="E32" s="18">
        <v>660.2</v>
      </c>
      <c r="F32" s="17" t="s">
        <v>269</v>
      </c>
      <c r="G32" s="2"/>
      <c r="H32" s="2"/>
      <c r="I32" s="12" t="s">
        <v>269</v>
      </c>
      <c r="J32" s="18">
        <v>660.67</v>
      </c>
      <c r="K32" s="18">
        <f t="shared" si="7"/>
        <v>659.82279476</v>
      </c>
      <c r="L32" s="18">
        <f t="shared" si="9"/>
        <v>658.97558952</v>
      </c>
      <c r="M32">
        <f t="shared" si="10"/>
        <v>0.07060043666666642</v>
      </c>
    </row>
    <row r="33" spans="1:13" ht="12.75">
      <c r="A33" s="22">
        <f t="shared" si="6"/>
        <v>0.07083333333333523</v>
      </c>
      <c r="B33" s="18">
        <v>662.13</v>
      </c>
      <c r="C33" s="18">
        <f t="shared" si="8"/>
        <v>661.2800000000001</v>
      </c>
      <c r="D33" s="18">
        <f t="shared" si="5"/>
        <v>660.4300000000001</v>
      </c>
      <c r="E33" s="18">
        <v>659.58</v>
      </c>
      <c r="F33" s="17" t="s">
        <v>277</v>
      </c>
      <c r="G33" s="2"/>
      <c r="H33" s="2"/>
      <c r="I33" s="12" t="s">
        <v>270</v>
      </c>
      <c r="J33" s="18">
        <v>660.19</v>
      </c>
      <c r="K33" s="18">
        <f t="shared" si="7"/>
        <v>659.34</v>
      </c>
      <c r="L33" s="18">
        <v>658.49</v>
      </c>
      <c r="M33">
        <f>(J33-L33)/24</f>
        <v>0.07083333333333523</v>
      </c>
    </row>
    <row r="34" spans="1:12" ht="12.75">
      <c r="A34" s="22">
        <f t="shared" si="6"/>
        <v>0.07083333333333523</v>
      </c>
      <c r="B34" s="18">
        <v>661.52</v>
      </c>
      <c r="C34" s="18">
        <f t="shared" si="8"/>
        <v>660.6700000000001</v>
      </c>
      <c r="D34" s="18">
        <f t="shared" si="5"/>
        <v>659.82</v>
      </c>
      <c r="E34" s="18">
        <v>658.97</v>
      </c>
      <c r="F34" s="17" t="s">
        <v>278</v>
      </c>
      <c r="G34" s="2"/>
      <c r="H34" s="2"/>
      <c r="I34" s="2"/>
      <c r="J34" s="2"/>
      <c r="K34" s="2"/>
      <c r="L34" s="2"/>
    </row>
    <row r="35" spans="1:12" ht="12.75">
      <c r="A35" s="22">
        <f t="shared" si="6"/>
        <v>0.07083333333333523</v>
      </c>
      <c r="B35" s="18">
        <v>660.91</v>
      </c>
      <c r="C35" s="18">
        <f t="shared" si="8"/>
        <v>660.0600000000001</v>
      </c>
      <c r="D35" s="18">
        <f t="shared" si="5"/>
        <v>659.21</v>
      </c>
      <c r="E35" s="18">
        <v>658.36</v>
      </c>
      <c r="F35" s="17" t="s">
        <v>279</v>
      </c>
      <c r="G35" s="2"/>
      <c r="H35" s="2"/>
      <c r="I35" s="2"/>
      <c r="J35" s="2"/>
      <c r="K35" s="2"/>
      <c r="L35" s="2"/>
    </row>
    <row r="36" spans="1:12" ht="12.75">
      <c r="A36" s="22">
        <f t="shared" si="6"/>
        <v>0.07083333333333523</v>
      </c>
      <c r="B36" s="18"/>
      <c r="C36" s="18">
        <f t="shared" si="8"/>
        <v>659.46</v>
      </c>
      <c r="D36" s="18">
        <f t="shared" si="5"/>
        <v>658.61</v>
      </c>
      <c r="E36" s="18">
        <v>657.76</v>
      </c>
      <c r="F36" s="17" t="s">
        <v>280</v>
      </c>
      <c r="G36" s="2"/>
      <c r="H36" s="2"/>
      <c r="I36" s="2"/>
      <c r="J36" s="2"/>
      <c r="K36" s="2"/>
      <c r="L36" s="2"/>
    </row>
    <row r="37" spans="1:12" ht="12.75">
      <c r="A37" s="22">
        <f t="shared" si="6"/>
        <v>0.07083333333333523</v>
      </c>
      <c r="B37" s="18"/>
      <c r="C37" s="18">
        <f t="shared" si="8"/>
        <v>658.86</v>
      </c>
      <c r="D37" s="18">
        <f t="shared" si="5"/>
        <v>658.01</v>
      </c>
      <c r="E37" s="18">
        <v>657.16</v>
      </c>
      <c r="F37" s="17" t="s">
        <v>281</v>
      </c>
      <c r="G37" s="2"/>
      <c r="H37" s="2"/>
      <c r="I37" s="2"/>
      <c r="J37" s="2"/>
      <c r="K37" s="2"/>
      <c r="L37" s="2"/>
    </row>
    <row r="38" spans="1:12" ht="12.75">
      <c r="A38" s="22">
        <f t="shared" si="6"/>
        <v>0.07083333333333523</v>
      </c>
      <c r="B38" s="18"/>
      <c r="C38" s="18">
        <f t="shared" si="8"/>
        <v>658.26</v>
      </c>
      <c r="D38" s="18">
        <f t="shared" si="5"/>
        <v>657.41</v>
      </c>
      <c r="E38" s="18">
        <v>656.56</v>
      </c>
      <c r="F38" s="17" t="s">
        <v>282</v>
      </c>
      <c r="G38" s="2"/>
      <c r="H38" s="2"/>
      <c r="I38" s="2"/>
      <c r="J38" s="2"/>
      <c r="K38" s="2"/>
      <c r="L38" s="2"/>
    </row>
    <row r="39" spans="1:12" ht="12.75">
      <c r="A39" s="22">
        <f t="shared" si="6"/>
        <v>0.07083333333333523</v>
      </c>
      <c r="B39" s="18"/>
      <c r="C39" s="18">
        <f t="shared" si="8"/>
        <v>657.6600000000001</v>
      </c>
      <c r="D39" s="18">
        <f t="shared" si="5"/>
        <v>656.8100000000001</v>
      </c>
      <c r="E39" s="18">
        <v>655.96</v>
      </c>
      <c r="F39" s="17" t="s">
        <v>283</v>
      </c>
      <c r="G39" s="2"/>
      <c r="H39" s="2"/>
      <c r="I39" s="2"/>
      <c r="J39" s="2"/>
      <c r="K39" s="2"/>
      <c r="L39" s="2"/>
    </row>
    <row r="40" spans="1:12" ht="12.75">
      <c r="A40" s="22">
        <f t="shared" si="6"/>
        <v>0.07083333333333523</v>
      </c>
      <c r="B40" s="18"/>
      <c r="C40" s="18">
        <f t="shared" si="8"/>
        <v>657.0600000000001</v>
      </c>
      <c r="D40" s="18">
        <f t="shared" si="5"/>
        <v>656.21</v>
      </c>
      <c r="E40" s="18">
        <v>655.36</v>
      </c>
      <c r="F40" s="17" t="s">
        <v>284</v>
      </c>
      <c r="G40" s="2"/>
      <c r="H40" s="2"/>
      <c r="I40" s="2"/>
      <c r="J40" s="2"/>
      <c r="K40" s="2"/>
      <c r="L40" s="2"/>
    </row>
    <row r="41" spans="1:12" ht="12.75">
      <c r="A41" s="22">
        <f t="shared" si="6"/>
        <v>0.07083333333333523</v>
      </c>
      <c r="B41" s="18"/>
      <c r="C41" s="18">
        <f t="shared" si="8"/>
        <v>656.46</v>
      </c>
      <c r="D41" s="18">
        <f t="shared" si="5"/>
        <v>655.61</v>
      </c>
      <c r="E41" s="18">
        <v>654.76</v>
      </c>
      <c r="F41" s="17" t="s">
        <v>285</v>
      </c>
      <c r="G41" s="2"/>
      <c r="H41" s="2"/>
      <c r="I41" s="2"/>
      <c r="J41" s="2"/>
      <c r="K41" s="2"/>
      <c r="L41" s="2"/>
    </row>
    <row r="42" spans="1:12" ht="12.75">
      <c r="A42" s="22">
        <f t="shared" si="6"/>
        <v>0.07083333333333523</v>
      </c>
      <c r="B42" s="18"/>
      <c r="C42" s="18">
        <f t="shared" si="8"/>
        <v>655.86</v>
      </c>
      <c r="D42" s="18">
        <f t="shared" si="5"/>
        <v>655.01</v>
      </c>
      <c r="E42" s="18">
        <v>654.16</v>
      </c>
      <c r="F42" s="17" t="s">
        <v>286</v>
      </c>
      <c r="G42" s="2"/>
      <c r="H42" s="2"/>
      <c r="I42" s="2"/>
      <c r="J42" s="2"/>
      <c r="K42" s="2"/>
      <c r="L42" s="2"/>
    </row>
    <row r="43" spans="1:12" ht="12.75">
      <c r="A43" s="22">
        <f t="shared" si="6"/>
        <v>0.07083333333333523</v>
      </c>
      <c r="B43" s="18"/>
      <c r="C43" s="18">
        <f t="shared" si="8"/>
        <v>655.26</v>
      </c>
      <c r="D43" s="18">
        <f t="shared" si="5"/>
        <v>654.41</v>
      </c>
      <c r="E43" s="18">
        <v>653.56</v>
      </c>
      <c r="F43" s="17" t="s">
        <v>287</v>
      </c>
      <c r="G43" s="2"/>
      <c r="H43" s="2"/>
      <c r="I43" s="2"/>
      <c r="J43" s="2"/>
      <c r="K43" s="2"/>
      <c r="L43" s="2"/>
    </row>
    <row r="44" spans="1:12" ht="12.75">
      <c r="A44" s="22">
        <f t="shared" si="6"/>
        <v>0.07083333333333523</v>
      </c>
      <c r="B44" s="18"/>
      <c r="C44" s="18">
        <f t="shared" si="8"/>
        <v>654.6600000000001</v>
      </c>
      <c r="D44" s="18">
        <f t="shared" si="5"/>
        <v>653.8100000000001</v>
      </c>
      <c r="E44" s="18">
        <v>652.96</v>
      </c>
      <c r="F44" s="17" t="s">
        <v>288</v>
      </c>
      <c r="G44" s="2"/>
      <c r="H44" s="2"/>
      <c r="I44" s="2"/>
      <c r="J44" s="2"/>
      <c r="K44" s="2"/>
      <c r="L44" s="2"/>
    </row>
    <row r="45" spans="1:12" ht="12.75">
      <c r="A45" s="22">
        <f t="shared" si="6"/>
        <v>0.07083333333333523</v>
      </c>
      <c r="B45" s="18"/>
      <c r="C45" s="18">
        <f t="shared" si="8"/>
        <v>654.0600000000001</v>
      </c>
      <c r="D45" s="18">
        <f t="shared" si="5"/>
        <v>653.21</v>
      </c>
      <c r="E45" s="18">
        <v>652.36</v>
      </c>
      <c r="F45" s="17" t="s">
        <v>289</v>
      </c>
      <c r="G45" s="2"/>
      <c r="H45" s="2"/>
      <c r="I45" s="2"/>
      <c r="J45" s="2"/>
      <c r="K45" s="2"/>
      <c r="L45" s="2"/>
    </row>
    <row r="46" spans="1:12" ht="12.75">
      <c r="A46" s="22">
        <f t="shared" si="6"/>
        <v>0.07083333333333523</v>
      </c>
      <c r="B46" s="18"/>
      <c r="C46" s="18">
        <f t="shared" si="8"/>
        <v>653.46</v>
      </c>
      <c r="D46" s="18">
        <f t="shared" si="5"/>
        <v>652.61</v>
      </c>
      <c r="E46" s="18">
        <v>651.76</v>
      </c>
      <c r="F46" s="17" t="s">
        <v>290</v>
      </c>
      <c r="G46" s="2"/>
      <c r="H46" s="2"/>
      <c r="I46" s="2"/>
      <c r="J46" s="2"/>
      <c r="K46" s="2"/>
      <c r="L46" s="2"/>
    </row>
    <row r="47" spans="1:6" ht="12.75">
      <c r="A47" s="22">
        <f t="shared" si="6"/>
        <v>0.07083333333333523</v>
      </c>
      <c r="B47" s="18"/>
      <c r="C47" s="18">
        <f t="shared" si="8"/>
        <v>652.86</v>
      </c>
      <c r="D47" s="18">
        <f t="shared" si="5"/>
        <v>652.01</v>
      </c>
      <c r="E47" s="18">
        <v>651.16</v>
      </c>
      <c r="F47" s="17" t="s">
        <v>291</v>
      </c>
    </row>
    <row r="48" spans="1:6" ht="12.75">
      <c r="A48" s="22">
        <f t="shared" si="6"/>
        <v>0.07083333333333523</v>
      </c>
      <c r="B48" s="18"/>
      <c r="C48" s="18">
        <f t="shared" si="8"/>
        <v>652.26</v>
      </c>
      <c r="D48" s="18">
        <f t="shared" si="5"/>
        <v>651.41</v>
      </c>
      <c r="E48" s="18">
        <v>650.56</v>
      </c>
      <c r="F48" s="17" t="s">
        <v>292</v>
      </c>
    </row>
    <row r="49" spans="1:6" ht="12.75">
      <c r="A49" s="22">
        <f t="shared" si="6"/>
        <v>0.07083333333333523</v>
      </c>
      <c r="B49" s="18"/>
      <c r="C49" s="18">
        <f t="shared" si="8"/>
        <v>651.6600000000001</v>
      </c>
      <c r="D49" s="18">
        <f t="shared" si="5"/>
        <v>650.8100000000001</v>
      </c>
      <c r="E49" s="18">
        <v>649.96</v>
      </c>
      <c r="F49" s="17" t="s">
        <v>293</v>
      </c>
    </row>
    <row r="50" spans="1:6" ht="12.75">
      <c r="A50" s="22">
        <f t="shared" si="6"/>
        <v>0.07083333333333523</v>
      </c>
      <c r="B50" s="18"/>
      <c r="C50" s="18">
        <f t="shared" si="8"/>
        <v>651.0600000000001</v>
      </c>
      <c r="D50" s="18">
        <f t="shared" si="5"/>
        <v>650.21</v>
      </c>
      <c r="E50" s="18">
        <v>649.36</v>
      </c>
      <c r="F50" s="17" t="s">
        <v>294</v>
      </c>
    </row>
    <row r="51" spans="1:6" ht="12.75">
      <c r="A51" s="22">
        <f t="shared" si="6"/>
        <v>0.07083333333333523</v>
      </c>
      <c r="B51" s="18"/>
      <c r="C51" s="18">
        <f t="shared" si="8"/>
        <v>650.46</v>
      </c>
      <c r="D51" s="18">
        <f t="shared" si="5"/>
        <v>649.61</v>
      </c>
      <c r="E51" s="18">
        <v>648.76</v>
      </c>
      <c r="F51" s="17" t="s">
        <v>295</v>
      </c>
    </row>
    <row r="52" spans="1:6" ht="12.75">
      <c r="A52" s="22">
        <f t="shared" si="6"/>
        <v>0.07083333333333523</v>
      </c>
      <c r="B52" s="18"/>
      <c r="C52" s="18">
        <f t="shared" si="8"/>
        <v>649.86</v>
      </c>
      <c r="D52" s="18">
        <f t="shared" si="5"/>
        <v>649.01</v>
      </c>
      <c r="E52" s="18">
        <v>648.16</v>
      </c>
      <c r="F52" s="17" t="s">
        <v>296</v>
      </c>
    </row>
    <row r="53" spans="1:6" ht="12.75">
      <c r="A53" s="22">
        <f t="shared" si="6"/>
        <v>0.07083333333333523</v>
      </c>
      <c r="B53" s="18"/>
      <c r="C53" s="18">
        <f t="shared" si="8"/>
        <v>649.26</v>
      </c>
      <c r="D53" s="18">
        <f t="shared" si="5"/>
        <v>648.41</v>
      </c>
      <c r="E53" s="18">
        <v>647.56</v>
      </c>
      <c r="F53" s="17" t="s">
        <v>297</v>
      </c>
    </row>
    <row r="54" spans="1:6" ht="12.75">
      <c r="A54" s="22">
        <f t="shared" si="6"/>
        <v>0.07083333333333523</v>
      </c>
      <c r="B54" s="18"/>
      <c r="C54" s="18">
        <f t="shared" si="8"/>
        <v>648.6600000000001</v>
      </c>
      <c r="D54" s="18">
        <f t="shared" si="5"/>
        <v>647.8100000000001</v>
      </c>
      <c r="E54" s="18">
        <v>646.96</v>
      </c>
      <c r="F54" s="17" t="s">
        <v>298</v>
      </c>
    </row>
    <row r="55" spans="1:6" ht="12.75">
      <c r="A55" s="22">
        <f t="shared" si="6"/>
        <v>0.07083333333333523</v>
      </c>
      <c r="B55" s="18"/>
      <c r="C55" s="18">
        <f t="shared" si="8"/>
        <v>648.0600000000001</v>
      </c>
      <c r="D55" s="18">
        <f t="shared" si="5"/>
        <v>647.21</v>
      </c>
      <c r="E55" s="18">
        <v>646.36</v>
      </c>
      <c r="F55" s="17" t="s">
        <v>299</v>
      </c>
    </row>
    <row r="56" spans="1:6" ht="12.75">
      <c r="A56" s="22">
        <f t="shared" si="6"/>
        <v>0.07083333333333523</v>
      </c>
      <c r="B56" s="18"/>
      <c r="C56" s="18">
        <f t="shared" si="8"/>
        <v>647.46</v>
      </c>
      <c r="D56" s="18">
        <f t="shared" si="5"/>
        <v>646.61</v>
      </c>
      <c r="E56" s="18">
        <v>645.76</v>
      </c>
      <c r="F56" s="17" t="s">
        <v>300</v>
      </c>
    </row>
    <row r="57" spans="1:6" ht="12.75">
      <c r="A57" s="22">
        <f t="shared" si="6"/>
        <v>0.07083333333333523</v>
      </c>
      <c r="B57" s="18"/>
      <c r="C57" s="18">
        <f t="shared" si="8"/>
        <v>646.87</v>
      </c>
      <c r="D57" s="18">
        <f t="shared" si="5"/>
        <v>646.02</v>
      </c>
      <c r="E57" s="18">
        <v>645.17</v>
      </c>
      <c r="F57" s="17" t="s">
        <v>301</v>
      </c>
    </row>
    <row r="58" spans="1:6" ht="12.75">
      <c r="A58" s="22">
        <f t="shared" si="6"/>
        <v>0.07083333333333523</v>
      </c>
      <c r="B58" s="18"/>
      <c r="C58" s="18">
        <f t="shared" si="8"/>
        <v>646.32</v>
      </c>
      <c r="D58" s="18">
        <f t="shared" si="5"/>
        <v>645.47</v>
      </c>
      <c r="E58" s="18">
        <v>644.62</v>
      </c>
      <c r="F58" s="17" t="s">
        <v>302</v>
      </c>
    </row>
    <row r="59" spans="1:6" ht="12.75">
      <c r="A59" s="22">
        <f t="shared" si="6"/>
        <v>0.07083333333333523</v>
      </c>
      <c r="B59" s="18"/>
      <c r="C59" s="18">
        <f t="shared" si="8"/>
        <v>645.8000000000001</v>
      </c>
      <c r="D59" s="18">
        <f t="shared" si="5"/>
        <v>644.95</v>
      </c>
      <c r="E59" s="18">
        <v>644.1</v>
      </c>
      <c r="F59" s="17" t="s">
        <v>303</v>
      </c>
    </row>
    <row r="60" spans="1:6" ht="12.75">
      <c r="A60" s="22">
        <f t="shared" si="6"/>
        <v>0.07083333333333523</v>
      </c>
      <c r="B60" s="18"/>
      <c r="C60" s="18">
        <f t="shared" si="8"/>
        <v>645.32</v>
      </c>
      <c r="D60" s="18">
        <f t="shared" si="5"/>
        <v>644.47</v>
      </c>
      <c r="E60" s="18">
        <v>643.62</v>
      </c>
      <c r="F60" s="17" t="s">
        <v>304</v>
      </c>
    </row>
    <row r="61" spans="1:6" ht="12.75">
      <c r="A61" s="22">
        <f t="shared" si="6"/>
        <v>0.07083333333333523</v>
      </c>
      <c r="B61" s="18"/>
      <c r="C61" s="18">
        <f t="shared" si="8"/>
        <v>644.88</v>
      </c>
      <c r="D61" s="18">
        <f t="shared" si="5"/>
        <v>644.03</v>
      </c>
      <c r="E61" s="18">
        <v>643.18</v>
      </c>
      <c r="F61" s="17" t="s">
        <v>305</v>
      </c>
    </row>
    <row r="62" spans="1:6" ht="12.75">
      <c r="A62" s="22">
        <f t="shared" si="6"/>
        <v>0.07083333333333523</v>
      </c>
      <c r="B62" s="18"/>
      <c r="C62" s="18">
        <f t="shared" si="8"/>
        <v>644.48</v>
      </c>
      <c r="D62" s="18">
        <f t="shared" si="5"/>
        <v>643.63</v>
      </c>
      <c r="E62" s="18">
        <v>642.78</v>
      </c>
      <c r="F62" s="17" t="s">
        <v>306</v>
      </c>
    </row>
    <row r="63" spans="1:6" ht="12.75">
      <c r="A63" s="22">
        <f t="shared" si="6"/>
        <v>0.07083333333333523</v>
      </c>
      <c r="B63" s="18"/>
      <c r="C63" s="18">
        <f t="shared" si="8"/>
        <v>644.11</v>
      </c>
      <c r="D63" s="18">
        <f t="shared" si="5"/>
        <v>643.26</v>
      </c>
      <c r="E63" s="18">
        <v>642.41</v>
      </c>
      <c r="F63" s="17" t="s">
        <v>307</v>
      </c>
    </row>
    <row r="64" spans="1:6" ht="12.75">
      <c r="A64" s="22">
        <f t="shared" si="6"/>
        <v>0.07083333333333523</v>
      </c>
      <c r="B64" s="18"/>
      <c r="C64" s="18">
        <f t="shared" si="8"/>
        <v>643.7800000000001</v>
      </c>
      <c r="D64" s="18">
        <f t="shared" si="5"/>
        <v>642.9300000000001</v>
      </c>
      <c r="E64" s="18">
        <v>642.08</v>
      </c>
      <c r="F64" s="17" t="s">
        <v>308</v>
      </c>
    </row>
    <row r="65" spans="1:6" ht="12.75">
      <c r="A65" s="22">
        <f t="shared" si="6"/>
        <v>0.07083333333333523</v>
      </c>
      <c r="B65" s="18"/>
      <c r="C65" s="18">
        <f t="shared" si="8"/>
        <v>643.49</v>
      </c>
      <c r="D65" s="18">
        <f t="shared" si="5"/>
        <v>642.64</v>
      </c>
      <c r="E65" s="18">
        <v>641.79</v>
      </c>
      <c r="F65" s="17" t="s">
        <v>309</v>
      </c>
    </row>
    <row r="66" spans="1:6" ht="12.75">
      <c r="A66" s="22">
        <f t="shared" si="6"/>
        <v>0.07083333333333523</v>
      </c>
      <c r="B66" s="18"/>
      <c r="C66" s="18">
        <f t="shared" si="8"/>
        <v>643.24</v>
      </c>
      <c r="D66" s="18">
        <f t="shared" si="5"/>
        <v>642.39</v>
      </c>
      <c r="E66" s="18">
        <v>641.54</v>
      </c>
      <c r="F66" s="17" t="s">
        <v>310</v>
      </c>
    </row>
    <row r="67" spans="1:6" ht="12.75">
      <c r="A67" s="22">
        <f t="shared" si="6"/>
        <v>0.07083333333333523</v>
      </c>
      <c r="B67" s="18"/>
      <c r="C67" s="18">
        <f t="shared" si="8"/>
        <v>643.0300000000001</v>
      </c>
      <c r="D67" s="18">
        <f t="shared" si="5"/>
        <v>642.1800000000001</v>
      </c>
      <c r="E67" s="18">
        <v>641.33</v>
      </c>
      <c r="F67" s="17" t="s">
        <v>311</v>
      </c>
    </row>
    <row r="68" spans="1:6" ht="12.75">
      <c r="A68" s="22">
        <f t="shared" si="6"/>
        <v>0.07083333333333523</v>
      </c>
      <c r="B68" s="18"/>
      <c r="C68" s="18">
        <f t="shared" si="8"/>
        <v>642.85</v>
      </c>
      <c r="D68" s="18">
        <f t="shared" si="5"/>
        <v>642</v>
      </c>
      <c r="E68" s="18">
        <v>641.15</v>
      </c>
      <c r="F68" s="17" t="s">
        <v>312</v>
      </c>
    </row>
    <row r="69" spans="1:6" ht="12.75">
      <c r="A69" s="22">
        <f t="shared" si="6"/>
        <v>0.07083333333333523</v>
      </c>
      <c r="B69" s="18"/>
      <c r="C69" s="18">
        <f t="shared" si="8"/>
        <v>642.71</v>
      </c>
      <c r="D69" s="18">
        <f t="shared" si="5"/>
        <v>641.86</v>
      </c>
      <c r="E69" s="18">
        <v>641.01</v>
      </c>
      <c r="F69" s="17" t="s">
        <v>313</v>
      </c>
    </row>
    <row r="70" spans="1:6" ht="12.75">
      <c r="A70" s="22">
        <f t="shared" si="6"/>
        <v>0.07083333333333523</v>
      </c>
      <c r="B70" s="18"/>
      <c r="C70" s="18">
        <f t="shared" si="8"/>
        <v>642.61</v>
      </c>
      <c r="D70" s="18">
        <f t="shared" si="5"/>
        <v>641.76</v>
      </c>
      <c r="E70" s="18">
        <v>640.91</v>
      </c>
      <c r="F70" s="17" t="s">
        <v>314</v>
      </c>
    </row>
    <row r="71" spans="1:6" ht="12.75">
      <c r="A71" s="22">
        <f t="shared" si="6"/>
        <v>0.07083333333333523</v>
      </c>
      <c r="B71" s="18"/>
      <c r="C71" s="18">
        <f t="shared" si="8"/>
        <v>642.5400000000001</v>
      </c>
      <c r="D71" s="18">
        <f t="shared" si="5"/>
        <v>641.69</v>
      </c>
      <c r="E71" s="18">
        <v>640.84</v>
      </c>
      <c r="F71" s="17" t="s">
        <v>315</v>
      </c>
    </row>
    <row r="72" spans="1:6" ht="12.75">
      <c r="A72" s="22">
        <f t="shared" si="6"/>
        <v>0.07083333333333523</v>
      </c>
      <c r="B72" s="18"/>
      <c r="C72" s="18">
        <f t="shared" si="8"/>
        <v>642.5200000000001</v>
      </c>
      <c r="D72" s="18">
        <f t="shared" si="5"/>
        <v>641.6700000000001</v>
      </c>
      <c r="E72" s="18">
        <v>640.82</v>
      </c>
      <c r="F72" s="17" t="s">
        <v>316</v>
      </c>
    </row>
    <row r="73" spans="1:6" ht="12.75">
      <c r="A73" s="22">
        <f t="shared" si="6"/>
        <v>0.07083333333333523</v>
      </c>
      <c r="B73" s="18"/>
      <c r="C73" s="18">
        <f t="shared" si="8"/>
        <v>642.5300000000001</v>
      </c>
      <c r="D73" s="18">
        <f t="shared" si="5"/>
        <v>641.6800000000001</v>
      </c>
      <c r="E73" s="18">
        <v>640.83</v>
      </c>
      <c r="F73" s="17" t="s">
        <v>317</v>
      </c>
    </row>
    <row r="74" spans="1:6" ht="12.75">
      <c r="A74" s="22">
        <f t="shared" si="6"/>
        <v>0.07083333333333523</v>
      </c>
      <c r="B74" s="18"/>
      <c r="C74" s="18">
        <f t="shared" si="8"/>
        <v>642.58</v>
      </c>
      <c r="D74" s="18">
        <f t="shared" si="5"/>
        <v>641.73</v>
      </c>
      <c r="E74" s="18">
        <v>640.88</v>
      </c>
      <c r="F74" s="17" t="s">
        <v>318</v>
      </c>
    </row>
    <row r="75" spans="1:6" ht="12.75">
      <c r="A75" s="22">
        <f t="shared" si="6"/>
        <v>0.07083333333333523</v>
      </c>
      <c r="B75" s="18"/>
      <c r="C75" s="18">
        <f t="shared" si="8"/>
        <v>642.6600000000001</v>
      </c>
      <c r="D75" s="18">
        <f t="shared" si="5"/>
        <v>641.8100000000001</v>
      </c>
      <c r="E75" s="18">
        <v>640.96</v>
      </c>
      <c r="F75" s="17" t="s">
        <v>319</v>
      </c>
    </row>
    <row r="76" spans="1:6" ht="12.75">
      <c r="A76" s="22">
        <f>(C76-E76)/24</f>
        <v>0.07083333333333523</v>
      </c>
      <c r="B76" s="18"/>
      <c r="C76" s="18">
        <f aca="true" t="shared" si="11" ref="C76:C81">E76+1.7</f>
        <v>642.7800000000001</v>
      </c>
      <c r="D76" s="18">
        <f t="shared" si="5"/>
        <v>641.9300000000001</v>
      </c>
      <c r="E76" s="18">
        <v>641.08</v>
      </c>
      <c r="F76" s="17" t="s">
        <v>320</v>
      </c>
    </row>
    <row r="77" spans="1:6" ht="12.75">
      <c r="A77" s="22">
        <f aca="true" t="shared" si="12" ref="A77:A83">(C77-E77)/24</f>
        <v>0.07083333333333523</v>
      </c>
      <c r="B77" s="18"/>
      <c r="C77" s="18">
        <f t="shared" si="11"/>
        <v>642.94</v>
      </c>
      <c r="D77" s="18">
        <f t="shared" si="5"/>
        <v>642.09</v>
      </c>
      <c r="E77" s="18">
        <v>641.24</v>
      </c>
      <c r="F77" s="17" t="s">
        <v>321</v>
      </c>
    </row>
    <row r="78" spans="1:6" ht="12.75">
      <c r="A78" s="22">
        <f t="shared" si="12"/>
        <v>0.07083333333333523</v>
      </c>
      <c r="B78" s="18"/>
      <c r="C78" s="18">
        <f t="shared" si="11"/>
        <v>643.09</v>
      </c>
      <c r="D78" s="18">
        <f t="shared" si="5"/>
        <v>642.24</v>
      </c>
      <c r="E78" s="18">
        <v>641.39</v>
      </c>
      <c r="F78" s="17" t="s">
        <v>322</v>
      </c>
    </row>
    <row r="79" spans="1:6" ht="12.75">
      <c r="A79" s="22">
        <f t="shared" si="12"/>
        <v>0.07083333333333523</v>
      </c>
      <c r="B79" s="18"/>
      <c r="C79" s="18">
        <f t="shared" si="11"/>
        <v>643.24</v>
      </c>
      <c r="D79" s="18">
        <f t="shared" si="5"/>
        <v>642.39</v>
      </c>
      <c r="E79" s="18">
        <v>641.54</v>
      </c>
      <c r="F79" s="17" t="s">
        <v>323</v>
      </c>
    </row>
    <row r="80" spans="1:6" ht="12.75">
      <c r="A80" s="22">
        <f t="shared" si="12"/>
        <v>0.07083333333333523</v>
      </c>
      <c r="B80" s="18"/>
      <c r="C80" s="18">
        <f t="shared" si="11"/>
        <v>643.3900000000001</v>
      </c>
      <c r="D80" s="18">
        <f t="shared" si="5"/>
        <v>642.5400000000001</v>
      </c>
      <c r="E80" s="18">
        <v>641.69</v>
      </c>
      <c r="F80" s="17" t="s">
        <v>324</v>
      </c>
    </row>
    <row r="81" spans="1:6" ht="12.75">
      <c r="A81" s="22">
        <f t="shared" si="12"/>
        <v>0.07083333333333523</v>
      </c>
      <c r="B81" s="18"/>
      <c r="C81" s="18">
        <f t="shared" si="11"/>
        <v>643.5500000000001</v>
      </c>
      <c r="D81" s="18">
        <f t="shared" si="5"/>
        <v>642.7</v>
      </c>
      <c r="E81" s="18">
        <v>641.85</v>
      </c>
      <c r="F81" s="17" t="s">
        <v>325</v>
      </c>
    </row>
    <row r="82" spans="1:6" ht="12.75">
      <c r="A82" s="22">
        <f t="shared" si="12"/>
        <v>0.06750000000000018</v>
      </c>
      <c r="B82" s="18"/>
      <c r="C82" s="18">
        <f>E82+1.62</f>
        <v>643.62</v>
      </c>
      <c r="D82" s="18">
        <f t="shared" si="5"/>
        <v>642.81</v>
      </c>
      <c r="E82" s="18">
        <v>642</v>
      </c>
      <c r="F82" s="17" t="s">
        <v>326</v>
      </c>
    </row>
    <row r="83" spans="1:6" ht="12.75">
      <c r="A83" s="22">
        <f t="shared" si="12"/>
        <v>0.06333333333333258</v>
      </c>
      <c r="B83" s="18"/>
      <c r="C83" s="18">
        <f>E83+1.52</f>
        <v>643.67</v>
      </c>
      <c r="D83" s="18">
        <f t="shared" si="5"/>
        <v>642.91</v>
      </c>
      <c r="E83" s="18">
        <v>642.15</v>
      </c>
      <c r="F83" s="17" t="s">
        <v>327</v>
      </c>
    </row>
    <row r="84" spans="1:6" ht="12.75">
      <c r="A84" s="22">
        <f>(C84-E84)/24</f>
        <v>0.0591666666666697</v>
      </c>
      <c r="B84" s="18"/>
      <c r="C84" s="18">
        <v>643.72</v>
      </c>
      <c r="D84" s="18">
        <f>E84+12*A84</f>
        <v>643.01</v>
      </c>
      <c r="E84" s="18">
        <v>642.3</v>
      </c>
      <c r="F84" s="17" t="s">
        <v>328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>
    <row r="1" ht="12.75">
      <c r="A1" s="15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spans="2:11" ht="12.75">
      <c r="B1" s="5">
        <v>24</v>
      </c>
      <c r="C1" s="5">
        <v>12</v>
      </c>
      <c r="D1" s="5" t="s">
        <v>15</v>
      </c>
      <c r="I1" s="16" t="s">
        <v>15</v>
      </c>
      <c r="J1" s="16">
        <v>12</v>
      </c>
      <c r="K1" s="16">
        <v>24</v>
      </c>
    </row>
    <row r="2" spans="1:12" ht="12.75">
      <c r="A2">
        <f>(D2-B2)/24</f>
        <v>0.03875000000000265</v>
      </c>
      <c r="B2" s="18">
        <v>664.43</v>
      </c>
      <c r="C2" s="18">
        <f>D2-12*A2</f>
        <v>664.895</v>
      </c>
      <c r="D2" s="18">
        <v>665.36</v>
      </c>
      <c r="E2" s="12" t="s">
        <v>242</v>
      </c>
      <c r="F2" s="2"/>
      <c r="G2" s="2"/>
      <c r="H2" s="17" t="s">
        <v>201</v>
      </c>
      <c r="I2" s="18">
        <v>665.6</v>
      </c>
      <c r="J2" s="18">
        <f>I2+12*L2</f>
        <v>665.8484</v>
      </c>
      <c r="K2" s="18">
        <f>I2+24*L2</f>
        <v>666.0968</v>
      </c>
      <c r="L2">
        <v>0.0207</v>
      </c>
    </row>
    <row r="3" spans="1:12" ht="12.75">
      <c r="A3">
        <f>A2-0.004615</f>
        <v>0.03413500000000265</v>
      </c>
      <c r="B3" s="18">
        <f>D3-24*A3</f>
        <v>664.62076</v>
      </c>
      <c r="C3" s="18">
        <f aca="true" t="shared" si="0" ref="C3:C14">D3-12*A3</f>
        <v>665.03038</v>
      </c>
      <c r="D3" s="18">
        <v>665.44</v>
      </c>
      <c r="E3" s="12" t="s">
        <v>230</v>
      </c>
      <c r="F3" s="2"/>
      <c r="G3" s="2"/>
      <c r="H3" s="17" t="s">
        <v>202</v>
      </c>
      <c r="I3" s="18">
        <v>665.6</v>
      </c>
      <c r="J3" s="18">
        <f aca="true" t="shared" si="1" ref="J3:J13">I3+12*L3</f>
        <v>665.8064</v>
      </c>
      <c r="K3" s="18">
        <f aca="true" t="shared" si="2" ref="K3:K13">I3+24*L3</f>
        <v>666.0128</v>
      </c>
      <c r="L3">
        <f>L2-0.0035</f>
        <v>0.0172</v>
      </c>
    </row>
    <row r="4" spans="1:12" ht="12.75">
      <c r="A4">
        <f>A3-0.0047596</f>
        <v>0.02937540000000265</v>
      </c>
      <c r="B4" s="18">
        <f aca="true" t="shared" si="3" ref="B4:B14">D4-24*A4</f>
        <v>664.7949904</v>
      </c>
      <c r="C4" s="18">
        <f t="shared" si="0"/>
        <v>665.1474952</v>
      </c>
      <c r="D4" s="18">
        <v>665.5</v>
      </c>
      <c r="E4" s="12" t="s">
        <v>231</v>
      </c>
      <c r="F4" s="2"/>
      <c r="G4" s="2"/>
      <c r="H4" s="17" t="s">
        <v>203</v>
      </c>
      <c r="I4" s="18">
        <v>665.57</v>
      </c>
      <c r="J4" s="18">
        <f t="shared" si="1"/>
        <v>665.7596000000001</v>
      </c>
      <c r="K4" s="18">
        <f t="shared" si="2"/>
        <v>665.9492</v>
      </c>
      <c r="L4">
        <v>0.0158</v>
      </c>
    </row>
    <row r="5" spans="1:12" ht="12.75">
      <c r="A5">
        <f aca="true" t="shared" si="4" ref="A5:A13">A4-0.0047596</f>
        <v>0.02461580000000265</v>
      </c>
      <c r="B5" s="18">
        <f t="shared" si="3"/>
        <v>664.9392207999999</v>
      </c>
      <c r="C5" s="18">
        <f t="shared" si="0"/>
        <v>665.2346104</v>
      </c>
      <c r="D5" s="18">
        <v>665.53</v>
      </c>
      <c r="E5" s="12" t="s">
        <v>232</v>
      </c>
      <c r="F5" s="2"/>
      <c r="G5" s="2"/>
      <c r="H5" s="17" t="s">
        <v>204</v>
      </c>
      <c r="I5" s="18">
        <v>665.5</v>
      </c>
      <c r="J5" s="18">
        <f t="shared" si="1"/>
        <v>665.6896</v>
      </c>
      <c r="K5" s="18">
        <f t="shared" si="2"/>
        <v>665.8792</v>
      </c>
      <c r="L5">
        <v>0.0158</v>
      </c>
    </row>
    <row r="6" spans="1:12" ht="12.75">
      <c r="A6">
        <f t="shared" si="4"/>
        <v>0.01985620000000265</v>
      </c>
      <c r="B6" s="18">
        <f t="shared" si="3"/>
        <v>665.0534511999999</v>
      </c>
      <c r="C6" s="18">
        <f t="shared" si="0"/>
        <v>665.2917256</v>
      </c>
      <c r="D6" s="18">
        <v>665.53</v>
      </c>
      <c r="E6" s="12" t="s">
        <v>233</v>
      </c>
      <c r="F6" s="2"/>
      <c r="G6" s="2"/>
      <c r="H6" s="17" t="s">
        <v>205</v>
      </c>
      <c r="I6" s="18">
        <v>665.39</v>
      </c>
      <c r="J6" s="18">
        <f t="shared" si="1"/>
        <v>665.5796</v>
      </c>
      <c r="K6" s="18">
        <f t="shared" si="2"/>
        <v>665.7692</v>
      </c>
      <c r="L6">
        <v>0.0158</v>
      </c>
    </row>
    <row r="7" spans="1:12" ht="12.75">
      <c r="A7">
        <f t="shared" si="4"/>
        <v>0.015096600000002652</v>
      </c>
      <c r="B7" s="18">
        <f t="shared" si="3"/>
        <v>665.1376816</v>
      </c>
      <c r="C7" s="18">
        <f t="shared" si="0"/>
        <v>665.3188408</v>
      </c>
      <c r="D7" s="18">
        <v>665.5</v>
      </c>
      <c r="E7" s="12" t="s">
        <v>202</v>
      </c>
      <c r="F7" s="2"/>
      <c r="G7" s="2"/>
      <c r="H7" s="17" t="s">
        <v>206</v>
      </c>
      <c r="I7" s="18">
        <v>665.24</v>
      </c>
      <c r="J7" s="18">
        <f t="shared" si="1"/>
        <v>665.4296</v>
      </c>
      <c r="K7" s="18">
        <f t="shared" si="2"/>
        <v>665.6192</v>
      </c>
      <c r="L7">
        <v>0.0158</v>
      </c>
    </row>
    <row r="8" spans="1:12" ht="12.75">
      <c r="A8">
        <f t="shared" si="4"/>
        <v>0.010337000000002653</v>
      </c>
      <c r="B8" s="18">
        <f t="shared" si="3"/>
        <v>665.201912</v>
      </c>
      <c r="C8" s="18">
        <f t="shared" si="0"/>
        <v>665.325956</v>
      </c>
      <c r="D8" s="18">
        <v>665.45</v>
      </c>
      <c r="E8" s="12" t="s">
        <v>203</v>
      </c>
      <c r="F8" s="2"/>
      <c r="G8" s="2"/>
      <c r="H8" s="17" t="s">
        <v>207</v>
      </c>
      <c r="I8" s="18">
        <v>665.06</v>
      </c>
      <c r="J8" s="18">
        <f t="shared" si="1"/>
        <v>665.2496</v>
      </c>
      <c r="K8" s="18">
        <f t="shared" si="2"/>
        <v>665.4391999999999</v>
      </c>
      <c r="L8">
        <v>0.0158</v>
      </c>
    </row>
    <row r="9" spans="1:12" ht="12.75">
      <c r="A9">
        <f t="shared" si="4"/>
        <v>0.005577400000002653</v>
      </c>
      <c r="B9" s="18">
        <f t="shared" si="3"/>
        <v>665.2261424</v>
      </c>
      <c r="C9" s="18">
        <f t="shared" si="0"/>
        <v>665.2930712</v>
      </c>
      <c r="D9" s="18">
        <v>665.36</v>
      </c>
      <c r="E9" s="12" t="s">
        <v>204</v>
      </c>
      <c r="F9" s="2"/>
      <c r="G9" s="2"/>
      <c r="H9" s="17" t="s">
        <v>208</v>
      </c>
      <c r="I9" s="18">
        <v>664.87</v>
      </c>
      <c r="J9" s="18">
        <f t="shared" si="1"/>
        <v>665.0596</v>
      </c>
      <c r="K9" s="18">
        <f t="shared" si="2"/>
        <v>665.2492</v>
      </c>
      <c r="L9">
        <v>0.0158</v>
      </c>
    </row>
    <row r="10" spans="1:12" ht="12.75">
      <c r="A10">
        <f t="shared" si="4"/>
        <v>0.0008178000000026529</v>
      </c>
      <c r="B10" s="18">
        <f t="shared" si="3"/>
        <v>665.2303727999999</v>
      </c>
      <c r="C10" s="18">
        <f t="shared" si="0"/>
        <v>665.2401864</v>
      </c>
      <c r="D10" s="18">
        <v>665.25</v>
      </c>
      <c r="E10" s="12" t="s">
        <v>205</v>
      </c>
      <c r="F10" s="2"/>
      <c r="G10" s="2"/>
      <c r="H10" s="17" t="s">
        <v>209</v>
      </c>
      <c r="I10" s="18">
        <v>664.68</v>
      </c>
      <c r="J10" s="18">
        <f t="shared" si="1"/>
        <v>664.8696</v>
      </c>
      <c r="K10" s="18">
        <f t="shared" si="2"/>
        <v>665.0591999999999</v>
      </c>
      <c r="L10">
        <v>0.0158</v>
      </c>
    </row>
    <row r="11" spans="1:12" ht="12.75">
      <c r="A11">
        <f t="shared" si="4"/>
        <v>-0.003941799999997347</v>
      </c>
      <c r="B11" s="18">
        <f t="shared" si="3"/>
        <v>665.1946032</v>
      </c>
      <c r="C11" s="18">
        <f t="shared" si="0"/>
        <v>665.1473016</v>
      </c>
      <c r="D11" s="18">
        <v>665.1</v>
      </c>
      <c r="E11" s="12" t="s">
        <v>206</v>
      </c>
      <c r="F11" s="2"/>
      <c r="G11" s="2"/>
      <c r="H11" s="17" t="s">
        <v>210</v>
      </c>
      <c r="I11" s="18">
        <v>664.49</v>
      </c>
      <c r="J11" s="18">
        <f t="shared" si="1"/>
        <v>664.6796</v>
      </c>
      <c r="K11" s="18">
        <f t="shared" si="2"/>
        <v>664.8692</v>
      </c>
      <c r="L11">
        <v>0.0158</v>
      </c>
    </row>
    <row r="12" spans="1:12" ht="12.75">
      <c r="A12">
        <f t="shared" si="4"/>
        <v>-0.008701399999997347</v>
      </c>
      <c r="B12" s="18">
        <f t="shared" si="3"/>
        <v>665.1688336</v>
      </c>
      <c r="C12" s="18">
        <f t="shared" si="0"/>
        <v>665.0644168</v>
      </c>
      <c r="D12" s="18">
        <v>664.96</v>
      </c>
      <c r="E12" s="12" t="s">
        <v>207</v>
      </c>
      <c r="F12" s="2"/>
      <c r="G12" s="2"/>
      <c r="H12" s="17" t="s">
        <v>211</v>
      </c>
      <c r="I12" s="18">
        <v>664.3</v>
      </c>
      <c r="J12" s="18">
        <f t="shared" si="1"/>
        <v>664.4896</v>
      </c>
      <c r="K12" s="18">
        <f t="shared" si="2"/>
        <v>664.6791999999999</v>
      </c>
      <c r="L12">
        <v>0.0158</v>
      </c>
    </row>
    <row r="13" spans="1:12" ht="12.75">
      <c r="A13">
        <f t="shared" si="4"/>
        <v>-0.013460999999997347</v>
      </c>
      <c r="B13" s="18">
        <f t="shared" si="3"/>
        <v>665.1230639999999</v>
      </c>
      <c r="C13" s="18">
        <f t="shared" si="0"/>
        <v>664.9615319999999</v>
      </c>
      <c r="D13" s="18">
        <v>664.8</v>
      </c>
      <c r="E13" s="17" t="s">
        <v>208</v>
      </c>
      <c r="F13" s="2"/>
      <c r="G13" s="2"/>
      <c r="H13" s="17" t="s">
        <v>212</v>
      </c>
      <c r="I13" s="18">
        <v>664.19</v>
      </c>
      <c r="J13" s="18">
        <f t="shared" si="1"/>
        <v>664.3796000000001</v>
      </c>
      <c r="K13" s="18">
        <f t="shared" si="2"/>
        <v>664.5692</v>
      </c>
      <c r="L13">
        <v>0.0158</v>
      </c>
    </row>
    <row r="14" spans="1:11" ht="12.75">
      <c r="A14">
        <f>A13-0.00111945</f>
        <v>-0.014580449999997346</v>
      </c>
      <c r="B14" s="18">
        <f t="shared" si="3"/>
        <v>665.1199307999999</v>
      </c>
      <c r="C14" s="18">
        <f t="shared" si="0"/>
        <v>664.9449654</v>
      </c>
      <c r="D14" s="18">
        <v>664.77</v>
      </c>
      <c r="E14" s="17" t="s">
        <v>241</v>
      </c>
      <c r="F14" s="2"/>
      <c r="G14" s="2"/>
      <c r="H14" s="17" t="s">
        <v>213</v>
      </c>
      <c r="I14" s="18"/>
      <c r="J14" s="18">
        <v>664.3</v>
      </c>
      <c r="K14" s="18">
        <v>664.49</v>
      </c>
    </row>
    <row r="15" spans="2:11" ht="12.75">
      <c r="B15" s="18"/>
      <c r="C15" s="18"/>
      <c r="D15" s="18">
        <v>664.66</v>
      </c>
      <c r="E15" s="12" t="s">
        <v>209</v>
      </c>
      <c r="F15" s="2"/>
      <c r="G15" s="2"/>
      <c r="H15" s="17" t="s">
        <v>214</v>
      </c>
      <c r="I15" s="18"/>
      <c r="J15" s="18"/>
      <c r="K15" s="18">
        <v>664.37</v>
      </c>
    </row>
    <row r="16" spans="2:11" ht="12.75">
      <c r="B16" s="18"/>
      <c r="C16" s="18"/>
      <c r="D16" s="18">
        <v>664.59</v>
      </c>
      <c r="E16" s="12" t="s">
        <v>234</v>
      </c>
      <c r="F16" s="2"/>
      <c r="G16" s="2"/>
      <c r="H16" s="2"/>
      <c r="I16" s="3"/>
      <c r="J16" s="3"/>
      <c r="K16" s="3"/>
    </row>
    <row r="17" spans="2:11" ht="12.75">
      <c r="B17" s="2"/>
      <c r="C17" s="2"/>
      <c r="D17" s="2"/>
      <c r="E17" s="2"/>
      <c r="F17" s="2"/>
      <c r="G17" s="2"/>
      <c r="H17" s="2"/>
      <c r="I17" s="3"/>
      <c r="J17" s="3"/>
      <c r="K17" s="3"/>
    </row>
    <row r="18" spans="2:11" ht="12.75">
      <c r="B18" s="2"/>
      <c r="C18" s="2"/>
      <c r="D18" s="2"/>
      <c r="E18" s="2"/>
      <c r="F18" s="2"/>
      <c r="G18" s="2"/>
      <c r="H18" s="2"/>
      <c r="I18" s="3"/>
      <c r="J18" s="3"/>
      <c r="K18" s="3"/>
    </row>
    <row r="19" spans="2:11" ht="12.75">
      <c r="B19" s="18">
        <v>659.35</v>
      </c>
      <c r="C19" s="18"/>
      <c r="D19" s="18"/>
      <c r="E19" s="12" t="s">
        <v>235</v>
      </c>
      <c r="F19" s="2"/>
      <c r="G19" s="2"/>
      <c r="H19" s="12" t="s">
        <v>215</v>
      </c>
      <c r="I19" s="18">
        <v>657.26</v>
      </c>
      <c r="J19" s="18"/>
      <c r="K19" s="18"/>
    </row>
    <row r="20" spans="2:11" ht="12.75">
      <c r="B20" s="18">
        <v>659.02</v>
      </c>
      <c r="C20" s="18"/>
      <c r="D20" s="18"/>
      <c r="E20" s="12" t="s">
        <v>237</v>
      </c>
      <c r="F20" s="2"/>
      <c r="G20" s="2"/>
      <c r="H20" s="12" t="s">
        <v>216</v>
      </c>
      <c r="I20" s="18">
        <v>657.14</v>
      </c>
      <c r="J20" s="18"/>
      <c r="K20" s="18"/>
    </row>
    <row r="21" spans="1:11" ht="12.75">
      <c r="A21" s="2">
        <f>0.01</f>
        <v>0.01</v>
      </c>
      <c r="B21" s="18">
        <f aca="true" t="shared" si="5" ref="B21:B32">D21+24*A21</f>
        <v>658.62</v>
      </c>
      <c r="C21" s="18">
        <f aca="true" t="shared" si="6" ref="C21:C32">D21+12*A21</f>
        <v>658.5</v>
      </c>
      <c r="D21" s="18">
        <v>658.38</v>
      </c>
      <c r="E21" s="12" t="s">
        <v>236</v>
      </c>
      <c r="F21" s="2"/>
      <c r="G21" s="2"/>
      <c r="H21" s="12" t="s">
        <v>217</v>
      </c>
      <c r="I21" s="18">
        <v>656.59</v>
      </c>
      <c r="J21" s="18"/>
      <c r="K21" s="18"/>
    </row>
    <row r="22" spans="1:12" ht="12.75">
      <c r="A22" s="2">
        <f>A21+0.004408</f>
        <v>0.014408</v>
      </c>
      <c r="B22" s="18">
        <f t="shared" si="5"/>
        <v>658.545792</v>
      </c>
      <c r="C22" s="18">
        <f t="shared" si="6"/>
        <v>658.3728960000001</v>
      </c>
      <c r="D22" s="18">
        <v>658.2</v>
      </c>
      <c r="E22" s="12" t="s">
        <v>238</v>
      </c>
      <c r="F22" s="2"/>
      <c r="G22" s="2"/>
      <c r="H22" s="12" t="s">
        <v>218</v>
      </c>
      <c r="I22" s="18">
        <v>656.57</v>
      </c>
      <c r="J22" s="18">
        <f>I22-12*L22</f>
        <v>656.1800000000001</v>
      </c>
      <c r="K22" s="18">
        <f>I22-24*L22</f>
        <v>655.7900000000001</v>
      </c>
      <c r="L22">
        <v>0.0325</v>
      </c>
    </row>
    <row r="23" spans="1:12" ht="12.75">
      <c r="A23" s="2">
        <f aca="true" t="shared" si="7" ref="A23:A33">A22+0.004408</f>
        <v>0.018816</v>
      </c>
      <c r="B23" s="18">
        <f t="shared" si="5"/>
        <v>658.1415840000001</v>
      </c>
      <c r="C23" s="18">
        <f t="shared" si="6"/>
        <v>657.915792</v>
      </c>
      <c r="D23" s="18">
        <v>657.69</v>
      </c>
      <c r="E23" s="12" t="s">
        <v>239</v>
      </c>
      <c r="F23" s="2"/>
      <c r="G23" s="2"/>
      <c r="H23" s="12" t="s">
        <v>219</v>
      </c>
      <c r="I23" s="18">
        <v>656.03</v>
      </c>
      <c r="J23" s="18">
        <f aca="true" t="shared" si="8" ref="J23:J33">I23-12*L23</f>
        <v>655.5914</v>
      </c>
      <c r="K23" s="18">
        <f aca="true" t="shared" si="9" ref="K23:K33">I23-24*L23</f>
        <v>655.1528</v>
      </c>
      <c r="L23">
        <f>L22+0.00405</f>
        <v>0.03655</v>
      </c>
    </row>
    <row r="24" spans="1:12" ht="12.75">
      <c r="A24" s="2">
        <f t="shared" si="7"/>
        <v>0.023223999999999998</v>
      </c>
      <c r="B24" s="18">
        <f t="shared" si="5"/>
        <v>657.7273759999999</v>
      </c>
      <c r="C24" s="18">
        <f t="shared" si="6"/>
        <v>657.448688</v>
      </c>
      <c r="D24" s="18">
        <v>657.17</v>
      </c>
      <c r="E24" s="12" t="s">
        <v>216</v>
      </c>
      <c r="F24" s="2"/>
      <c r="G24" s="2"/>
      <c r="H24" s="12" t="s">
        <v>220</v>
      </c>
      <c r="I24" s="18">
        <v>655.48</v>
      </c>
      <c r="J24" s="18">
        <f t="shared" si="8"/>
        <v>654.9928</v>
      </c>
      <c r="K24" s="18">
        <f t="shared" si="9"/>
        <v>654.5056000000001</v>
      </c>
      <c r="L24">
        <f aca="true" t="shared" si="10" ref="L24:L32">L23+0.00405</f>
        <v>0.0406</v>
      </c>
    </row>
    <row r="25" spans="1:12" ht="12.75">
      <c r="A25" s="2">
        <f t="shared" si="7"/>
        <v>0.027631999999999997</v>
      </c>
      <c r="B25" s="18">
        <f t="shared" si="5"/>
        <v>657.323168</v>
      </c>
      <c r="C25" s="18">
        <f t="shared" si="6"/>
        <v>656.991584</v>
      </c>
      <c r="D25" s="18">
        <v>656.66</v>
      </c>
      <c r="E25" s="12" t="s">
        <v>217</v>
      </c>
      <c r="F25" s="2"/>
      <c r="G25" s="2"/>
      <c r="H25" s="12" t="s">
        <v>221</v>
      </c>
      <c r="I25" s="18">
        <v>654.91</v>
      </c>
      <c r="J25" s="18">
        <f t="shared" si="8"/>
        <v>654.3742</v>
      </c>
      <c r="K25" s="18">
        <f t="shared" si="9"/>
        <v>653.8384</v>
      </c>
      <c r="L25">
        <f t="shared" si="10"/>
        <v>0.044649999999999995</v>
      </c>
    </row>
    <row r="26" spans="1:12" ht="12.75">
      <c r="A26" s="2">
        <f t="shared" si="7"/>
        <v>0.03204</v>
      </c>
      <c r="B26" s="18">
        <f t="shared" si="5"/>
        <v>656.90896</v>
      </c>
      <c r="C26" s="18">
        <f t="shared" si="6"/>
        <v>656.52448</v>
      </c>
      <c r="D26" s="18">
        <v>656.14</v>
      </c>
      <c r="E26" s="12" t="s">
        <v>219</v>
      </c>
      <c r="F26" s="2"/>
      <c r="G26" s="2"/>
      <c r="H26" s="12" t="s">
        <v>222</v>
      </c>
      <c r="I26" s="18">
        <v>654.34</v>
      </c>
      <c r="J26" s="18">
        <f t="shared" si="8"/>
        <v>653.7556000000001</v>
      </c>
      <c r="K26" s="18">
        <f t="shared" si="9"/>
        <v>653.1712</v>
      </c>
      <c r="L26">
        <f t="shared" si="10"/>
        <v>0.04869999999999999</v>
      </c>
    </row>
    <row r="27" spans="1:12" ht="12.75">
      <c r="A27" s="2">
        <f t="shared" si="7"/>
        <v>0.036448</v>
      </c>
      <c r="B27" s="18">
        <f t="shared" si="5"/>
        <v>656.474752</v>
      </c>
      <c r="C27" s="18">
        <f t="shared" si="6"/>
        <v>656.037376</v>
      </c>
      <c r="D27" s="18">
        <v>655.6</v>
      </c>
      <c r="E27" s="12" t="s">
        <v>220</v>
      </c>
      <c r="F27" s="2"/>
      <c r="G27" s="2"/>
      <c r="H27" s="12" t="s">
        <v>223</v>
      </c>
      <c r="I27" s="18">
        <v>653.76</v>
      </c>
      <c r="J27" s="18">
        <f t="shared" si="8"/>
        <v>653.127</v>
      </c>
      <c r="K27" s="18">
        <f t="shared" si="9"/>
        <v>652.494</v>
      </c>
      <c r="L27">
        <f t="shared" si="10"/>
        <v>0.05274999999999999</v>
      </c>
    </row>
    <row r="28" spans="1:12" ht="12.75">
      <c r="A28" s="2">
        <f t="shared" si="7"/>
        <v>0.040856</v>
      </c>
      <c r="B28" s="18">
        <f t="shared" si="5"/>
        <v>656.020544</v>
      </c>
      <c r="C28" s="18">
        <f t="shared" si="6"/>
        <v>655.530272</v>
      </c>
      <c r="D28" s="18">
        <v>655.04</v>
      </c>
      <c r="E28" s="12" t="s">
        <v>221</v>
      </c>
      <c r="F28" s="2"/>
      <c r="G28" s="2"/>
      <c r="H28" s="12" t="s">
        <v>224</v>
      </c>
      <c r="I28" s="18">
        <v>653.16</v>
      </c>
      <c r="J28" s="18">
        <f t="shared" si="8"/>
        <v>652.4784</v>
      </c>
      <c r="K28" s="18">
        <f t="shared" si="9"/>
        <v>651.7968</v>
      </c>
      <c r="L28">
        <f t="shared" si="10"/>
        <v>0.05679999999999999</v>
      </c>
    </row>
    <row r="29" spans="1:12" ht="12.75">
      <c r="A29" s="2">
        <f t="shared" si="7"/>
        <v>0.045264000000000006</v>
      </c>
      <c r="B29" s="18">
        <f t="shared" si="5"/>
        <v>655.556336</v>
      </c>
      <c r="C29" s="18">
        <f t="shared" si="6"/>
        <v>655.0131680000001</v>
      </c>
      <c r="D29" s="18">
        <v>654.47</v>
      </c>
      <c r="E29" s="12" t="s">
        <v>222</v>
      </c>
      <c r="F29" s="2"/>
      <c r="G29" s="2"/>
      <c r="H29" s="12" t="s">
        <v>225</v>
      </c>
      <c r="I29" s="18">
        <v>652.56</v>
      </c>
      <c r="J29" s="18">
        <f t="shared" si="8"/>
        <v>651.8298</v>
      </c>
      <c r="K29" s="18">
        <f t="shared" si="9"/>
        <v>651.0995999999999</v>
      </c>
      <c r="L29">
        <f t="shared" si="10"/>
        <v>0.06084999999999999</v>
      </c>
    </row>
    <row r="30" spans="1:12" ht="12.75">
      <c r="A30" s="2">
        <f t="shared" si="7"/>
        <v>0.04967200000000001</v>
      </c>
      <c r="B30" s="18">
        <f t="shared" si="5"/>
        <v>655.062128</v>
      </c>
      <c r="C30" s="18">
        <f t="shared" si="6"/>
        <v>654.466064</v>
      </c>
      <c r="D30" s="18">
        <v>653.87</v>
      </c>
      <c r="E30" s="12" t="s">
        <v>223</v>
      </c>
      <c r="F30" s="2"/>
      <c r="G30" s="2"/>
      <c r="H30" s="12" t="s">
        <v>226</v>
      </c>
      <c r="I30" s="18">
        <v>651.95</v>
      </c>
      <c r="J30" s="18">
        <f t="shared" si="8"/>
        <v>651.1712</v>
      </c>
      <c r="K30" s="18">
        <f t="shared" si="9"/>
        <v>650.3924000000001</v>
      </c>
      <c r="L30">
        <f t="shared" si="10"/>
        <v>0.06489999999999999</v>
      </c>
    </row>
    <row r="31" spans="1:12" ht="12.75">
      <c r="A31" s="2">
        <f t="shared" si="7"/>
        <v>0.05408000000000001</v>
      </c>
      <c r="B31" s="18">
        <f t="shared" si="5"/>
        <v>654.55792</v>
      </c>
      <c r="C31" s="18">
        <f t="shared" si="6"/>
        <v>653.90896</v>
      </c>
      <c r="D31" s="18">
        <v>653.26</v>
      </c>
      <c r="E31" s="12" t="s">
        <v>224</v>
      </c>
      <c r="F31" s="2"/>
      <c r="G31" s="2"/>
      <c r="H31" s="12" t="s">
        <v>227</v>
      </c>
      <c r="I31" s="18">
        <v>651.32</v>
      </c>
      <c r="J31" s="18">
        <f t="shared" si="8"/>
        <v>650.4926</v>
      </c>
      <c r="K31" s="18">
        <f t="shared" si="9"/>
        <v>649.6652</v>
      </c>
      <c r="L31">
        <f t="shared" si="10"/>
        <v>0.06894999999999998</v>
      </c>
    </row>
    <row r="32" spans="1:12" ht="12.75">
      <c r="A32" s="2">
        <f t="shared" si="7"/>
        <v>0.05848800000000001</v>
      </c>
      <c r="B32" s="18">
        <f t="shared" si="5"/>
        <v>654.033712</v>
      </c>
      <c r="C32" s="18">
        <f t="shared" si="6"/>
        <v>653.331856</v>
      </c>
      <c r="D32" s="18">
        <v>652.63</v>
      </c>
      <c r="E32" s="12" t="s">
        <v>225</v>
      </c>
      <c r="F32" s="2"/>
      <c r="G32" s="2"/>
      <c r="H32" s="12" t="s">
        <v>228</v>
      </c>
      <c r="I32" s="18">
        <v>650.69</v>
      </c>
      <c r="J32" s="18">
        <f t="shared" si="8"/>
        <v>649.8140000000001</v>
      </c>
      <c r="K32" s="18">
        <f t="shared" si="9"/>
        <v>648.9380000000001</v>
      </c>
      <c r="L32">
        <f t="shared" si="10"/>
        <v>0.07299999999999998</v>
      </c>
    </row>
    <row r="33" spans="1:12" ht="12.75">
      <c r="A33" s="2">
        <f t="shared" si="7"/>
        <v>0.06289600000000001</v>
      </c>
      <c r="B33" s="18">
        <f>D33+24*A33</f>
        <v>654.129504</v>
      </c>
      <c r="C33" s="18">
        <f>D33+12*A33</f>
        <v>653.3747520000001</v>
      </c>
      <c r="D33" s="18">
        <v>652.62</v>
      </c>
      <c r="E33" s="12" t="s">
        <v>240</v>
      </c>
      <c r="F33" s="2"/>
      <c r="G33" s="2"/>
      <c r="H33" s="12" t="s">
        <v>229</v>
      </c>
      <c r="I33" s="18">
        <v>650.55</v>
      </c>
      <c r="J33" s="18">
        <f t="shared" si="8"/>
        <v>649.626</v>
      </c>
      <c r="K33" s="18">
        <f t="shared" si="9"/>
        <v>648.702</v>
      </c>
      <c r="L33">
        <v>0.077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jbooher</dc:creator>
  <cp:keywords/>
  <dc:description/>
  <cp:lastModifiedBy>jbooher</cp:lastModifiedBy>
  <dcterms:created xsi:type="dcterms:W3CDTF">2008-09-18T19:02:07Z</dcterms:created>
  <dcterms:modified xsi:type="dcterms:W3CDTF">2008-11-28T20:11:36Z</dcterms:modified>
  <cp:category/>
  <cp:version/>
  <cp:contentType/>
  <cp:contentStatus/>
</cp:coreProperties>
</file>