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BUT\100832_BUT-122D-0.59\Design\Structures\BUT122_0059C\EngData\"/>
    </mc:Choice>
  </mc:AlternateContent>
  <xr:revisionPtr revIDLastSave="0" documentId="10_ncr:100000_{EA4BA5E7-0A68-4DF0-A8B8-6881FB1A48AA}" xr6:coauthVersionLast="31" xr6:coauthVersionMax="31" xr10:uidLastSave="{00000000-0000-0000-0000-000000000000}"/>
  <bookViews>
    <workbookView xWindow="0" yWindow="0" windowWidth="28800" windowHeight="11625" xr2:uid="{DFBD099F-D292-4F1C-970C-2DB3DFFE3A94}"/>
  </bookViews>
  <sheets>
    <sheet name="Sheet2 (2)" sheetId="2" r:id="rId1"/>
  </sheets>
  <externalReferences>
    <externalReference r:id="rId2"/>
  </externalReferences>
  <definedNames>
    <definedName name="HEADINGS">OFFSET([1]Lists!$B$2,0,0,MATCH("*",[1]Lists!$B$2:$B$1000000,-1),1)</definedName>
    <definedName name="ITEM">[1]!QryItem2[[#All],[ITEM]]</definedName>
    <definedName name="QryItemNamed">[1]!QryItem2[#All]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2" l="1"/>
  <c r="D101" i="2"/>
  <c r="D100" i="2"/>
  <c r="D98" i="2"/>
  <c r="D96" i="2"/>
  <c r="D95" i="2"/>
  <c r="D93" i="2"/>
  <c r="D92" i="2"/>
  <c r="D90" i="2"/>
  <c r="D89" i="2"/>
  <c r="D85" i="2"/>
  <c r="D84" i="2"/>
  <c r="D82" i="2"/>
  <c r="D81" i="2"/>
  <c r="D65" i="2"/>
  <c r="D64" i="2"/>
  <c r="D63" i="2" s="1"/>
  <c r="D61" i="2"/>
  <c r="D59" i="2"/>
  <c r="D57" i="2"/>
  <c r="D49" i="2"/>
  <c r="D48" i="2"/>
  <c r="D47" i="2"/>
  <c r="D46" i="2"/>
  <c r="D41" i="2"/>
  <c r="D38" i="2"/>
  <c r="D39" i="2" s="1"/>
  <c r="D37" i="2"/>
  <c r="D32" i="2"/>
  <c r="D30" i="2" s="1"/>
  <c r="D31" i="2"/>
  <c r="D28" i="2"/>
  <c r="D27" i="2"/>
  <c r="D26" i="2"/>
  <c r="D25" i="2"/>
  <c r="D24" i="2"/>
  <c r="D22" i="2"/>
  <c r="D18" i="2" s="1"/>
  <c r="D21" i="2"/>
  <c r="D20" i="2"/>
  <c r="D19" i="2"/>
  <c r="D14" i="2"/>
  <c r="D45" i="2" l="1"/>
  <c r="D52" i="2" s="1"/>
  <c r="D50" i="2"/>
</calcChain>
</file>

<file path=xl/sharedStrings.xml><?xml version="1.0" encoding="utf-8"?>
<sst xmlns="http://schemas.openxmlformats.org/spreadsheetml/2006/main" count="139" uniqueCount="87">
  <si>
    <t>STATE OF OHIO</t>
  </si>
  <si>
    <t>DEPARTMENT OF TRANSPORTATION</t>
  </si>
  <si>
    <t>DISTRICT 8</t>
  </si>
  <si>
    <t>505 S. STATE ROUTE 741</t>
  </si>
  <si>
    <t>LEBANON, OHIO  45036 </t>
  </si>
  <si>
    <t>PHONE: (513) 932-3030</t>
  </si>
  <si>
    <t>FAX: (513) 932-7651 </t>
  </si>
  <si>
    <t xml:space="preserve">JOB/ PID # </t>
  </si>
  <si>
    <t>BUT-122D-0059L PID 100832</t>
  </si>
  <si>
    <t>CALC BY</t>
  </si>
  <si>
    <t>GTF</t>
  </si>
  <si>
    <t>DATE</t>
  </si>
  <si>
    <t>-</t>
  </si>
  <si>
    <t>CHECKED BY</t>
  </si>
  <si>
    <t>PORTIONS OF STRUCTURE REMOVED, AS PER PLAN</t>
  </si>
  <si>
    <t>LS</t>
  </si>
  <si>
    <t>EPOXY COATED REINFORCING STEEL</t>
  </si>
  <si>
    <t>LBS</t>
  </si>
  <si>
    <t>Substructure</t>
  </si>
  <si>
    <t>Superstructure</t>
  </si>
  <si>
    <t>CLASS QC3 CONCRETE, MISC.: SUPERSTRUCTURE CONCRETE WITH QC/QA, AS PER PLAN</t>
  </si>
  <si>
    <t>CY</t>
  </si>
  <si>
    <t xml:space="preserve">Deck Width (F/F Parapets) x Front &amp; Rear x 2' x [Deck Thk. + Haunch Thk. + Overlay Thk.] = 64.5 x 2 x 2 x 1 </t>
  </si>
  <si>
    <t>Left Sidewalk: Front &amp; Rear x 2' x Cross Sectional Area = 2 x 2 x 5</t>
  </si>
  <si>
    <t>Right Saftey Curb: Front &amp; Rear x 2' x Cross Sectional Area = 2 x 2 x 1.63</t>
  </si>
  <si>
    <t>Median: Front &amp; Rear x 2' x Cross Sectional Area = 2 x 2 x  1.75</t>
  </si>
  <si>
    <t>CLASS QC3 CONCRETE, MISC.: SUBSTRUCTURE CONCRETE WITH QC/QA, AS PER PLAN</t>
  </si>
  <si>
    <t>Corbel: Cross Sectional Area x Width x No. of Corbels = 7.097 x 3 x 8</t>
  </si>
  <si>
    <t xml:space="preserve">Backwall Cross Sectional Area (Including Median) x Front &amp; Rear x Backwall T = 97.42 x 2 x 1.25 </t>
  </si>
  <si>
    <t xml:space="preserve">Backwall Cross Sectional Area (@ Sidewalk) x Front &amp; Rear x Backwall T = 13.912 x 2 x 1.75 </t>
  </si>
  <si>
    <t xml:space="preserve">Backwall Cross Sectional Area (@ Saftey Curb) x Front &amp; Rear x Backwall T = 4.674 x 2 x 1.75 </t>
  </si>
  <si>
    <t>TREATING OF CONCRETE BRIDGE DECK WITH SRS</t>
  </si>
  <si>
    <t>SY</t>
  </si>
  <si>
    <t xml:space="preserve">Deck Width (Along Surface Sidewalk, Deck and Median) x Length = 34.135 x 104.5 </t>
  </si>
  <si>
    <t xml:space="preserve">Deck Width (Along Surface Saftey Curb, Deck and Median) x Length = 30.468 x 104.5 </t>
  </si>
  <si>
    <t>STRUCTURAL STEEL MEMBERS, LEVEL UF, AS PER PLAN</t>
  </si>
  <si>
    <t xml:space="preserve">6 Crossframes (including plates) x 450 lbs. Each x For. &amp; Rear = 6 x 450 x 2  </t>
  </si>
  <si>
    <t>TRIMMING OF BEAM END</t>
  </si>
  <si>
    <t>EACH</t>
  </si>
  <si>
    <t>SURFACE PREPARATION OF EXISTING STRUCTURAL STEEL, AS PER PLAN</t>
  </si>
  <si>
    <t>SF</t>
  </si>
  <si>
    <t xml:space="preserve">perimeter of Girder x 6 x total length of painting  = 14.23  x 6 x 6 </t>
  </si>
  <si>
    <t>Surface Area of Crossframes x 16 = 40 x 16</t>
  </si>
  <si>
    <t xml:space="preserve">area of stiffeners x # per girder x (BOTH SIDES) x [6 girders] = 7 x 4 x 2 x 6 </t>
  </si>
  <si>
    <t>area of stiffeners x # per girder x (ONE SIDE) x [2 girders] = 7 x 4 x 1 x 2</t>
  </si>
  <si>
    <t>Additional 10%</t>
  </si>
  <si>
    <t>FIELD PAINTING, MISC.: FIELD PAINTING OF EXISTING STRUCTURAL STEEL (TWO COAT)</t>
  </si>
  <si>
    <t>(See above surface preparation quantity calculations)</t>
  </si>
  <si>
    <t>GRINDING FINS, TEARS, SLIVERS ON EXISTING STRUCTURAL STEEL</t>
  </si>
  <si>
    <t>MNHR</t>
  </si>
  <si>
    <t>STRUCTURAL EXPANSION JOINT INCLUDING ELASTOMERIC STRIP SEAL</t>
  </si>
  <si>
    <t>FT</t>
  </si>
  <si>
    <t>REAR ABUTMENT</t>
  </si>
  <si>
    <t>28.9583' + 35.083'</t>
  </si>
  <si>
    <t>FORWARD ABUTMENT</t>
  </si>
  <si>
    <t>35.46875'+31.9375'</t>
  </si>
  <si>
    <t>1/2" PREFORMED EXPANSION JOINT FILLER</t>
  </si>
  <si>
    <t xml:space="preserve">Cross Sectional Area for Curb on Backwall  (Left side)  x 2 = 7 x 2  </t>
  </si>
  <si>
    <t xml:space="preserve">Cross Sectional Area for Curb on Backwall  (Right side)  x 2 = 11 x 2  </t>
  </si>
  <si>
    <t>1" PREFORMED EXPANSION JOINT FILLER</t>
  </si>
  <si>
    <t xml:space="preserve">Cross Sectional Area for Height of Median  x 2 = 2 x 2  </t>
  </si>
  <si>
    <t>ELASTOMERIC BEARING WITH INTERNAL LAMINATES ONLY (NEOPRENE) (T=2.50")</t>
  </si>
  <si>
    <t>REFURBISH BEARING DEVICE, AS PER PLAN</t>
  </si>
  <si>
    <t>JACKING AND TEMPORARY SUPPORT OF SUPERSTRUCTURE, AS PER PLAN</t>
  </si>
  <si>
    <t>PATCHING CONCRETE STRUCTURE</t>
  </si>
  <si>
    <t>CONCRETE REPAIR BY EPOXY INJECTION</t>
  </si>
  <si>
    <t>MICRO SILICA MODIFIED CONCRETE OVERLAY (T=2.5")</t>
  </si>
  <si>
    <t xml:space="preserve">Length of Overlay x Width of Bridge = 2 * 65.5 </t>
  </si>
  <si>
    <t>MICRO SILICA MODIFIED CONCRETE OVERLAY (VARIABLE THICKNESS), MATERIAL ONLY</t>
  </si>
  <si>
    <t>Length of Overlay x Width of Bridge x D = 2 * 65.5 * .042</t>
  </si>
  <si>
    <t>TEST SLAB</t>
  </si>
  <si>
    <t>WEARING COURSE REMOVED, ASPHALT</t>
  </si>
  <si>
    <t>EXISTING CONCRETE OVERLAY REMOVED</t>
  </si>
  <si>
    <t>HAND CHIPPING</t>
  </si>
  <si>
    <t xml:space="preserve">X-Sectional Area of L-4x4x5/16 = </t>
  </si>
  <si>
    <t>Total length of members END XFRAMES</t>
  </si>
  <si>
    <t>Total Weight of END XFRAMES @ 490 PCF</t>
  </si>
  <si>
    <t>Total Weight of Plates per XFRAME 490 PCF x (4.5 SF x 3/8") =</t>
  </si>
  <si>
    <t>DOWEL HOLES</t>
  </si>
  <si>
    <t>EA</t>
  </si>
  <si>
    <t>Corbel</t>
  </si>
  <si>
    <t>20 per ledge x 8 Ledges =</t>
  </si>
  <si>
    <t>33 x 4 Inbetween =</t>
  </si>
  <si>
    <t>RA</t>
  </si>
  <si>
    <t>9 + 11</t>
  </si>
  <si>
    <t>FA</t>
  </si>
  <si>
    <t>11+9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</si>
</sst>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\-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FF"/>
      <name val="Arial"/>
      <family val="2"/>
    </font>
    <font>
      <i/>
      <sz val="9"/>
      <color indexed="12"/>
      <name val="Arial"/>
      <family val="2"/>
    </font>
    <font>
      <i/>
      <sz val="9"/>
      <color rgb="FF0000FF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NumberFormat="1" applyFill="1" applyBorder="1"/>
    <xf numFmtId="16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0" xfId="0" applyFont="1" applyBorder="1"/>
    <xf numFmtId="0" fontId="0" fillId="0" borderId="0" xfId="0" applyBorder="1"/>
    <xf numFmtId="0" fontId="0" fillId="0" borderId="4" xfId="0" applyNumberFormat="1" applyFill="1" applyBorder="1" applyProtection="1"/>
    <xf numFmtId="164" fontId="0" fillId="0" borderId="0" xfId="0" applyNumberForma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ont="1" applyFill="1" applyBorder="1"/>
    <xf numFmtId="0" fontId="0" fillId="0" borderId="5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Protection="1"/>
    <xf numFmtId="0" fontId="4" fillId="0" borderId="5" xfId="0" applyFont="1" applyFill="1" applyBorder="1" applyAlignment="1" applyProtection="1">
      <alignment vertical="center"/>
    </xf>
    <xf numFmtId="0" fontId="0" fillId="0" borderId="0" xfId="0" applyFill="1" applyBorder="1"/>
    <xf numFmtId="0" fontId="0" fillId="0" borderId="5" xfId="0" applyFill="1" applyBorder="1"/>
    <xf numFmtId="0" fontId="0" fillId="0" borderId="6" xfId="0" applyNumberFormat="1" applyFill="1" applyBorder="1"/>
    <xf numFmtId="164" fontId="0" fillId="0" borderId="7" xfId="0" applyNumberFormat="1" applyFill="1" applyBorder="1"/>
    <xf numFmtId="0" fontId="2" fillId="0" borderId="7" xfId="0" applyFont="1" applyFill="1" applyBorder="1" applyAlignment="1" applyProtection="1">
      <alignment horizontal="center"/>
    </xf>
    <xf numFmtId="0" fontId="0" fillId="0" borderId="7" xfId="0" applyFill="1" applyBorder="1"/>
    <xf numFmtId="0" fontId="0" fillId="0" borderId="8" xfId="0" applyFill="1" applyBorder="1"/>
    <xf numFmtId="0" fontId="5" fillId="0" borderId="9" xfId="0" applyNumberFormat="1" applyFont="1" applyFill="1" applyBorder="1" applyAlignment="1" applyProtection="1">
      <alignment horizontal="right"/>
    </xf>
    <xf numFmtId="164" fontId="5" fillId="0" borderId="10" xfId="0" applyNumberFormat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left"/>
    </xf>
    <xf numFmtId="165" fontId="7" fillId="0" borderId="11" xfId="0" applyNumberFormat="1" applyFont="1" applyFill="1" applyBorder="1" applyAlignment="1" applyProtection="1">
      <protection locked="0"/>
    </xf>
    <xf numFmtId="0" fontId="0" fillId="0" borderId="11" xfId="0" applyFill="1" applyBorder="1"/>
    <xf numFmtId="0" fontId="0" fillId="0" borderId="12" xfId="0" applyFont="1" applyFill="1" applyBorder="1"/>
    <xf numFmtId="0" fontId="0" fillId="0" borderId="0" xfId="0" applyFont="1"/>
    <xf numFmtId="0" fontId="5" fillId="0" borderId="13" xfId="0" applyNumberFormat="1" applyFont="1" applyFill="1" applyBorder="1" applyAlignment="1" applyProtection="1">
      <alignment horizontal="right"/>
    </xf>
    <xf numFmtId="164" fontId="5" fillId="0" borderId="14" xfId="0" applyNumberFormat="1" applyFont="1" applyFill="1" applyBorder="1" applyAlignment="1" applyProtection="1">
      <alignment horizontal="right"/>
    </xf>
    <xf numFmtId="0" fontId="8" fillId="0" borderId="15" xfId="0" applyFont="1" applyFill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14" fontId="8" fillId="0" borderId="16" xfId="0" applyNumberFormat="1" applyFont="1" applyFill="1" applyBorder="1" applyAlignment="1" applyProtection="1">
      <alignment horizontal="left"/>
      <protection locked="0"/>
    </xf>
    <xf numFmtId="0" fontId="5" fillId="0" borderId="17" xfId="0" applyNumberFormat="1" applyFont="1" applyFill="1" applyBorder="1" applyAlignment="1" applyProtection="1">
      <alignment horizontal="right"/>
    </xf>
    <xf numFmtId="164" fontId="5" fillId="0" borderId="18" xfId="0" applyNumberFormat="1" applyFont="1" applyFill="1" applyBorder="1" applyAlignment="1" applyProtection="1">
      <alignment horizontal="right"/>
    </xf>
    <xf numFmtId="0" fontId="5" fillId="0" borderId="19" xfId="0" applyFont="1" applyFill="1" applyBorder="1" applyAlignment="1" applyProtection="1">
      <alignment horizontal="left"/>
    </xf>
    <xf numFmtId="0" fontId="8" fillId="0" borderId="19" xfId="0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14" fontId="8" fillId="0" borderId="20" xfId="0" applyNumberFormat="1" applyFont="1" applyFill="1" applyBorder="1" applyAlignment="1" applyProtection="1">
      <alignment horizontal="left"/>
      <protection locked="0"/>
    </xf>
    <xf numFmtId="0" fontId="5" fillId="0" borderId="11" xfId="0" applyNumberFormat="1" applyFont="1" applyFill="1" applyBorder="1" applyAlignment="1" applyProtection="1">
      <alignment horizontal="right"/>
    </xf>
    <xf numFmtId="164" fontId="5" fillId="0" borderId="11" xfId="0" applyNumberFormat="1" applyFont="1" applyFill="1" applyBorder="1" applyAlignment="1" applyProtection="1">
      <alignment horizontal="right"/>
    </xf>
    <xf numFmtId="0" fontId="5" fillId="0" borderId="11" xfId="0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14" fontId="8" fillId="0" borderId="1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/>
    <xf numFmtId="164" fontId="0" fillId="0" borderId="15" xfId="0" applyNumberFormat="1" applyBorder="1"/>
    <xf numFmtId="0" fontId="9" fillId="0" borderId="15" xfId="0" applyFont="1" applyFill="1" applyBorder="1" applyAlignment="1" applyProtection="1">
      <alignment vertical="center"/>
    </xf>
    <xf numFmtId="0" fontId="0" fillId="0" borderId="15" xfId="0" applyFill="1" applyBorder="1"/>
    <xf numFmtId="0" fontId="9" fillId="0" borderId="21" xfId="0" applyFont="1" applyFill="1" applyBorder="1" applyAlignment="1" applyProtection="1">
      <alignment vertical="center" wrapText="1"/>
    </xf>
    <xf numFmtId="0" fontId="0" fillId="0" borderId="0" xfId="0" applyAlignment="1"/>
    <xf numFmtId="0" fontId="0" fillId="0" borderId="15" xfId="0" applyNumberFormat="1" applyFill="1" applyBorder="1"/>
    <xf numFmtId="164" fontId="0" fillId="0" borderId="15" xfId="0" applyNumberFormat="1" applyFill="1" applyBorder="1"/>
    <xf numFmtId="0" fontId="0" fillId="0" borderId="15" xfId="0" applyFont="1" applyFill="1" applyBorder="1"/>
    <xf numFmtId="0" fontId="1" fillId="0" borderId="15" xfId="0" applyFont="1" applyFill="1" applyBorder="1"/>
    <xf numFmtId="0" fontId="0" fillId="0" borderId="14" xfId="0" applyNumberFormat="1" applyBorder="1"/>
    <xf numFmtId="0" fontId="10" fillId="0" borderId="15" xfId="0" applyFont="1" applyFill="1" applyBorder="1" applyAlignment="1" applyProtection="1">
      <alignment vertical="center"/>
    </xf>
    <xf numFmtId="0" fontId="0" fillId="0" borderId="14" xfId="0" applyNumberFormat="1" applyFill="1" applyBorder="1"/>
    <xf numFmtId="2" fontId="1" fillId="0" borderId="15" xfId="0" applyNumberFormat="1" applyFont="1" applyFill="1" applyBorder="1"/>
    <xf numFmtId="2" fontId="0" fillId="0" borderId="15" xfId="0" applyNumberFormat="1" applyFill="1" applyBorder="1"/>
    <xf numFmtId="1" fontId="1" fillId="0" borderId="0" xfId="0" applyNumberFormat="1" applyFont="1"/>
    <xf numFmtId="1" fontId="0" fillId="0" borderId="15" xfId="0" applyNumberFormat="1" applyFill="1" applyBorder="1"/>
    <xf numFmtId="0" fontId="10" fillId="0" borderId="13" xfId="0" applyNumberFormat="1" applyFont="1" applyFill="1" applyBorder="1" applyAlignment="1" applyProtection="1">
      <alignment vertical="center"/>
    </xf>
    <xf numFmtId="0" fontId="10" fillId="0" borderId="15" xfId="0" applyNumberFormat="1" applyFont="1" applyFill="1" applyBorder="1" applyAlignment="1" applyProtection="1">
      <alignment vertical="center"/>
    </xf>
    <xf numFmtId="164" fontId="10" fillId="0" borderId="15" xfId="0" applyNumberFormat="1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horizontal="left" vertical="center" indent="2"/>
    </xf>
    <xf numFmtId="0" fontId="10" fillId="0" borderId="14" xfId="0" applyNumberFormat="1" applyFont="1" applyFill="1" applyBorder="1" applyAlignment="1" applyProtection="1">
      <alignment vertical="center"/>
    </xf>
    <xf numFmtId="164" fontId="0" fillId="2" borderId="15" xfId="0" applyNumberFormat="1" applyFill="1" applyBorder="1"/>
    <xf numFmtId="0" fontId="9" fillId="2" borderId="15" xfId="0" applyFont="1" applyFill="1" applyBorder="1" applyAlignment="1" applyProtection="1">
      <alignment vertical="center"/>
    </xf>
    <xf numFmtId="0" fontId="0" fillId="2" borderId="15" xfId="0" applyFill="1" applyBorder="1"/>
    <xf numFmtId="0" fontId="10" fillId="2" borderId="15" xfId="0" quotePrefix="1" applyFont="1" applyFill="1" applyBorder="1" applyAlignment="1" applyProtection="1">
      <alignment horizontal="left" vertical="center" indent="2"/>
    </xf>
    <xf numFmtId="0" fontId="10" fillId="2" borderId="15" xfId="0" applyFont="1" applyFill="1" applyBorder="1" applyAlignment="1" applyProtection="1">
      <alignment vertical="center"/>
    </xf>
    <xf numFmtId="1" fontId="1" fillId="0" borderId="15" xfId="0" applyNumberFormat="1" applyFont="1" applyFill="1" applyBorder="1"/>
    <xf numFmtId="2" fontId="1" fillId="0" borderId="15" xfId="0" applyNumberFormat="1" applyFont="1" applyFill="1" applyBorder="1" applyAlignment="1"/>
    <xf numFmtId="0" fontId="1" fillId="0" borderId="15" xfId="0" applyFont="1" applyFill="1" applyBorder="1" applyAlignment="1"/>
    <xf numFmtId="0" fontId="10" fillId="0" borderId="15" xfId="0" applyFont="1" applyFill="1" applyBorder="1" applyAlignment="1" applyProtection="1">
      <alignment vertical="center" wrapText="1"/>
    </xf>
    <xf numFmtId="0" fontId="11" fillId="0" borderId="15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 wrapText="1"/>
    </xf>
    <xf numFmtId="0" fontId="1" fillId="0" borderId="0" xfId="0" applyFont="1"/>
    <xf numFmtId="0" fontId="1" fillId="0" borderId="22" xfId="0" applyFont="1" applyFill="1" applyBorder="1"/>
    <xf numFmtId="0" fontId="10" fillId="3" borderId="15" xfId="0" applyNumberFormat="1" applyFont="1" applyFill="1" applyBorder="1" applyAlignment="1" applyProtection="1">
      <alignment vertical="center"/>
    </xf>
    <xf numFmtId="164" fontId="10" fillId="3" borderId="15" xfId="0" applyNumberFormat="1" applyFont="1" applyFill="1" applyBorder="1" applyAlignment="1" applyProtection="1">
      <alignment vertical="center"/>
    </xf>
    <xf numFmtId="0" fontId="9" fillId="3" borderId="15" xfId="0" applyFont="1" applyFill="1" applyBorder="1" applyAlignment="1" applyProtection="1">
      <alignment vertical="center"/>
    </xf>
    <xf numFmtId="0" fontId="1" fillId="3" borderId="15" xfId="0" applyFont="1" applyFill="1" applyBorder="1"/>
    <xf numFmtId="0" fontId="9" fillId="3" borderId="15" xfId="0" applyFont="1" applyFill="1" applyBorder="1" applyAlignment="1" applyProtection="1">
      <alignment vertical="center" wrapText="1"/>
    </xf>
    <xf numFmtId="0" fontId="0" fillId="0" borderId="23" xfId="0" applyBorder="1"/>
    <xf numFmtId="164" fontId="0" fillId="0" borderId="21" xfId="0" applyNumberFormat="1" applyBorder="1"/>
    <xf numFmtId="0" fontId="9" fillId="0" borderId="21" xfId="0" applyFont="1" applyFill="1" applyBorder="1" applyAlignment="1" applyProtection="1">
      <alignment vertical="center"/>
    </xf>
    <xf numFmtId="0" fontId="10" fillId="0" borderId="21" xfId="0" applyFont="1" applyFill="1" applyBorder="1" applyAlignment="1" applyProtection="1">
      <alignment vertical="center"/>
    </xf>
    <xf numFmtId="1" fontId="0" fillId="0" borderId="15" xfId="0" applyNumberFormat="1" applyFont="1" applyFill="1" applyBorder="1"/>
    <xf numFmtId="0" fontId="10" fillId="0" borderId="21" xfId="0" applyFont="1" applyFill="1" applyBorder="1" applyAlignment="1" applyProtection="1">
      <alignment vertical="center" wrapText="1"/>
    </xf>
    <xf numFmtId="0" fontId="0" fillId="0" borderId="13" xfId="0" applyBorder="1"/>
    <xf numFmtId="0" fontId="10" fillId="0" borderId="15" xfId="0" quotePrefix="1" applyFont="1" applyFill="1" applyBorder="1" applyAlignment="1" applyProtection="1">
      <alignment horizontal="left" vertical="center" wrapText="1" indent="2"/>
    </xf>
    <xf numFmtId="0" fontId="10" fillId="0" borderId="15" xfId="0" quotePrefix="1" applyFont="1" applyFill="1" applyBorder="1" applyAlignment="1" applyProtection="1">
      <alignment horizontal="left" vertical="center" indent="2"/>
    </xf>
    <xf numFmtId="0" fontId="10" fillId="0" borderId="15" xfId="0" applyNumberFormat="1" applyFont="1" applyFill="1" applyBorder="1" applyAlignment="1" applyProtection="1">
      <alignment vertical="center" wrapText="1"/>
    </xf>
    <xf numFmtId="164" fontId="10" fillId="0" borderId="15" xfId="0" applyNumberFormat="1" applyFont="1" applyFill="1" applyBorder="1" applyAlignment="1" applyProtection="1">
      <alignment vertical="center" wrapText="1"/>
    </xf>
    <xf numFmtId="0" fontId="0" fillId="0" borderId="15" xfId="0" applyNumberFormat="1" applyFont="1" applyFill="1" applyBorder="1"/>
    <xf numFmtId="164" fontId="0" fillId="0" borderId="15" xfId="0" applyNumberFormat="1" applyFont="1" applyFill="1" applyBorder="1"/>
    <xf numFmtId="0" fontId="10" fillId="2" borderId="13" xfId="0" applyNumberFormat="1" applyFont="1" applyFill="1" applyBorder="1" applyAlignment="1" applyProtection="1">
      <alignment vertical="center"/>
    </xf>
    <xf numFmtId="11" fontId="10" fillId="2" borderId="15" xfId="0" applyNumberFormat="1" applyFont="1" applyFill="1" applyBorder="1" applyAlignment="1" applyProtection="1">
      <alignment vertical="center"/>
    </xf>
    <xf numFmtId="0" fontId="0" fillId="2" borderId="0" xfId="0" applyFill="1" applyAlignment="1"/>
    <xf numFmtId="0" fontId="0" fillId="2" borderId="15" xfId="0" applyFill="1" applyBorder="1" applyAlignment="1"/>
    <xf numFmtId="0" fontId="0" fillId="2" borderId="0" xfId="0" applyFill="1"/>
    <xf numFmtId="0" fontId="10" fillId="2" borderId="15" xfId="0" applyNumberFormat="1" applyFont="1" applyFill="1" applyBorder="1" applyAlignment="1" applyProtection="1">
      <alignment vertical="center"/>
    </xf>
    <xf numFmtId="164" fontId="10" fillId="2" borderId="15" xfId="0" applyNumberFormat="1" applyFont="1" applyFill="1" applyBorder="1" applyAlignment="1" applyProtection="1">
      <alignment vertical="center"/>
    </xf>
    <xf numFmtId="0" fontId="10" fillId="2" borderId="15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/>
    <xf numFmtId="0" fontId="0" fillId="0" borderId="13" xfId="0" applyNumberFormat="1" applyFill="1" applyBorder="1"/>
    <xf numFmtId="0" fontId="12" fillId="0" borderId="15" xfId="0" applyFont="1" applyFill="1" applyBorder="1" applyAlignment="1" applyProtection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4" fillId="0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247650</xdr:colOff>
      <xdr:row>6</xdr:row>
      <xdr:rowOff>28575</xdr:rowOff>
    </xdr:to>
    <xdr:pic>
      <xdr:nvPicPr>
        <xdr:cNvPr id="2" name="Picture 1" descr="ODOTLogoSm.jpg">
          <a:extLst>
            <a:ext uri="{FF2B5EF4-FFF2-40B4-BE49-F238E27FC236}">
              <a16:creationId xmlns:a16="http://schemas.microsoft.com/office/drawing/2014/main" id="{9CC46353-74BE-4628-8ED9-F5CEBDED5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1066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Data/GRE/94254_GRE-675-0.00/ProjAdmin/Estimates/94254_GENSUM_VBA_AASHTOWa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nfo"/>
      <sheetName val="General Summary"/>
      <sheetName val="DGNClip"/>
      <sheetName val="SimpleForm"/>
      <sheetName val="Data"/>
      <sheetName val="Info"/>
      <sheetName val="QryItem"/>
      <sheetName val="QryItem2"/>
      <sheetName val="Estimate"/>
      <sheetName val="Lists"/>
      <sheetName val="Store"/>
      <sheetName val="StoreProjectInfo"/>
      <sheetName val="Bridge"/>
      <sheetName val="Estimator"/>
      <sheetName val="94254_GENSUM_VBA_AASHTO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ROADWAY</v>
          </cell>
        </row>
        <row r="4">
          <cell r="B4" t="str">
            <v>ROADWAY ALTERNATES</v>
          </cell>
        </row>
        <row r="5">
          <cell r="B5" t="str">
            <v>EROSION CONTROL</v>
          </cell>
        </row>
        <row r="6">
          <cell r="B6" t="str">
            <v>EROSION CONTROL ALTERNATES</v>
          </cell>
        </row>
        <row r="7">
          <cell r="B7" t="str">
            <v>ENVIRONMENTAL / REMEDIATION</v>
          </cell>
        </row>
        <row r="8">
          <cell r="B8" t="str">
            <v>ENVIRONMENTAL / REMEDIATION ALTERNATES</v>
          </cell>
        </row>
        <row r="9">
          <cell r="B9" t="str">
            <v>DRAINAGE</v>
          </cell>
        </row>
        <row r="10">
          <cell r="B10" t="str">
            <v>DRAINAGE ALTERNATES</v>
          </cell>
        </row>
        <row r="11">
          <cell r="B11" t="str">
            <v>PAVEMENT</v>
          </cell>
        </row>
        <row r="12">
          <cell r="B12" t="str">
            <v>PAVEMENT ALTERNATES</v>
          </cell>
        </row>
        <row r="13">
          <cell r="B13" t="str">
            <v>WATER WORK</v>
          </cell>
        </row>
        <row r="14">
          <cell r="B14" t="str">
            <v>WATER WORK ALTERNATES</v>
          </cell>
        </row>
        <row r="15">
          <cell r="B15" t="str">
            <v>SANITARY SEWER</v>
          </cell>
        </row>
        <row r="16">
          <cell r="B16" t="str">
            <v>SANITARY SEWER ALTERNATES</v>
          </cell>
        </row>
        <row r="17">
          <cell r="B17" t="str">
            <v>LIGHTING</v>
          </cell>
        </row>
        <row r="18">
          <cell r="B18" t="str">
            <v>LIGHTING ALTERNATES</v>
          </cell>
        </row>
        <row r="19">
          <cell r="B19" t="str">
            <v>ELECTRICAL</v>
          </cell>
        </row>
        <row r="20">
          <cell r="B20" t="str">
            <v>ELECTRICAL ALTERNATES</v>
          </cell>
        </row>
        <row r="21">
          <cell r="B21" t="str">
            <v>OTHER UTILITIES</v>
          </cell>
        </row>
        <row r="22">
          <cell r="B22" t="str">
            <v>OTHER UTILITIES ALTERNATES</v>
          </cell>
        </row>
        <row r="23">
          <cell r="B23" t="str">
            <v>TRAFFIC SURVEILLANCE</v>
          </cell>
        </row>
        <row r="24">
          <cell r="B24" t="str">
            <v>TRAFFIC SURVEILLANCE ALTERNATES</v>
          </cell>
        </row>
        <row r="25">
          <cell r="B25" t="str">
            <v>TRAFFIC CONTROL</v>
          </cell>
        </row>
        <row r="26">
          <cell r="B26" t="str">
            <v>TRAFFIC CONTROL ALTERNATES</v>
          </cell>
        </row>
        <row r="27">
          <cell r="B27" t="str">
            <v>TRAFFIC SIGNALS</v>
          </cell>
        </row>
        <row r="28">
          <cell r="B28" t="str">
            <v>TRAFFIC SIGNALS ALTERNATES</v>
          </cell>
        </row>
        <row r="29">
          <cell r="B29" t="str">
            <v>LANDSCAPING</v>
          </cell>
        </row>
        <row r="30">
          <cell r="B30" t="str">
            <v>LANDSCAPING ALTERNATES</v>
          </cell>
        </row>
        <row r="31">
          <cell r="B31" t="str">
            <v>RETAINING WALLS (XXX)</v>
          </cell>
        </row>
        <row r="32">
          <cell r="B32" t="str">
            <v>RETAINING WALLS (XXX) ALTERNATES</v>
          </cell>
        </row>
        <row r="33">
          <cell r="B33" t="str">
            <v>BUILDING DEMOLITION</v>
          </cell>
        </row>
        <row r="34">
          <cell r="B34" t="str">
            <v>BUILDING DEMOLITION ALTERNATES</v>
          </cell>
        </row>
        <row r="35">
          <cell r="B35" t="str">
            <v>NOISE BARRIERS</v>
          </cell>
        </row>
        <row r="36">
          <cell r="B36" t="str">
            <v>NOISE BARRIERS ALTERNATES</v>
          </cell>
        </row>
        <row r="37">
          <cell r="B37" t="str">
            <v>STRUCTURE REPAIR (CTY-RTE-SECT or SFN)</v>
          </cell>
        </row>
        <row r="38">
          <cell r="B38" t="str">
            <v>STRUCTURE REPAIR (CTY-RTE-SECT or SFN) ALTERNATES</v>
          </cell>
        </row>
        <row r="39">
          <cell r="B39" t="str">
            <v>STRUCTURE 20 FOOT SPAN AND UNDER (CTY-RTE-SECT or SFN)</v>
          </cell>
        </row>
        <row r="40">
          <cell r="B40" t="str">
            <v>STRUCTURE 20 FOOT SPAN AND UNDER (CTY-RTE-SECT or SFN) ALTERNATES</v>
          </cell>
        </row>
        <row r="41">
          <cell r="B41" t="str">
            <v>STRUCTURE OVER 20 FOOT SPAN (CTY-RTE-SECT or SFN)</v>
          </cell>
        </row>
        <row r="42">
          <cell r="B42" t="str">
            <v>STRUCTURE OVER 20 FOOT SPAN (CTY-RTE-SECT or SFN) ALTERNATES</v>
          </cell>
        </row>
        <row r="43">
          <cell r="B43" t="str">
            <v>MISCELLANEOUS STRUCTURE</v>
          </cell>
        </row>
        <row r="44">
          <cell r="B44" t="str">
            <v>MISCELLANEOUS STRUCTURE ALTERNATES</v>
          </cell>
        </row>
        <row r="45">
          <cell r="B45" t="str">
            <v>MAINTENANCE OF TRAFFIC</v>
          </cell>
        </row>
        <row r="46">
          <cell r="B46" t="str">
            <v>MAINTENANCE OF TRAFFIC ALTERNATES</v>
          </cell>
        </row>
        <row r="47">
          <cell r="B47" t="str">
            <v>ITEMS OF WORK</v>
          </cell>
        </row>
        <row r="48">
          <cell r="B48" t="str">
            <v>ITEMS OF WORK ALTERNATES</v>
          </cell>
        </row>
        <row r="49">
          <cell r="B49" t="str">
            <v>ENGINEERING AND SURVEYING SERVICES</v>
          </cell>
        </row>
        <row r="50">
          <cell r="B50" t="str">
            <v>ENGINEERING AND SURVEYING SERVICES ALTERNATES</v>
          </cell>
        </row>
        <row r="51">
          <cell r="B51" t="str">
            <v>INCIDENTALS</v>
          </cell>
        </row>
      </sheetData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1922-8698-4485-882A-4F8735AA2EE4}">
  <sheetPr>
    <pageSetUpPr fitToPage="1"/>
  </sheetPr>
  <dimension ref="A1:K172"/>
  <sheetViews>
    <sheetView tabSelected="1" topLeftCell="A18" zoomScale="70" zoomScaleNormal="70" workbookViewId="0">
      <selection activeCell="A34" sqref="A34:E41"/>
    </sheetView>
  </sheetViews>
  <sheetFormatPr defaultRowHeight="15" x14ac:dyDescent="0.25"/>
  <cols>
    <col min="1" max="1" width="14" style="99" customWidth="1"/>
    <col min="2" max="2" width="14" style="100" customWidth="1"/>
    <col min="3" max="3" width="107.5703125" style="56" bestFit="1" customWidth="1"/>
    <col min="4" max="4" width="8.42578125" style="56" bestFit="1" customWidth="1"/>
    <col min="5" max="5" width="6" style="56" bestFit="1" customWidth="1"/>
    <col min="6" max="6" width="10.42578125" style="56" bestFit="1" customWidth="1"/>
    <col min="7" max="7" width="9.7109375" style="30" bestFit="1" customWidth="1"/>
    <col min="8" max="16384" width="9.140625" style="30"/>
  </cols>
  <sheetData>
    <row r="1" spans="1:11" s="7" customFormat="1" x14ac:dyDescent="0.25">
      <c r="A1" s="1"/>
      <c r="B1" s="2"/>
      <c r="C1" s="3" t="s">
        <v>0</v>
      </c>
      <c r="D1" s="4"/>
      <c r="E1" s="4"/>
      <c r="F1" s="5"/>
      <c r="G1" s="6"/>
    </row>
    <row r="2" spans="1:11" s="7" customFormat="1" x14ac:dyDescent="0.25">
      <c r="A2" s="8"/>
      <c r="B2" s="9"/>
      <c r="C2" s="10" t="s">
        <v>1</v>
      </c>
      <c r="D2" s="11"/>
      <c r="E2" s="11"/>
      <c r="F2" s="12"/>
      <c r="G2" s="6"/>
    </row>
    <row r="3" spans="1:11" s="7" customFormat="1" x14ac:dyDescent="0.25">
      <c r="A3" s="8"/>
      <c r="B3" s="9"/>
      <c r="C3" s="10" t="s">
        <v>2</v>
      </c>
      <c r="D3" s="11"/>
      <c r="E3" s="11"/>
      <c r="F3" s="12"/>
      <c r="G3" s="6"/>
    </row>
    <row r="4" spans="1:11" s="7" customFormat="1" x14ac:dyDescent="0.25">
      <c r="A4" s="8"/>
      <c r="B4" s="9">
        <v>10001</v>
      </c>
      <c r="C4" s="13" t="s">
        <v>3</v>
      </c>
      <c r="D4" s="11"/>
      <c r="E4" s="11"/>
      <c r="F4" s="12"/>
      <c r="G4" s="6"/>
    </row>
    <row r="5" spans="1:11" s="7" customFormat="1" x14ac:dyDescent="0.25">
      <c r="A5" s="8"/>
      <c r="B5" s="9"/>
      <c r="C5" s="10" t="s">
        <v>4</v>
      </c>
      <c r="D5" s="14"/>
      <c r="E5" s="15"/>
      <c r="F5" s="16"/>
    </row>
    <row r="6" spans="1:11" s="7" customFormat="1" x14ac:dyDescent="0.25">
      <c r="A6" s="8"/>
      <c r="B6" s="9"/>
      <c r="C6" s="13" t="s">
        <v>5</v>
      </c>
      <c r="D6" s="17"/>
      <c r="E6" s="17"/>
      <c r="F6" s="18"/>
    </row>
    <row r="7" spans="1:11" s="7" customFormat="1" ht="15.75" thickBot="1" x14ac:dyDescent="0.3">
      <c r="A7" s="19"/>
      <c r="B7" s="20"/>
      <c r="C7" s="21" t="s">
        <v>6</v>
      </c>
      <c r="D7" s="22"/>
      <c r="E7" s="22"/>
      <c r="F7" s="23"/>
    </row>
    <row r="8" spans="1:11" x14ac:dyDescent="0.25">
      <c r="A8" s="24" t="s">
        <v>7</v>
      </c>
      <c r="B8" s="25"/>
      <c r="C8" s="26" t="s">
        <v>8</v>
      </c>
      <c r="D8" s="27"/>
      <c r="E8" s="28"/>
      <c r="F8" s="29"/>
    </row>
    <row r="9" spans="1:11" x14ac:dyDescent="0.25">
      <c r="A9" s="31" t="s">
        <v>9</v>
      </c>
      <c r="B9" s="32"/>
      <c r="C9" s="33" t="s">
        <v>10</v>
      </c>
      <c r="D9" s="33" t="s">
        <v>11</v>
      </c>
      <c r="E9" s="34" t="s">
        <v>12</v>
      </c>
      <c r="F9" s="35">
        <v>43822</v>
      </c>
    </row>
    <row r="10" spans="1:11" ht="15.75" thickBot="1" x14ac:dyDescent="0.3">
      <c r="A10" s="36" t="s">
        <v>13</v>
      </c>
      <c r="B10" s="37"/>
      <c r="C10" s="38"/>
      <c r="D10" s="39" t="s">
        <v>11</v>
      </c>
      <c r="E10" s="40" t="s">
        <v>12</v>
      </c>
      <c r="F10" s="41"/>
    </row>
    <row r="11" spans="1:11" x14ac:dyDescent="0.25">
      <c r="A11" s="42"/>
      <c r="B11" s="43"/>
      <c r="C11" s="44"/>
      <c r="D11" s="45"/>
      <c r="E11" s="46"/>
      <c r="F11" s="47"/>
    </row>
    <row r="12" spans="1:11" s="53" customFormat="1" x14ac:dyDescent="0.25">
      <c r="A12" s="48">
        <v>202</v>
      </c>
      <c r="B12" s="49">
        <v>11201</v>
      </c>
      <c r="C12" s="50" t="s">
        <v>14</v>
      </c>
      <c r="D12" s="51"/>
      <c r="E12" s="52" t="s">
        <v>15</v>
      </c>
      <c r="F12" s="51"/>
      <c r="G12"/>
      <c r="H12"/>
      <c r="I12"/>
      <c r="J12"/>
      <c r="K12"/>
    </row>
    <row r="13" spans="1:11" customFormat="1" x14ac:dyDescent="0.25">
      <c r="A13" s="54"/>
      <c r="B13" s="55"/>
      <c r="C13" s="56"/>
      <c r="D13" s="51"/>
      <c r="E13" s="51"/>
      <c r="F13" s="51"/>
    </row>
    <row r="14" spans="1:11" customFormat="1" x14ac:dyDescent="0.25">
      <c r="A14" s="48">
        <v>509</v>
      </c>
      <c r="B14" s="49">
        <v>10000</v>
      </c>
      <c r="C14" s="50" t="s">
        <v>16</v>
      </c>
      <c r="D14" s="57">
        <f>SUM(D15:D16)</f>
        <v>1614</v>
      </c>
      <c r="E14" s="57" t="s">
        <v>17</v>
      </c>
      <c r="F14" s="51"/>
    </row>
    <row r="15" spans="1:11" customFormat="1" x14ac:dyDescent="0.25">
      <c r="A15" s="58"/>
      <c r="B15" s="49"/>
      <c r="C15" s="59" t="s">
        <v>18</v>
      </c>
      <c r="D15" s="51">
        <v>1514</v>
      </c>
      <c r="E15" s="51" t="s">
        <v>17</v>
      </c>
      <c r="F15" s="51"/>
    </row>
    <row r="16" spans="1:11" customFormat="1" x14ac:dyDescent="0.25">
      <c r="A16" s="58"/>
      <c r="B16" s="49">
        <v>13200</v>
      </c>
      <c r="C16" s="59" t="s">
        <v>19</v>
      </c>
      <c r="D16" s="51">
        <v>100</v>
      </c>
      <c r="E16" s="51" t="s">
        <v>17</v>
      </c>
      <c r="F16" s="51"/>
    </row>
    <row r="17" spans="1:11" customFormat="1" x14ac:dyDescent="0.25">
      <c r="A17" s="60"/>
      <c r="B17" s="55"/>
      <c r="C17" s="56"/>
      <c r="D17" s="51"/>
      <c r="E17" s="51"/>
      <c r="F17" s="51"/>
    </row>
    <row r="18" spans="1:11" customFormat="1" x14ac:dyDescent="0.25">
      <c r="A18" s="48">
        <v>511</v>
      </c>
      <c r="B18" s="49">
        <v>53014</v>
      </c>
      <c r="C18" s="50" t="s">
        <v>20</v>
      </c>
      <c r="D18" s="61">
        <f>SUM(D19:D22)</f>
        <v>10.797037037037036</v>
      </c>
      <c r="E18" s="57" t="s">
        <v>21</v>
      </c>
      <c r="F18" s="51"/>
    </row>
    <row r="19" spans="1:11" customFormat="1" x14ac:dyDescent="0.25">
      <c r="A19" s="54"/>
      <c r="B19" s="55"/>
      <c r="C19" s="59" t="s">
        <v>22</v>
      </c>
      <c r="D19" s="62">
        <f>(64.5*2*2*1)/27</f>
        <v>9.5555555555555554</v>
      </c>
      <c r="E19" s="51" t="s">
        <v>21</v>
      </c>
      <c r="F19" s="51"/>
      <c r="H19" s="30"/>
      <c r="I19" s="30"/>
      <c r="J19" s="30"/>
      <c r="K19" s="30"/>
    </row>
    <row r="20" spans="1:11" customFormat="1" x14ac:dyDescent="0.25">
      <c r="A20" s="54"/>
      <c r="B20" s="55"/>
      <c r="C20" s="59" t="s">
        <v>23</v>
      </c>
      <c r="D20" s="62">
        <f>(2*2*5)/27</f>
        <v>0.7407407407407407</v>
      </c>
      <c r="E20" s="51" t="s">
        <v>21</v>
      </c>
      <c r="F20" s="51"/>
      <c r="H20" s="30"/>
      <c r="I20" s="30"/>
      <c r="J20" s="30"/>
      <c r="K20" s="30"/>
    </row>
    <row r="21" spans="1:11" customFormat="1" x14ac:dyDescent="0.25">
      <c r="A21" s="54"/>
      <c r="B21" s="55"/>
      <c r="C21" s="59" t="s">
        <v>24</v>
      </c>
      <c r="D21" s="62">
        <f>(2*2*1.63)/27</f>
        <v>0.24148148148148146</v>
      </c>
      <c r="E21" s="51" t="s">
        <v>21</v>
      </c>
      <c r="F21" s="51"/>
      <c r="H21" s="30"/>
      <c r="I21" s="30"/>
      <c r="J21" s="30"/>
      <c r="K21" s="30"/>
    </row>
    <row r="22" spans="1:11" customFormat="1" x14ac:dyDescent="0.25">
      <c r="A22" s="54"/>
      <c r="B22" s="55"/>
      <c r="C22" s="59" t="s">
        <v>25</v>
      </c>
      <c r="D22" s="62">
        <f>(2*2*1.75)/27</f>
        <v>0.25925925925925924</v>
      </c>
      <c r="E22" s="51" t="s">
        <v>21</v>
      </c>
      <c r="F22" s="51"/>
      <c r="H22" s="30"/>
      <c r="I22" s="30"/>
      <c r="J22" s="30"/>
      <c r="K22" s="30"/>
    </row>
    <row r="23" spans="1:11" customFormat="1" x14ac:dyDescent="0.25">
      <c r="A23" s="54"/>
      <c r="B23" s="55"/>
      <c r="C23" s="59"/>
      <c r="D23" s="62"/>
      <c r="E23" s="51"/>
      <c r="F23" s="51"/>
      <c r="H23" s="30"/>
      <c r="I23" s="30"/>
      <c r="J23" s="30"/>
      <c r="K23" s="30"/>
    </row>
    <row r="24" spans="1:11" customFormat="1" x14ac:dyDescent="0.25">
      <c r="A24" s="48">
        <v>511</v>
      </c>
      <c r="B24" s="49">
        <v>53014</v>
      </c>
      <c r="C24" s="50" t="s">
        <v>26</v>
      </c>
      <c r="D24" s="61">
        <f>SUM(D25:D28)</f>
        <v>17.738111111111113</v>
      </c>
      <c r="E24" s="57" t="s">
        <v>21</v>
      </c>
      <c r="F24" s="51"/>
      <c r="H24" s="30"/>
      <c r="I24" s="30"/>
      <c r="J24" s="30"/>
      <c r="K24" s="30"/>
    </row>
    <row r="25" spans="1:11" customFormat="1" x14ac:dyDescent="0.25">
      <c r="A25" s="54"/>
      <c r="B25" s="55"/>
      <c r="C25" s="59" t="s">
        <v>27</v>
      </c>
      <c r="D25" s="62">
        <f>(7.097*3*8)/27</f>
        <v>6.3084444444444445</v>
      </c>
      <c r="E25" s="51" t="s">
        <v>21</v>
      </c>
      <c r="F25" s="51"/>
      <c r="H25" s="30"/>
      <c r="I25" s="30"/>
      <c r="J25" s="30"/>
      <c r="K25" s="30"/>
    </row>
    <row r="26" spans="1:11" customFormat="1" x14ac:dyDescent="0.25">
      <c r="A26" s="54"/>
      <c r="B26" s="55"/>
      <c r="C26" s="59" t="s">
        <v>28</v>
      </c>
      <c r="D26" s="62">
        <f>(97.42*2*1.25)/27</f>
        <v>9.0203703703703706</v>
      </c>
      <c r="E26" s="51" t="s">
        <v>21</v>
      </c>
      <c r="F26" s="51"/>
      <c r="H26" s="30"/>
      <c r="I26" s="30"/>
      <c r="J26" s="30"/>
      <c r="K26" s="30"/>
    </row>
    <row r="27" spans="1:11" customFormat="1" x14ac:dyDescent="0.25">
      <c r="A27" s="54"/>
      <c r="B27" s="55"/>
      <c r="C27" s="59" t="s">
        <v>29</v>
      </c>
      <c r="D27" s="62">
        <f>(13.912*2*1.75)/27</f>
        <v>1.8034074074074073</v>
      </c>
      <c r="E27" s="51" t="s">
        <v>21</v>
      </c>
      <c r="F27" s="51"/>
      <c r="H27" s="30"/>
      <c r="I27" s="30"/>
      <c r="J27" s="30"/>
      <c r="K27" s="30"/>
    </row>
    <row r="28" spans="1:11" customFormat="1" x14ac:dyDescent="0.25">
      <c r="A28" s="54"/>
      <c r="B28" s="55"/>
      <c r="C28" s="59" t="s">
        <v>30</v>
      </c>
      <c r="D28" s="62">
        <f>(4.674*2*1.75)/27</f>
        <v>0.60588888888888892</v>
      </c>
      <c r="E28" s="51" t="s">
        <v>21</v>
      </c>
      <c r="F28" s="51"/>
      <c r="H28" s="30"/>
      <c r="I28" s="30"/>
      <c r="J28" s="30"/>
      <c r="K28" s="30"/>
    </row>
    <row r="29" spans="1:11" customFormat="1" x14ac:dyDescent="0.25">
      <c r="A29" s="60"/>
      <c r="B29" s="55"/>
      <c r="C29" s="59"/>
      <c r="D29" s="62"/>
      <c r="E29" s="51"/>
      <c r="F29" s="51"/>
      <c r="H29" s="30"/>
      <c r="I29" s="30"/>
      <c r="J29" s="30"/>
      <c r="K29" s="30"/>
    </row>
    <row r="30" spans="1:11" customFormat="1" x14ac:dyDescent="0.25">
      <c r="A30" s="48">
        <v>512</v>
      </c>
      <c r="B30" s="49">
        <v>10400</v>
      </c>
      <c r="C30" s="50" t="s">
        <v>31</v>
      </c>
      <c r="D30" s="63">
        <f>SUM(D31:D32)</f>
        <v>750.11261111111105</v>
      </c>
      <c r="E30" s="50" t="s">
        <v>32</v>
      </c>
      <c r="F30" s="51"/>
      <c r="H30" s="30"/>
      <c r="I30" s="30"/>
      <c r="J30" s="30"/>
      <c r="K30" s="30"/>
    </row>
    <row r="31" spans="1:11" customFormat="1" x14ac:dyDescent="0.25">
      <c r="A31" s="60"/>
      <c r="B31" s="55"/>
      <c r="C31" s="59" t="s">
        <v>33</v>
      </c>
      <c r="D31" s="64">
        <f>(34.135*104.5)/9</f>
        <v>396.34527777777771</v>
      </c>
      <c r="E31" s="51" t="s">
        <v>32</v>
      </c>
      <c r="F31" s="51"/>
      <c r="H31" s="30"/>
      <c r="I31" s="30"/>
      <c r="J31" s="30"/>
      <c r="K31" s="30"/>
    </row>
    <row r="32" spans="1:11" customFormat="1" x14ac:dyDescent="0.25">
      <c r="A32" s="60"/>
      <c r="B32" s="55"/>
      <c r="C32" s="59" t="s">
        <v>34</v>
      </c>
      <c r="D32" s="64">
        <f>(30.468*104.5)/9</f>
        <v>353.76733333333334</v>
      </c>
      <c r="E32" s="51" t="s">
        <v>32</v>
      </c>
      <c r="F32" s="51"/>
      <c r="H32" s="30"/>
      <c r="I32" s="30"/>
      <c r="J32" s="30"/>
      <c r="K32" s="30"/>
    </row>
    <row r="33" spans="1:11" customFormat="1" x14ac:dyDescent="0.25">
      <c r="A33" s="60"/>
      <c r="B33" s="55"/>
      <c r="C33" s="59"/>
      <c r="D33" s="62"/>
      <c r="E33" s="51"/>
      <c r="F33" s="51"/>
      <c r="H33" s="30"/>
      <c r="I33" s="30"/>
      <c r="J33" s="30"/>
      <c r="K33" s="30"/>
    </row>
    <row r="34" spans="1:11" customFormat="1" x14ac:dyDescent="0.25">
      <c r="A34" s="101">
        <v>513</v>
      </c>
      <c r="B34" s="70">
        <v>10001</v>
      </c>
      <c r="C34" s="71" t="s">
        <v>35</v>
      </c>
      <c r="D34" s="72"/>
      <c r="E34" s="72"/>
      <c r="F34" s="72"/>
    </row>
    <row r="35" spans="1:11" s="53" customFormat="1" x14ac:dyDescent="0.25">
      <c r="A35" s="102"/>
      <c r="B35" s="103"/>
      <c r="C35" s="74" t="s">
        <v>74</v>
      </c>
      <c r="D35" s="104">
        <v>0.02</v>
      </c>
      <c r="E35" s="104" t="s">
        <v>40</v>
      </c>
      <c r="F35" s="105"/>
      <c r="G35"/>
    </row>
    <row r="36" spans="1:11" s="53" customFormat="1" x14ac:dyDescent="0.25">
      <c r="A36" s="102"/>
      <c r="B36" s="103"/>
      <c r="C36" s="74" t="s">
        <v>75</v>
      </c>
      <c r="D36" s="104">
        <v>30</v>
      </c>
      <c r="E36" s="104" t="s">
        <v>51</v>
      </c>
      <c r="F36" s="105"/>
      <c r="G36"/>
    </row>
    <row r="37" spans="1:11" s="53" customFormat="1" x14ac:dyDescent="0.25">
      <c r="A37" s="102"/>
      <c r="B37" s="103"/>
      <c r="C37" s="74" t="s">
        <v>76</v>
      </c>
      <c r="D37" s="104">
        <f>490*D36*D35</f>
        <v>294</v>
      </c>
      <c r="E37" s="104" t="s">
        <v>17</v>
      </c>
      <c r="F37" s="105"/>
      <c r="G37"/>
    </row>
    <row r="38" spans="1:11" s="53" customFormat="1" x14ac:dyDescent="0.25">
      <c r="A38" s="102"/>
      <c r="B38" s="103"/>
      <c r="C38" s="74" t="s">
        <v>77</v>
      </c>
      <c r="D38" s="104">
        <f>490*(((3/8)/12)*6)</f>
        <v>91.875</v>
      </c>
      <c r="E38" s="104" t="s">
        <v>17</v>
      </c>
      <c r="F38" s="105"/>
      <c r="G38"/>
    </row>
    <row r="39" spans="1:11" s="53" customFormat="1" x14ac:dyDescent="0.25">
      <c r="A39" s="102"/>
      <c r="B39" s="103"/>
      <c r="C39" s="73" t="s">
        <v>45</v>
      </c>
      <c r="D39" s="104">
        <f>SUM(D38+D37)*0.1</f>
        <v>38.587500000000006</v>
      </c>
      <c r="E39" s="104" t="s">
        <v>17</v>
      </c>
      <c r="F39" s="105"/>
      <c r="G39"/>
    </row>
    <row r="40" spans="1:11" s="53" customFormat="1" x14ac:dyDescent="0.25">
      <c r="A40" s="102"/>
      <c r="B40" s="103"/>
      <c r="C40" s="73"/>
      <c r="D40" s="104"/>
      <c r="E40" s="104"/>
      <c r="F40" s="105"/>
      <c r="G40"/>
    </row>
    <row r="41" spans="1:11" customFormat="1" x14ac:dyDescent="0.25">
      <c r="A41" s="106"/>
      <c r="B41" s="107"/>
      <c r="C41" s="108" t="s">
        <v>36</v>
      </c>
      <c r="D41" s="109">
        <f>6*450*2</f>
        <v>5400</v>
      </c>
      <c r="E41" s="71" t="s">
        <v>17</v>
      </c>
      <c r="F41" s="72"/>
    </row>
    <row r="42" spans="1:11" customFormat="1" x14ac:dyDescent="0.25">
      <c r="A42" s="54"/>
      <c r="B42" s="55"/>
      <c r="C42" s="68"/>
      <c r="D42" s="51"/>
      <c r="E42" s="51"/>
      <c r="F42" s="51"/>
    </row>
    <row r="43" spans="1:11" customFormat="1" x14ac:dyDescent="0.25">
      <c r="A43" s="65">
        <v>513</v>
      </c>
      <c r="B43" s="55">
        <v>21000</v>
      </c>
      <c r="C43" s="50" t="s">
        <v>37</v>
      </c>
      <c r="D43" s="62">
        <v>6</v>
      </c>
      <c r="E43" s="59" t="s">
        <v>38</v>
      </c>
      <c r="F43" s="51"/>
    </row>
    <row r="44" spans="1:11" customFormat="1" x14ac:dyDescent="0.25">
      <c r="A44" s="69"/>
      <c r="B44" s="49"/>
      <c r="C44" s="59"/>
      <c r="D44" s="62"/>
      <c r="E44" s="59"/>
      <c r="F44" s="51"/>
    </row>
    <row r="45" spans="1:11" customFormat="1" x14ac:dyDescent="0.25">
      <c r="A45" s="110">
        <v>514</v>
      </c>
      <c r="B45" s="55">
        <v>51</v>
      </c>
      <c r="C45" s="50" t="s">
        <v>39</v>
      </c>
      <c r="D45" s="75">
        <f>SUM(D46:D50)</f>
        <v>1699.8960000000002</v>
      </c>
      <c r="E45" s="50" t="s">
        <v>40</v>
      </c>
      <c r="F45" s="51"/>
    </row>
    <row r="46" spans="1:11" customFormat="1" x14ac:dyDescent="0.25">
      <c r="A46" s="54"/>
      <c r="B46" s="55"/>
      <c r="C46" s="95" t="s">
        <v>41</v>
      </c>
      <c r="D46" s="64">
        <f>14.26*6*6</f>
        <v>513.36</v>
      </c>
      <c r="E46" s="51" t="s">
        <v>40</v>
      </c>
      <c r="F46" s="51"/>
    </row>
    <row r="47" spans="1:11" x14ac:dyDescent="0.25">
      <c r="A47" s="54"/>
      <c r="B47" s="55"/>
      <c r="C47" s="95" t="s">
        <v>42</v>
      </c>
      <c r="D47" s="51">
        <f>40*16</f>
        <v>640</v>
      </c>
      <c r="E47" s="51" t="s">
        <v>40</v>
      </c>
      <c r="G47"/>
      <c r="H47"/>
    </row>
    <row r="48" spans="1:11" customFormat="1" x14ac:dyDescent="0.25">
      <c r="A48" s="54"/>
      <c r="B48" s="55"/>
      <c r="C48" s="96" t="s">
        <v>43</v>
      </c>
      <c r="D48" s="51">
        <f>7*4*2*6</f>
        <v>336</v>
      </c>
      <c r="E48" s="51" t="s">
        <v>40</v>
      </c>
      <c r="F48" s="51"/>
    </row>
    <row r="49" spans="1:11" customFormat="1" x14ac:dyDescent="0.25">
      <c r="A49" s="54"/>
      <c r="B49" s="55"/>
      <c r="C49" s="96" t="s">
        <v>44</v>
      </c>
      <c r="D49" s="51">
        <f>7*4*1*2</f>
        <v>56</v>
      </c>
      <c r="E49" s="51" t="s">
        <v>40</v>
      </c>
      <c r="F49" s="51"/>
    </row>
    <row r="50" spans="1:11" customFormat="1" x14ac:dyDescent="0.25">
      <c r="A50" s="54"/>
      <c r="B50" s="55"/>
      <c r="C50" s="96" t="s">
        <v>45</v>
      </c>
      <c r="D50" s="64">
        <f>SUM(D46:D49)*0.1</f>
        <v>154.53600000000003</v>
      </c>
      <c r="E50" s="51" t="s">
        <v>40</v>
      </c>
      <c r="F50" s="51"/>
    </row>
    <row r="51" spans="1:11" x14ac:dyDescent="0.25">
      <c r="A51" s="54"/>
      <c r="B51" s="55"/>
      <c r="C51" s="95"/>
      <c r="D51" s="51"/>
      <c r="E51" s="51"/>
      <c r="G51"/>
      <c r="H51"/>
    </row>
    <row r="52" spans="1:11" customFormat="1" x14ac:dyDescent="0.25">
      <c r="A52" s="110">
        <v>514</v>
      </c>
      <c r="B52" s="55">
        <v>27700</v>
      </c>
      <c r="C52" s="50" t="s">
        <v>46</v>
      </c>
      <c r="D52" s="75">
        <f>D45</f>
        <v>1699.8960000000002</v>
      </c>
      <c r="E52" s="50" t="s">
        <v>40</v>
      </c>
      <c r="F52" s="51"/>
    </row>
    <row r="53" spans="1:11" customFormat="1" x14ac:dyDescent="0.25">
      <c r="A53" s="110"/>
      <c r="B53" s="55"/>
      <c r="C53" s="59" t="s">
        <v>47</v>
      </c>
      <c r="D53" s="75"/>
      <c r="E53" s="50"/>
      <c r="F53" s="51"/>
    </row>
    <row r="54" spans="1:11" customFormat="1" x14ac:dyDescent="0.25">
      <c r="A54" s="48"/>
      <c r="B54" s="49"/>
      <c r="C54" s="59"/>
      <c r="D54" s="62"/>
      <c r="E54" s="59"/>
      <c r="F54" s="51"/>
    </row>
    <row r="55" spans="1:11" customFormat="1" x14ac:dyDescent="0.25">
      <c r="A55" s="65">
        <v>514</v>
      </c>
      <c r="B55" s="49">
        <v>504</v>
      </c>
      <c r="C55" s="50" t="s">
        <v>48</v>
      </c>
      <c r="D55" s="75">
        <v>8</v>
      </c>
      <c r="E55" s="50" t="s">
        <v>49</v>
      </c>
      <c r="F55" s="51"/>
    </row>
    <row r="56" spans="1:11" customFormat="1" x14ac:dyDescent="0.25">
      <c r="A56" s="65"/>
      <c r="B56" s="49"/>
      <c r="C56" s="59"/>
      <c r="D56" s="62"/>
      <c r="E56" s="59"/>
      <c r="F56" s="51"/>
    </row>
    <row r="57" spans="1:11" customFormat="1" x14ac:dyDescent="0.25">
      <c r="A57" s="66">
        <v>516</v>
      </c>
      <c r="B57" s="67">
        <v>11210</v>
      </c>
      <c r="C57" s="50" t="s">
        <v>50</v>
      </c>
      <c r="D57" s="76">
        <f>SUM(D59:D61)</f>
        <v>131.44755000000001</v>
      </c>
      <c r="E57" s="77" t="s">
        <v>51</v>
      </c>
      <c r="F57" s="51"/>
    </row>
    <row r="58" spans="1:11" customFormat="1" x14ac:dyDescent="0.25">
      <c r="A58" s="54"/>
      <c r="B58" s="55"/>
      <c r="C58" s="56" t="s">
        <v>52</v>
      </c>
      <c r="D58" s="51"/>
      <c r="E58" s="51"/>
      <c r="F58" s="51"/>
      <c r="H58" s="30"/>
      <c r="I58" s="30"/>
      <c r="J58" s="30"/>
      <c r="K58" s="30"/>
    </row>
    <row r="59" spans="1:11" customFormat="1" x14ac:dyDescent="0.25">
      <c r="A59" s="54"/>
      <c r="B59" s="55"/>
      <c r="C59" s="59" t="s">
        <v>53</v>
      </c>
      <c r="D59" s="51">
        <f>28.9583+35.083</f>
        <v>64.041300000000007</v>
      </c>
      <c r="E59" s="78"/>
      <c r="F59" s="51"/>
      <c r="H59" s="30"/>
      <c r="I59" s="30"/>
      <c r="J59" s="30"/>
      <c r="K59" s="30"/>
    </row>
    <row r="60" spans="1:11" customFormat="1" x14ac:dyDescent="0.25">
      <c r="A60" s="54"/>
      <c r="B60" s="55"/>
      <c r="C60" s="59" t="s">
        <v>54</v>
      </c>
      <c r="D60" s="51"/>
      <c r="E60" s="78"/>
      <c r="F60" s="51"/>
      <c r="H60" s="30"/>
      <c r="I60" s="30"/>
      <c r="J60" s="30"/>
      <c r="K60" s="30"/>
    </row>
    <row r="61" spans="1:11" customFormat="1" x14ac:dyDescent="0.25">
      <c r="A61" s="54"/>
      <c r="B61" s="55"/>
      <c r="C61" s="59" t="s">
        <v>55</v>
      </c>
      <c r="D61" s="51">
        <f>35.46875+31.9375</f>
        <v>67.40625</v>
      </c>
      <c r="E61" s="78"/>
      <c r="F61" s="51"/>
      <c r="H61" s="30"/>
      <c r="I61" s="30"/>
      <c r="J61" s="30"/>
      <c r="K61" s="30"/>
    </row>
    <row r="62" spans="1:11" customFormat="1" x14ac:dyDescent="0.25">
      <c r="A62" s="54"/>
      <c r="B62" s="55"/>
      <c r="C62" s="79"/>
      <c r="D62" s="51"/>
      <c r="E62" s="51"/>
      <c r="F62" s="51"/>
      <c r="H62" s="30"/>
      <c r="I62" s="30"/>
      <c r="J62" s="30"/>
      <c r="K62" s="30"/>
    </row>
    <row r="63" spans="1:11" customFormat="1" x14ac:dyDescent="0.25">
      <c r="A63" s="60">
        <v>516</v>
      </c>
      <c r="B63" s="55">
        <v>13200</v>
      </c>
      <c r="C63" s="50" t="s">
        <v>56</v>
      </c>
      <c r="D63" s="57">
        <f>SUM(D64:D65)</f>
        <v>36</v>
      </c>
      <c r="E63" s="80" t="s">
        <v>40</v>
      </c>
      <c r="F63" s="51"/>
      <c r="H63" s="30"/>
      <c r="I63" s="30"/>
      <c r="J63" s="30"/>
      <c r="K63" s="30"/>
    </row>
    <row r="64" spans="1:11" customFormat="1" x14ac:dyDescent="0.25">
      <c r="A64" s="60"/>
      <c r="B64" s="55"/>
      <c r="C64" s="59" t="s">
        <v>57</v>
      </c>
      <c r="D64" s="56">
        <f>7*2</f>
        <v>14</v>
      </c>
      <c r="E64" s="78" t="s">
        <v>40</v>
      </c>
      <c r="F64" s="51"/>
      <c r="H64" s="30"/>
      <c r="I64" s="30"/>
      <c r="J64" s="30"/>
      <c r="K64" s="30"/>
    </row>
    <row r="65" spans="1:11" customFormat="1" x14ac:dyDescent="0.25">
      <c r="A65" s="60"/>
      <c r="B65" s="55"/>
      <c r="C65" s="59" t="s">
        <v>58</v>
      </c>
      <c r="D65" s="56">
        <f>11*2</f>
        <v>22</v>
      </c>
      <c r="E65" s="78" t="s">
        <v>40</v>
      </c>
      <c r="F65" s="51"/>
      <c r="H65" s="30"/>
      <c r="I65" s="30"/>
      <c r="J65" s="30"/>
      <c r="K65" s="30"/>
    </row>
    <row r="66" spans="1:11" customFormat="1" x14ac:dyDescent="0.25">
      <c r="A66" s="60"/>
      <c r="B66" s="55"/>
      <c r="C66" s="59"/>
      <c r="D66" s="56"/>
      <c r="E66" s="78"/>
      <c r="F66" s="51"/>
      <c r="H66" s="30"/>
      <c r="I66" s="30"/>
      <c r="J66" s="30"/>
      <c r="K66" s="30"/>
    </row>
    <row r="67" spans="1:11" customFormat="1" x14ac:dyDescent="0.25">
      <c r="A67" s="60"/>
      <c r="B67" s="55"/>
      <c r="C67" s="79"/>
      <c r="D67" s="51"/>
      <c r="E67" s="51"/>
      <c r="F67" s="51"/>
      <c r="H67" s="30"/>
      <c r="I67" s="30"/>
      <c r="J67" s="30"/>
      <c r="K67" s="30"/>
    </row>
    <row r="68" spans="1:11" customFormat="1" x14ac:dyDescent="0.25">
      <c r="A68" s="48">
        <v>516</v>
      </c>
      <c r="B68" s="49">
        <v>13600</v>
      </c>
      <c r="C68" s="50" t="s">
        <v>59</v>
      </c>
      <c r="D68" s="57">
        <v>4</v>
      </c>
      <c r="E68" s="80" t="s">
        <v>40</v>
      </c>
      <c r="F68" s="51"/>
      <c r="H68" s="30"/>
      <c r="I68" s="30"/>
      <c r="J68" s="30"/>
      <c r="K68" s="30"/>
    </row>
    <row r="69" spans="1:11" customFormat="1" x14ac:dyDescent="0.25">
      <c r="A69" s="58"/>
      <c r="B69" s="49"/>
      <c r="C69" s="59" t="s">
        <v>60</v>
      </c>
      <c r="D69" s="56">
        <v>4</v>
      </c>
      <c r="E69" s="78" t="s">
        <v>40</v>
      </c>
      <c r="F69" s="51"/>
      <c r="H69" s="30"/>
      <c r="I69" s="30"/>
      <c r="J69" s="30"/>
      <c r="K69" s="30"/>
    </row>
    <row r="70" spans="1:11" customFormat="1" x14ac:dyDescent="0.25">
      <c r="A70" s="58"/>
      <c r="B70" s="49"/>
      <c r="C70" s="59"/>
      <c r="D70" s="56"/>
      <c r="E70" s="78"/>
      <c r="F70" s="51"/>
      <c r="H70" s="30"/>
      <c r="I70" s="30"/>
      <c r="J70" s="30"/>
      <c r="K70" s="30"/>
    </row>
    <row r="71" spans="1:11" customFormat="1" x14ac:dyDescent="0.25">
      <c r="A71" s="48">
        <v>516</v>
      </c>
      <c r="B71" s="49">
        <v>43100</v>
      </c>
      <c r="C71" s="50" t="s">
        <v>61</v>
      </c>
      <c r="D71" s="81">
        <v>8</v>
      </c>
      <c r="E71" s="50" t="s">
        <v>38</v>
      </c>
      <c r="F71" s="51"/>
      <c r="H71" s="30"/>
      <c r="I71" s="30"/>
      <c r="J71" s="30"/>
      <c r="K71" s="30"/>
    </row>
    <row r="72" spans="1:11" customFormat="1" x14ac:dyDescent="0.25">
      <c r="A72" s="54"/>
      <c r="B72" s="55"/>
      <c r="C72" s="59"/>
      <c r="D72" s="51"/>
      <c r="E72" s="51"/>
      <c r="F72" s="51"/>
      <c r="H72" s="30"/>
      <c r="I72" s="30"/>
      <c r="J72" s="30"/>
      <c r="K72" s="30"/>
    </row>
    <row r="73" spans="1:11" customFormat="1" x14ac:dyDescent="0.25">
      <c r="A73" s="48">
        <v>516</v>
      </c>
      <c r="B73" s="49">
        <v>45305</v>
      </c>
      <c r="C73" s="50" t="s">
        <v>62</v>
      </c>
      <c r="D73" s="82">
        <v>8</v>
      </c>
      <c r="E73" s="50" t="s">
        <v>38</v>
      </c>
      <c r="F73" s="51"/>
      <c r="H73" s="30"/>
      <c r="I73" s="30"/>
      <c r="J73" s="30"/>
      <c r="K73" s="30"/>
    </row>
    <row r="74" spans="1:11" customFormat="1" x14ac:dyDescent="0.25">
      <c r="A74" s="54"/>
      <c r="B74" s="55"/>
      <c r="C74" s="59"/>
      <c r="D74" s="51"/>
      <c r="E74" s="51"/>
      <c r="F74" s="51"/>
      <c r="H74" s="30"/>
      <c r="I74" s="30"/>
      <c r="J74" s="30"/>
      <c r="K74" s="30"/>
    </row>
    <row r="75" spans="1:11" customFormat="1" x14ac:dyDescent="0.25">
      <c r="A75" s="48">
        <v>516</v>
      </c>
      <c r="B75" s="49">
        <v>47001</v>
      </c>
      <c r="C75" s="50" t="s">
        <v>63</v>
      </c>
      <c r="E75" s="59" t="s">
        <v>15</v>
      </c>
      <c r="F75" s="51"/>
      <c r="H75" s="30"/>
      <c r="I75" s="30"/>
      <c r="J75" s="30"/>
      <c r="K75" s="30"/>
    </row>
    <row r="76" spans="1:11" customFormat="1" x14ac:dyDescent="0.25">
      <c r="A76" s="54"/>
      <c r="B76" s="55"/>
      <c r="C76" s="59"/>
      <c r="D76" s="51"/>
      <c r="E76" s="51"/>
      <c r="F76" s="51"/>
      <c r="H76" s="30"/>
      <c r="I76" s="30"/>
      <c r="J76" s="30"/>
      <c r="K76" s="30"/>
    </row>
    <row r="77" spans="1:11" s="53" customFormat="1" x14ac:dyDescent="0.25">
      <c r="A77" s="83">
        <v>519</v>
      </c>
      <c r="B77" s="84">
        <v>11100</v>
      </c>
      <c r="C77" s="85" t="s">
        <v>64</v>
      </c>
      <c r="D77" s="86"/>
      <c r="E77" s="87" t="s">
        <v>40</v>
      </c>
      <c r="F77" s="51"/>
      <c r="G77"/>
    </row>
    <row r="78" spans="1:11" customFormat="1" x14ac:dyDescent="0.25">
      <c r="A78" s="54"/>
      <c r="B78" s="55"/>
      <c r="C78" s="56"/>
      <c r="D78" s="51"/>
      <c r="E78" s="51"/>
      <c r="F78" s="51"/>
      <c r="H78" s="30"/>
      <c r="I78" s="30"/>
      <c r="J78" s="30"/>
      <c r="K78" s="30"/>
    </row>
    <row r="79" spans="1:11" customFormat="1" x14ac:dyDescent="0.25">
      <c r="A79" s="83">
        <v>512</v>
      </c>
      <c r="B79" s="84">
        <v>10600</v>
      </c>
      <c r="C79" s="85" t="s">
        <v>65</v>
      </c>
      <c r="D79" s="86"/>
      <c r="E79" s="87" t="s">
        <v>40</v>
      </c>
      <c r="F79" s="51"/>
      <c r="H79" s="30"/>
      <c r="I79" s="30"/>
      <c r="J79" s="30"/>
      <c r="K79" s="30"/>
    </row>
    <row r="80" spans="1:11" customFormat="1" x14ac:dyDescent="0.25">
      <c r="A80" s="54"/>
      <c r="B80" s="55"/>
      <c r="C80" s="56"/>
      <c r="D80" s="51"/>
      <c r="E80" s="51"/>
      <c r="F80" s="51"/>
      <c r="H80" s="30"/>
      <c r="I80" s="30"/>
      <c r="J80" s="30"/>
      <c r="K80" s="30"/>
    </row>
    <row r="81" spans="1:6" customFormat="1" x14ac:dyDescent="0.25">
      <c r="A81" s="88">
        <v>847</v>
      </c>
      <c r="B81" s="89">
        <v>10000</v>
      </c>
      <c r="C81" s="90" t="s">
        <v>66</v>
      </c>
      <c r="D81" s="75">
        <f>SUM(D82)</f>
        <v>14.555555555555555</v>
      </c>
      <c r="E81" s="52" t="s">
        <v>32</v>
      </c>
      <c r="F81" s="51"/>
    </row>
    <row r="82" spans="1:6" customFormat="1" x14ac:dyDescent="0.25">
      <c r="A82" s="88"/>
      <c r="B82" s="89"/>
      <c r="C82" s="91" t="s">
        <v>67</v>
      </c>
      <c r="D82" s="92">
        <f>(2*65.5)/9</f>
        <v>14.555555555555555</v>
      </c>
      <c r="E82" s="93" t="s">
        <v>32</v>
      </c>
      <c r="F82" s="51"/>
    </row>
    <row r="83" spans="1:6" customFormat="1" x14ac:dyDescent="0.25">
      <c r="A83" s="88"/>
      <c r="B83" s="89"/>
      <c r="C83" s="91"/>
      <c r="D83" s="56"/>
      <c r="E83" s="93"/>
      <c r="F83" s="51"/>
    </row>
    <row r="84" spans="1:6" customFormat="1" x14ac:dyDescent="0.25">
      <c r="A84" s="88">
        <v>847</v>
      </c>
      <c r="B84" s="89">
        <v>20000</v>
      </c>
      <c r="C84" s="90" t="s">
        <v>68</v>
      </c>
      <c r="D84" s="75">
        <f>2*65.5*0.042</f>
        <v>5.5020000000000007</v>
      </c>
      <c r="E84" s="52" t="s">
        <v>21</v>
      </c>
      <c r="F84" s="51"/>
    </row>
    <row r="85" spans="1:6" customFormat="1" x14ac:dyDescent="0.25">
      <c r="A85" s="88"/>
      <c r="B85" s="89"/>
      <c r="C85" s="91" t="s">
        <v>69</v>
      </c>
      <c r="D85" s="92">
        <f>2*65.5*0.042</f>
        <v>5.5020000000000007</v>
      </c>
      <c r="E85" s="93" t="s">
        <v>21</v>
      </c>
      <c r="F85" s="51"/>
    </row>
    <row r="86" spans="1:6" customFormat="1" x14ac:dyDescent="0.25">
      <c r="A86" s="88"/>
      <c r="B86" s="89"/>
      <c r="C86" s="90"/>
      <c r="D86" s="56"/>
      <c r="E86" s="93"/>
      <c r="F86" s="51"/>
    </row>
    <row r="87" spans="1:6" customFormat="1" x14ac:dyDescent="0.25">
      <c r="A87" s="88">
        <v>847</v>
      </c>
      <c r="B87" s="89">
        <v>30000</v>
      </c>
      <c r="C87" s="90" t="s">
        <v>70</v>
      </c>
      <c r="D87" s="56"/>
      <c r="E87" s="93" t="s">
        <v>15</v>
      </c>
      <c r="F87" s="51"/>
    </row>
    <row r="88" spans="1:6" customFormat="1" x14ac:dyDescent="0.25">
      <c r="A88" s="88"/>
      <c r="B88" s="89"/>
      <c r="C88" s="91"/>
      <c r="D88" s="56"/>
      <c r="E88" s="93"/>
      <c r="F88" s="51"/>
    </row>
    <row r="89" spans="1:6" customFormat="1" x14ac:dyDescent="0.25">
      <c r="A89" s="88">
        <v>847</v>
      </c>
      <c r="B89" s="89">
        <v>30300</v>
      </c>
      <c r="C89" s="90" t="s">
        <v>71</v>
      </c>
      <c r="D89" s="75">
        <f>SUM(D90)</f>
        <v>14.555555555555555</v>
      </c>
      <c r="E89" s="93" t="s">
        <v>32</v>
      </c>
      <c r="F89" s="51"/>
    </row>
    <row r="90" spans="1:6" customFormat="1" x14ac:dyDescent="0.25">
      <c r="A90" s="88"/>
      <c r="B90" s="89"/>
      <c r="C90" s="91" t="s">
        <v>67</v>
      </c>
      <c r="D90" s="92">
        <f>(2*65.5)/9</f>
        <v>14.555555555555555</v>
      </c>
      <c r="E90" s="93" t="s">
        <v>32</v>
      </c>
      <c r="F90" s="51"/>
    </row>
    <row r="91" spans="1:6" customFormat="1" x14ac:dyDescent="0.25">
      <c r="A91" s="88"/>
      <c r="B91" s="89"/>
      <c r="C91" s="91"/>
      <c r="D91" s="92"/>
      <c r="E91" s="93"/>
      <c r="F91" s="51"/>
    </row>
    <row r="92" spans="1:6" customFormat="1" x14ac:dyDescent="0.25">
      <c r="A92" s="88">
        <v>847</v>
      </c>
      <c r="B92" s="89">
        <v>30400</v>
      </c>
      <c r="C92" s="90" t="s">
        <v>72</v>
      </c>
      <c r="D92" s="75">
        <f>SUM(D93)</f>
        <v>14.555555555555555</v>
      </c>
      <c r="E92" s="93" t="s">
        <v>32</v>
      </c>
      <c r="F92" s="51"/>
    </row>
    <row r="93" spans="1:6" customFormat="1" x14ac:dyDescent="0.25">
      <c r="A93" s="88"/>
      <c r="B93" s="89"/>
      <c r="C93" s="91" t="s">
        <v>67</v>
      </c>
      <c r="D93" s="92">
        <f>(2*65.5)/9</f>
        <v>14.555555555555555</v>
      </c>
      <c r="E93" s="93" t="s">
        <v>32</v>
      </c>
      <c r="F93" s="51"/>
    </row>
    <row r="94" spans="1:6" customFormat="1" x14ac:dyDescent="0.25">
      <c r="A94" s="88"/>
      <c r="B94" s="89"/>
      <c r="C94" s="91"/>
      <c r="D94" s="56"/>
      <c r="E94" s="93"/>
      <c r="F94" s="51"/>
    </row>
    <row r="95" spans="1:6" customFormat="1" x14ac:dyDescent="0.25">
      <c r="A95" s="94">
        <v>847</v>
      </c>
      <c r="B95" s="49">
        <v>50000</v>
      </c>
      <c r="C95" s="50" t="s">
        <v>73</v>
      </c>
      <c r="D95" s="75">
        <f>SUM(D96)</f>
        <v>14.555555555555555</v>
      </c>
      <c r="E95" s="78" t="s">
        <v>32</v>
      </c>
      <c r="F95" s="51"/>
    </row>
    <row r="96" spans="1:6" customFormat="1" x14ac:dyDescent="0.25">
      <c r="A96" s="88"/>
      <c r="B96" s="89"/>
      <c r="C96" s="91" t="s">
        <v>67</v>
      </c>
      <c r="D96" s="92">
        <f>(2*65.5)/9</f>
        <v>14.555555555555555</v>
      </c>
      <c r="E96" s="93" t="s">
        <v>32</v>
      </c>
      <c r="F96" s="51"/>
    </row>
    <row r="97" spans="1:8" customFormat="1" x14ac:dyDescent="0.25">
      <c r="A97" s="66"/>
      <c r="B97" s="67"/>
      <c r="C97" s="68"/>
      <c r="D97" s="51"/>
      <c r="E97" s="59"/>
      <c r="F97" s="51"/>
    </row>
    <row r="98" spans="1:8" customFormat="1" x14ac:dyDescent="0.25">
      <c r="A98" s="66"/>
      <c r="B98" s="67"/>
      <c r="C98" s="50" t="s">
        <v>78</v>
      </c>
      <c r="D98" s="57">
        <f>SUM(D99:D105)</f>
        <v>332</v>
      </c>
      <c r="E98" s="50" t="s">
        <v>79</v>
      </c>
      <c r="F98" s="51"/>
    </row>
    <row r="99" spans="1:8" customFormat="1" x14ac:dyDescent="0.25">
      <c r="A99" s="66"/>
      <c r="B99" s="67"/>
      <c r="C99" s="111" t="s">
        <v>80</v>
      </c>
      <c r="D99" s="56"/>
      <c r="E99" s="56"/>
      <c r="F99" s="51"/>
    </row>
    <row r="100" spans="1:8" customFormat="1" x14ac:dyDescent="0.25">
      <c r="A100" s="66"/>
      <c r="B100" s="67"/>
      <c r="C100" s="59" t="s">
        <v>81</v>
      </c>
      <c r="D100" s="51">
        <f>20*8</f>
        <v>160</v>
      </c>
      <c r="E100" s="59"/>
      <c r="F100" s="51"/>
    </row>
    <row r="101" spans="1:8" customFormat="1" x14ac:dyDescent="0.25">
      <c r="A101" s="66"/>
      <c r="B101" s="67"/>
      <c r="C101" s="59" t="s">
        <v>82</v>
      </c>
      <c r="D101" s="51">
        <f>33*4</f>
        <v>132</v>
      </c>
      <c r="E101" s="59"/>
      <c r="F101" s="51"/>
    </row>
    <row r="102" spans="1:8" customFormat="1" x14ac:dyDescent="0.25">
      <c r="A102" s="66"/>
      <c r="B102" s="67"/>
      <c r="C102" s="112" t="s">
        <v>83</v>
      </c>
      <c r="D102" s="51"/>
      <c r="E102" s="59"/>
      <c r="F102" s="51"/>
    </row>
    <row r="103" spans="1:8" customFormat="1" x14ac:dyDescent="0.25">
      <c r="A103" s="66"/>
      <c r="B103" s="67"/>
      <c r="C103" s="59" t="s">
        <v>84</v>
      </c>
      <c r="D103" s="51">
        <f>9+11</f>
        <v>20</v>
      </c>
      <c r="E103" s="59"/>
      <c r="F103" s="51"/>
    </row>
    <row r="104" spans="1:8" customFormat="1" x14ac:dyDescent="0.25">
      <c r="A104" s="54"/>
      <c r="B104" s="55"/>
      <c r="C104" s="113" t="s">
        <v>85</v>
      </c>
      <c r="D104" s="51"/>
      <c r="E104" s="51"/>
      <c r="F104" s="51"/>
    </row>
    <row r="105" spans="1:8" x14ac:dyDescent="0.25">
      <c r="A105" s="66"/>
      <c r="B105" s="67"/>
      <c r="C105" s="111" t="s">
        <v>86</v>
      </c>
      <c r="D105" s="64">
        <v>20</v>
      </c>
      <c r="E105" s="59"/>
      <c r="G105"/>
      <c r="H105"/>
    </row>
    <row r="106" spans="1:8" x14ac:dyDescent="0.25">
      <c r="A106" s="54"/>
      <c r="B106" s="55"/>
      <c r="C106" s="95"/>
      <c r="D106" s="51"/>
      <c r="E106" s="51"/>
      <c r="G106"/>
      <c r="H106"/>
    </row>
    <row r="107" spans="1:8" x14ac:dyDescent="0.25">
      <c r="A107" s="54"/>
      <c r="B107" s="55"/>
      <c r="C107" s="95"/>
      <c r="D107" s="51"/>
      <c r="E107" s="51"/>
      <c r="G107"/>
      <c r="H107"/>
    </row>
    <row r="108" spans="1:8" x14ac:dyDescent="0.25">
      <c r="A108" s="54"/>
      <c r="B108" s="55"/>
      <c r="C108" s="96"/>
      <c r="D108" s="51"/>
      <c r="E108" s="51"/>
      <c r="G108"/>
      <c r="H108"/>
    </row>
    <row r="109" spans="1:8" x14ac:dyDescent="0.25">
      <c r="A109" s="54"/>
      <c r="B109" s="55"/>
      <c r="C109" s="95"/>
      <c r="D109" s="51"/>
      <c r="E109" s="51"/>
      <c r="G109"/>
      <c r="H109"/>
    </row>
    <row r="110" spans="1:8" s="53" customFormat="1" x14ac:dyDescent="0.25">
      <c r="A110" s="97"/>
      <c r="B110" s="98"/>
      <c r="C110" s="59"/>
      <c r="D110" s="51"/>
      <c r="E110" s="59"/>
      <c r="F110" s="51"/>
      <c r="G110"/>
      <c r="H110"/>
    </row>
    <row r="111" spans="1:8" s="53" customFormat="1" x14ac:dyDescent="0.25">
      <c r="A111" s="97"/>
      <c r="B111" s="98"/>
      <c r="C111" s="59"/>
      <c r="D111" s="51"/>
      <c r="E111" s="59"/>
      <c r="F111" s="51"/>
      <c r="G111"/>
      <c r="H111"/>
    </row>
    <row r="112" spans="1:8" customFormat="1" x14ac:dyDescent="0.25">
      <c r="A112" s="97"/>
      <c r="B112" s="98"/>
      <c r="C112" s="59"/>
      <c r="D112" s="51"/>
      <c r="E112" s="59"/>
      <c r="F112" s="51"/>
    </row>
    <row r="113" spans="1:6" customFormat="1" x14ac:dyDescent="0.25">
      <c r="A113" s="54"/>
      <c r="B113" s="55"/>
      <c r="C113" s="56"/>
      <c r="D113" s="51"/>
      <c r="E113" s="51"/>
      <c r="F113" s="51"/>
    </row>
    <row r="114" spans="1:6" customFormat="1" x14ac:dyDescent="0.25">
      <c r="A114" s="54"/>
      <c r="B114" s="55"/>
      <c r="C114" s="56"/>
      <c r="D114" s="51"/>
      <c r="E114" s="51"/>
      <c r="F114" s="51"/>
    </row>
    <row r="115" spans="1:6" customFormat="1" x14ac:dyDescent="0.25">
      <c r="A115" s="54"/>
      <c r="B115" s="55"/>
      <c r="C115" s="56"/>
      <c r="D115" s="51"/>
      <c r="E115" s="51"/>
      <c r="F115" s="51"/>
    </row>
    <row r="116" spans="1:6" customFormat="1" x14ac:dyDescent="0.25">
      <c r="A116" s="54"/>
      <c r="B116" s="55"/>
      <c r="C116" s="56"/>
      <c r="D116" s="51"/>
      <c r="E116" s="51"/>
      <c r="F116" s="51"/>
    </row>
    <row r="117" spans="1:6" customFormat="1" x14ac:dyDescent="0.25">
      <c r="A117" s="54"/>
      <c r="B117" s="55"/>
      <c r="C117" s="56"/>
      <c r="D117" s="51"/>
      <c r="E117" s="51"/>
      <c r="F117" s="51"/>
    </row>
    <row r="118" spans="1:6" customFormat="1" x14ac:dyDescent="0.25">
      <c r="A118" s="54"/>
      <c r="B118" s="55"/>
      <c r="C118" s="56"/>
      <c r="D118" s="51"/>
      <c r="E118" s="51"/>
      <c r="F118" s="51"/>
    </row>
    <row r="119" spans="1:6" customFormat="1" x14ac:dyDescent="0.25">
      <c r="A119" s="54"/>
      <c r="B119" s="55"/>
      <c r="C119" s="56"/>
      <c r="D119" s="51"/>
      <c r="E119" s="51"/>
      <c r="F119" s="51"/>
    </row>
    <row r="120" spans="1:6" customFormat="1" x14ac:dyDescent="0.25">
      <c r="A120" s="54"/>
      <c r="B120" s="55"/>
      <c r="C120" s="56"/>
      <c r="D120" s="51"/>
      <c r="E120" s="51"/>
      <c r="F120" s="51"/>
    </row>
    <row r="121" spans="1:6" customFormat="1" x14ac:dyDescent="0.25">
      <c r="A121" s="54"/>
      <c r="B121" s="55"/>
      <c r="C121" s="56"/>
      <c r="D121" s="51"/>
      <c r="E121" s="51"/>
      <c r="F121" s="51"/>
    </row>
    <row r="122" spans="1:6" customFormat="1" x14ac:dyDescent="0.25">
      <c r="A122" s="54"/>
      <c r="B122" s="55"/>
      <c r="C122" s="56"/>
      <c r="D122" s="51"/>
      <c r="E122" s="51"/>
      <c r="F122" s="51"/>
    </row>
    <row r="123" spans="1:6" customFormat="1" x14ac:dyDescent="0.25">
      <c r="A123" s="54"/>
      <c r="B123" s="55"/>
      <c r="C123" s="56"/>
      <c r="D123" s="51"/>
      <c r="E123" s="51"/>
      <c r="F123" s="51"/>
    </row>
    <row r="124" spans="1:6" customFormat="1" x14ac:dyDescent="0.25">
      <c r="A124" s="54"/>
      <c r="B124" s="55"/>
      <c r="C124" s="56"/>
      <c r="D124" s="51"/>
      <c r="E124" s="51"/>
      <c r="F124" s="51"/>
    </row>
    <row r="125" spans="1:6" customFormat="1" x14ac:dyDescent="0.25">
      <c r="A125" s="54"/>
      <c r="B125" s="55"/>
      <c r="C125" s="56"/>
      <c r="D125" s="51"/>
      <c r="E125" s="51"/>
      <c r="F125" s="51"/>
    </row>
    <row r="126" spans="1:6" customFormat="1" x14ac:dyDescent="0.25">
      <c r="A126" s="54"/>
      <c r="B126" s="55"/>
      <c r="C126" s="56"/>
      <c r="D126" s="51"/>
      <c r="E126" s="51"/>
      <c r="F126" s="51"/>
    </row>
    <row r="127" spans="1:6" customFormat="1" x14ac:dyDescent="0.25">
      <c r="A127" s="54"/>
      <c r="B127" s="55"/>
      <c r="C127" s="56"/>
      <c r="D127" s="51"/>
      <c r="E127" s="51"/>
      <c r="F127" s="51"/>
    </row>
    <row r="128" spans="1:6" customFormat="1" x14ac:dyDescent="0.25">
      <c r="A128" s="54"/>
      <c r="B128" s="55"/>
      <c r="C128" s="56"/>
      <c r="D128" s="51"/>
      <c r="E128" s="51"/>
      <c r="F128" s="51"/>
    </row>
    <row r="129" spans="1:6" customFormat="1" x14ac:dyDescent="0.25">
      <c r="A129" s="54"/>
      <c r="B129" s="55"/>
      <c r="C129" s="56"/>
      <c r="D129" s="51"/>
      <c r="E129" s="51"/>
      <c r="F129" s="51"/>
    </row>
    <row r="130" spans="1:6" customFormat="1" x14ac:dyDescent="0.25">
      <c r="A130" s="54"/>
      <c r="B130" s="55"/>
      <c r="C130" s="56"/>
      <c r="D130" s="51"/>
      <c r="E130" s="51"/>
      <c r="F130" s="51"/>
    </row>
    <row r="131" spans="1:6" customFormat="1" x14ac:dyDescent="0.25">
      <c r="A131" s="54"/>
      <c r="B131" s="55"/>
      <c r="C131" s="56"/>
      <c r="D131" s="51"/>
      <c r="E131" s="51"/>
      <c r="F131" s="51"/>
    </row>
    <row r="132" spans="1:6" customFormat="1" x14ac:dyDescent="0.25">
      <c r="A132" s="54"/>
      <c r="B132" s="55"/>
      <c r="C132" s="56"/>
      <c r="D132" s="51"/>
      <c r="E132" s="51"/>
      <c r="F132" s="51"/>
    </row>
    <row r="133" spans="1:6" customFormat="1" x14ac:dyDescent="0.25">
      <c r="A133" s="54"/>
      <c r="B133" s="55"/>
      <c r="C133" s="56"/>
      <c r="D133" s="51"/>
      <c r="E133" s="51"/>
      <c r="F133" s="51"/>
    </row>
    <row r="134" spans="1:6" customFormat="1" x14ac:dyDescent="0.25">
      <c r="A134" s="54"/>
      <c r="B134" s="55"/>
      <c r="C134" s="56"/>
      <c r="D134" s="51"/>
      <c r="E134" s="51"/>
      <c r="F134" s="51"/>
    </row>
    <row r="135" spans="1:6" customFormat="1" x14ac:dyDescent="0.25">
      <c r="A135" s="54"/>
      <c r="B135" s="55"/>
      <c r="C135" s="56"/>
      <c r="D135" s="51"/>
      <c r="E135" s="51"/>
      <c r="F135" s="51"/>
    </row>
    <row r="136" spans="1:6" customFormat="1" x14ac:dyDescent="0.25">
      <c r="A136" s="54"/>
      <c r="B136" s="55"/>
      <c r="C136" s="56"/>
      <c r="D136" s="51"/>
      <c r="E136" s="51"/>
      <c r="F136" s="51"/>
    </row>
    <row r="137" spans="1:6" customFormat="1" x14ac:dyDescent="0.25">
      <c r="A137" s="54"/>
      <c r="B137" s="55"/>
      <c r="C137" s="56"/>
      <c r="D137" s="51"/>
      <c r="E137" s="51"/>
      <c r="F137" s="51"/>
    </row>
    <row r="138" spans="1:6" customFormat="1" x14ac:dyDescent="0.25">
      <c r="A138" s="54"/>
      <c r="B138" s="55"/>
      <c r="C138" s="56"/>
      <c r="D138" s="51"/>
      <c r="E138" s="51"/>
      <c r="F138" s="51"/>
    </row>
    <row r="139" spans="1:6" customFormat="1" x14ac:dyDescent="0.25">
      <c r="A139" s="54"/>
      <c r="B139" s="55"/>
      <c r="C139" s="56"/>
      <c r="D139" s="51"/>
      <c r="E139" s="51"/>
      <c r="F139" s="51"/>
    </row>
    <row r="140" spans="1:6" customFormat="1" x14ac:dyDescent="0.25">
      <c r="A140" s="54"/>
      <c r="B140" s="55"/>
      <c r="C140" s="56"/>
      <c r="D140" s="51"/>
      <c r="E140" s="51"/>
      <c r="F140" s="51"/>
    </row>
    <row r="141" spans="1:6" customFormat="1" x14ac:dyDescent="0.25">
      <c r="A141" s="54"/>
      <c r="B141" s="55"/>
      <c r="C141" s="56"/>
      <c r="D141" s="51"/>
      <c r="E141" s="51"/>
      <c r="F141" s="51"/>
    </row>
    <row r="142" spans="1:6" customFormat="1" x14ac:dyDescent="0.25">
      <c r="A142" s="54"/>
      <c r="B142" s="55"/>
      <c r="C142" s="56"/>
      <c r="D142" s="51"/>
      <c r="E142" s="51"/>
      <c r="F142" s="51"/>
    </row>
    <row r="143" spans="1:6" customFormat="1" x14ac:dyDescent="0.25">
      <c r="A143" s="54"/>
      <c r="B143" s="55"/>
      <c r="C143" s="56"/>
      <c r="D143" s="51"/>
      <c r="E143" s="51"/>
      <c r="F143" s="51"/>
    </row>
    <row r="144" spans="1:6" customFormat="1" x14ac:dyDescent="0.25">
      <c r="A144" s="54"/>
      <c r="B144" s="55"/>
      <c r="C144" s="56"/>
      <c r="D144" s="51"/>
      <c r="E144" s="51"/>
      <c r="F144" s="51"/>
    </row>
    <row r="145" spans="1:6" customFormat="1" x14ac:dyDescent="0.25">
      <c r="A145" s="54"/>
      <c r="B145" s="55"/>
      <c r="C145" s="56"/>
      <c r="D145" s="51"/>
      <c r="E145" s="51"/>
      <c r="F145" s="51"/>
    </row>
    <row r="146" spans="1:6" customFormat="1" x14ac:dyDescent="0.25">
      <c r="A146" s="54"/>
      <c r="B146" s="55"/>
      <c r="C146" s="56"/>
      <c r="D146" s="51"/>
      <c r="E146" s="51"/>
      <c r="F146" s="51"/>
    </row>
    <row r="147" spans="1:6" customFormat="1" x14ac:dyDescent="0.25">
      <c r="A147" s="54"/>
      <c r="B147" s="55"/>
      <c r="C147" s="56"/>
      <c r="D147" s="51"/>
      <c r="E147" s="51"/>
      <c r="F147" s="51"/>
    </row>
    <row r="148" spans="1:6" customFormat="1" x14ac:dyDescent="0.25">
      <c r="A148" s="54"/>
      <c r="B148" s="55"/>
      <c r="C148" s="56"/>
      <c r="D148" s="51"/>
      <c r="E148" s="51"/>
      <c r="F148" s="51"/>
    </row>
    <row r="149" spans="1:6" customFormat="1" x14ac:dyDescent="0.25">
      <c r="A149" s="54"/>
      <c r="B149" s="55"/>
      <c r="C149" s="56"/>
      <c r="D149" s="51"/>
      <c r="E149" s="51"/>
      <c r="F149" s="51"/>
    </row>
    <row r="150" spans="1:6" customFormat="1" x14ac:dyDescent="0.25">
      <c r="A150" s="54"/>
      <c r="B150" s="55"/>
      <c r="C150" s="56"/>
      <c r="D150" s="51"/>
      <c r="E150" s="51"/>
      <c r="F150" s="51"/>
    </row>
    <row r="151" spans="1:6" customFormat="1" x14ac:dyDescent="0.25">
      <c r="A151" s="54"/>
      <c r="B151" s="55"/>
      <c r="C151" s="56"/>
      <c r="D151" s="51"/>
      <c r="E151" s="51"/>
      <c r="F151" s="51"/>
    </row>
    <row r="152" spans="1:6" customFormat="1" x14ac:dyDescent="0.25">
      <c r="A152" s="54"/>
      <c r="B152" s="55"/>
      <c r="C152" s="56"/>
      <c r="D152" s="51"/>
      <c r="E152" s="51"/>
      <c r="F152" s="51"/>
    </row>
    <row r="153" spans="1:6" customFormat="1" x14ac:dyDescent="0.25">
      <c r="A153" s="54"/>
      <c r="B153" s="55"/>
      <c r="C153" s="56"/>
      <c r="D153" s="51"/>
      <c r="E153" s="51"/>
      <c r="F153" s="51"/>
    </row>
    <row r="154" spans="1:6" customFormat="1" x14ac:dyDescent="0.25">
      <c r="A154" s="54"/>
      <c r="B154" s="55"/>
      <c r="C154" s="56"/>
      <c r="D154" s="51"/>
      <c r="E154" s="51"/>
      <c r="F154" s="51"/>
    </row>
    <row r="155" spans="1:6" customFormat="1" x14ac:dyDescent="0.25">
      <c r="A155" s="54"/>
      <c r="B155" s="55"/>
      <c r="C155" s="56"/>
      <c r="D155" s="51"/>
      <c r="E155" s="51"/>
      <c r="F155" s="51"/>
    </row>
    <row r="156" spans="1:6" customFormat="1" x14ac:dyDescent="0.25">
      <c r="A156" s="54"/>
      <c r="B156" s="55"/>
      <c r="C156" s="56"/>
      <c r="D156" s="51"/>
      <c r="E156" s="51"/>
      <c r="F156" s="51"/>
    </row>
    <row r="157" spans="1:6" customFormat="1" x14ac:dyDescent="0.25">
      <c r="A157" s="54"/>
      <c r="B157" s="55"/>
      <c r="C157" s="56"/>
      <c r="D157" s="51"/>
      <c r="E157" s="51"/>
      <c r="F157" s="51"/>
    </row>
    <row r="158" spans="1:6" customFormat="1" x14ac:dyDescent="0.25">
      <c r="A158" s="54"/>
      <c r="B158" s="55"/>
      <c r="C158" s="56"/>
      <c r="D158" s="51"/>
      <c r="E158" s="51"/>
      <c r="F158" s="51"/>
    </row>
    <row r="159" spans="1:6" customFormat="1" x14ac:dyDescent="0.25">
      <c r="A159" s="54"/>
      <c r="B159" s="55"/>
      <c r="C159" s="56"/>
      <c r="D159" s="51"/>
      <c r="E159" s="51"/>
      <c r="F159" s="51"/>
    </row>
    <row r="160" spans="1:6" customFormat="1" x14ac:dyDescent="0.25">
      <c r="A160" s="54"/>
      <c r="B160" s="55"/>
      <c r="C160" s="56"/>
      <c r="D160" s="51"/>
      <c r="E160" s="51"/>
      <c r="F160" s="51"/>
    </row>
    <row r="161" spans="1:6" customFormat="1" x14ac:dyDescent="0.25">
      <c r="A161" s="54"/>
      <c r="B161" s="55"/>
      <c r="C161" s="56"/>
      <c r="D161" s="51"/>
      <c r="E161" s="51"/>
      <c r="F161" s="51"/>
    </row>
    <row r="162" spans="1:6" customFormat="1" x14ac:dyDescent="0.25">
      <c r="A162" s="54"/>
      <c r="B162" s="55"/>
      <c r="C162" s="56"/>
      <c r="D162" s="51"/>
      <c r="E162" s="51"/>
      <c r="F162" s="51"/>
    </row>
    <row r="163" spans="1:6" customFormat="1" x14ac:dyDescent="0.25">
      <c r="A163" s="54"/>
      <c r="B163" s="55"/>
      <c r="C163" s="56"/>
      <c r="D163" s="51"/>
      <c r="E163" s="51"/>
      <c r="F163" s="51"/>
    </row>
    <row r="164" spans="1:6" customFormat="1" x14ac:dyDescent="0.25">
      <c r="A164" s="54"/>
      <c r="B164" s="55"/>
      <c r="C164" s="56"/>
      <c r="D164" s="51"/>
      <c r="E164" s="51"/>
      <c r="F164" s="51"/>
    </row>
    <row r="165" spans="1:6" customFormat="1" x14ac:dyDescent="0.25">
      <c r="A165" s="54"/>
      <c r="B165" s="55"/>
      <c r="C165" s="56"/>
      <c r="D165" s="51"/>
      <c r="E165" s="51"/>
      <c r="F165" s="51"/>
    </row>
    <row r="166" spans="1:6" customFormat="1" x14ac:dyDescent="0.25">
      <c r="A166" s="54"/>
      <c r="B166" s="55"/>
      <c r="C166" s="56"/>
      <c r="D166" s="51"/>
      <c r="E166" s="51"/>
      <c r="F166" s="51"/>
    </row>
    <row r="167" spans="1:6" customFormat="1" x14ac:dyDescent="0.25">
      <c r="A167" s="54"/>
      <c r="B167" s="55"/>
      <c r="C167" s="56"/>
      <c r="D167" s="51"/>
      <c r="E167" s="51"/>
      <c r="F167" s="51"/>
    </row>
    <row r="168" spans="1:6" customFormat="1" x14ac:dyDescent="0.25">
      <c r="A168" s="54"/>
      <c r="B168" s="55"/>
      <c r="C168" s="56"/>
      <c r="D168" s="51"/>
      <c r="E168" s="51"/>
      <c r="F168" s="51"/>
    </row>
    <row r="169" spans="1:6" customFormat="1" x14ac:dyDescent="0.25">
      <c r="A169" s="54"/>
      <c r="B169" s="55"/>
      <c r="C169" s="56"/>
      <c r="D169" s="51"/>
      <c r="E169" s="51"/>
      <c r="F169" s="51"/>
    </row>
    <row r="170" spans="1:6" customFormat="1" x14ac:dyDescent="0.25">
      <c r="A170" s="54"/>
      <c r="B170" s="55"/>
      <c r="C170" s="56"/>
      <c r="D170" s="51"/>
      <c r="E170" s="51"/>
      <c r="F170" s="51"/>
    </row>
    <row r="171" spans="1:6" customFormat="1" x14ac:dyDescent="0.25">
      <c r="A171" s="54"/>
      <c r="B171" s="55"/>
      <c r="C171" s="56"/>
      <c r="D171" s="51"/>
      <c r="E171" s="51"/>
      <c r="F171" s="51"/>
    </row>
    <row r="172" spans="1:6" x14ac:dyDescent="0.25">
      <c r="A172" s="54"/>
      <c r="B172" s="55"/>
      <c r="D172" s="51"/>
      <c r="E172" s="51"/>
    </row>
  </sheetData>
  <pageMargins left="0.25" right="0.25" top="0.75" bottom="0.75" header="0.3" footer="0.3"/>
  <pageSetup scale="7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 Freeman</dc:creator>
  <cp:lastModifiedBy>Garret Freeman</cp:lastModifiedBy>
  <dcterms:created xsi:type="dcterms:W3CDTF">2020-09-22T18:54:17Z</dcterms:created>
  <dcterms:modified xsi:type="dcterms:W3CDTF">2020-09-29T10:42:07Z</dcterms:modified>
</cp:coreProperties>
</file>